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R:\ФИР Структурных подразделений\УПБиОТ\ОТН\ТРУБОПРОВОДЫ, ПЕЧИ, СППК\Технические задания\тендера на 2025г\УЗТ\"/>
    </mc:Choice>
  </mc:AlternateContent>
  <bookViews>
    <workbookView xWindow="0" yWindow="0" windowWidth="12930" windowHeight="10860"/>
  </bookViews>
  <sheets>
    <sheet name="АТ-1" sheetId="2" r:id="rId1"/>
    <sheet name="АТ-2" sheetId="4" r:id="rId2"/>
    <sheet name="АТ-3" sheetId="29" r:id="rId3"/>
    <sheet name="СУГ" sheetId="5" r:id="rId4"/>
    <sheet name="СУГ ФХ" sheetId="6" r:id="rId5"/>
    <sheet name="УГОДТ" sheetId="7" r:id="rId6"/>
    <sheet name="УПВ" sheetId="8" r:id="rId7"/>
    <sheet name="КУПВБ" sheetId="30" r:id="rId8"/>
    <sheet name="УГПМ" sheetId="12" r:id="rId9"/>
    <sheet name="УПЭС" sheetId="14" r:id="rId10"/>
    <sheet name="УПХН" sheetId="17" r:id="rId11"/>
    <sheet name="УПХНП" sheetId="19" r:id="rId12"/>
    <sheet name="УМЦК" sheetId="22" r:id="rId13"/>
    <sheet name="УОВ" sheetId="24" r:id="rId14"/>
    <sheet name="УОТНиПН" sheetId="25" r:id="rId15"/>
    <sheet name="УОСН" sheetId="27" r:id="rId16"/>
    <sheet name="ИТОГО" sheetId="28" r:id="rId17"/>
    <sheet name="Лист1" sheetId="31"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0" hidden="1">'АТ-1'!$A$9:$Y$9</definedName>
    <definedName name="_xlnm._FilterDatabase" localSheetId="1" hidden="1">'АТ-2'!$A$9:$Y$9</definedName>
    <definedName name="_xlnm._FilterDatabase" localSheetId="2" hidden="1">'АТ-3'!$A$9:$Y$779</definedName>
    <definedName name="_xlnm._FilterDatabase" localSheetId="7" hidden="1">КУПВБ!$A$10:$V$1481</definedName>
    <definedName name="_xlnm._FilterDatabase" localSheetId="3" hidden="1">СУГ!$A$9:$Y$9</definedName>
    <definedName name="_xlnm._FilterDatabase" localSheetId="4" hidden="1">'СУГ ФХ'!$A$9:$Y$9</definedName>
    <definedName name="_xlnm._FilterDatabase" localSheetId="5" hidden="1">УГОДТ!$A$9:$Y$1095</definedName>
    <definedName name="_xlnm._FilterDatabase" localSheetId="8" hidden="1">УГПМ!$A$9:$Y$1655</definedName>
    <definedName name="_xlnm._FilterDatabase" localSheetId="12" hidden="1">УМЦК!$A$9:$Y$147</definedName>
    <definedName name="_xlnm._FilterDatabase" localSheetId="13" hidden="1">УОВ!$A$9:$Y$9</definedName>
    <definedName name="_xlnm._FilterDatabase" localSheetId="15" hidden="1">УОСН!$A$9:$Y$9</definedName>
    <definedName name="_xlnm._FilterDatabase" localSheetId="14" hidden="1">УОТНиПН!$A$9:$Y$9</definedName>
    <definedName name="_xlnm._FilterDatabase" localSheetId="6" hidden="1">УПВ!$A$9:$Y$9</definedName>
    <definedName name="_xlnm._FilterDatabase" localSheetId="10" hidden="1">УПХН!$A$9:$Y$82</definedName>
    <definedName name="_xlnm._FilterDatabase" localSheetId="11" hidden="1">УПХНП!$A$9:$Y$271</definedName>
    <definedName name="_xlnm._FilterDatabase" localSheetId="9" hidden="1">УПЭС!$A$9:$Y$578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4" i="17" l="1"/>
  <c r="X45" i="29"/>
  <c r="W15" i="27" l="1"/>
  <c r="C2" i="28"/>
  <c r="X77" i="17" l="1"/>
  <c r="X268" i="19"/>
  <c r="X265" i="19"/>
  <c r="X548" i="14"/>
  <c r="X540" i="14"/>
  <c r="X477" i="14"/>
  <c r="X464" i="14"/>
  <c r="X456" i="14"/>
  <c r="X423" i="14"/>
  <c r="X391" i="14"/>
  <c r="X367" i="14"/>
  <c r="X353" i="14"/>
  <c r="X347" i="14"/>
  <c r="X321" i="14"/>
  <c r="X286" i="14"/>
  <c r="X277" i="14"/>
  <c r="X232" i="14"/>
  <c r="X187" i="14"/>
  <c r="X184" i="14"/>
  <c r="X106" i="14"/>
  <c r="X73" i="14"/>
  <c r="U1479" i="30" l="1"/>
  <c r="T1479" i="30"/>
  <c r="S1479" i="30"/>
  <c r="T1478" i="30"/>
  <c r="S1478" i="30"/>
  <c r="U1478" i="30" s="1"/>
  <c r="U1477" i="30"/>
  <c r="U1476" i="30"/>
  <c r="U1475" i="30"/>
  <c r="T1475" i="30"/>
  <c r="S1475" i="30"/>
  <c r="T1474" i="30"/>
  <c r="S1474" i="30"/>
  <c r="U1474" i="30" s="1"/>
  <c r="U1473" i="30"/>
  <c r="U1472" i="30"/>
  <c r="U1471" i="30"/>
  <c r="U1470" i="30"/>
  <c r="T1470" i="30"/>
  <c r="S1470" i="30"/>
  <c r="U1469" i="30"/>
  <c r="T1469" i="30"/>
  <c r="S1469" i="30"/>
  <c r="U1468" i="30"/>
  <c r="U1467" i="30"/>
  <c r="U1466" i="30"/>
  <c r="U1465" i="30"/>
  <c r="U1464" i="30"/>
  <c r="U1463" i="30"/>
  <c r="U1462" i="30"/>
  <c r="T1461" i="30"/>
  <c r="S1461" i="30"/>
  <c r="U1461" i="30" s="1"/>
  <c r="U1460" i="30"/>
  <c r="U1459" i="30"/>
  <c r="U1458" i="30"/>
  <c r="U1457" i="30"/>
  <c r="U1456" i="30"/>
  <c r="U1455" i="30"/>
  <c r="U1454" i="30"/>
  <c r="U1453" i="30"/>
  <c r="T1453" i="30"/>
  <c r="S1453" i="30"/>
  <c r="U1452" i="30"/>
  <c r="U1451" i="30"/>
  <c r="U1450" i="30"/>
  <c r="U1449" i="30"/>
  <c r="U1448" i="30"/>
  <c r="U1447" i="30"/>
  <c r="U1446" i="30"/>
  <c r="U1445" i="30"/>
  <c r="U1444" i="30"/>
  <c r="U1443" i="30"/>
  <c r="T1443" i="30"/>
  <c r="S1443" i="30"/>
  <c r="U1442" i="30"/>
  <c r="U1441" i="30"/>
  <c r="U1440" i="30"/>
  <c r="U1439" i="30"/>
  <c r="U1438" i="30"/>
  <c r="U1437" i="30"/>
  <c r="U1436" i="30"/>
  <c r="U1435" i="30"/>
  <c r="U1434" i="30"/>
  <c r="U1433" i="30"/>
  <c r="T1433" i="30"/>
  <c r="S1433" i="30"/>
  <c r="U1432" i="30"/>
  <c r="U1431" i="30"/>
  <c r="U1430" i="30"/>
  <c r="U1429" i="30"/>
  <c r="U1428" i="30"/>
  <c r="U1427" i="30"/>
  <c r="U1426" i="30"/>
  <c r="U1425" i="30"/>
  <c r="U1424" i="30"/>
  <c r="U1423" i="30"/>
  <c r="T1423" i="30"/>
  <c r="S1423" i="30"/>
  <c r="U1422" i="30"/>
  <c r="U1421" i="30"/>
  <c r="U1420" i="30"/>
  <c r="U1419" i="30"/>
  <c r="U1418" i="30"/>
  <c r="U1417" i="30"/>
  <c r="U1416" i="30"/>
  <c r="U1415" i="30"/>
  <c r="U1414" i="30"/>
  <c r="U1413" i="30"/>
  <c r="T1413" i="30"/>
  <c r="S1413" i="30"/>
  <c r="U1412" i="30"/>
  <c r="U1411" i="30"/>
  <c r="U1410" i="30"/>
  <c r="U1409" i="30"/>
  <c r="U1408" i="30"/>
  <c r="U1407" i="30"/>
  <c r="U1406" i="30"/>
  <c r="T1405" i="30"/>
  <c r="S1405" i="30"/>
  <c r="U1405" i="30" s="1"/>
  <c r="U1404" i="30"/>
  <c r="U1403" i="30"/>
  <c r="U1402" i="30"/>
  <c r="U1401" i="30"/>
  <c r="U1400" i="30"/>
  <c r="U1399" i="30"/>
  <c r="U1398" i="30"/>
  <c r="U1397" i="30"/>
  <c r="T1397" i="30"/>
  <c r="S1397" i="30"/>
  <c r="U1396" i="30"/>
  <c r="U1395" i="30"/>
  <c r="U1394" i="30"/>
  <c r="U1393" i="30"/>
  <c r="U1392" i="30"/>
  <c r="U1391" i="30"/>
  <c r="U1390" i="30"/>
  <c r="U1389" i="30"/>
  <c r="T1388" i="30"/>
  <c r="S1388" i="30"/>
  <c r="U1388" i="30" s="1"/>
  <c r="U1387" i="30"/>
  <c r="U1386" i="30"/>
  <c r="U1385" i="30"/>
  <c r="U1384" i="30"/>
  <c r="U1383" i="30"/>
  <c r="U1382" i="30"/>
  <c r="U1381" i="30"/>
  <c r="U1380" i="30"/>
  <c r="U1379" i="30"/>
  <c r="U1378" i="30"/>
  <c r="U1377" i="30"/>
  <c r="U1376" i="30"/>
  <c r="U1375" i="30"/>
  <c r="U1374" i="30"/>
  <c r="U1373" i="30"/>
  <c r="U1372" i="30"/>
  <c r="U1371" i="30"/>
  <c r="U1370" i="30"/>
  <c r="U1369" i="30"/>
  <c r="U1368" i="30"/>
  <c r="U1367" i="30"/>
  <c r="U1366" i="30"/>
  <c r="U1365" i="30"/>
  <c r="U1364" i="30"/>
  <c r="U1363" i="30"/>
  <c r="U1362" i="30"/>
  <c r="U1361" i="30"/>
  <c r="T1361" i="30"/>
  <c r="S1361" i="30"/>
  <c r="U1360" i="30"/>
  <c r="U1359" i="30"/>
  <c r="U1358" i="30"/>
  <c r="T1357" i="30"/>
  <c r="S1357" i="30"/>
  <c r="U1357" i="30" s="1"/>
  <c r="U1356" i="30"/>
  <c r="U1355" i="30"/>
  <c r="U1354" i="30"/>
  <c r="U1353" i="30"/>
  <c r="T1353" i="30"/>
  <c r="S1353" i="30"/>
  <c r="U1352" i="30"/>
  <c r="U1351" i="30"/>
  <c r="U1350" i="30"/>
  <c r="U1349" i="30"/>
  <c r="U1348" i="30"/>
  <c r="U1347" i="30"/>
  <c r="U1346" i="30"/>
  <c r="U1345" i="30"/>
  <c r="U1344" i="30"/>
  <c r="U1343" i="30"/>
  <c r="U1342" i="30"/>
  <c r="U1341" i="30"/>
  <c r="U1340" i="30"/>
  <c r="U1339" i="30"/>
  <c r="U1338" i="30"/>
  <c r="U1337" i="30"/>
  <c r="U1336" i="30"/>
  <c r="U1335" i="30"/>
  <c r="U1334" i="30"/>
  <c r="U1333" i="30"/>
  <c r="U1332" i="30"/>
  <c r="U1331" i="30"/>
  <c r="U1330" i="30"/>
  <c r="U1329" i="30"/>
  <c r="U1328" i="30"/>
  <c r="U1327" i="30"/>
  <c r="U1326" i="30"/>
  <c r="U1325" i="30"/>
  <c r="U1324" i="30"/>
  <c r="U1323" i="30"/>
  <c r="U1322" i="30"/>
  <c r="U1321" i="30"/>
  <c r="U1320" i="30"/>
  <c r="U1319" i="30"/>
  <c r="U1318" i="30"/>
  <c r="U1317" i="30"/>
  <c r="U1316" i="30"/>
  <c r="U1315" i="30"/>
  <c r="U1314" i="30"/>
  <c r="T1313" i="30"/>
  <c r="S1313" i="30"/>
  <c r="U1313" i="30" s="1"/>
  <c r="U1312" i="30"/>
  <c r="U1311" i="30"/>
  <c r="U1310" i="30"/>
  <c r="U1309" i="30"/>
  <c r="U1308" i="30"/>
  <c r="U1307" i="30"/>
  <c r="T1306" i="30"/>
  <c r="S1306" i="30"/>
  <c r="U1306" i="30" s="1"/>
  <c r="U1305" i="30"/>
  <c r="U1304" i="30"/>
  <c r="U1303" i="30"/>
  <c r="U1302" i="30"/>
  <c r="U1301" i="30"/>
  <c r="U1300" i="30"/>
  <c r="U1299" i="30"/>
  <c r="T1299" i="30"/>
  <c r="S1299" i="30"/>
  <c r="U1298" i="30"/>
  <c r="U1297" i="30"/>
  <c r="U1296" i="30"/>
  <c r="T1296" i="30"/>
  <c r="S1296" i="30"/>
  <c r="U1295" i="30"/>
  <c r="U1294" i="30"/>
  <c r="U1293" i="30"/>
  <c r="U1292" i="30"/>
  <c r="U1291" i="30"/>
  <c r="T1291" i="30"/>
  <c r="S1291" i="30"/>
  <c r="U1290" i="30"/>
  <c r="U1289" i="30"/>
  <c r="U1288" i="30"/>
  <c r="U1287" i="30"/>
  <c r="U1286" i="30"/>
  <c r="U1285" i="30"/>
  <c r="T1285" i="30"/>
  <c r="S1285" i="30"/>
  <c r="U1284" i="30"/>
  <c r="U1280" i="30"/>
  <c r="U1273" i="30"/>
  <c r="U1254" i="30"/>
  <c r="U1233" i="30"/>
  <c r="U1222" i="30"/>
  <c r="U1216" i="30"/>
  <c r="U1212" i="30"/>
  <c r="U1171" i="30"/>
  <c r="U1126" i="30"/>
  <c r="U1118" i="30"/>
  <c r="U1064" i="30"/>
  <c r="U1063" i="30"/>
  <c r="U1062" i="30"/>
  <c r="U1060" i="30"/>
  <c r="U1047" i="30"/>
  <c r="U1034" i="30"/>
  <c r="U1033" i="30"/>
  <c r="U1032" i="30"/>
  <c r="U1031" i="30"/>
  <c r="U1030" i="30"/>
  <c r="U1029" i="30"/>
  <c r="U1028" i="30"/>
  <c r="U1026" i="30"/>
  <c r="U1024" i="30"/>
  <c r="U1022" i="30"/>
  <c r="U1019" i="30"/>
  <c r="U1018" i="30"/>
  <c r="U1017" i="30"/>
  <c r="U1014" i="30"/>
  <c r="U1013" i="30"/>
  <c r="U1010" i="30"/>
  <c r="U1009" i="30"/>
  <c r="U1007" i="30"/>
  <c r="U1005" i="30"/>
  <c r="U1004" i="30"/>
  <c r="U1003" i="30"/>
  <c r="U1002" i="30"/>
  <c r="U1001" i="30"/>
  <c r="U1000" i="30"/>
  <c r="U997" i="30"/>
  <c r="U996" i="30"/>
  <c r="U995" i="30"/>
  <c r="U994" i="30"/>
  <c r="U993" i="30"/>
  <c r="U992" i="30"/>
  <c r="U991" i="30"/>
  <c r="U990" i="30"/>
  <c r="U989" i="30"/>
  <c r="U987" i="30"/>
  <c r="U985" i="30"/>
  <c r="U984" i="30"/>
  <c r="U983" i="30"/>
  <c r="U981" i="30"/>
  <c r="U980" i="30"/>
  <c r="U978" i="30"/>
  <c r="U976" i="30"/>
  <c r="U975" i="30"/>
  <c r="U974" i="30"/>
  <c r="U972" i="30"/>
  <c r="U971" i="30"/>
  <c r="U970" i="30"/>
  <c r="U969" i="30"/>
  <c r="U968" i="30"/>
  <c r="U966" i="30"/>
  <c r="U965" i="30"/>
  <c r="U964" i="30"/>
  <c r="U960" i="30"/>
  <c r="U959" i="30"/>
  <c r="U957" i="30"/>
  <c r="U953" i="30"/>
  <c r="U952" i="30"/>
  <c r="U951" i="30"/>
  <c r="U949" i="30"/>
  <c r="U948" i="30"/>
  <c r="U947" i="30"/>
  <c r="U944" i="30"/>
  <c r="U943" i="30"/>
  <c r="U942" i="30"/>
  <c r="U941" i="30"/>
  <c r="U937" i="30"/>
  <c r="U931" i="30"/>
  <c r="U930" i="30"/>
  <c r="U929" i="30"/>
  <c r="U928" i="30"/>
  <c r="U927" i="30"/>
  <c r="U921" i="30"/>
  <c r="U919" i="30"/>
  <c r="U918" i="30"/>
  <c r="U917" i="30"/>
  <c r="T917" i="30"/>
  <c r="S917" i="30"/>
  <c r="U916" i="30"/>
  <c r="U915" i="30"/>
  <c r="U913" i="30"/>
  <c r="U912" i="30"/>
  <c r="U911" i="30"/>
  <c r="U910" i="30"/>
  <c r="T910" i="30"/>
  <c r="S910" i="30"/>
  <c r="U909" i="30"/>
  <c r="U908" i="30"/>
  <c r="U907" i="30"/>
  <c r="U906" i="30"/>
  <c r="U905" i="30"/>
  <c r="U904" i="30"/>
  <c r="U903" i="30"/>
  <c r="U900" i="30"/>
  <c r="U899" i="30"/>
  <c r="U898" i="30"/>
  <c r="U897" i="30"/>
  <c r="T897" i="30"/>
  <c r="S897" i="30"/>
  <c r="U896" i="30"/>
  <c r="U895" i="30"/>
  <c r="T895" i="30"/>
  <c r="S895" i="30"/>
  <c r="U894" i="30"/>
  <c r="U893" i="30"/>
  <c r="U892" i="30"/>
  <c r="U891" i="30"/>
  <c r="U890" i="30"/>
  <c r="U889" i="30"/>
  <c r="U888" i="30"/>
  <c r="U887" i="30"/>
  <c r="U886" i="30"/>
  <c r="U885" i="30"/>
  <c r="U884" i="30"/>
  <c r="U883" i="30"/>
  <c r="U882" i="30"/>
  <c r="U881" i="30"/>
  <c r="U880" i="30"/>
  <c r="U879" i="30"/>
  <c r="U878" i="30"/>
  <c r="T878" i="30"/>
  <c r="S878" i="30"/>
  <c r="U877" i="30"/>
  <c r="U876" i="30"/>
  <c r="U871" i="30"/>
  <c r="U870" i="30"/>
  <c r="U869" i="30"/>
  <c r="U868" i="30"/>
  <c r="U867" i="30"/>
  <c r="U866" i="30"/>
  <c r="U865" i="30"/>
  <c r="U864" i="30"/>
  <c r="U863" i="30"/>
  <c r="U862" i="30"/>
  <c r="U861" i="30"/>
  <c r="U860" i="30"/>
  <c r="U859" i="30"/>
  <c r="U858" i="30"/>
  <c r="U857" i="30"/>
  <c r="U856" i="30"/>
  <c r="U855" i="30"/>
  <c r="U854" i="30"/>
  <c r="U853" i="30"/>
  <c r="U852" i="30"/>
  <c r="U851" i="30"/>
  <c r="U850" i="30"/>
  <c r="U849" i="30"/>
  <c r="U848" i="30"/>
  <c r="S848" i="30"/>
  <c r="U847" i="30"/>
  <c r="U846" i="30"/>
  <c r="U845" i="30"/>
  <c r="U843" i="30"/>
  <c r="U808" i="30"/>
  <c r="U807" i="30"/>
  <c r="U806" i="30"/>
  <c r="U805" i="30"/>
  <c r="T804" i="30"/>
  <c r="S804" i="30"/>
  <c r="U804" i="30" s="1"/>
  <c r="U768" i="30"/>
  <c r="U739" i="30"/>
  <c r="U734" i="30"/>
  <c r="U730" i="30"/>
  <c r="U721" i="30"/>
  <c r="U702" i="30"/>
  <c r="U701" i="30"/>
  <c r="U700" i="30"/>
  <c r="U699" i="30"/>
  <c r="U697" i="30"/>
  <c r="U695" i="30"/>
  <c r="U691" i="30"/>
  <c r="U688" i="30"/>
  <c r="U687" i="30"/>
  <c r="U686" i="30"/>
  <c r="U685" i="30"/>
  <c r="U683" i="30"/>
  <c r="U520" i="30"/>
  <c r="U412" i="30"/>
  <c r="U404" i="30"/>
  <c r="U397" i="30"/>
  <c r="U396" i="30"/>
  <c r="U395" i="30"/>
  <c r="U394" i="30"/>
  <c r="U393" i="30"/>
  <c r="U392" i="30"/>
  <c r="U389" i="30"/>
  <c r="U386" i="30"/>
  <c r="U385" i="30"/>
  <c r="U384" i="30"/>
  <c r="U383" i="30"/>
  <c r="U380" i="30"/>
  <c r="U377" i="30"/>
  <c r="U376" i="30"/>
  <c r="U373" i="30"/>
  <c r="U371" i="30"/>
  <c r="U370" i="30"/>
  <c r="U354" i="30"/>
  <c r="U353" i="30"/>
  <c r="U329" i="30"/>
  <c r="U328" i="30"/>
  <c r="T326" i="30"/>
  <c r="U326" i="30" s="1"/>
  <c r="S326" i="30"/>
  <c r="U325" i="30"/>
  <c r="U323" i="30"/>
  <c r="U322" i="30"/>
  <c r="U317" i="30"/>
  <c r="U312" i="30"/>
  <c r="U304" i="30"/>
  <c r="U293" i="30"/>
  <c r="U287" i="30"/>
  <c r="U278" i="30"/>
  <c r="U272" i="30"/>
  <c r="U268" i="30"/>
  <c r="U267" i="30"/>
  <c r="T261" i="30"/>
  <c r="S261" i="30"/>
  <c r="U261" i="30" s="1"/>
  <c r="U260" i="30"/>
  <c r="U259" i="30"/>
  <c r="U255" i="30"/>
  <c r="U254" i="30"/>
  <c r="U252" i="30"/>
  <c r="U249" i="30"/>
  <c r="U246" i="30"/>
  <c r="U231" i="30"/>
  <c r="U229" i="30"/>
  <c r="U220" i="30"/>
  <c r="U218" i="30"/>
  <c r="U217" i="30"/>
  <c r="U216" i="30"/>
  <c r="U214" i="30"/>
  <c r="T213" i="30"/>
  <c r="U213" i="30" s="1"/>
  <c r="S213" i="30"/>
  <c r="U211" i="30"/>
  <c r="U209" i="30"/>
  <c r="U204" i="30"/>
  <c r="U203" i="30"/>
  <c r="U202" i="30"/>
  <c r="U201" i="30"/>
  <c r="U196" i="30"/>
  <c r="U194" i="30"/>
  <c r="U190" i="30"/>
  <c r="U185" i="30"/>
  <c r="U183" i="30"/>
  <c r="U179" i="30"/>
  <c r="U177" i="30"/>
  <c r="U174" i="30"/>
  <c r="U161" i="30"/>
  <c r="U151" i="30"/>
  <c r="U149" i="30"/>
  <c r="U148" i="30"/>
  <c r="U147" i="30"/>
  <c r="U145" i="30"/>
  <c r="U144" i="30"/>
  <c r="U139" i="30"/>
  <c r="U133" i="30"/>
  <c r="U132" i="30"/>
  <c r="U126" i="30"/>
  <c r="U121" i="30"/>
  <c r="U119" i="30"/>
  <c r="T119" i="30"/>
  <c r="S119" i="30"/>
  <c r="U118" i="30"/>
  <c r="U109" i="30"/>
  <c r="U108" i="30"/>
  <c r="U107" i="30"/>
  <c r="T105" i="30"/>
  <c r="U105" i="30" s="1"/>
  <c r="S105" i="30"/>
  <c r="U104" i="30"/>
  <c r="U101" i="30"/>
  <c r="U97" i="30"/>
  <c r="U96" i="30"/>
  <c r="T86" i="30"/>
  <c r="S86" i="30"/>
  <c r="U86" i="30" s="1"/>
  <c r="U82" i="30"/>
  <c r="U80" i="30"/>
  <c r="U76" i="30"/>
  <c r="U73" i="30"/>
  <c r="U70" i="30"/>
  <c r="U69" i="30"/>
  <c r="U63" i="30"/>
  <c r="U62" i="30"/>
  <c r="U59" i="30"/>
  <c r="U56" i="30"/>
  <c r="U54" i="30"/>
  <c r="U50" i="30"/>
  <c r="U41" i="30"/>
  <c r="U39" i="30"/>
  <c r="U38" i="30"/>
  <c r="U37" i="30"/>
  <c r="U36" i="30"/>
  <c r="T34" i="30"/>
  <c r="T1480" i="30" s="1"/>
  <c r="D9" i="28" s="1"/>
  <c r="S34" i="30"/>
  <c r="U34" i="30" s="1"/>
  <c r="U30" i="30"/>
  <c r="U29" i="30"/>
  <c r="U28" i="30"/>
  <c r="U27" i="30"/>
  <c r="U26" i="30"/>
  <c r="U22" i="30"/>
  <c r="U20" i="30"/>
  <c r="U15" i="30"/>
  <c r="U11" i="30"/>
  <c r="W1654" i="12"/>
  <c r="D10" i="28" s="1"/>
  <c r="V1654" i="12"/>
  <c r="C10" i="28" s="1"/>
  <c r="X1583" i="12"/>
  <c r="X1581" i="12"/>
  <c r="X1539" i="12"/>
  <c r="X1521" i="12"/>
  <c r="X1520" i="12"/>
  <c r="X1519" i="12"/>
  <c r="X1517" i="12"/>
  <c r="X1508" i="12"/>
  <c r="X1505" i="12"/>
  <c r="X1502" i="12"/>
  <c r="X1495" i="12"/>
  <c r="X1492" i="12"/>
  <c r="X1489" i="12"/>
  <c r="X1482" i="12"/>
  <c r="X1454" i="12"/>
  <c r="X1394" i="12"/>
  <c r="X1294" i="12"/>
  <c r="X1279" i="12"/>
  <c r="X1277" i="12"/>
  <c r="X1273" i="12"/>
  <c r="X1261" i="12"/>
  <c r="X1256" i="12"/>
  <c r="X1247" i="12"/>
  <c r="X1241" i="12"/>
  <c r="X1229" i="12"/>
  <c r="X1217" i="12"/>
  <c r="X1216" i="12"/>
  <c r="X1214" i="12"/>
  <c r="X1188" i="12"/>
  <c r="X1175" i="12"/>
  <c r="X1152" i="12"/>
  <c r="X1144" i="12"/>
  <c r="X1131" i="12"/>
  <c r="X1129" i="12"/>
  <c r="X1127" i="12"/>
  <c r="X1120" i="12"/>
  <c r="X1105" i="12"/>
  <c r="X1102" i="12"/>
  <c r="X1074" i="12"/>
  <c r="X1072" i="12"/>
  <c r="X1061" i="12"/>
  <c r="X1056" i="12"/>
  <c r="X1054" i="12"/>
  <c r="X1042" i="12"/>
  <c r="X1038" i="12"/>
  <c r="X1031" i="12"/>
  <c r="X1022" i="12"/>
  <c r="X1016" i="12"/>
  <c r="X1010" i="12"/>
  <c r="X1006" i="12"/>
  <c r="X1001" i="12"/>
  <c r="X981" i="12"/>
  <c r="X975" i="12"/>
  <c r="X969" i="12"/>
  <c r="X967" i="12"/>
  <c r="X954" i="12"/>
  <c r="X944" i="12"/>
  <c r="X935" i="12"/>
  <c r="X920" i="12"/>
  <c r="X914" i="12"/>
  <c r="X892" i="12"/>
  <c r="X887" i="12"/>
  <c r="X884" i="12"/>
  <c r="X876" i="12"/>
  <c r="X866" i="12"/>
  <c r="X859" i="12"/>
  <c r="X851" i="12"/>
  <c r="X847" i="12"/>
  <c r="X841" i="12"/>
  <c r="X824" i="12"/>
  <c r="X820" i="12"/>
  <c r="X805" i="12"/>
  <c r="X768" i="12"/>
  <c r="X740" i="12"/>
  <c r="X736" i="12"/>
  <c r="X716" i="12"/>
  <c r="X708" i="12"/>
  <c r="X693" i="12"/>
  <c r="X684" i="12"/>
  <c r="X679" i="12"/>
  <c r="X664" i="12"/>
  <c r="X656" i="12"/>
  <c r="X650" i="12"/>
  <c r="X632" i="12"/>
  <c r="X622" i="12"/>
  <c r="X619" i="12"/>
  <c r="X608" i="12"/>
  <c r="X603" i="12"/>
  <c r="X595" i="12"/>
  <c r="X593" i="12"/>
  <c r="X588" i="12"/>
  <c r="X577" i="12"/>
  <c r="X558" i="12"/>
  <c r="X555" i="12"/>
  <c r="X532" i="12"/>
  <c r="X530" i="12"/>
  <c r="X523" i="12"/>
  <c r="X457" i="12"/>
  <c r="X454" i="12"/>
  <c r="X440" i="12"/>
  <c r="X437" i="12"/>
  <c r="X424" i="12"/>
  <c r="X417" i="12"/>
  <c r="X412" i="12"/>
  <c r="X406" i="12"/>
  <c r="X397" i="12"/>
  <c r="X390" i="12"/>
  <c r="X378" i="12"/>
  <c r="X354" i="12"/>
  <c r="X326" i="12"/>
  <c r="X321" i="12"/>
  <c r="X316" i="12"/>
  <c r="X302" i="12"/>
  <c r="X297" i="12"/>
  <c r="X287" i="12"/>
  <c r="X282" i="12"/>
  <c r="X279" i="12"/>
  <c r="X271" i="12"/>
  <c r="X254" i="12"/>
  <c r="X239" i="12"/>
  <c r="X236" i="12"/>
  <c r="X225" i="12"/>
  <c r="X210" i="12"/>
  <c r="X201" i="12"/>
  <c r="X192" i="12"/>
  <c r="X184" i="12"/>
  <c r="X176" i="12"/>
  <c r="X162" i="12"/>
  <c r="X156" i="12"/>
  <c r="X154" i="12"/>
  <c r="X139" i="12"/>
  <c r="X131" i="12"/>
  <c r="X128" i="12"/>
  <c r="X125" i="12"/>
  <c r="X120" i="12"/>
  <c r="X119" i="12"/>
  <c r="X118" i="12"/>
  <c r="X109" i="12"/>
  <c r="X107" i="12"/>
  <c r="X60" i="12"/>
  <c r="X18" i="12"/>
  <c r="X10" i="12"/>
  <c r="X710" i="29"/>
  <c r="W706" i="29"/>
  <c r="W699" i="29"/>
  <c r="W681" i="29"/>
  <c r="X679" i="29"/>
  <c r="W676" i="29"/>
  <c r="W667" i="29"/>
  <c r="W650" i="29"/>
  <c r="W521" i="29"/>
  <c r="W499" i="29"/>
  <c r="W490" i="29"/>
  <c r="W450" i="29"/>
  <c r="W344" i="29"/>
  <c r="W335" i="29"/>
  <c r="W327" i="29"/>
  <c r="W259" i="29"/>
  <c r="W234" i="29"/>
  <c r="W206" i="29"/>
  <c r="W181" i="29"/>
  <c r="W173" i="29"/>
  <c r="X164" i="29"/>
  <c r="X156" i="29"/>
  <c r="X151" i="29"/>
  <c r="X144" i="29"/>
  <c r="X138" i="29"/>
  <c r="X116" i="29"/>
  <c r="X1654" i="12" l="1"/>
  <c r="E10" i="28" s="1"/>
  <c r="U1480" i="30"/>
  <c r="E9" i="28" s="1"/>
  <c r="S1480" i="30"/>
  <c r="C9" i="28" s="1"/>
  <c r="V778" i="29"/>
  <c r="C4" i="28" s="1"/>
  <c r="W778" i="29"/>
  <c r="D4" i="28" s="1"/>
  <c r="X778" i="29"/>
  <c r="E4" i="28" s="1"/>
  <c r="V1094" i="7" l="1"/>
  <c r="C7" i="28" s="1"/>
  <c r="W1094" i="7"/>
  <c r="D7" i="28" s="1"/>
  <c r="X1094" i="7"/>
  <c r="E7" i="28" s="1"/>
  <c r="V270" i="19" l="1"/>
  <c r="C13" i="28" s="1"/>
  <c r="W270" i="19"/>
  <c r="D13" i="28" s="1"/>
  <c r="X270" i="19"/>
  <c r="E13" i="28" s="1"/>
  <c r="V145" i="22"/>
  <c r="C14" i="28" s="1"/>
  <c r="W145" i="22"/>
  <c r="D14" i="28" s="1"/>
  <c r="X145" i="22"/>
  <c r="E14" i="28" s="1"/>
  <c r="V81" i="17" l="1"/>
  <c r="C12" i="28" s="1"/>
  <c r="W81" i="17"/>
  <c r="D12" i="28" s="1"/>
  <c r="X81" i="17"/>
  <c r="E12" i="28" s="1"/>
  <c r="E15" i="28" l="1"/>
  <c r="D15" i="28"/>
  <c r="C15" i="28"/>
  <c r="V21" i="24"/>
  <c r="W21" i="24"/>
  <c r="X21" i="24"/>
  <c r="E16" i="28" l="1"/>
  <c r="D16" i="28"/>
  <c r="C16" i="28"/>
  <c r="W37" i="25"/>
  <c r="V37" i="25"/>
  <c r="X37" i="25"/>
  <c r="E17" i="28" l="1"/>
  <c r="D17" i="28"/>
  <c r="C17" i="28"/>
  <c r="V40" i="27"/>
  <c r="W40" i="27"/>
  <c r="X40" i="27"/>
  <c r="V577" i="14" l="1"/>
  <c r="C11" i="28" s="1"/>
  <c r="W577" i="14"/>
  <c r="D11" i="28" s="1"/>
  <c r="X577" i="14"/>
  <c r="E11" i="28" s="1"/>
  <c r="V419" i="8" l="1"/>
  <c r="C8" i="28" s="1"/>
  <c r="C18" i="28" s="1"/>
  <c r="W419" i="8"/>
  <c r="D8" i="28" s="1"/>
  <c r="D18" i="28" s="1"/>
  <c r="X419" i="8"/>
  <c r="E8" i="28" s="1"/>
  <c r="E18" i="28" s="1"/>
  <c r="E6" i="28" l="1"/>
  <c r="D6" i="28"/>
  <c r="C6" i="28"/>
  <c r="V30" i="6"/>
  <c r="W30" i="6"/>
  <c r="X30" i="6"/>
  <c r="E5" i="28" l="1"/>
  <c r="D5" i="28"/>
  <c r="C5" i="28"/>
  <c r="V402" i="5"/>
  <c r="W402" i="5"/>
  <c r="X402" i="5"/>
  <c r="E3" i="28" l="1"/>
  <c r="D3" i="28"/>
  <c r="C3" i="28"/>
  <c r="V137" i="4"/>
  <c r="W137" i="4"/>
  <c r="X137" i="4"/>
  <c r="U1653" i="12" l="1"/>
  <c r="R1653" i="12"/>
  <c r="R1652" i="12"/>
  <c r="U1652" i="12" s="1"/>
  <c r="R1651" i="12"/>
  <c r="U1651" i="12" s="1"/>
  <c r="R1650" i="12"/>
  <c r="U1650" i="12" s="1"/>
  <c r="R1649" i="12"/>
  <c r="U1649" i="12" s="1"/>
  <c r="R1648" i="12"/>
  <c r="U1648" i="12" s="1"/>
  <c r="R1647" i="12"/>
  <c r="U1647" i="12" s="1"/>
  <c r="R1646" i="12"/>
  <c r="U1646" i="12" s="1"/>
  <c r="R1645" i="12"/>
  <c r="U1645" i="12" s="1"/>
  <c r="R1644" i="12"/>
  <c r="U1644" i="12" s="1"/>
  <c r="U1643" i="12"/>
  <c r="R1643" i="12"/>
  <c r="R1642" i="12"/>
  <c r="U1642" i="12" s="1"/>
  <c r="R1641" i="12"/>
  <c r="U1641" i="12" s="1"/>
  <c r="R1640" i="12"/>
  <c r="U1640" i="12" s="1"/>
  <c r="R1639" i="12"/>
  <c r="U1639" i="12" s="1"/>
  <c r="R1638" i="12"/>
  <c r="U1638" i="12" s="1"/>
  <c r="R1637" i="12"/>
  <c r="U1637" i="12" s="1"/>
  <c r="R1636" i="12"/>
  <c r="U1636" i="12" s="1"/>
  <c r="R1635" i="12"/>
  <c r="U1635" i="12" s="1"/>
  <c r="R1634" i="12"/>
  <c r="U1634" i="12" s="1"/>
  <c r="R1633" i="12"/>
  <c r="U1633" i="12" s="1"/>
  <c r="R1632" i="12"/>
  <c r="U1632" i="12" s="1"/>
  <c r="R1631" i="12"/>
  <c r="U1631" i="12" s="1"/>
  <c r="R1630" i="12"/>
  <c r="U1630" i="12" s="1"/>
  <c r="R1629" i="12"/>
  <c r="U1629" i="12" s="1"/>
  <c r="R1628" i="12"/>
  <c r="U1628" i="12" s="1"/>
  <c r="R1627" i="12"/>
  <c r="U1627" i="12" s="1"/>
  <c r="R1626" i="12"/>
  <c r="U1626" i="12" s="1"/>
  <c r="R1625" i="12"/>
  <c r="U1625" i="12" s="1"/>
  <c r="R1624" i="12"/>
  <c r="U1624" i="12" s="1"/>
  <c r="R1623" i="12"/>
  <c r="U1623" i="12" s="1"/>
  <c r="R1622" i="12"/>
  <c r="U1622" i="12" s="1"/>
  <c r="R1621" i="12"/>
  <c r="U1621" i="12" s="1"/>
  <c r="R1620" i="12"/>
  <c r="U1620" i="12" s="1"/>
  <c r="R1619" i="12"/>
  <c r="U1619" i="12" s="1"/>
  <c r="R1618" i="12"/>
  <c r="U1618" i="12" s="1"/>
  <c r="R1617" i="12"/>
  <c r="U1617" i="12" s="1"/>
  <c r="R1616" i="12"/>
  <c r="U1616" i="12" s="1"/>
  <c r="R1615" i="12"/>
  <c r="U1615" i="12" s="1"/>
  <c r="R1614" i="12"/>
  <c r="U1614" i="12" s="1"/>
  <c r="R1613" i="12"/>
  <c r="U1613" i="12" s="1"/>
  <c r="R1612" i="12"/>
  <c r="U1612" i="12" s="1"/>
  <c r="R1611" i="12"/>
  <c r="U1611" i="12" s="1"/>
  <c r="R1610" i="12"/>
  <c r="U1610" i="12" s="1"/>
  <c r="R1609" i="12"/>
  <c r="U1609" i="12" s="1"/>
  <c r="R1608" i="12"/>
  <c r="U1608" i="12" s="1"/>
  <c r="R1607" i="12"/>
  <c r="U1607" i="12" s="1"/>
  <c r="R1606" i="12"/>
  <c r="U1606" i="12" s="1"/>
  <c r="R1605" i="12"/>
  <c r="U1605" i="12" s="1"/>
  <c r="R1604" i="12"/>
  <c r="U1604" i="12" s="1"/>
  <c r="R1603" i="12"/>
  <c r="U1603" i="12" s="1"/>
  <c r="R1602" i="12"/>
  <c r="U1602" i="12" s="1"/>
  <c r="R1601" i="12"/>
  <c r="U1601" i="12" s="1"/>
  <c r="R1600" i="12"/>
  <c r="U1600" i="12" s="1"/>
  <c r="R1599" i="12"/>
  <c r="U1599" i="12" s="1"/>
  <c r="R1598" i="12"/>
  <c r="U1598" i="12" s="1"/>
  <c r="R1597" i="12"/>
  <c r="U1597" i="12" s="1"/>
  <c r="R1596" i="12"/>
  <c r="U1596" i="12" s="1"/>
  <c r="R1595" i="12"/>
  <c r="U1595" i="12" s="1"/>
  <c r="R1594" i="12"/>
  <c r="U1594" i="12" s="1"/>
  <c r="R1593" i="12"/>
  <c r="U1593" i="12" s="1"/>
  <c r="R1592" i="12"/>
  <c r="U1592" i="12" s="1"/>
  <c r="R1591" i="12"/>
  <c r="U1591" i="12" s="1"/>
  <c r="R1590" i="12"/>
  <c r="U1590" i="12" s="1"/>
  <c r="R1589" i="12"/>
  <c r="U1589" i="12" s="1"/>
  <c r="R1588" i="12"/>
  <c r="U1588" i="12" s="1"/>
  <c r="R1587" i="12"/>
  <c r="U1587" i="12" s="1"/>
  <c r="R1586" i="12"/>
  <c r="U1586" i="12" s="1"/>
  <c r="R1585" i="12"/>
  <c r="U1585" i="12" s="1"/>
  <c r="R1584" i="12"/>
  <c r="U1584" i="12" s="1"/>
  <c r="R1583" i="12"/>
  <c r="U1583" i="12" s="1"/>
  <c r="R1582" i="12"/>
  <c r="U1582" i="12" s="1"/>
  <c r="R1581" i="12"/>
  <c r="U1581" i="12" s="1"/>
  <c r="R1580" i="12"/>
  <c r="U1580" i="12" s="1"/>
  <c r="R1579" i="12"/>
  <c r="U1579" i="12" s="1"/>
  <c r="R1578" i="12"/>
  <c r="U1578" i="12" s="1"/>
  <c r="R1577" i="12"/>
  <c r="U1577" i="12" s="1"/>
  <c r="R1576" i="12"/>
  <c r="U1576" i="12" s="1"/>
  <c r="R1575" i="12"/>
  <c r="U1575" i="12" s="1"/>
  <c r="R1574" i="12"/>
  <c r="U1574" i="12" s="1"/>
  <c r="R1573" i="12"/>
  <c r="U1573" i="12" s="1"/>
  <c r="R1572" i="12"/>
  <c r="U1572" i="12" s="1"/>
  <c r="R1571" i="12"/>
  <c r="U1571" i="12" s="1"/>
  <c r="R1570" i="12"/>
  <c r="U1570" i="12" s="1"/>
  <c r="R1569" i="12"/>
  <c r="U1569" i="12" s="1"/>
  <c r="R1568" i="12"/>
  <c r="U1568" i="12" s="1"/>
  <c r="R1567" i="12"/>
  <c r="U1567" i="12" s="1"/>
  <c r="R1566" i="12"/>
  <c r="U1566" i="12" s="1"/>
  <c r="R1565" i="12"/>
  <c r="U1565" i="12" s="1"/>
  <c r="R1564" i="12"/>
  <c r="U1564" i="12" s="1"/>
  <c r="R1563" i="12"/>
  <c r="U1563" i="12" s="1"/>
  <c r="R1562" i="12"/>
  <c r="U1562" i="12" s="1"/>
  <c r="R1561" i="12"/>
  <c r="U1561" i="12" s="1"/>
  <c r="R1560" i="12"/>
  <c r="U1560" i="12" s="1"/>
  <c r="R1559" i="12"/>
  <c r="U1559" i="12" s="1"/>
  <c r="R1558" i="12"/>
  <c r="U1558" i="12" s="1"/>
  <c r="R1557" i="12"/>
  <c r="U1557" i="12" s="1"/>
  <c r="R1556" i="12"/>
  <c r="U1556" i="12" s="1"/>
  <c r="R1555" i="12"/>
  <c r="U1555" i="12" s="1"/>
  <c r="R1554" i="12"/>
  <c r="U1554" i="12" s="1"/>
  <c r="R1553" i="12"/>
  <c r="U1553" i="12" s="1"/>
  <c r="R1552" i="12"/>
  <c r="U1552" i="12" s="1"/>
  <c r="R1551" i="12"/>
  <c r="U1551" i="12" s="1"/>
  <c r="R1550" i="12"/>
  <c r="U1550" i="12" s="1"/>
  <c r="R1549" i="12"/>
  <c r="U1549" i="12" s="1"/>
  <c r="R1548" i="12"/>
  <c r="U1548" i="12" s="1"/>
  <c r="R1547" i="12"/>
  <c r="U1547" i="12" s="1"/>
  <c r="R1546" i="12"/>
  <c r="U1546" i="12" s="1"/>
  <c r="R1545" i="12"/>
  <c r="U1545" i="12" s="1"/>
  <c r="R1544" i="12"/>
  <c r="U1544" i="12" s="1"/>
  <c r="R1543" i="12"/>
  <c r="U1543" i="12" s="1"/>
  <c r="R1542" i="12"/>
  <c r="U1542" i="12" s="1"/>
  <c r="R1541" i="12"/>
  <c r="U1541" i="12" s="1"/>
  <c r="R1540" i="12"/>
  <c r="U1540" i="12" s="1"/>
  <c r="R1539" i="12"/>
  <c r="U1539" i="12" s="1"/>
  <c r="R1538" i="12"/>
  <c r="U1538" i="12" s="1"/>
  <c r="R1537" i="12"/>
  <c r="U1537" i="12" s="1"/>
  <c r="R1536" i="12"/>
  <c r="U1536" i="12" s="1"/>
  <c r="R1535" i="12"/>
  <c r="U1535" i="12" s="1"/>
  <c r="R1534" i="12"/>
  <c r="U1534" i="12" s="1"/>
  <c r="R1533" i="12"/>
  <c r="U1533" i="12" s="1"/>
  <c r="R1532" i="12"/>
  <c r="U1532" i="12" s="1"/>
  <c r="R1531" i="12"/>
  <c r="U1531" i="12" s="1"/>
  <c r="R1530" i="12"/>
  <c r="U1530" i="12" s="1"/>
  <c r="R1529" i="12"/>
  <c r="U1529" i="12" s="1"/>
  <c r="R1528" i="12"/>
  <c r="U1528" i="12" s="1"/>
  <c r="R1527" i="12"/>
  <c r="U1527" i="12" s="1"/>
  <c r="R1526" i="12"/>
  <c r="U1526" i="12" s="1"/>
  <c r="R1525" i="12"/>
  <c r="U1525" i="12" s="1"/>
  <c r="R1524" i="12"/>
  <c r="U1524" i="12" s="1"/>
  <c r="R1523" i="12"/>
  <c r="U1523" i="12" s="1"/>
  <c r="R1522" i="12"/>
  <c r="U1522" i="12" s="1"/>
  <c r="R1521" i="12"/>
  <c r="U1521" i="12" s="1"/>
  <c r="R576" i="14"/>
  <c r="U576" i="14" s="1"/>
  <c r="U80" i="17"/>
  <c r="R80" i="17"/>
  <c r="U79" i="17"/>
  <c r="R79" i="17"/>
  <c r="R269" i="19"/>
  <c r="U269" i="19" s="1"/>
  <c r="R268" i="19"/>
  <c r="U268" i="19" s="1"/>
  <c r="U267" i="19"/>
  <c r="R267" i="19"/>
  <c r="R266" i="19"/>
  <c r="U266" i="19" s="1"/>
  <c r="R265" i="19"/>
  <c r="U265" i="19" s="1"/>
  <c r="R264" i="19"/>
  <c r="U264" i="19" s="1"/>
  <c r="R263" i="19"/>
  <c r="U263" i="19" s="1"/>
  <c r="R262" i="19"/>
  <c r="U262" i="19" s="1"/>
  <c r="R261" i="19"/>
  <c r="U261" i="19" s="1"/>
  <c r="R260" i="19"/>
  <c r="U260" i="19" s="1"/>
  <c r="R259" i="19"/>
  <c r="U259" i="19" s="1"/>
  <c r="R258" i="19"/>
  <c r="U258" i="19" s="1"/>
  <c r="U36" i="25"/>
  <c r="R36" i="25"/>
  <c r="U35" i="25"/>
  <c r="R35" i="25"/>
  <c r="U34" i="25"/>
  <c r="R34" i="25"/>
  <c r="U33" i="25"/>
  <c r="R33" i="25"/>
  <c r="U32" i="25"/>
  <c r="R32" i="25"/>
  <c r="U31" i="25"/>
  <c r="R31" i="25"/>
  <c r="U30" i="25"/>
  <c r="R30" i="25"/>
  <c r="U29" i="25"/>
  <c r="R29" i="25"/>
  <c r="U418" i="8"/>
  <c r="R418" i="8"/>
  <c r="U417" i="8"/>
  <c r="R417" i="8"/>
  <c r="R777" i="29"/>
  <c r="U777" i="29" s="1"/>
  <c r="R776" i="29"/>
  <c r="U776" i="29" s="1"/>
  <c r="R775" i="29"/>
  <c r="U775" i="29" s="1"/>
  <c r="R774" i="29"/>
  <c r="U774" i="29" s="1"/>
  <c r="R773" i="29"/>
  <c r="U773" i="29" s="1"/>
  <c r="R772" i="29"/>
  <c r="U772" i="29" s="1"/>
  <c r="R771" i="29"/>
  <c r="U771" i="29" s="1"/>
  <c r="R770" i="29"/>
  <c r="U770" i="29" s="1"/>
  <c r="R769" i="29"/>
  <c r="U769" i="29" s="1"/>
  <c r="R768" i="29"/>
  <c r="U768" i="29" s="1"/>
  <c r="R767" i="29"/>
  <c r="U767" i="29" s="1"/>
  <c r="R778" i="29"/>
  <c r="U778" i="29" s="1"/>
  <c r="R779" i="29"/>
  <c r="U779" i="29" s="1"/>
  <c r="E2" i="28"/>
  <c r="D2" i="28"/>
  <c r="V64" i="2"/>
  <c r="W64" i="2"/>
  <c r="X64" i="2"/>
  <c r="R63" i="2"/>
  <c r="U63" i="2" s="1"/>
  <c r="B18" i="28" l="1"/>
  <c r="R766" i="29" l="1"/>
  <c r="U766" i="29" s="1"/>
  <c r="R765" i="29"/>
  <c r="U765" i="29" s="1"/>
  <c r="R764" i="29"/>
  <c r="U764" i="29" s="1"/>
  <c r="R763" i="29"/>
  <c r="U763" i="29" s="1"/>
  <c r="R762" i="29"/>
  <c r="U762" i="29" s="1"/>
  <c r="R761" i="29"/>
  <c r="U761" i="29" s="1"/>
  <c r="R760" i="29"/>
  <c r="U760" i="29" s="1"/>
  <c r="R759" i="29"/>
  <c r="U759" i="29" s="1"/>
  <c r="R758" i="29"/>
  <c r="U758" i="29" s="1"/>
  <c r="R757" i="29"/>
  <c r="U757" i="29" s="1"/>
  <c r="R756" i="29"/>
  <c r="U756" i="29" s="1"/>
  <c r="R755" i="29"/>
  <c r="U755" i="29" s="1"/>
  <c r="R754" i="29"/>
  <c r="U754" i="29" s="1"/>
  <c r="R753" i="29"/>
  <c r="U753" i="29" s="1"/>
  <c r="R752" i="29"/>
  <c r="U752" i="29" s="1"/>
  <c r="R751" i="29"/>
  <c r="U751" i="29" s="1"/>
  <c r="R750" i="29"/>
  <c r="U750" i="29" s="1"/>
  <c r="R749" i="29"/>
  <c r="U749" i="29" s="1"/>
  <c r="R748" i="29"/>
  <c r="U748" i="29" s="1"/>
  <c r="R747" i="29"/>
  <c r="U747" i="29" s="1"/>
  <c r="R746" i="29"/>
  <c r="U746" i="29" s="1"/>
  <c r="R745" i="29"/>
  <c r="U745" i="29" s="1"/>
  <c r="R744" i="29"/>
  <c r="U744" i="29" s="1"/>
  <c r="R743" i="29"/>
  <c r="U743" i="29" s="1"/>
  <c r="R742" i="29"/>
  <c r="U742" i="29" s="1"/>
  <c r="R741" i="29"/>
  <c r="U741" i="29" s="1"/>
  <c r="R740" i="29"/>
  <c r="U740" i="29" s="1"/>
  <c r="R739" i="29"/>
  <c r="U739" i="29" s="1"/>
  <c r="R738" i="29"/>
  <c r="U738" i="29" s="1"/>
  <c r="R737" i="29"/>
  <c r="U737" i="29" s="1"/>
  <c r="R736" i="29"/>
  <c r="U736" i="29" s="1"/>
  <c r="R735" i="29"/>
  <c r="U735" i="29" s="1"/>
  <c r="R734" i="29"/>
  <c r="U734" i="29" s="1"/>
  <c r="R733" i="29"/>
  <c r="U733" i="29" s="1"/>
  <c r="R732" i="29"/>
  <c r="U732" i="29" s="1"/>
  <c r="R731" i="29"/>
  <c r="U731" i="29" s="1"/>
  <c r="R730" i="29"/>
  <c r="U730" i="29" s="1"/>
  <c r="R729" i="29"/>
  <c r="U729" i="29" s="1"/>
  <c r="R728" i="29"/>
  <c r="U728" i="29" s="1"/>
  <c r="R727" i="29"/>
  <c r="U727" i="29" s="1"/>
  <c r="R726" i="29"/>
  <c r="U726" i="29" s="1"/>
  <c r="R725" i="29"/>
  <c r="U725" i="29" s="1"/>
  <c r="R724" i="29"/>
  <c r="U724" i="29" s="1"/>
  <c r="R723" i="29"/>
  <c r="U723" i="29" s="1"/>
  <c r="R722" i="29"/>
  <c r="U722" i="29" s="1"/>
  <c r="R721" i="29"/>
  <c r="U721" i="29" s="1"/>
  <c r="R720" i="29"/>
  <c r="U720" i="29" s="1"/>
  <c r="R719" i="29"/>
  <c r="U719" i="29" s="1"/>
  <c r="R718" i="29"/>
  <c r="U718" i="29" s="1"/>
  <c r="R717" i="29"/>
  <c r="U717" i="29" s="1"/>
  <c r="R716" i="29"/>
  <c r="U716" i="29" s="1"/>
  <c r="R715" i="29"/>
  <c r="U715" i="29" s="1"/>
  <c r="R714" i="29"/>
  <c r="U714" i="29" s="1"/>
  <c r="R713" i="29"/>
  <c r="R712" i="29"/>
  <c r="U711" i="29"/>
  <c r="R711" i="29"/>
  <c r="U710" i="29"/>
  <c r="R710" i="29"/>
  <c r="U709" i="29"/>
  <c r="R709" i="29"/>
  <c r="U708" i="29"/>
  <c r="R708" i="29"/>
  <c r="U707" i="29"/>
  <c r="R707" i="29"/>
  <c r="U706" i="29"/>
  <c r="R706" i="29"/>
  <c r="U705" i="29"/>
  <c r="R705" i="29"/>
  <c r="U704" i="29"/>
  <c r="R704" i="29"/>
  <c r="U703" i="29"/>
  <c r="R703" i="29"/>
  <c r="U702" i="29"/>
  <c r="R702" i="29"/>
  <c r="U701" i="29"/>
  <c r="R701" i="29"/>
  <c r="R700" i="29"/>
  <c r="U700" i="29" s="1"/>
  <c r="R699" i="29"/>
  <c r="U698" i="29"/>
  <c r="R698" i="29"/>
  <c r="U697" i="29"/>
  <c r="R697" i="29"/>
  <c r="U696" i="29"/>
  <c r="R696" i="29"/>
  <c r="U695" i="29"/>
  <c r="R695" i="29"/>
  <c r="U694" i="29"/>
  <c r="R694" i="29"/>
  <c r="U693" i="29"/>
  <c r="R693" i="29"/>
  <c r="U692" i="29"/>
  <c r="R692" i="29"/>
  <c r="U691" i="29"/>
  <c r="R691" i="29"/>
  <c r="U690" i="29"/>
  <c r="R690" i="29"/>
  <c r="U689" i="29"/>
  <c r="R689" i="29"/>
  <c r="U688" i="29"/>
  <c r="R688" i="29"/>
  <c r="U687" i="29"/>
  <c r="R687" i="29"/>
  <c r="U686" i="29"/>
  <c r="R686" i="29"/>
  <c r="U685" i="29"/>
  <c r="R685" i="29"/>
  <c r="U684" i="29"/>
  <c r="R684" i="29"/>
  <c r="U683" i="29"/>
  <c r="R683" i="29"/>
  <c r="U682" i="29"/>
  <c r="R682" i="29"/>
  <c r="U681" i="29"/>
  <c r="R681" i="29"/>
  <c r="U680" i="29"/>
  <c r="R680" i="29"/>
  <c r="U679" i="29"/>
  <c r="R679" i="29"/>
  <c r="U678" i="29"/>
  <c r="R678" i="29"/>
  <c r="U677" i="29"/>
  <c r="R677" i="29"/>
  <c r="U676" i="29"/>
  <c r="R676" i="29"/>
  <c r="U675" i="29"/>
  <c r="R675" i="29"/>
  <c r="U674" i="29"/>
  <c r="R674" i="29"/>
  <c r="U673" i="29"/>
  <c r="R673" i="29"/>
  <c r="U672" i="29"/>
  <c r="R672" i="29"/>
  <c r="U671" i="29"/>
  <c r="R671" i="29"/>
  <c r="U670" i="29"/>
  <c r="R670" i="29"/>
  <c r="U669" i="29"/>
  <c r="R669" i="29"/>
  <c r="U668" i="29"/>
  <c r="R668" i="29"/>
  <c r="U667" i="29"/>
  <c r="R667" i="29"/>
  <c r="U666" i="29"/>
  <c r="R666" i="29"/>
  <c r="U665" i="29"/>
  <c r="R665" i="29"/>
  <c r="U664" i="29"/>
  <c r="R664" i="29"/>
  <c r="U663" i="29"/>
  <c r="R663" i="29"/>
  <c r="U662" i="29"/>
  <c r="R662" i="29"/>
  <c r="U661" i="29"/>
  <c r="R661" i="29"/>
  <c r="U660" i="29"/>
  <c r="R660" i="29"/>
  <c r="U659" i="29"/>
  <c r="R659" i="29"/>
  <c r="U658" i="29"/>
  <c r="R658" i="29"/>
  <c r="U657" i="29"/>
  <c r="R657" i="29"/>
  <c r="U656" i="29"/>
  <c r="R656" i="29"/>
  <c r="U655" i="29"/>
  <c r="R655" i="29"/>
  <c r="U654" i="29"/>
  <c r="R654" i="29"/>
  <c r="U653" i="29"/>
  <c r="R653" i="29"/>
  <c r="U652" i="29"/>
  <c r="R652" i="29"/>
  <c r="U651" i="29"/>
  <c r="R651" i="29"/>
  <c r="U650" i="29"/>
  <c r="R650" i="29"/>
  <c r="U649" i="29"/>
  <c r="R649" i="29"/>
  <c r="U648" i="29"/>
  <c r="R648" i="29"/>
  <c r="U647" i="29"/>
  <c r="R647" i="29"/>
  <c r="U646" i="29"/>
  <c r="R646" i="29"/>
  <c r="U645" i="29"/>
  <c r="R645" i="29"/>
  <c r="U644" i="29"/>
  <c r="R644" i="29"/>
  <c r="U643" i="29"/>
  <c r="R643" i="29"/>
  <c r="U642" i="29"/>
  <c r="R642" i="29"/>
  <c r="U641" i="29"/>
  <c r="R641" i="29"/>
  <c r="U640" i="29"/>
  <c r="R640" i="29"/>
  <c r="U639" i="29"/>
  <c r="R639" i="29"/>
  <c r="U638" i="29"/>
  <c r="R638" i="29"/>
  <c r="U637" i="29"/>
  <c r="R637" i="29"/>
  <c r="U636" i="29"/>
  <c r="R636" i="29"/>
  <c r="U635" i="29"/>
  <c r="R635" i="29"/>
  <c r="U634" i="29"/>
  <c r="R634" i="29"/>
  <c r="U633" i="29"/>
  <c r="R633" i="29"/>
  <c r="U632" i="29"/>
  <c r="R632" i="29"/>
  <c r="U631" i="29"/>
  <c r="R631" i="29"/>
  <c r="U630" i="29"/>
  <c r="R630" i="29"/>
  <c r="U629" i="29"/>
  <c r="R629" i="29"/>
  <c r="R628" i="29"/>
  <c r="U628" i="29" s="1"/>
  <c r="R627" i="29"/>
  <c r="U627" i="29" s="1"/>
  <c r="R626" i="29"/>
  <c r="U626" i="29" s="1"/>
  <c r="R625" i="29"/>
  <c r="U625" i="29" s="1"/>
  <c r="U624" i="29"/>
  <c r="R624" i="29"/>
  <c r="U623" i="29"/>
  <c r="R623" i="29"/>
  <c r="U622" i="29"/>
  <c r="R622" i="29"/>
  <c r="U621" i="29"/>
  <c r="R621" i="29"/>
  <c r="U620" i="29"/>
  <c r="R620" i="29"/>
  <c r="U619" i="29"/>
  <c r="R619" i="29"/>
  <c r="U618" i="29"/>
  <c r="R618" i="29"/>
  <c r="U617" i="29"/>
  <c r="R617" i="29"/>
  <c r="U616" i="29"/>
  <c r="R616" i="29"/>
  <c r="U615" i="29"/>
  <c r="R615" i="29"/>
  <c r="U614" i="29"/>
  <c r="R614" i="29"/>
  <c r="U613" i="29"/>
  <c r="R613" i="29"/>
  <c r="U612" i="29"/>
  <c r="R612" i="29"/>
  <c r="U611" i="29"/>
  <c r="R611" i="29"/>
  <c r="U610" i="29"/>
  <c r="R610" i="29"/>
  <c r="U609" i="29"/>
  <c r="R609" i="29"/>
  <c r="U608" i="29"/>
  <c r="R608" i="29"/>
  <c r="U607" i="29"/>
  <c r="R607" i="29"/>
  <c r="U606" i="29"/>
  <c r="R606" i="29"/>
  <c r="R605" i="29"/>
  <c r="R604" i="29"/>
  <c r="R603" i="29"/>
  <c r="R602" i="29"/>
  <c r="R601" i="29"/>
  <c r="R600" i="29"/>
  <c r="R599" i="29"/>
  <c r="R598" i="29"/>
  <c r="R597" i="29"/>
  <c r="R596" i="29"/>
  <c r="R595" i="29"/>
  <c r="R594" i="29"/>
  <c r="U593" i="29"/>
  <c r="R593" i="29"/>
  <c r="U592" i="29"/>
  <c r="R592" i="29"/>
  <c r="U591" i="29"/>
  <c r="R591" i="29"/>
  <c r="U590" i="29"/>
  <c r="R590" i="29"/>
  <c r="U589" i="29"/>
  <c r="R589" i="29"/>
  <c r="U588" i="29"/>
  <c r="R588" i="29"/>
  <c r="U587" i="29"/>
  <c r="R587" i="29"/>
  <c r="U586" i="29"/>
  <c r="R586" i="29"/>
  <c r="U585" i="29"/>
  <c r="R585" i="29"/>
  <c r="U584" i="29"/>
  <c r="R584" i="29"/>
  <c r="U583" i="29"/>
  <c r="R583" i="29"/>
  <c r="U582" i="29"/>
  <c r="R582" i="29"/>
  <c r="U581" i="29"/>
  <c r="R581" i="29"/>
  <c r="U580" i="29"/>
  <c r="R580" i="29"/>
  <c r="U579" i="29"/>
  <c r="R579" i="29"/>
  <c r="U578" i="29"/>
  <c r="R578" i="29"/>
  <c r="U577" i="29"/>
  <c r="R577" i="29"/>
  <c r="U576" i="29"/>
  <c r="R576" i="29"/>
  <c r="U575" i="29"/>
  <c r="R575" i="29"/>
  <c r="U574" i="29"/>
  <c r="R574" i="29"/>
  <c r="U573" i="29"/>
  <c r="R573" i="29"/>
  <c r="U572" i="29"/>
  <c r="R572" i="29"/>
  <c r="U571" i="29"/>
  <c r="R571" i="29"/>
  <c r="U570" i="29"/>
  <c r="R570" i="29"/>
  <c r="U569" i="29"/>
  <c r="R569" i="29"/>
  <c r="U568" i="29"/>
  <c r="R568" i="29"/>
  <c r="U567" i="29"/>
  <c r="R567" i="29"/>
  <c r="U566" i="29"/>
  <c r="R566" i="29"/>
  <c r="U565" i="29"/>
  <c r="R565" i="29"/>
  <c r="U564" i="29"/>
  <c r="R564" i="29"/>
  <c r="U563" i="29"/>
  <c r="R563" i="29"/>
  <c r="U562" i="29"/>
  <c r="R562" i="29"/>
  <c r="U561" i="29"/>
  <c r="R561" i="29"/>
  <c r="U560" i="29"/>
  <c r="R560" i="29"/>
  <c r="U559" i="29"/>
  <c r="R559" i="29"/>
  <c r="U558" i="29"/>
  <c r="R558" i="29"/>
  <c r="U557" i="29"/>
  <c r="R557" i="29"/>
  <c r="U556" i="29"/>
  <c r="R556" i="29"/>
  <c r="U555" i="29"/>
  <c r="R555" i="29"/>
  <c r="U554" i="29"/>
  <c r="R554" i="29"/>
  <c r="U553" i="29"/>
  <c r="R553" i="29"/>
  <c r="U552" i="29"/>
  <c r="R552" i="29"/>
  <c r="U551" i="29"/>
  <c r="R551" i="29"/>
  <c r="U550" i="29"/>
  <c r="R550" i="29"/>
  <c r="U549" i="29"/>
  <c r="R549" i="29"/>
  <c r="U548" i="29"/>
  <c r="R548" i="29"/>
  <c r="U547" i="29"/>
  <c r="R547" i="29"/>
  <c r="U546" i="29"/>
  <c r="R546" i="29"/>
  <c r="U545" i="29"/>
  <c r="R545" i="29"/>
  <c r="U544" i="29"/>
  <c r="R544" i="29"/>
  <c r="U543" i="29"/>
  <c r="R543" i="29"/>
  <c r="U542" i="29"/>
  <c r="R542" i="29"/>
  <c r="U541" i="29"/>
  <c r="R541" i="29"/>
  <c r="U540" i="29"/>
  <c r="R540" i="29"/>
  <c r="U539" i="29"/>
  <c r="R539" i="29"/>
  <c r="U538" i="29"/>
  <c r="R538" i="29"/>
  <c r="U537" i="29"/>
  <c r="R537" i="29"/>
  <c r="U536" i="29"/>
  <c r="R536" i="29"/>
  <c r="U535" i="29"/>
  <c r="R535" i="29"/>
  <c r="U534" i="29"/>
  <c r="R534" i="29"/>
  <c r="U533" i="29"/>
  <c r="R533" i="29"/>
  <c r="U532" i="29"/>
  <c r="R532" i="29"/>
  <c r="U531" i="29"/>
  <c r="R531" i="29"/>
  <c r="U530" i="29"/>
  <c r="R530" i="29"/>
  <c r="U529" i="29"/>
  <c r="R529" i="29"/>
  <c r="U528" i="29"/>
  <c r="R528" i="29"/>
  <c r="U527" i="29"/>
  <c r="R527" i="29"/>
  <c r="U526" i="29"/>
  <c r="R526" i="29"/>
  <c r="U525" i="29"/>
  <c r="R525" i="29"/>
  <c r="U524" i="29"/>
  <c r="R524" i="29"/>
  <c r="U523" i="29"/>
  <c r="R523" i="29"/>
  <c r="U522" i="29"/>
  <c r="R522" i="29"/>
  <c r="U521" i="29"/>
  <c r="R521" i="29"/>
  <c r="U520" i="29"/>
  <c r="R520" i="29"/>
  <c r="U519" i="29"/>
  <c r="R519" i="29"/>
  <c r="U518" i="29"/>
  <c r="R518" i="29"/>
  <c r="U517" i="29"/>
  <c r="R517" i="29"/>
  <c r="U516" i="29"/>
  <c r="R516" i="29"/>
  <c r="U515" i="29"/>
  <c r="R515" i="29"/>
  <c r="U514" i="29"/>
  <c r="R514" i="29"/>
  <c r="U513" i="29"/>
  <c r="R513" i="29"/>
  <c r="U512" i="29"/>
  <c r="R512" i="29"/>
  <c r="U511" i="29"/>
  <c r="R511" i="29"/>
  <c r="U510" i="29"/>
  <c r="R510" i="29"/>
  <c r="U509" i="29"/>
  <c r="R509" i="29"/>
  <c r="U508" i="29"/>
  <c r="R508" i="29"/>
  <c r="U507" i="29"/>
  <c r="R507" i="29"/>
  <c r="U506" i="29"/>
  <c r="R506" i="29"/>
  <c r="U505" i="29"/>
  <c r="R505" i="29"/>
  <c r="U504" i="29"/>
  <c r="R504" i="29"/>
  <c r="U503" i="29"/>
  <c r="R503" i="29"/>
  <c r="U502" i="29"/>
  <c r="R502" i="29"/>
  <c r="U501" i="29"/>
  <c r="R501" i="29"/>
  <c r="U500" i="29"/>
  <c r="R500" i="29"/>
  <c r="U499" i="29"/>
  <c r="R499" i="29"/>
  <c r="U498" i="29"/>
  <c r="R498" i="29"/>
  <c r="U497" i="29"/>
  <c r="R497" i="29"/>
  <c r="U496" i="29"/>
  <c r="R496" i="29"/>
  <c r="U495" i="29"/>
  <c r="R495" i="29"/>
  <c r="U494" i="29"/>
  <c r="R494" i="29"/>
  <c r="U493" i="29"/>
  <c r="R493" i="29"/>
  <c r="U492" i="29"/>
  <c r="R492" i="29"/>
  <c r="U491" i="29"/>
  <c r="R491" i="29"/>
  <c r="U490" i="29"/>
  <c r="R490" i="29"/>
  <c r="U489" i="29"/>
  <c r="R489" i="29"/>
  <c r="U488" i="29"/>
  <c r="R488" i="29"/>
  <c r="U487" i="29"/>
  <c r="R487" i="29"/>
  <c r="U486" i="29"/>
  <c r="R486" i="29"/>
  <c r="U485" i="29"/>
  <c r="R485" i="29"/>
  <c r="U484" i="29"/>
  <c r="R484" i="29"/>
  <c r="U483" i="29"/>
  <c r="R483" i="29"/>
  <c r="U482" i="29"/>
  <c r="R482" i="29"/>
  <c r="U481" i="29"/>
  <c r="R481" i="29"/>
  <c r="U480" i="29"/>
  <c r="R480" i="29"/>
  <c r="U479" i="29"/>
  <c r="R479" i="29"/>
  <c r="U478" i="29"/>
  <c r="R478" i="29"/>
  <c r="U477" i="29"/>
  <c r="R477" i="29"/>
  <c r="U476" i="29"/>
  <c r="R476" i="29"/>
  <c r="U475" i="29"/>
  <c r="R475" i="29"/>
  <c r="U474" i="29"/>
  <c r="R474" i="29"/>
  <c r="U473" i="29"/>
  <c r="R473" i="29"/>
  <c r="U472" i="29"/>
  <c r="R472" i="29"/>
  <c r="U471" i="29"/>
  <c r="R471" i="29"/>
  <c r="U470" i="29"/>
  <c r="R470" i="29"/>
  <c r="U469" i="29"/>
  <c r="R469" i="29"/>
  <c r="U468" i="29"/>
  <c r="R468" i="29"/>
  <c r="U467" i="29"/>
  <c r="R467" i="29"/>
  <c r="U466" i="29"/>
  <c r="R466" i="29"/>
  <c r="U465" i="29"/>
  <c r="R465" i="29"/>
  <c r="U464" i="29"/>
  <c r="R464" i="29"/>
  <c r="U463" i="29"/>
  <c r="R463" i="29"/>
  <c r="U462" i="29"/>
  <c r="R462" i="29"/>
  <c r="U461" i="29"/>
  <c r="R461" i="29"/>
  <c r="U460" i="29"/>
  <c r="R460" i="29"/>
  <c r="U459" i="29"/>
  <c r="R459" i="29"/>
  <c r="U458" i="29"/>
  <c r="R458" i="29"/>
  <c r="U457" i="29"/>
  <c r="R457" i="29"/>
  <c r="U456" i="29"/>
  <c r="R456" i="29"/>
  <c r="U455" i="29"/>
  <c r="R455" i="29"/>
  <c r="U454" i="29"/>
  <c r="R454" i="29"/>
  <c r="U453" i="29"/>
  <c r="R453" i="29"/>
  <c r="U452" i="29"/>
  <c r="R452" i="29"/>
  <c r="U451" i="29"/>
  <c r="R451" i="29"/>
  <c r="U450" i="29"/>
  <c r="R450" i="29"/>
  <c r="U449" i="29"/>
  <c r="R449" i="29"/>
  <c r="U448" i="29"/>
  <c r="R448" i="29"/>
  <c r="U447" i="29"/>
  <c r="R447" i="29"/>
  <c r="U446" i="29"/>
  <c r="R446" i="29"/>
  <c r="U445" i="29"/>
  <c r="R445" i="29"/>
  <c r="U444" i="29"/>
  <c r="R444" i="29"/>
  <c r="U443" i="29"/>
  <c r="R443" i="29"/>
  <c r="U442" i="29"/>
  <c r="R442" i="29"/>
  <c r="U441" i="29"/>
  <c r="R441" i="29"/>
  <c r="U440" i="29"/>
  <c r="R440" i="29"/>
  <c r="U439" i="29"/>
  <c r="R439" i="29"/>
  <c r="U438" i="29"/>
  <c r="R438" i="29"/>
  <c r="U437" i="29"/>
  <c r="R437" i="29"/>
  <c r="U436" i="29"/>
  <c r="R436" i="29"/>
  <c r="U435" i="29"/>
  <c r="R435" i="29"/>
  <c r="U434" i="29"/>
  <c r="R434" i="29"/>
  <c r="U433" i="29"/>
  <c r="R433" i="29"/>
  <c r="U432" i="29"/>
  <c r="R432" i="29"/>
  <c r="U431" i="29"/>
  <c r="R431" i="29"/>
  <c r="U430" i="29"/>
  <c r="R430" i="29"/>
  <c r="U429" i="29"/>
  <c r="R429" i="29"/>
  <c r="U428" i="29"/>
  <c r="R428" i="29"/>
  <c r="U427" i="29"/>
  <c r="R427" i="29"/>
  <c r="U426" i="29"/>
  <c r="R426" i="29"/>
  <c r="U425" i="29"/>
  <c r="R425" i="29"/>
  <c r="U424" i="29"/>
  <c r="R424" i="29"/>
  <c r="U423" i="29"/>
  <c r="R423" i="29"/>
  <c r="U422" i="29"/>
  <c r="R422" i="29"/>
  <c r="U421" i="29"/>
  <c r="R421" i="29"/>
  <c r="U420" i="29"/>
  <c r="R420" i="29"/>
  <c r="U419" i="29"/>
  <c r="R419" i="29"/>
  <c r="U418" i="29"/>
  <c r="R418" i="29"/>
  <c r="U417" i="29"/>
  <c r="R417" i="29"/>
  <c r="U416" i="29"/>
  <c r="R416" i="29"/>
  <c r="U415" i="29"/>
  <c r="R415" i="29"/>
  <c r="U414" i="29"/>
  <c r="R414" i="29"/>
  <c r="U413" i="29"/>
  <c r="R413" i="29"/>
  <c r="U412" i="29"/>
  <c r="R412" i="29"/>
  <c r="U411" i="29"/>
  <c r="R411" i="29"/>
  <c r="U410" i="29"/>
  <c r="R410" i="29"/>
  <c r="U409" i="29"/>
  <c r="R409" i="29"/>
  <c r="U408" i="29"/>
  <c r="R408" i="29"/>
  <c r="U407" i="29"/>
  <c r="R407" i="29"/>
  <c r="U406" i="29"/>
  <c r="R406" i="29"/>
  <c r="U405" i="29"/>
  <c r="R405" i="29"/>
  <c r="U404" i="29"/>
  <c r="R404" i="29"/>
  <c r="U403" i="29"/>
  <c r="R403" i="29"/>
  <c r="U402" i="29"/>
  <c r="R402" i="29"/>
  <c r="U401" i="29"/>
  <c r="R401" i="29"/>
  <c r="U400" i="29"/>
  <c r="R400" i="29"/>
  <c r="U399" i="29"/>
  <c r="R399" i="29"/>
  <c r="U398" i="29"/>
  <c r="R398" i="29"/>
  <c r="U397" i="29"/>
  <c r="R397" i="29"/>
  <c r="U396" i="29"/>
  <c r="R396" i="29"/>
  <c r="U395" i="29"/>
  <c r="R395" i="29"/>
  <c r="U394" i="29"/>
  <c r="R394" i="29"/>
  <c r="U393" i="29"/>
  <c r="R393" i="29"/>
  <c r="U392" i="29"/>
  <c r="R392" i="29"/>
  <c r="U391" i="29"/>
  <c r="R391" i="29"/>
  <c r="U390" i="29"/>
  <c r="R390" i="29"/>
  <c r="U389" i="29"/>
  <c r="R389" i="29"/>
  <c r="U388" i="29"/>
  <c r="R388" i="29"/>
  <c r="U387" i="29"/>
  <c r="R387" i="29"/>
  <c r="U386" i="29"/>
  <c r="R386" i="29"/>
  <c r="U385" i="29"/>
  <c r="R385" i="29"/>
  <c r="U384" i="29"/>
  <c r="R384" i="29"/>
  <c r="U383" i="29"/>
  <c r="R383" i="29"/>
  <c r="U382" i="29"/>
  <c r="R382" i="29"/>
  <c r="U381" i="29"/>
  <c r="R381" i="29"/>
  <c r="U380" i="29"/>
  <c r="R380" i="29"/>
  <c r="U379" i="29"/>
  <c r="R379" i="29"/>
  <c r="U378" i="29"/>
  <c r="R378" i="29"/>
  <c r="U377" i="29"/>
  <c r="R377" i="29"/>
  <c r="U376" i="29"/>
  <c r="R376" i="29"/>
  <c r="U375" i="29"/>
  <c r="R375" i="29"/>
  <c r="U374" i="29"/>
  <c r="R374" i="29"/>
  <c r="U373" i="29"/>
  <c r="R373" i="29"/>
  <c r="U372" i="29"/>
  <c r="R372" i="29"/>
  <c r="U371" i="29"/>
  <c r="R371" i="29"/>
  <c r="U370" i="29"/>
  <c r="R370" i="29"/>
  <c r="U369" i="29"/>
  <c r="R369" i="29"/>
  <c r="U368" i="29"/>
  <c r="R368" i="29"/>
  <c r="U367" i="29"/>
  <c r="R367" i="29"/>
  <c r="U366" i="29"/>
  <c r="R366" i="29"/>
  <c r="U365" i="29"/>
  <c r="R365" i="29"/>
  <c r="U364" i="29"/>
  <c r="R364" i="29"/>
  <c r="U363" i="29"/>
  <c r="R363" i="29"/>
  <c r="U362" i="29"/>
  <c r="R362" i="29"/>
  <c r="U361" i="29"/>
  <c r="R361" i="29"/>
  <c r="U360" i="29"/>
  <c r="R360" i="29"/>
  <c r="U359" i="29"/>
  <c r="R359" i="29"/>
  <c r="U358" i="29"/>
  <c r="R358" i="29"/>
  <c r="U357" i="29"/>
  <c r="R357" i="29"/>
  <c r="U356" i="29"/>
  <c r="R356" i="29"/>
  <c r="U355" i="29"/>
  <c r="R355" i="29"/>
  <c r="U354" i="29"/>
  <c r="R354" i="29"/>
  <c r="U353" i="29"/>
  <c r="R353" i="29"/>
  <c r="U352" i="29"/>
  <c r="R352" i="29"/>
  <c r="U351" i="29"/>
  <c r="R351" i="29"/>
  <c r="U350" i="29"/>
  <c r="R350" i="29"/>
  <c r="U349" i="29"/>
  <c r="R349" i="29"/>
  <c r="U348" i="29"/>
  <c r="R348" i="29"/>
  <c r="U347" i="29"/>
  <c r="R347" i="29"/>
  <c r="U346" i="29"/>
  <c r="R346" i="29"/>
  <c r="U345" i="29"/>
  <c r="R345" i="29"/>
  <c r="U344" i="29"/>
  <c r="R344" i="29"/>
  <c r="U343" i="29"/>
  <c r="R343" i="29"/>
  <c r="U342" i="29"/>
  <c r="R342" i="29"/>
  <c r="U341" i="29"/>
  <c r="R341" i="29"/>
  <c r="U340" i="29"/>
  <c r="R340" i="29"/>
  <c r="U339" i="29"/>
  <c r="R339" i="29"/>
  <c r="U338" i="29"/>
  <c r="R338" i="29"/>
  <c r="U337" i="29"/>
  <c r="R337" i="29"/>
  <c r="U336" i="29"/>
  <c r="R336" i="29"/>
  <c r="U335" i="29"/>
  <c r="R335" i="29"/>
  <c r="U334" i="29"/>
  <c r="R334" i="29"/>
  <c r="U333" i="29"/>
  <c r="R333" i="29"/>
  <c r="U332" i="29"/>
  <c r="R332" i="29"/>
  <c r="U331" i="29"/>
  <c r="R331" i="29"/>
  <c r="U330" i="29"/>
  <c r="R330" i="29"/>
  <c r="U329" i="29"/>
  <c r="R329" i="29"/>
  <c r="U328" i="29"/>
  <c r="R328" i="29"/>
  <c r="U327" i="29"/>
  <c r="R327" i="29"/>
  <c r="U326" i="29"/>
  <c r="R326" i="29"/>
  <c r="U325" i="29"/>
  <c r="R325" i="29"/>
  <c r="U324" i="29"/>
  <c r="R324" i="29"/>
  <c r="U323" i="29"/>
  <c r="R323" i="29"/>
  <c r="U322" i="29"/>
  <c r="R322" i="29"/>
  <c r="U321" i="29"/>
  <c r="R321" i="29"/>
  <c r="U320" i="29"/>
  <c r="R320" i="29"/>
  <c r="U319" i="29"/>
  <c r="R319" i="29"/>
  <c r="U318" i="29"/>
  <c r="R318" i="29"/>
  <c r="U317" i="29"/>
  <c r="R317" i="29"/>
  <c r="U316" i="29"/>
  <c r="R316" i="29"/>
  <c r="U315" i="29"/>
  <c r="R315" i="29"/>
  <c r="U314" i="29"/>
  <c r="R314" i="29"/>
  <c r="U313" i="29"/>
  <c r="R313" i="29"/>
  <c r="U312" i="29"/>
  <c r="R312" i="29"/>
  <c r="U311" i="29"/>
  <c r="R311" i="29"/>
  <c r="U310" i="29"/>
  <c r="R310" i="29"/>
  <c r="U309" i="29"/>
  <c r="R309" i="29"/>
  <c r="U308" i="29"/>
  <c r="R308" i="29"/>
  <c r="U307" i="29"/>
  <c r="R307" i="29"/>
  <c r="U306" i="29"/>
  <c r="R306" i="29"/>
  <c r="U305" i="29"/>
  <c r="R305" i="29"/>
  <c r="U304" i="29"/>
  <c r="R304" i="29"/>
  <c r="U303" i="29"/>
  <c r="R303" i="29"/>
  <c r="U302" i="29"/>
  <c r="R302" i="29"/>
  <c r="U301" i="29"/>
  <c r="R301" i="29"/>
  <c r="U300" i="29"/>
  <c r="R300" i="29"/>
  <c r="U299" i="29"/>
  <c r="R299" i="29"/>
  <c r="U298" i="29"/>
  <c r="R298" i="29"/>
  <c r="U297" i="29"/>
  <c r="R297" i="29"/>
  <c r="U296" i="29"/>
  <c r="R296" i="29"/>
  <c r="U295" i="29"/>
  <c r="R295" i="29"/>
  <c r="U294" i="29"/>
  <c r="R294" i="29"/>
  <c r="U293" i="29"/>
  <c r="R293" i="29"/>
  <c r="U292" i="29"/>
  <c r="R292" i="29"/>
  <c r="U291" i="29"/>
  <c r="R291" i="29"/>
  <c r="U290" i="29"/>
  <c r="R290" i="29"/>
  <c r="U289" i="29"/>
  <c r="R289" i="29"/>
  <c r="U288" i="29"/>
  <c r="R288" i="29"/>
  <c r="U287" i="29"/>
  <c r="R287" i="29"/>
  <c r="U286" i="29"/>
  <c r="R286" i="29"/>
  <c r="U285" i="29"/>
  <c r="R285" i="29"/>
  <c r="U284" i="29"/>
  <c r="R284" i="29"/>
  <c r="U283" i="29"/>
  <c r="R283" i="29"/>
  <c r="U282" i="29"/>
  <c r="R282" i="29"/>
  <c r="U281" i="29"/>
  <c r="R281" i="29"/>
  <c r="U280" i="29"/>
  <c r="R280" i="29"/>
  <c r="U279" i="29"/>
  <c r="R279" i="29"/>
  <c r="U278" i="29"/>
  <c r="R278" i="29"/>
  <c r="U277" i="29"/>
  <c r="R277" i="29"/>
  <c r="U276" i="29"/>
  <c r="R276" i="29"/>
  <c r="U275" i="29"/>
  <c r="R275" i="29"/>
  <c r="U274" i="29"/>
  <c r="R274" i="29"/>
  <c r="U273" i="29"/>
  <c r="R273" i="29"/>
  <c r="U272" i="29"/>
  <c r="R272" i="29"/>
  <c r="U271" i="29"/>
  <c r="R271" i="29"/>
  <c r="R270" i="29"/>
  <c r="R269" i="29"/>
  <c r="R268" i="29"/>
  <c r="R267" i="29"/>
  <c r="R266" i="29"/>
  <c r="R265" i="29"/>
  <c r="R264" i="29"/>
  <c r="R263" i="29"/>
  <c r="R262" i="29"/>
  <c r="R261" i="29"/>
  <c r="R260" i="29"/>
  <c r="R259" i="29"/>
  <c r="U258" i="29"/>
  <c r="R258" i="29"/>
  <c r="U257" i="29"/>
  <c r="R257" i="29"/>
  <c r="U256" i="29"/>
  <c r="R256" i="29"/>
  <c r="U255" i="29"/>
  <c r="R255" i="29"/>
  <c r="U254" i="29"/>
  <c r="R254" i="29"/>
  <c r="U253" i="29"/>
  <c r="R253" i="29"/>
  <c r="U252" i="29"/>
  <c r="R252" i="29"/>
  <c r="U251" i="29"/>
  <c r="R251" i="29"/>
  <c r="U250" i="29"/>
  <c r="R250" i="29"/>
  <c r="U249" i="29"/>
  <c r="R249" i="29"/>
  <c r="U248" i="29"/>
  <c r="R248" i="29"/>
  <c r="U247" i="29"/>
  <c r="R247" i="29"/>
  <c r="U246" i="29"/>
  <c r="R246" i="29"/>
  <c r="U245" i="29"/>
  <c r="R245" i="29"/>
  <c r="U244" i="29"/>
  <c r="R244" i="29"/>
  <c r="U243" i="29"/>
  <c r="R243" i="29"/>
  <c r="U242" i="29"/>
  <c r="R242" i="29"/>
  <c r="U241" i="29"/>
  <c r="R241" i="29"/>
  <c r="U240" i="29"/>
  <c r="R240" i="29"/>
  <c r="U239" i="29"/>
  <c r="R239" i="29"/>
  <c r="U238" i="29"/>
  <c r="R238" i="29"/>
  <c r="U237" i="29"/>
  <c r="R237" i="29"/>
  <c r="U236" i="29"/>
  <c r="R236" i="29"/>
  <c r="U235" i="29"/>
  <c r="R235" i="29"/>
  <c r="U234" i="29"/>
  <c r="R234" i="29"/>
  <c r="U233" i="29"/>
  <c r="R233" i="29"/>
  <c r="U232" i="29"/>
  <c r="R232" i="29"/>
  <c r="U231" i="29"/>
  <c r="R231" i="29"/>
  <c r="U230" i="29"/>
  <c r="R230" i="29"/>
  <c r="U229" i="29"/>
  <c r="R229" i="29"/>
  <c r="U228" i="29"/>
  <c r="R228" i="29"/>
  <c r="U227" i="29"/>
  <c r="R227" i="29"/>
  <c r="U226" i="29"/>
  <c r="R226" i="29"/>
  <c r="U225" i="29"/>
  <c r="R225" i="29"/>
  <c r="U224" i="29"/>
  <c r="R224" i="29"/>
  <c r="U223" i="29"/>
  <c r="R223" i="29"/>
  <c r="U222" i="29"/>
  <c r="R222" i="29"/>
  <c r="U221" i="29"/>
  <c r="R221" i="29"/>
  <c r="U220" i="29"/>
  <c r="R220" i="29"/>
  <c r="U219" i="29"/>
  <c r="R219" i="29"/>
  <c r="U218" i="29"/>
  <c r="R218" i="29"/>
  <c r="U217" i="29"/>
  <c r="R217" i="29"/>
  <c r="U216" i="29"/>
  <c r="R216" i="29"/>
  <c r="U215" i="29"/>
  <c r="R215" i="29"/>
  <c r="U214" i="29"/>
  <c r="R214" i="29"/>
  <c r="U213" i="29"/>
  <c r="R213" i="29"/>
  <c r="U212" i="29"/>
  <c r="R212" i="29"/>
  <c r="U211" i="29"/>
  <c r="R211" i="29"/>
  <c r="U210" i="29"/>
  <c r="R210" i="29"/>
  <c r="U209" i="29"/>
  <c r="R209" i="29"/>
  <c r="U208" i="29"/>
  <c r="R208" i="29"/>
  <c r="U207" i="29"/>
  <c r="R207" i="29"/>
  <c r="U206" i="29"/>
  <c r="R206" i="29"/>
  <c r="U205" i="29"/>
  <c r="R205" i="29"/>
  <c r="U204" i="29"/>
  <c r="R204" i="29"/>
  <c r="U203" i="29"/>
  <c r="R203" i="29"/>
  <c r="U202" i="29"/>
  <c r="R202" i="29"/>
  <c r="U201" i="29"/>
  <c r="R201" i="29"/>
  <c r="U200" i="29"/>
  <c r="R200" i="29"/>
  <c r="U199" i="29"/>
  <c r="R199" i="29"/>
  <c r="U198" i="29"/>
  <c r="R198" i="29"/>
  <c r="U197" i="29"/>
  <c r="R197" i="29"/>
  <c r="U196" i="29"/>
  <c r="R196" i="29"/>
  <c r="U195" i="29"/>
  <c r="R195" i="29"/>
  <c r="U194" i="29"/>
  <c r="R194" i="29"/>
  <c r="U193" i="29"/>
  <c r="R193" i="29"/>
  <c r="U192" i="29"/>
  <c r="R192" i="29"/>
  <c r="U191" i="29"/>
  <c r="R191" i="29"/>
  <c r="U190" i="29"/>
  <c r="R190" i="29"/>
  <c r="U189" i="29"/>
  <c r="R189" i="29"/>
  <c r="U188" i="29"/>
  <c r="R188" i="29"/>
  <c r="U187" i="29"/>
  <c r="R187" i="29"/>
  <c r="U186" i="29"/>
  <c r="R186" i="29"/>
  <c r="U185" i="29"/>
  <c r="R185" i="29"/>
  <c r="U184" i="29"/>
  <c r="R184" i="29"/>
  <c r="U183" i="29"/>
  <c r="R183" i="29"/>
  <c r="U182" i="29"/>
  <c r="R182" i="29"/>
  <c r="U181" i="29"/>
  <c r="R181" i="29"/>
  <c r="U180" i="29"/>
  <c r="R180" i="29"/>
  <c r="U179" i="29"/>
  <c r="R179" i="29"/>
  <c r="U178" i="29"/>
  <c r="R178" i="29"/>
  <c r="U177" i="29"/>
  <c r="R177" i="29"/>
  <c r="U176" i="29"/>
  <c r="R176" i="29"/>
  <c r="U175" i="29"/>
  <c r="R175" i="29"/>
  <c r="U174" i="29"/>
  <c r="R174" i="29"/>
  <c r="U173" i="29"/>
  <c r="R173" i="29"/>
  <c r="U172" i="29"/>
  <c r="R172" i="29"/>
  <c r="U171" i="29"/>
  <c r="R171" i="29"/>
  <c r="U170" i="29"/>
  <c r="R170" i="29"/>
  <c r="U169" i="29"/>
  <c r="R169" i="29"/>
  <c r="U168" i="29"/>
  <c r="R168" i="29"/>
  <c r="U167" i="29"/>
  <c r="R167" i="29"/>
  <c r="U166" i="29"/>
  <c r="R166" i="29"/>
  <c r="U165" i="29"/>
  <c r="R165" i="29"/>
  <c r="U164" i="29"/>
  <c r="R164" i="29"/>
  <c r="U163" i="29"/>
  <c r="R163" i="29"/>
  <c r="U162" i="29"/>
  <c r="R162" i="29"/>
  <c r="U161" i="29"/>
  <c r="R161" i="29"/>
  <c r="U160" i="29"/>
  <c r="R160" i="29"/>
  <c r="R159" i="29"/>
  <c r="U158" i="29"/>
  <c r="R158" i="29"/>
  <c r="U157" i="29"/>
  <c r="R157" i="29"/>
  <c r="U156" i="29"/>
  <c r="R156" i="29"/>
  <c r="U155" i="29"/>
  <c r="R155" i="29"/>
  <c r="U154" i="29"/>
  <c r="R154" i="29"/>
  <c r="U153" i="29"/>
  <c r="R153" i="29"/>
  <c r="U152" i="29"/>
  <c r="R152" i="29"/>
  <c r="U151" i="29"/>
  <c r="R151" i="29"/>
  <c r="U150" i="29"/>
  <c r="R150" i="29"/>
  <c r="U149" i="29"/>
  <c r="R149" i="29"/>
  <c r="U148" i="29"/>
  <c r="R148" i="29"/>
  <c r="U147" i="29"/>
  <c r="R147" i="29"/>
  <c r="U146" i="29"/>
  <c r="R146" i="29"/>
  <c r="U145" i="29"/>
  <c r="R145" i="29"/>
  <c r="U144" i="29"/>
  <c r="R144" i="29"/>
  <c r="U143" i="29"/>
  <c r="R143" i="29"/>
  <c r="U142" i="29"/>
  <c r="R142" i="29"/>
  <c r="U141" i="29"/>
  <c r="R141" i="29"/>
  <c r="U140" i="29"/>
  <c r="R140" i="29"/>
  <c r="U139" i="29"/>
  <c r="R139" i="29"/>
  <c r="U138" i="29"/>
  <c r="R138" i="29"/>
  <c r="U137" i="29"/>
  <c r="R137" i="29"/>
  <c r="U136" i="29"/>
  <c r="R136" i="29"/>
  <c r="U135" i="29"/>
  <c r="R135" i="29"/>
  <c r="U134" i="29"/>
  <c r="R134" i="29"/>
  <c r="U133" i="29"/>
  <c r="R133" i="29"/>
  <c r="U132" i="29"/>
  <c r="R132" i="29"/>
  <c r="U131" i="29"/>
  <c r="R131" i="29"/>
  <c r="U130" i="29"/>
  <c r="R130" i="29"/>
  <c r="U129" i="29"/>
  <c r="R129" i="29"/>
  <c r="U128" i="29"/>
  <c r="R128" i="29"/>
  <c r="U127" i="29"/>
  <c r="R127" i="29"/>
  <c r="U126" i="29"/>
  <c r="R126" i="29"/>
  <c r="U125" i="29"/>
  <c r="R125" i="29"/>
  <c r="U124" i="29"/>
  <c r="R124" i="29"/>
  <c r="U123" i="29"/>
  <c r="R123" i="29"/>
  <c r="U122" i="29"/>
  <c r="R122" i="29"/>
  <c r="U121" i="29"/>
  <c r="R121" i="29"/>
  <c r="U120" i="29"/>
  <c r="R120" i="29"/>
  <c r="U119" i="29"/>
  <c r="R119" i="29"/>
  <c r="U118" i="29"/>
  <c r="R118" i="29"/>
  <c r="U117" i="29"/>
  <c r="R117" i="29"/>
  <c r="U116" i="29"/>
  <c r="R116" i="29"/>
  <c r="U115" i="29"/>
  <c r="R115" i="29"/>
  <c r="U114" i="29"/>
  <c r="R114" i="29"/>
  <c r="U113" i="29"/>
  <c r="R113" i="29"/>
  <c r="U112" i="29"/>
  <c r="R112" i="29"/>
  <c r="U111" i="29"/>
  <c r="R111" i="29"/>
  <c r="U110" i="29"/>
  <c r="R110" i="29"/>
  <c r="U109" i="29"/>
  <c r="R109" i="29"/>
  <c r="U108" i="29"/>
  <c r="R108" i="29"/>
  <c r="U107" i="29"/>
  <c r="R107" i="29"/>
  <c r="U106" i="29"/>
  <c r="R106" i="29"/>
  <c r="U105" i="29"/>
  <c r="R105" i="29"/>
  <c r="U104" i="29"/>
  <c r="R104" i="29"/>
  <c r="U103" i="29"/>
  <c r="R103" i="29"/>
  <c r="U102" i="29"/>
  <c r="R102" i="29"/>
  <c r="U101" i="29"/>
  <c r="R101" i="29"/>
  <c r="U100" i="29"/>
  <c r="R100" i="29"/>
  <c r="U99" i="29"/>
  <c r="R99" i="29"/>
  <c r="U98" i="29"/>
  <c r="R98" i="29"/>
  <c r="U97" i="29"/>
  <c r="R97" i="29"/>
  <c r="U96" i="29"/>
  <c r="R96" i="29"/>
  <c r="U95" i="29"/>
  <c r="R95" i="29"/>
  <c r="U94" i="29"/>
  <c r="R94" i="29"/>
  <c r="U93" i="29"/>
  <c r="R93" i="29"/>
  <c r="U92" i="29"/>
  <c r="R92" i="29"/>
  <c r="U91" i="29"/>
  <c r="R91" i="29"/>
  <c r="U90" i="29"/>
  <c r="R90" i="29"/>
  <c r="U89" i="29"/>
  <c r="R89" i="29"/>
  <c r="U88" i="29"/>
  <c r="R88" i="29"/>
  <c r="U87" i="29"/>
  <c r="R87" i="29"/>
  <c r="U86" i="29"/>
  <c r="R86" i="29"/>
  <c r="U85" i="29"/>
  <c r="R85" i="29"/>
  <c r="U84" i="29"/>
  <c r="R84" i="29"/>
  <c r="U83" i="29"/>
  <c r="R83" i="29"/>
  <c r="U82" i="29"/>
  <c r="R82" i="29"/>
  <c r="U81" i="29"/>
  <c r="R81" i="29"/>
  <c r="U80" i="29"/>
  <c r="R80" i="29"/>
  <c r="U79" i="29"/>
  <c r="R79" i="29"/>
  <c r="U78" i="29"/>
  <c r="R78" i="29"/>
  <c r="U77" i="29"/>
  <c r="R77" i="29"/>
  <c r="U76" i="29"/>
  <c r="R76" i="29"/>
  <c r="U75" i="29"/>
  <c r="R75" i="29"/>
  <c r="U74" i="29"/>
  <c r="R74" i="29"/>
  <c r="U73" i="29"/>
  <c r="R73" i="29"/>
  <c r="U72" i="29"/>
  <c r="R72" i="29"/>
  <c r="U71" i="29"/>
  <c r="R71" i="29"/>
  <c r="U70" i="29"/>
  <c r="R70" i="29"/>
  <c r="U69" i="29"/>
  <c r="R69" i="29"/>
  <c r="U68" i="29"/>
  <c r="R68" i="29"/>
  <c r="U67" i="29"/>
  <c r="R67" i="29"/>
  <c r="U66" i="29"/>
  <c r="R66" i="29"/>
  <c r="U65" i="29"/>
  <c r="R65" i="29"/>
  <c r="U64" i="29"/>
  <c r="R64" i="29"/>
  <c r="U63" i="29"/>
  <c r="R63" i="29"/>
  <c r="U62" i="29"/>
  <c r="R62" i="29"/>
  <c r="U61" i="29"/>
  <c r="R61" i="29"/>
  <c r="U60" i="29"/>
  <c r="R60" i="29"/>
  <c r="U59" i="29"/>
  <c r="R59" i="29"/>
  <c r="U58" i="29"/>
  <c r="R58" i="29"/>
  <c r="U57" i="29"/>
  <c r="R57" i="29"/>
  <c r="U56" i="29"/>
  <c r="R56" i="29"/>
  <c r="U55" i="29"/>
  <c r="R55" i="29"/>
  <c r="U54" i="29"/>
  <c r="R54" i="29"/>
  <c r="U53" i="29"/>
  <c r="R53" i="29"/>
  <c r="U52" i="29"/>
  <c r="R52" i="29"/>
  <c r="U51" i="29"/>
  <c r="R51" i="29"/>
  <c r="U50" i="29"/>
  <c r="R50" i="29"/>
  <c r="U49" i="29"/>
  <c r="R49" i="29"/>
  <c r="U48" i="29"/>
  <c r="R48" i="29"/>
  <c r="U47" i="29"/>
  <c r="R47" i="29"/>
  <c r="U46" i="29"/>
  <c r="R46" i="29"/>
  <c r="U45" i="29"/>
  <c r="R45" i="29"/>
  <c r="R44" i="29"/>
  <c r="R43" i="29"/>
  <c r="R42" i="29"/>
  <c r="U41" i="29"/>
  <c r="R41" i="29"/>
  <c r="U40" i="29"/>
  <c r="R40" i="29"/>
  <c r="U39" i="29"/>
  <c r="R39" i="29"/>
  <c r="U38" i="29"/>
  <c r="R38" i="29"/>
  <c r="U37" i="29"/>
  <c r="R37" i="29"/>
  <c r="U36" i="29"/>
  <c r="R36" i="29"/>
  <c r="U35" i="29"/>
  <c r="R35" i="29"/>
  <c r="U34" i="29"/>
  <c r="R34" i="29"/>
  <c r="U33" i="29"/>
  <c r="R33" i="29"/>
  <c r="U32" i="29"/>
  <c r="R32" i="29"/>
  <c r="U31" i="29"/>
  <c r="R31" i="29"/>
  <c r="U30" i="29"/>
  <c r="R30" i="29"/>
  <c r="U29" i="29"/>
  <c r="R29" i="29"/>
  <c r="U28" i="29"/>
  <c r="R28" i="29"/>
  <c r="U27" i="29"/>
  <c r="R27" i="29"/>
  <c r="U26" i="29"/>
  <c r="R26" i="29"/>
  <c r="U25" i="29"/>
  <c r="R25" i="29"/>
  <c r="U24" i="29"/>
  <c r="R24" i="29"/>
  <c r="U23" i="29"/>
  <c r="R23" i="29"/>
  <c r="U22" i="29"/>
  <c r="R22" i="29"/>
  <c r="U21" i="29"/>
  <c r="R21" i="29"/>
  <c r="U20" i="29"/>
  <c r="R20" i="29"/>
  <c r="U19" i="29"/>
  <c r="R19" i="29"/>
  <c r="U18" i="29"/>
  <c r="R18" i="29"/>
  <c r="U17" i="29"/>
  <c r="R17" i="29"/>
  <c r="U16" i="29"/>
  <c r="R16" i="29"/>
  <c r="U15" i="29"/>
  <c r="R15" i="29"/>
  <c r="U14" i="29"/>
  <c r="R14" i="29"/>
  <c r="U13" i="29"/>
  <c r="R13" i="29"/>
  <c r="U12" i="29"/>
  <c r="R12" i="29"/>
  <c r="R11" i="29"/>
  <c r="R10" i="29"/>
  <c r="U10" i="29" s="1"/>
  <c r="R41" i="27" l="1"/>
  <c r="U41" i="27" s="1"/>
  <c r="R40" i="27"/>
  <c r="U40" i="27" s="1"/>
  <c r="R39" i="27"/>
  <c r="U39" i="27" s="1"/>
  <c r="R38" i="27"/>
  <c r="U38" i="27" s="1"/>
  <c r="R37" i="27"/>
  <c r="U37" i="27" s="1"/>
  <c r="R36" i="27"/>
  <c r="U36" i="27" s="1"/>
  <c r="R35" i="27"/>
  <c r="U35" i="27" s="1"/>
  <c r="R34" i="27"/>
  <c r="U34" i="27" s="1"/>
  <c r="R33" i="27"/>
  <c r="U33" i="27" s="1"/>
  <c r="R32" i="27"/>
  <c r="U32" i="27" s="1"/>
  <c r="R31" i="27"/>
  <c r="U31" i="27" s="1"/>
  <c r="R30" i="27"/>
  <c r="U30" i="27" s="1"/>
  <c r="R29" i="27"/>
  <c r="U29" i="27" s="1"/>
  <c r="R28" i="27"/>
  <c r="U28" i="27" s="1"/>
  <c r="R27" i="27"/>
  <c r="U27" i="27" s="1"/>
  <c r="R26" i="27"/>
  <c r="U26" i="27" s="1"/>
  <c r="R25" i="27"/>
  <c r="U25" i="27" s="1"/>
  <c r="R24" i="27"/>
  <c r="U24" i="27" s="1"/>
  <c r="R23" i="27"/>
  <c r="U23" i="27" s="1"/>
  <c r="R22" i="27"/>
  <c r="U22" i="27" s="1"/>
  <c r="R21" i="27"/>
  <c r="U21" i="27" s="1"/>
  <c r="R20" i="27"/>
  <c r="U20" i="27" s="1"/>
  <c r="R19" i="27"/>
  <c r="U19" i="27" s="1"/>
  <c r="R18" i="27"/>
  <c r="U18" i="27" s="1"/>
  <c r="R17" i="27"/>
  <c r="U17" i="27" s="1"/>
  <c r="R16" i="27"/>
  <c r="U16" i="27" s="1"/>
  <c r="R15" i="27"/>
  <c r="U15" i="27" s="1"/>
  <c r="R14" i="27"/>
  <c r="U14" i="27" s="1"/>
  <c r="R13" i="27"/>
  <c r="U13" i="27" s="1"/>
  <c r="R12" i="27"/>
  <c r="U12" i="27" s="1"/>
  <c r="R11" i="27"/>
  <c r="U11" i="27" s="1"/>
  <c r="R10" i="27"/>
  <c r="U10" i="27" s="1"/>
  <c r="R38" i="25" l="1"/>
  <c r="U38" i="25" s="1"/>
  <c r="R37" i="25"/>
  <c r="U37" i="25" s="1"/>
  <c r="R28" i="25"/>
  <c r="U28" i="25" s="1"/>
  <c r="R27" i="25"/>
  <c r="U27" i="25" s="1"/>
  <c r="R26" i="25"/>
  <c r="U26" i="25" s="1"/>
  <c r="R25" i="25"/>
  <c r="U25" i="25" s="1"/>
  <c r="R24" i="25"/>
  <c r="U24" i="25" s="1"/>
  <c r="R23" i="25"/>
  <c r="U23" i="25" s="1"/>
  <c r="R22" i="25"/>
  <c r="U22" i="25" s="1"/>
  <c r="R21" i="25"/>
  <c r="U21" i="25" s="1"/>
  <c r="R20" i="25"/>
  <c r="U20" i="25" s="1"/>
  <c r="R19" i="25"/>
  <c r="U19" i="25" s="1"/>
  <c r="R18" i="25"/>
  <c r="U18" i="25" s="1"/>
  <c r="R17" i="25"/>
  <c r="U17" i="25" s="1"/>
  <c r="R16" i="25"/>
  <c r="U16" i="25" s="1"/>
  <c r="R15" i="25"/>
  <c r="U15" i="25" s="1"/>
  <c r="U14" i="25"/>
  <c r="R14" i="25"/>
  <c r="R13" i="25"/>
  <c r="U13" i="25" s="1"/>
  <c r="R12" i="25"/>
  <c r="U12" i="25" s="1"/>
  <c r="R11" i="25"/>
  <c r="U11" i="25" s="1"/>
  <c r="R10" i="25"/>
  <c r="U10" i="25" s="1"/>
  <c r="R22" i="24" l="1"/>
  <c r="U22" i="24" s="1"/>
  <c r="R21" i="24"/>
  <c r="U21" i="24" s="1"/>
  <c r="R20" i="24"/>
  <c r="U20" i="24" s="1"/>
  <c r="R19" i="24"/>
  <c r="U19" i="24" s="1"/>
  <c r="R18" i="24"/>
  <c r="U18" i="24" s="1"/>
  <c r="R17" i="24"/>
  <c r="U17" i="24" s="1"/>
  <c r="R16" i="24"/>
  <c r="U16" i="24" s="1"/>
  <c r="R15" i="24"/>
  <c r="U15" i="24" s="1"/>
  <c r="R14" i="24"/>
  <c r="U14" i="24" s="1"/>
  <c r="R13" i="24"/>
  <c r="U13" i="24" s="1"/>
  <c r="R12" i="24"/>
  <c r="U12" i="24" s="1"/>
  <c r="R11" i="24"/>
  <c r="U11" i="24" s="1"/>
  <c r="R10" i="24"/>
  <c r="U10" i="24" s="1"/>
  <c r="R147" i="22" l="1"/>
  <c r="U147" i="22" s="1"/>
  <c r="R146" i="22"/>
  <c r="U146" i="22" s="1"/>
  <c r="R145" i="22"/>
  <c r="U145" i="22" s="1"/>
  <c r="R144" i="22"/>
  <c r="U144" i="22" s="1"/>
  <c r="R143" i="22"/>
  <c r="U143" i="22" s="1"/>
  <c r="R142" i="22"/>
  <c r="U142" i="22" s="1"/>
  <c r="R141" i="22"/>
  <c r="U141" i="22" s="1"/>
  <c r="R140" i="22"/>
  <c r="U140" i="22" s="1"/>
  <c r="R139" i="22"/>
  <c r="U139" i="22" s="1"/>
  <c r="R138" i="22"/>
  <c r="U138" i="22" s="1"/>
  <c r="R137" i="22"/>
  <c r="U137" i="22" s="1"/>
  <c r="R136" i="22"/>
  <c r="U136" i="22" s="1"/>
  <c r="R135" i="22"/>
  <c r="U135" i="22" s="1"/>
  <c r="R134" i="22"/>
  <c r="U134" i="22" s="1"/>
  <c r="R133" i="22"/>
  <c r="U133" i="22" s="1"/>
  <c r="R132" i="22"/>
  <c r="U132" i="22" s="1"/>
  <c r="R131" i="22"/>
  <c r="U131" i="22" s="1"/>
  <c r="R130" i="22"/>
  <c r="U130" i="22" s="1"/>
  <c r="R129" i="22"/>
  <c r="U129" i="22" s="1"/>
  <c r="R128" i="22"/>
  <c r="U128" i="22" s="1"/>
  <c r="R127" i="22"/>
  <c r="U127" i="22" s="1"/>
  <c r="R126" i="22"/>
  <c r="U126" i="22" s="1"/>
  <c r="R125" i="22"/>
  <c r="U125" i="22" s="1"/>
  <c r="G125" i="22"/>
  <c r="R124" i="22"/>
  <c r="U124" i="22" s="1"/>
  <c r="R123" i="22"/>
  <c r="U123" i="22" s="1"/>
  <c r="R122" i="22"/>
  <c r="U122" i="22" s="1"/>
  <c r="G122" i="22"/>
  <c r="R121" i="22"/>
  <c r="U121" i="22" s="1"/>
  <c r="R120" i="22"/>
  <c r="U120" i="22" s="1"/>
  <c r="G120" i="22"/>
  <c r="R119" i="22"/>
  <c r="U119" i="22" s="1"/>
  <c r="R118" i="22"/>
  <c r="U118" i="22" s="1"/>
  <c r="R117" i="22"/>
  <c r="U117" i="22" s="1"/>
  <c r="R116" i="22"/>
  <c r="U116" i="22" s="1"/>
  <c r="R115" i="22"/>
  <c r="U115" i="22" s="1"/>
  <c r="R114" i="22"/>
  <c r="U114" i="22" s="1"/>
  <c r="R113" i="22"/>
  <c r="U113" i="22" s="1"/>
  <c r="G113" i="22"/>
  <c r="R112" i="22"/>
  <c r="U112" i="22" s="1"/>
  <c r="R111" i="22"/>
  <c r="U111" i="22" s="1"/>
  <c r="R110" i="22"/>
  <c r="U110" i="22" s="1"/>
  <c r="R109" i="22"/>
  <c r="U109" i="22" s="1"/>
  <c r="G109" i="22"/>
  <c r="R108" i="22"/>
  <c r="U108" i="22" s="1"/>
  <c r="R107" i="22"/>
  <c r="U107" i="22" s="1"/>
  <c r="G107" i="22"/>
  <c r="R106" i="22"/>
  <c r="U106" i="22" s="1"/>
  <c r="R105" i="22"/>
  <c r="U105" i="22" s="1"/>
  <c r="G105" i="22"/>
  <c r="R104" i="22"/>
  <c r="U104" i="22" s="1"/>
  <c r="R103" i="22"/>
  <c r="U103" i="22" s="1"/>
  <c r="G103" i="22"/>
  <c r="R102" i="22"/>
  <c r="U102" i="22" s="1"/>
  <c r="R101" i="22"/>
  <c r="U101" i="22" s="1"/>
  <c r="G101" i="22"/>
  <c r="R100" i="22"/>
  <c r="U100" i="22" s="1"/>
  <c r="R99" i="22"/>
  <c r="U99" i="22" s="1"/>
  <c r="G99" i="22"/>
  <c r="R98" i="22"/>
  <c r="U98" i="22" s="1"/>
  <c r="R97" i="22"/>
  <c r="U97" i="22" s="1"/>
  <c r="G97" i="22"/>
  <c r="R96" i="22"/>
  <c r="U96" i="22" s="1"/>
  <c r="R95" i="22"/>
  <c r="U95" i="22" s="1"/>
  <c r="G95" i="22"/>
  <c r="R94" i="22"/>
  <c r="U94" i="22" s="1"/>
  <c r="R93" i="22"/>
  <c r="U93" i="22" s="1"/>
  <c r="G93" i="22"/>
  <c r="R92" i="22"/>
  <c r="U92" i="22" s="1"/>
  <c r="R91" i="22"/>
  <c r="U91" i="22" s="1"/>
  <c r="G91" i="22"/>
  <c r="R90" i="22"/>
  <c r="U90" i="22" s="1"/>
  <c r="R89" i="22"/>
  <c r="U89" i="22" s="1"/>
  <c r="G89" i="22"/>
  <c r="R88" i="22"/>
  <c r="U88" i="22" s="1"/>
  <c r="R87" i="22"/>
  <c r="U87" i="22" s="1"/>
  <c r="G87" i="22"/>
  <c r="R86" i="22"/>
  <c r="U86" i="22" s="1"/>
  <c r="U85" i="22"/>
  <c r="R85" i="22"/>
  <c r="U84" i="22"/>
  <c r="R84" i="22"/>
  <c r="U83" i="22"/>
  <c r="R83" i="22"/>
  <c r="U82" i="22"/>
  <c r="R82" i="22"/>
  <c r="R81" i="22"/>
  <c r="R80" i="22"/>
  <c r="U80" i="22" s="1"/>
  <c r="R79" i="22"/>
  <c r="U79" i="22" s="1"/>
  <c r="R78" i="22"/>
  <c r="U78" i="22" s="1"/>
  <c r="R77" i="22"/>
  <c r="U77" i="22" s="1"/>
  <c r="R76" i="22"/>
  <c r="U76" i="22" s="1"/>
  <c r="R75" i="22"/>
  <c r="U75" i="22" s="1"/>
  <c r="R74" i="22"/>
  <c r="U74" i="22" s="1"/>
  <c r="R73" i="22"/>
  <c r="U73" i="22" s="1"/>
  <c r="R72" i="22"/>
  <c r="U72" i="22" s="1"/>
  <c r="R71" i="22"/>
  <c r="U71" i="22" s="1"/>
  <c r="R70" i="22"/>
  <c r="U70" i="22" s="1"/>
  <c r="R69" i="22"/>
  <c r="U69" i="22" s="1"/>
  <c r="R68" i="22"/>
  <c r="U68" i="22" s="1"/>
  <c r="R67" i="22"/>
  <c r="U67" i="22" s="1"/>
  <c r="R66" i="22"/>
  <c r="U66" i="22" s="1"/>
  <c r="R65" i="22"/>
  <c r="U65" i="22" s="1"/>
  <c r="R64" i="22"/>
  <c r="U64" i="22" s="1"/>
  <c r="R63" i="22"/>
  <c r="U63" i="22" s="1"/>
  <c r="R62" i="22"/>
  <c r="U62" i="22" s="1"/>
  <c r="R61" i="22"/>
  <c r="U61" i="22" s="1"/>
  <c r="R60" i="22"/>
  <c r="U60" i="22" s="1"/>
  <c r="R59" i="22"/>
  <c r="U59" i="22" s="1"/>
  <c r="R58" i="22"/>
  <c r="U58" i="22" s="1"/>
  <c r="R57" i="22"/>
  <c r="U57" i="22" s="1"/>
  <c r="R56" i="22"/>
  <c r="U56" i="22" s="1"/>
  <c r="R55" i="22"/>
  <c r="U55" i="22" s="1"/>
  <c r="R54" i="22"/>
  <c r="U54" i="22" s="1"/>
  <c r="R53" i="22"/>
  <c r="R52" i="22"/>
  <c r="R51" i="22"/>
  <c r="U51" i="22" s="1"/>
  <c r="R50" i="22"/>
  <c r="U50" i="22" s="1"/>
  <c r="R49" i="22"/>
  <c r="U49" i="22" s="1"/>
  <c r="R48" i="22"/>
  <c r="U48" i="22" s="1"/>
  <c r="R47" i="22"/>
  <c r="U47" i="22" s="1"/>
  <c r="R46" i="22"/>
  <c r="U46" i="22" s="1"/>
  <c r="R45" i="22"/>
  <c r="U45" i="22" s="1"/>
  <c r="R44" i="22"/>
  <c r="U44" i="22" s="1"/>
  <c r="R43" i="22"/>
  <c r="R42" i="22"/>
  <c r="R41" i="22"/>
  <c r="U41" i="22" s="1"/>
  <c r="R40" i="22"/>
  <c r="U40" i="22" s="1"/>
  <c r="R39" i="22"/>
  <c r="U39" i="22" s="1"/>
  <c r="R38" i="22"/>
  <c r="U38" i="22" s="1"/>
  <c r="R37" i="22"/>
  <c r="U37" i="22" s="1"/>
  <c r="R36" i="22"/>
  <c r="U36" i="22" s="1"/>
  <c r="R35" i="22"/>
  <c r="U35" i="22" s="1"/>
  <c r="R34" i="22"/>
  <c r="U34" i="22" s="1"/>
  <c r="R33" i="22"/>
  <c r="U33" i="22" s="1"/>
  <c r="R32" i="22"/>
  <c r="U32" i="22" s="1"/>
  <c r="R31" i="22"/>
  <c r="U31" i="22" s="1"/>
  <c r="R30" i="22"/>
  <c r="U30" i="22" s="1"/>
  <c r="U29" i="22"/>
  <c r="R29" i="22"/>
  <c r="U28" i="22"/>
  <c r="R28" i="22"/>
  <c r="U27" i="22"/>
  <c r="R27" i="22"/>
  <c r="U26" i="22"/>
  <c r="R26" i="22"/>
  <c r="U25" i="22"/>
  <c r="R25" i="22"/>
  <c r="U24" i="22"/>
  <c r="R24" i="22"/>
  <c r="U23" i="22"/>
  <c r="R23" i="22"/>
  <c r="R22" i="22"/>
  <c r="R21" i="22"/>
  <c r="R20" i="22"/>
  <c r="R19" i="22"/>
  <c r="R18" i="22"/>
  <c r="R17" i="22"/>
  <c r="R16" i="22"/>
  <c r="R15" i="22"/>
  <c r="R14" i="22"/>
  <c r="R13" i="22"/>
  <c r="R12" i="22"/>
  <c r="R11" i="22"/>
  <c r="R10" i="22"/>
  <c r="U10" i="22" s="1"/>
  <c r="R271" i="19" l="1"/>
  <c r="U271" i="19" s="1"/>
  <c r="R270" i="19"/>
  <c r="U270" i="19" s="1"/>
  <c r="R257" i="19"/>
  <c r="U257" i="19" s="1"/>
  <c r="R256" i="19"/>
  <c r="U256" i="19" s="1"/>
  <c r="R255" i="19"/>
  <c r="U255" i="19" s="1"/>
  <c r="R254" i="19"/>
  <c r="U254" i="19" s="1"/>
  <c r="R253" i="19"/>
  <c r="U253" i="19" s="1"/>
  <c r="R252" i="19"/>
  <c r="U252" i="19" s="1"/>
  <c r="R251" i="19"/>
  <c r="U251" i="19" s="1"/>
  <c r="R250" i="19"/>
  <c r="U250" i="19" s="1"/>
  <c r="R249" i="19"/>
  <c r="U249" i="19" s="1"/>
  <c r="R248" i="19"/>
  <c r="U248" i="19" s="1"/>
  <c r="R247" i="19"/>
  <c r="U247" i="19" s="1"/>
  <c r="R246" i="19"/>
  <c r="U246" i="19" s="1"/>
  <c r="R245" i="19"/>
  <c r="U245" i="19" s="1"/>
  <c r="R244" i="19"/>
  <c r="U244" i="19" s="1"/>
  <c r="R243" i="19"/>
  <c r="U243" i="19" s="1"/>
  <c r="R242" i="19"/>
  <c r="U242" i="19" s="1"/>
  <c r="R241" i="19"/>
  <c r="U241" i="19" s="1"/>
  <c r="R240" i="19"/>
  <c r="U240" i="19" s="1"/>
  <c r="R239" i="19"/>
  <c r="U239" i="19" s="1"/>
  <c r="R238" i="19"/>
  <c r="U238" i="19" s="1"/>
  <c r="R237" i="19"/>
  <c r="U237" i="19" s="1"/>
  <c r="R236" i="19"/>
  <c r="U236" i="19" s="1"/>
  <c r="R235" i="19"/>
  <c r="U235" i="19" s="1"/>
  <c r="R234" i="19"/>
  <c r="U234" i="19" s="1"/>
  <c r="R233" i="19"/>
  <c r="U233" i="19" s="1"/>
  <c r="R232" i="19"/>
  <c r="U232" i="19" s="1"/>
  <c r="R231" i="19"/>
  <c r="U231" i="19" s="1"/>
  <c r="R230" i="19"/>
  <c r="U230" i="19" s="1"/>
  <c r="R229" i="19"/>
  <c r="U229" i="19" s="1"/>
  <c r="R228" i="19"/>
  <c r="U228" i="19" s="1"/>
  <c r="R227" i="19"/>
  <c r="U227" i="19" s="1"/>
  <c r="R226" i="19"/>
  <c r="U226" i="19" s="1"/>
  <c r="U225" i="19"/>
  <c r="R225" i="19"/>
  <c r="U224" i="19"/>
  <c r="R224" i="19"/>
  <c r="U223" i="19"/>
  <c r="R223" i="19"/>
  <c r="U222" i="19"/>
  <c r="R222" i="19"/>
  <c r="U221" i="19"/>
  <c r="R221" i="19"/>
  <c r="U220" i="19"/>
  <c r="R220" i="19"/>
  <c r="U219" i="19"/>
  <c r="R219" i="19"/>
  <c r="U218" i="19"/>
  <c r="R218" i="19"/>
  <c r="U217" i="19"/>
  <c r="R217" i="19"/>
  <c r="U216" i="19"/>
  <c r="R216" i="19"/>
  <c r="U215" i="19"/>
  <c r="R215" i="19"/>
  <c r="U214" i="19"/>
  <c r="R214" i="19"/>
  <c r="U213" i="19"/>
  <c r="R213" i="19"/>
  <c r="U212" i="19"/>
  <c r="R212" i="19"/>
  <c r="U211" i="19"/>
  <c r="R211" i="19"/>
  <c r="U210" i="19"/>
  <c r="R210" i="19"/>
  <c r="U209" i="19"/>
  <c r="R209" i="19"/>
  <c r="U208" i="19"/>
  <c r="R208" i="19"/>
  <c r="U207" i="19"/>
  <c r="R207" i="19"/>
  <c r="U206" i="19"/>
  <c r="R206" i="19"/>
  <c r="U205" i="19"/>
  <c r="R205" i="19"/>
  <c r="U204" i="19"/>
  <c r="R204" i="19"/>
  <c r="U203" i="19"/>
  <c r="R203" i="19"/>
  <c r="U202" i="19"/>
  <c r="R202" i="19"/>
  <c r="U201" i="19"/>
  <c r="R201" i="19"/>
  <c r="U200" i="19"/>
  <c r="R200" i="19"/>
  <c r="R199" i="19"/>
  <c r="U199" i="19" s="1"/>
  <c r="R198" i="19"/>
  <c r="U198" i="19" s="1"/>
  <c r="R197" i="19"/>
  <c r="U197" i="19" s="1"/>
  <c r="R196" i="19"/>
  <c r="U196" i="19" s="1"/>
  <c r="R195" i="19"/>
  <c r="U195" i="19" s="1"/>
  <c r="R194" i="19"/>
  <c r="U194" i="19" s="1"/>
  <c r="R193" i="19"/>
  <c r="U193" i="19" s="1"/>
  <c r="R192" i="19"/>
  <c r="U192" i="19" s="1"/>
  <c r="R191" i="19"/>
  <c r="U191" i="19" s="1"/>
  <c r="R190" i="19"/>
  <c r="U190" i="19" s="1"/>
  <c r="R189" i="19"/>
  <c r="U189" i="19" s="1"/>
  <c r="R188" i="19"/>
  <c r="U188" i="19" s="1"/>
  <c r="R187" i="19"/>
  <c r="U187" i="19" s="1"/>
  <c r="R186" i="19"/>
  <c r="U186" i="19" s="1"/>
  <c r="R185" i="19"/>
  <c r="U185" i="19" s="1"/>
  <c r="R184" i="19"/>
  <c r="U184" i="19" s="1"/>
  <c r="R183" i="19"/>
  <c r="U183" i="19" s="1"/>
  <c r="R182" i="19"/>
  <c r="U182" i="19" s="1"/>
  <c r="R181" i="19"/>
  <c r="U181" i="19" s="1"/>
  <c r="R180" i="19"/>
  <c r="U180" i="19" s="1"/>
  <c r="R179" i="19"/>
  <c r="U179" i="19" s="1"/>
  <c r="R178" i="19"/>
  <c r="U178" i="19" s="1"/>
  <c r="R177" i="19"/>
  <c r="U177" i="19" s="1"/>
  <c r="R176" i="19"/>
  <c r="U176" i="19" s="1"/>
  <c r="R175" i="19"/>
  <c r="U175" i="19" s="1"/>
  <c r="R174" i="19"/>
  <c r="U174" i="19" s="1"/>
  <c r="R173" i="19"/>
  <c r="U173" i="19" s="1"/>
  <c r="R172" i="19"/>
  <c r="U172" i="19" s="1"/>
  <c r="R171" i="19"/>
  <c r="U171" i="19" s="1"/>
  <c r="R170" i="19"/>
  <c r="U170" i="19" s="1"/>
  <c r="R169" i="19"/>
  <c r="U169" i="19" s="1"/>
  <c r="R168" i="19"/>
  <c r="U168" i="19" s="1"/>
  <c r="R167" i="19"/>
  <c r="U167" i="19" s="1"/>
  <c r="R166" i="19"/>
  <c r="U166" i="19" s="1"/>
  <c r="R165" i="19"/>
  <c r="U165" i="19" s="1"/>
  <c r="R164" i="19"/>
  <c r="U164" i="19" s="1"/>
  <c r="U163" i="19"/>
  <c r="R163" i="19"/>
  <c r="U162" i="19"/>
  <c r="R162" i="19"/>
  <c r="U161" i="19"/>
  <c r="R161" i="19"/>
  <c r="U160" i="19"/>
  <c r="R160" i="19"/>
  <c r="U159" i="19"/>
  <c r="R159" i="19"/>
  <c r="R158" i="19"/>
  <c r="U158" i="19" s="1"/>
  <c r="R157" i="19"/>
  <c r="U157" i="19" s="1"/>
  <c r="R156" i="19"/>
  <c r="U156" i="19" s="1"/>
  <c r="R155" i="19"/>
  <c r="U155" i="19" s="1"/>
  <c r="R154" i="19"/>
  <c r="U154" i="19" s="1"/>
  <c r="R153" i="19"/>
  <c r="U153" i="19" s="1"/>
  <c r="R152" i="19"/>
  <c r="U152" i="19" s="1"/>
  <c r="R151" i="19"/>
  <c r="U151" i="19" s="1"/>
  <c r="R150" i="19"/>
  <c r="U150" i="19" s="1"/>
  <c r="R149" i="19"/>
  <c r="U149" i="19" s="1"/>
  <c r="R148" i="19"/>
  <c r="U148" i="19" s="1"/>
  <c r="R147" i="19"/>
  <c r="U147" i="19" s="1"/>
  <c r="R146" i="19"/>
  <c r="U146" i="19" s="1"/>
  <c r="R145" i="19"/>
  <c r="U145" i="19" s="1"/>
  <c r="G145" i="19"/>
  <c r="R144" i="19"/>
  <c r="U144" i="19" s="1"/>
  <c r="G144" i="19"/>
  <c r="R143" i="19"/>
  <c r="U143" i="19" s="1"/>
  <c r="G143" i="19"/>
  <c r="R142" i="19"/>
  <c r="U142" i="19" s="1"/>
  <c r="G142" i="19"/>
  <c r="R141" i="19"/>
  <c r="U141" i="19" s="1"/>
  <c r="G141" i="19"/>
  <c r="R140" i="19"/>
  <c r="U140" i="19" s="1"/>
  <c r="G140" i="19"/>
  <c r="R139" i="19"/>
  <c r="U139" i="19" s="1"/>
  <c r="G139" i="19"/>
  <c r="R138" i="19"/>
  <c r="U138" i="19" s="1"/>
  <c r="G138" i="19"/>
  <c r="R137" i="19"/>
  <c r="U137" i="19" s="1"/>
  <c r="R136" i="19"/>
  <c r="U136" i="19" s="1"/>
  <c r="R135" i="19"/>
  <c r="U135" i="19" s="1"/>
  <c r="R134" i="19"/>
  <c r="U134" i="19" s="1"/>
  <c r="R133" i="19"/>
  <c r="U133" i="19" s="1"/>
  <c r="R132" i="19"/>
  <c r="U132" i="19" s="1"/>
  <c r="R131" i="19"/>
  <c r="U131" i="19" s="1"/>
  <c r="R130" i="19"/>
  <c r="U130" i="19" s="1"/>
  <c r="G130" i="19"/>
  <c r="R129" i="19"/>
  <c r="U129" i="19" s="1"/>
  <c r="G129" i="19"/>
  <c r="R128" i="19"/>
  <c r="U128" i="19" s="1"/>
  <c r="G128" i="19"/>
  <c r="R127" i="19"/>
  <c r="U127" i="19" s="1"/>
  <c r="G127" i="19"/>
  <c r="R126" i="19"/>
  <c r="U126" i="19" s="1"/>
  <c r="G126" i="19"/>
  <c r="R125" i="19"/>
  <c r="U125" i="19" s="1"/>
  <c r="G125" i="19"/>
  <c r="R124" i="19"/>
  <c r="U124" i="19" s="1"/>
  <c r="G124" i="19"/>
  <c r="R123" i="19"/>
  <c r="U123" i="19" s="1"/>
  <c r="G123" i="19"/>
  <c r="R122" i="19"/>
  <c r="U122" i="19" s="1"/>
  <c r="G122" i="19"/>
  <c r="R121" i="19"/>
  <c r="U121" i="19" s="1"/>
  <c r="G121" i="19"/>
  <c r="R120" i="19"/>
  <c r="U120" i="19" s="1"/>
  <c r="G120" i="19"/>
  <c r="R119" i="19"/>
  <c r="U119" i="19" s="1"/>
  <c r="G119" i="19"/>
  <c r="R118" i="19"/>
  <c r="U118" i="19" s="1"/>
  <c r="G118" i="19"/>
  <c r="R117" i="19"/>
  <c r="U117" i="19" s="1"/>
  <c r="G117" i="19"/>
  <c r="R116" i="19"/>
  <c r="U116" i="19" s="1"/>
  <c r="G116" i="19"/>
  <c r="R115" i="19"/>
  <c r="U115" i="19" s="1"/>
  <c r="G115" i="19"/>
  <c r="R114" i="19"/>
  <c r="U114" i="19" s="1"/>
  <c r="G114" i="19"/>
  <c r="R113" i="19"/>
  <c r="U113" i="19" s="1"/>
  <c r="G113" i="19"/>
  <c r="R112" i="19"/>
  <c r="U112" i="19" s="1"/>
  <c r="G112" i="19"/>
  <c r="R111" i="19"/>
  <c r="U111" i="19" s="1"/>
  <c r="G111" i="19"/>
  <c r="R110" i="19"/>
  <c r="U110" i="19" s="1"/>
  <c r="G110" i="19"/>
  <c r="R109" i="19"/>
  <c r="U109" i="19" s="1"/>
  <c r="G109" i="19"/>
  <c r="R108" i="19"/>
  <c r="U108" i="19" s="1"/>
  <c r="G108" i="19"/>
  <c r="R107" i="19"/>
  <c r="U107" i="19" s="1"/>
  <c r="G107" i="19"/>
  <c r="R106" i="19"/>
  <c r="U106" i="19" s="1"/>
  <c r="G106" i="19"/>
  <c r="R105" i="19"/>
  <c r="U105" i="19" s="1"/>
  <c r="G105" i="19"/>
  <c r="R104" i="19"/>
  <c r="U104" i="19" s="1"/>
  <c r="G104" i="19"/>
  <c r="R103" i="19"/>
  <c r="U103" i="19" s="1"/>
  <c r="G103" i="19"/>
  <c r="R102" i="19"/>
  <c r="U102" i="19" s="1"/>
  <c r="G102" i="19"/>
  <c r="R101" i="19"/>
  <c r="U101" i="19" s="1"/>
  <c r="G101" i="19"/>
  <c r="R100" i="19"/>
  <c r="U100" i="19" s="1"/>
  <c r="G100" i="19"/>
  <c r="R99" i="19"/>
  <c r="U99" i="19" s="1"/>
  <c r="G99" i="19"/>
  <c r="R98" i="19"/>
  <c r="U98" i="19" s="1"/>
  <c r="G98" i="19"/>
  <c r="R97" i="19"/>
  <c r="U97" i="19" s="1"/>
  <c r="G97" i="19"/>
  <c r="R96" i="19"/>
  <c r="U96" i="19" s="1"/>
  <c r="G96" i="19"/>
  <c r="R95" i="19"/>
  <c r="U95" i="19" s="1"/>
  <c r="G95" i="19"/>
  <c r="R94" i="19"/>
  <c r="U94" i="19" s="1"/>
  <c r="G94" i="19"/>
  <c r="R93" i="19"/>
  <c r="U93" i="19" s="1"/>
  <c r="G93" i="19"/>
  <c r="R92" i="19"/>
  <c r="U92" i="19" s="1"/>
  <c r="G92" i="19"/>
  <c r="R91" i="19"/>
  <c r="U91" i="19" s="1"/>
  <c r="G91" i="19"/>
  <c r="R90" i="19"/>
  <c r="U90" i="19" s="1"/>
  <c r="G90" i="19"/>
  <c r="R89" i="19"/>
  <c r="U89" i="19" s="1"/>
  <c r="R88" i="19"/>
  <c r="U88" i="19" s="1"/>
  <c r="R87" i="19"/>
  <c r="U87" i="19" s="1"/>
  <c r="R86" i="19"/>
  <c r="U86" i="19" s="1"/>
  <c r="R85" i="19"/>
  <c r="U85" i="19" s="1"/>
  <c r="R84" i="19"/>
  <c r="U84" i="19" s="1"/>
  <c r="R83" i="19"/>
  <c r="U83" i="19" s="1"/>
  <c r="R82" i="19"/>
  <c r="U82" i="19" s="1"/>
  <c r="R81" i="19"/>
  <c r="U81" i="19" s="1"/>
  <c r="R80" i="19"/>
  <c r="U80" i="19" s="1"/>
  <c r="R79" i="19"/>
  <c r="U79" i="19" s="1"/>
  <c r="R78" i="19"/>
  <c r="U78" i="19" s="1"/>
  <c r="R77" i="19"/>
  <c r="U77" i="19" s="1"/>
  <c r="R76" i="19"/>
  <c r="U76" i="19" s="1"/>
  <c r="R75" i="19"/>
  <c r="U75" i="19" s="1"/>
  <c r="R74" i="19"/>
  <c r="U74" i="19" s="1"/>
  <c r="R73" i="19"/>
  <c r="U73" i="19" s="1"/>
  <c r="R72" i="19"/>
  <c r="U72" i="19" s="1"/>
  <c r="R71" i="19"/>
  <c r="U71" i="19" s="1"/>
  <c r="R70" i="19"/>
  <c r="U70" i="19" s="1"/>
  <c r="R69" i="19"/>
  <c r="U69" i="19" s="1"/>
  <c r="R68" i="19"/>
  <c r="U68" i="19" s="1"/>
  <c r="R67" i="19"/>
  <c r="U67" i="19" s="1"/>
  <c r="R66" i="19"/>
  <c r="U66" i="19" s="1"/>
  <c r="R65" i="19"/>
  <c r="U65" i="19" s="1"/>
  <c r="R64" i="19"/>
  <c r="U64" i="19" s="1"/>
  <c r="R63" i="19"/>
  <c r="U63" i="19" s="1"/>
  <c r="R62" i="19"/>
  <c r="U62" i="19" s="1"/>
  <c r="R61" i="19"/>
  <c r="U61" i="19" s="1"/>
  <c r="R60" i="19"/>
  <c r="U60" i="19" s="1"/>
  <c r="R59" i="19"/>
  <c r="U59" i="19" s="1"/>
  <c r="R58" i="19"/>
  <c r="U58" i="19" s="1"/>
  <c r="R57" i="19"/>
  <c r="U57" i="19" s="1"/>
  <c r="R56" i="19"/>
  <c r="U56" i="19" s="1"/>
  <c r="R55" i="19"/>
  <c r="U55" i="19" s="1"/>
  <c r="R54" i="19"/>
  <c r="U54" i="19" s="1"/>
  <c r="R53" i="19"/>
  <c r="U53" i="19" s="1"/>
  <c r="R52" i="19"/>
  <c r="U52" i="19" s="1"/>
  <c r="R51" i="19"/>
  <c r="U51" i="19" s="1"/>
  <c r="R50" i="19"/>
  <c r="U50" i="19" s="1"/>
  <c r="R49" i="19"/>
  <c r="U49" i="19" s="1"/>
  <c r="R48" i="19"/>
  <c r="U48" i="19" s="1"/>
  <c r="R47" i="19"/>
  <c r="U47" i="19" s="1"/>
  <c r="R46" i="19"/>
  <c r="U46" i="19" s="1"/>
  <c r="R45" i="19"/>
  <c r="U45" i="19" s="1"/>
  <c r="R44" i="19"/>
  <c r="U44" i="19" s="1"/>
  <c r="U43" i="19"/>
  <c r="R43" i="19"/>
  <c r="U42" i="19"/>
  <c r="R42" i="19"/>
  <c r="U41" i="19"/>
  <c r="R41" i="19"/>
  <c r="U40" i="19"/>
  <c r="R40" i="19"/>
  <c r="U39" i="19"/>
  <c r="R39" i="19"/>
  <c r="U38" i="19"/>
  <c r="R38" i="19"/>
  <c r="U37" i="19"/>
  <c r="R37" i="19"/>
  <c r="U36" i="19"/>
  <c r="R36" i="19"/>
  <c r="U35" i="19"/>
  <c r="R35" i="19"/>
  <c r="R34" i="19"/>
  <c r="U34" i="19" s="1"/>
  <c r="R33" i="19"/>
  <c r="U33" i="19" s="1"/>
  <c r="R32" i="19"/>
  <c r="U32" i="19" s="1"/>
  <c r="R31" i="19"/>
  <c r="U31" i="19" s="1"/>
  <c r="R30" i="19"/>
  <c r="U30" i="19" s="1"/>
  <c r="R29" i="19"/>
  <c r="U29" i="19" s="1"/>
  <c r="R28" i="19"/>
  <c r="U28" i="19" s="1"/>
  <c r="R27" i="19"/>
  <c r="U27" i="19" s="1"/>
  <c r="R26" i="19"/>
  <c r="U26" i="19" s="1"/>
  <c r="R25" i="19"/>
  <c r="U25" i="19" s="1"/>
  <c r="R24" i="19"/>
  <c r="U24" i="19" s="1"/>
  <c r="R23" i="19"/>
  <c r="U23" i="19" s="1"/>
  <c r="R22" i="19"/>
  <c r="U22" i="19" s="1"/>
  <c r="R21" i="19"/>
  <c r="U21" i="19" s="1"/>
  <c r="R20" i="19"/>
  <c r="U20" i="19" s="1"/>
  <c r="R19" i="19"/>
  <c r="U19" i="19" s="1"/>
  <c r="R18" i="19"/>
  <c r="U18" i="19" s="1"/>
  <c r="R17" i="19"/>
  <c r="U17" i="19" s="1"/>
  <c r="R16" i="19"/>
  <c r="U16" i="19" s="1"/>
  <c r="R15" i="19"/>
  <c r="U15" i="19" s="1"/>
  <c r="R14" i="19"/>
  <c r="U14" i="19" s="1"/>
  <c r="R13" i="19"/>
  <c r="U13" i="19" s="1"/>
  <c r="U12" i="19"/>
  <c r="R12" i="19"/>
  <c r="U11" i="19"/>
  <c r="R11" i="19"/>
  <c r="U10" i="19"/>
  <c r="R10" i="19"/>
  <c r="R82" i="17" l="1"/>
  <c r="U82" i="17" s="1"/>
  <c r="R81" i="17"/>
  <c r="U81" i="17" s="1"/>
  <c r="R78" i="17"/>
  <c r="U78" i="17" s="1"/>
  <c r="R77" i="17"/>
  <c r="U77" i="17" s="1"/>
  <c r="R76" i="17"/>
  <c r="U76" i="17" s="1"/>
  <c r="R75" i="17"/>
  <c r="U75" i="17" s="1"/>
  <c r="R74" i="17"/>
  <c r="U74" i="17" s="1"/>
  <c r="R73" i="17"/>
  <c r="U73" i="17" s="1"/>
  <c r="R72" i="17"/>
  <c r="U72" i="17" s="1"/>
  <c r="R71" i="17"/>
  <c r="U71" i="17" s="1"/>
  <c r="R70" i="17"/>
  <c r="U70" i="17" s="1"/>
  <c r="R69" i="17"/>
  <c r="U69" i="17" s="1"/>
  <c r="R68" i="17"/>
  <c r="U68" i="17" s="1"/>
  <c r="R67" i="17"/>
  <c r="U67" i="17" s="1"/>
  <c r="R66" i="17"/>
  <c r="U66" i="17" s="1"/>
  <c r="R65" i="17"/>
  <c r="U65" i="17" s="1"/>
  <c r="R64" i="17"/>
  <c r="U64" i="17" s="1"/>
  <c r="R63" i="17"/>
  <c r="U63" i="17" s="1"/>
  <c r="R62" i="17"/>
  <c r="U62" i="17" s="1"/>
  <c r="R61" i="17"/>
  <c r="U61" i="17" s="1"/>
  <c r="R60" i="17"/>
  <c r="U60" i="17" s="1"/>
  <c r="R59" i="17"/>
  <c r="U59" i="17" s="1"/>
  <c r="R58" i="17"/>
  <c r="U58" i="17" s="1"/>
  <c r="R57" i="17"/>
  <c r="U57" i="17" s="1"/>
  <c r="R56" i="17"/>
  <c r="U56" i="17" s="1"/>
  <c r="R55" i="17"/>
  <c r="U55" i="17" s="1"/>
  <c r="R54" i="17"/>
  <c r="U54" i="17" s="1"/>
  <c r="R53" i="17"/>
  <c r="U53" i="17" s="1"/>
  <c r="R52" i="17"/>
  <c r="U52" i="17" s="1"/>
  <c r="R51" i="17"/>
  <c r="U51" i="17" s="1"/>
  <c r="R50" i="17"/>
  <c r="U50" i="17" s="1"/>
  <c r="R49" i="17"/>
  <c r="U49" i="17" s="1"/>
  <c r="R48" i="17"/>
  <c r="U48" i="17" s="1"/>
  <c r="R47" i="17"/>
  <c r="U47" i="17" s="1"/>
  <c r="R46" i="17"/>
  <c r="U46" i="17" s="1"/>
  <c r="R45" i="17"/>
  <c r="U45" i="17" s="1"/>
  <c r="R44" i="17"/>
  <c r="U44" i="17" s="1"/>
  <c r="R43" i="17"/>
  <c r="U43" i="17" s="1"/>
  <c r="R42" i="17"/>
  <c r="U42" i="17" s="1"/>
  <c r="R41" i="17"/>
  <c r="U41" i="17" s="1"/>
  <c r="R40" i="17"/>
  <c r="U40" i="17" s="1"/>
  <c r="R39" i="17"/>
  <c r="U39" i="17" s="1"/>
  <c r="R38" i="17"/>
  <c r="U38" i="17" s="1"/>
  <c r="R37" i="17"/>
  <c r="U37" i="17" s="1"/>
  <c r="R36" i="17"/>
  <c r="U36" i="17" s="1"/>
  <c r="R35" i="17"/>
  <c r="U35" i="17" s="1"/>
  <c r="R34" i="17"/>
  <c r="U34" i="17" s="1"/>
  <c r="R33" i="17"/>
  <c r="U33" i="17" s="1"/>
  <c r="R32" i="17"/>
  <c r="U32" i="17" s="1"/>
  <c r="R31" i="17"/>
  <c r="U31" i="17" s="1"/>
  <c r="R30" i="17"/>
  <c r="U30" i="17" s="1"/>
  <c r="R29" i="17"/>
  <c r="U29" i="17" s="1"/>
  <c r="R28" i="17"/>
  <c r="U28" i="17" s="1"/>
  <c r="R27" i="17"/>
  <c r="U27" i="17" s="1"/>
  <c r="R26" i="17"/>
  <c r="U26" i="17" s="1"/>
  <c r="R25" i="17"/>
  <c r="U25" i="17" s="1"/>
  <c r="R24" i="17"/>
  <c r="U24" i="17" s="1"/>
  <c r="R23" i="17"/>
  <c r="U23" i="17" s="1"/>
  <c r="R22" i="17"/>
  <c r="U22" i="17" s="1"/>
  <c r="R21" i="17"/>
  <c r="U21" i="17" s="1"/>
  <c r="R20" i="17"/>
  <c r="U20" i="17" s="1"/>
  <c r="R19" i="17"/>
  <c r="U19" i="17" s="1"/>
  <c r="R18" i="17"/>
  <c r="U18" i="17" s="1"/>
  <c r="R17" i="17"/>
  <c r="U17" i="17" s="1"/>
  <c r="R16" i="17"/>
  <c r="U16" i="17" s="1"/>
  <c r="R15" i="17"/>
  <c r="U15" i="17" s="1"/>
  <c r="R14" i="17"/>
  <c r="U14" i="17" s="1"/>
  <c r="R13" i="17"/>
  <c r="U13" i="17" s="1"/>
  <c r="R12" i="17"/>
  <c r="U12" i="17" s="1"/>
  <c r="R11" i="17"/>
  <c r="U11" i="17" s="1"/>
  <c r="R10" i="17"/>
  <c r="U10" i="17" s="1"/>
  <c r="R578" i="14" l="1"/>
  <c r="U578" i="14" s="1"/>
  <c r="R577" i="14"/>
  <c r="U577" i="14" s="1"/>
  <c r="R575" i="14"/>
  <c r="U575" i="14" s="1"/>
  <c r="R574" i="14"/>
  <c r="U574" i="14" s="1"/>
  <c r="R573" i="14"/>
  <c r="U573" i="14" s="1"/>
  <c r="R572" i="14"/>
  <c r="U572" i="14" s="1"/>
  <c r="R571" i="14"/>
  <c r="U571" i="14" s="1"/>
  <c r="R570" i="14"/>
  <c r="U570" i="14" s="1"/>
  <c r="R569" i="14"/>
  <c r="U569" i="14" s="1"/>
  <c r="R568" i="14"/>
  <c r="U568" i="14" s="1"/>
  <c r="R567" i="14"/>
  <c r="U567" i="14" s="1"/>
  <c r="R566" i="14"/>
  <c r="U566" i="14" s="1"/>
  <c r="R565" i="14"/>
  <c r="U565" i="14" s="1"/>
  <c r="R564" i="14"/>
  <c r="U564" i="14" s="1"/>
  <c r="R563" i="14"/>
  <c r="U563" i="14" s="1"/>
  <c r="R562" i="14"/>
  <c r="U562" i="14" s="1"/>
  <c r="R561" i="14"/>
  <c r="U561" i="14" s="1"/>
  <c r="R560" i="14"/>
  <c r="U560" i="14" s="1"/>
  <c r="R559" i="14"/>
  <c r="U559" i="14" s="1"/>
  <c r="R558" i="14"/>
  <c r="U558" i="14" s="1"/>
  <c r="R557" i="14"/>
  <c r="U557" i="14" s="1"/>
  <c r="R556" i="14"/>
  <c r="U556" i="14" s="1"/>
  <c r="R555" i="14"/>
  <c r="U555" i="14" s="1"/>
  <c r="R554" i="14"/>
  <c r="U554" i="14" s="1"/>
  <c r="R553" i="14"/>
  <c r="U553" i="14" s="1"/>
  <c r="R552" i="14"/>
  <c r="U552" i="14" s="1"/>
  <c r="R551" i="14"/>
  <c r="U551" i="14" s="1"/>
  <c r="R550" i="14"/>
  <c r="U550" i="14" s="1"/>
  <c r="R549" i="14"/>
  <c r="U549" i="14" s="1"/>
  <c r="R548" i="14"/>
  <c r="U548" i="14" s="1"/>
  <c r="R547" i="14"/>
  <c r="U547" i="14" s="1"/>
  <c r="R546" i="14"/>
  <c r="U546" i="14" s="1"/>
  <c r="R545" i="14"/>
  <c r="U545" i="14" s="1"/>
  <c r="R544" i="14"/>
  <c r="U544" i="14" s="1"/>
  <c r="R543" i="14"/>
  <c r="U543" i="14" s="1"/>
  <c r="R542" i="14"/>
  <c r="U542" i="14" s="1"/>
  <c r="R541" i="14"/>
  <c r="U541" i="14" s="1"/>
  <c r="R540" i="14"/>
  <c r="U540" i="14" s="1"/>
  <c r="R539" i="14"/>
  <c r="U539" i="14" s="1"/>
  <c r="R538" i="14"/>
  <c r="U538" i="14" s="1"/>
  <c r="R537" i="14"/>
  <c r="U537" i="14" s="1"/>
  <c r="R536" i="14"/>
  <c r="U536" i="14" s="1"/>
  <c r="R535" i="14"/>
  <c r="U535" i="14" s="1"/>
  <c r="R534" i="14"/>
  <c r="U534" i="14" s="1"/>
  <c r="R533" i="14"/>
  <c r="U533" i="14" s="1"/>
  <c r="R532" i="14"/>
  <c r="U532" i="14" s="1"/>
  <c r="R531" i="14"/>
  <c r="U531" i="14" s="1"/>
  <c r="R530" i="14"/>
  <c r="U530" i="14" s="1"/>
  <c r="R529" i="14"/>
  <c r="U529" i="14" s="1"/>
  <c r="R528" i="14"/>
  <c r="U528" i="14" s="1"/>
  <c r="R527" i="14"/>
  <c r="U527" i="14" s="1"/>
  <c r="R526" i="14"/>
  <c r="U526" i="14" s="1"/>
  <c r="R525" i="14"/>
  <c r="U525" i="14" s="1"/>
  <c r="R524" i="14"/>
  <c r="U524" i="14" s="1"/>
  <c r="R523" i="14"/>
  <c r="U523" i="14" s="1"/>
  <c r="R522" i="14"/>
  <c r="U522" i="14" s="1"/>
  <c r="R521" i="14"/>
  <c r="U521" i="14" s="1"/>
  <c r="R520" i="14"/>
  <c r="U520" i="14" s="1"/>
  <c r="R519" i="14"/>
  <c r="U519" i="14" s="1"/>
  <c r="R518" i="14"/>
  <c r="U518" i="14" s="1"/>
  <c r="R517" i="14"/>
  <c r="U517" i="14" s="1"/>
  <c r="R516" i="14"/>
  <c r="U516" i="14" s="1"/>
  <c r="R515" i="14"/>
  <c r="U515" i="14" s="1"/>
  <c r="R514" i="14"/>
  <c r="U514" i="14" s="1"/>
  <c r="R513" i="14"/>
  <c r="U513" i="14" s="1"/>
  <c r="R512" i="14"/>
  <c r="U512" i="14" s="1"/>
  <c r="R511" i="14"/>
  <c r="U511" i="14" s="1"/>
  <c r="R510" i="14"/>
  <c r="U510" i="14" s="1"/>
  <c r="R509" i="14"/>
  <c r="U509" i="14" s="1"/>
  <c r="R508" i="14"/>
  <c r="U508" i="14" s="1"/>
  <c r="R507" i="14"/>
  <c r="U507" i="14" s="1"/>
  <c r="R506" i="14"/>
  <c r="U506" i="14" s="1"/>
  <c r="R505" i="14"/>
  <c r="U505" i="14" s="1"/>
  <c r="R504" i="14"/>
  <c r="U504" i="14" s="1"/>
  <c r="R503" i="14"/>
  <c r="U503" i="14" s="1"/>
  <c r="R502" i="14"/>
  <c r="U502" i="14" s="1"/>
  <c r="R501" i="14"/>
  <c r="U501" i="14" s="1"/>
  <c r="R500" i="14"/>
  <c r="U500" i="14" s="1"/>
  <c r="R499" i="14"/>
  <c r="U499" i="14" s="1"/>
  <c r="R498" i="14"/>
  <c r="U498" i="14" s="1"/>
  <c r="R497" i="14"/>
  <c r="U497" i="14" s="1"/>
  <c r="R496" i="14"/>
  <c r="U496" i="14" s="1"/>
  <c r="R495" i="14"/>
  <c r="U495" i="14" s="1"/>
  <c r="R494" i="14"/>
  <c r="U494" i="14" s="1"/>
  <c r="R493" i="14"/>
  <c r="U493" i="14" s="1"/>
  <c r="R492" i="14"/>
  <c r="U492" i="14" s="1"/>
  <c r="R491" i="14"/>
  <c r="U491" i="14" s="1"/>
  <c r="R490" i="14"/>
  <c r="U490" i="14" s="1"/>
  <c r="R489" i="14"/>
  <c r="U489" i="14" s="1"/>
  <c r="R488" i="14"/>
  <c r="U488" i="14" s="1"/>
  <c r="R487" i="14"/>
  <c r="U487" i="14" s="1"/>
  <c r="R486" i="14"/>
  <c r="U486" i="14" s="1"/>
  <c r="R485" i="14"/>
  <c r="U485" i="14" s="1"/>
  <c r="R484" i="14"/>
  <c r="U484" i="14" s="1"/>
  <c r="R483" i="14"/>
  <c r="U483" i="14" s="1"/>
  <c r="R482" i="14"/>
  <c r="U482" i="14" s="1"/>
  <c r="R481" i="14"/>
  <c r="U481" i="14" s="1"/>
  <c r="R480" i="14"/>
  <c r="U480" i="14" s="1"/>
  <c r="R479" i="14"/>
  <c r="U479" i="14" s="1"/>
  <c r="R478" i="14"/>
  <c r="U478" i="14" s="1"/>
  <c r="R477" i="14"/>
  <c r="U477" i="14" s="1"/>
  <c r="R476" i="14"/>
  <c r="U476" i="14" s="1"/>
  <c r="R475" i="14"/>
  <c r="U475" i="14" s="1"/>
  <c r="R474" i="14"/>
  <c r="U474" i="14" s="1"/>
  <c r="R473" i="14"/>
  <c r="U473" i="14" s="1"/>
  <c r="R472" i="14"/>
  <c r="U472" i="14" s="1"/>
  <c r="R471" i="14"/>
  <c r="U471" i="14" s="1"/>
  <c r="R470" i="14"/>
  <c r="U470" i="14" s="1"/>
  <c r="R469" i="14"/>
  <c r="U469" i="14" s="1"/>
  <c r="R468" i="14"/>
  <c r="U468" i="14" s="1"/>
  <c r="R467" i="14"/>
  <c r="U467" i="14" s="1"/>
  <c r="R466" i="14"/>
  <c r="U466" i="14" s="1"/>
  <c r="R465" i="14"/>
  <c r="U465" i="14" s="1"/>
  <c r="R464" i="14"/>
  <c r="U464" i="14" s="1"/>
  <c r="R463" i="14"/>
  <c r="U463" i="14" s="1"/>
  <c r="R462" i="14"/>
  <c r="U462" i="14" s="1"/>
  <c r="R461" i="14"/>
  <c r="U461" i="14" s="1"/>
  <c r="R460" i="14"/>
  <c r="U460" i="14" s="1"/>
  <c r="R459" i="14"/>
  <c r="U459" i="14" s="1"/>
  <c r="R458" i="14"/>
  <c r="U458" i="14" s="1"/>
  <c r="R457" i="14"/>
  <c r="U457" i="14" s="1"/>
  <c r="R456" i="14"/>
  <c r="U456" i="14" s="1"/>
  <c r="R455" i="14"/>
  <c r="U455" i="14" s="1"/>
  <c r="R454" i="14"/>
  <c r="U454" i="14" s="1"/>
  <c r="R453" i="14"/>
  <c r="U453" i="14" s="1"/>
  <c r="R452" i="14"/>
  <c r="U452" i="14" s="1"/>
  <c r="R451" i="14"/>
  <c r="U451" i="14" s="1"/>
  <c r="R450" i="14"/>
  <c r="U450" i="14" s="1"/>
  <c r="R449" i="14"/>
  <c r="U449" i="14" s="1"/>
  <c r="R448" i="14"/>
  <c r="U448" i="14" s="1"/>
  <c r="R447" i="14"/>
  <c r="U447" i="14" s="1"/>
  <c r="R446" i="14"/>
  <c r="U446" i="14" s="1"/>
  <c r="R445" i="14"/>
  <c r="U445" i="14" s="1"/>
  <c r="R444" i="14"/>
  <c r="U444" i="14" s="1"/>
  <c r="R443" i="14"/>
  <c r="U443" i="14" s="1"/>
  <c r="R442" i="14"/>
  <c r="U442" i="14" s="1"/>
  <c r="R441" i="14"/>
  <c r="U441" i="14" s="1"/>
  <c r="R440" i="14"/>
  <c r="U440" i="14" s="1"/>
  <c r="R439" i="14"/>
  <c r="U439" i="14" s="1"/>
  <c r="R438" i="14"/>
  <c r="U438" i="14" s="1"/>
  <c r="R437" i="14"/>
  <c r="U437" i="14" s="1"/>
  <c r="R436" i="14"/>
  <c r="U436" i="14" s="1"/>
  <c r="R435" i="14"/>
  <c r="U435" i="14" s="1"/>
  <c r="R434" i="14"/>
  <c r="U434" i="14" s="1"/>
  <c r="R433" i="14"/>
  <c r="U433" i="14" s="1"/>
  <c r="R432" i="14"/>
  <c r="U432" i="14" s="1"/>
  <c r="R431" i="14"/>
  <c r="U431" i="14" s="1"/>
  <c r="R430" i="14"/>
  <c r="U430" i="14" s="1"/>
  <c r="R429" i="14"/>
  <c r="U429" i="14" s="1"/>
  <c r="R428" i="14"/>
  <c r="U428" i="14" s="1"/>
  <c r="R427" i="14"/>
  <c r="U427" i="14" s="1"/>
  <c r="R426" i="14"/>
  <c r="U426" i="14" s="1"/>
  <c r="R425" i="14"/>
  <c r="U425" i="14" s="1"/>
  <c r="R424" i="14"/>
  <c r="U424" i="14" s="1"/>
  <c r="R423" i="14"/>
  <c r="U423" i="14" s="1"/>
  <c r="R422" i="14"/>
  <c r="U422" i="14" s="1"/>
  <c r="R421" i="14"/>
  <c r="U421" i="14" s="1"/>
  <c r="R420" i="14"/>
  <c r="U420" i="14" s="1"/>
  <c r="R419" i="14"/>
  <c r="U419" i="14" s="1"/>
  <c r="R418" i="14"/>
  <c r="U418" i="14" s="1"/>
  <c r="R417" i="14"/>
  <c r="U417" i="14" s="1"/>
  <c r="R416" i="14"/>
  <c r="U416" i="14" s="1"/>
  <c r="R415" i="14"/>
  <c r="U415" i="14" s="1"/>
  <c r="R414" i="14"/>
  <c r="U414" i="14" s="1"/>
  <c r="R413" i="14"/>
  <c r="U413" i="14" s="1"/>
  <c r="R412" i="14"/>
  <c r="U412" i="14" s="1"/>
  <c r="R411" i="14"/>
  <c r="U411" i="14" s="1"/>
  <c r="R410" i="14"/>
  <c r="U410" i="14" s="1"/>
  <c r="R409" i="14"/>
  <c r="U409" i="14" s="1"/>
  <c r="R408" i="14"/>
  <c r="U408" i="14" s="1"/>
  <c r="R407" i="14"/>
  <c r="U407" i="14" s="1"/>
  <c r="R406" i="14"/>
  <c r="U406" i="14" s="1"/>
  <c r="R405" i="14"/>
  <c r="U405" i="14" s="1"/>
  <c r="R404" i="14"/>
  <c r="U404" i="14" s="1"/>
  <c r="R403" i="14"/>
  <c r="U403" i="14" s="1"/>
  <c r="R402" i="14"/>
  <c r="U402" i="14" s="1"/>
  <c r="R401" i="14"/>
  <c r="U401" i="14" s="1"/>
  <c r="R400" i="14"/>
  <c r="U400" i="14" s="1"/>
  <c r="R399" i="14"/>
  <c r="U399" i="14" s="1"/>
  <c r="R398" i="14"/>
  <c r="U398" i="14" s="1"/>
  <c r="R397" i="14"/>
  <c r="U397" i="14" s="1"/>
  <c r="R396" i="14"/>
  <c r="U396" i="14" s="1"/>
  <c r="R395" i="14"/>
  <c r="U395" i="14" s="1"/>
  <c r="R394" i="14"/>
  <c r="U394" i="14" s="1"/>
  <c r="R393" i="14"/>
  <c r="U393" i="14" s="1"/>
  <c r="R392" i="14"/>
  <c r="U392" i="14" s="1"/>
  <c r="R391" i="14"/>
  <c r="U391" i="14" s="1"/>
  <c r="R390" i="14"/>
  <c r="U390" i="14" s="1"/>
  <c r="R389" i="14"/>
  <c r="U389" i="14" s="1"/>
  <c r="R388" i="14"/>
  <c r="U388" i="14" s="1"/>
  <c r="R387" i="14"/>
  <c r="U387" i="14" s="1"/>
  <c r="R386" i="14"/>
  <c r="U386" i="14" s="1"/>
  <c r="R385" i="14"/>
  <c r="U385" i="14" s="1"/>
  <c r="R384" i="14"/>
  <c r="U384" i="14" s="1"/>
  <c r="R383" i="14"/>
  <c r="U383" i="14" s="1"/>
  <c r="R382" i="14"/>
  <c r="U382" i="14" s="1"/>
  <c r="R381" i="14"/>
  <c r="U381" i="14" s="1"/>
  <c r="R380" i="14"/>
  <c r="U380" i="14" s="1"/>
  <c r="R379" i="14"/>
  <c r="U379" i="14" s="1"/>
  <c r="R378" i="14"/>
  <c r="U378" i="14" s="1"/>
  <c r="R377" i="14"/>
  <c r="U377" i="14" s="1"/>
  <c r="R376" i="14"/>
  <c r="U376" i="14" s="1"/>
  <c r="R375" i="14"/>
  <c r="U375" i="14" s="1"/>
  <c r="R374" i="14"/>
  <c r="U374" i="14" s="1"/>
  <c r="R373" i="14"/>
  <c r="U373" i="14" s="1"/>
  <c r="R372" i="14"/>
  <c r="U372" i="14" s="1"/>
  <c r="R371" i="14"/>
  <c r="U371" i="14" s="1"/>
  <c r="R370" i="14"/>
  <c r="U370" i="14" s="1"/>
  <c r="R369" i="14"/>
  <c r="U369" i="14" s="1"/>
  <c r="R368" i="14"/>
  <c r="U368" i="14" s="1"/>
  <c r="R367" i="14"/>
  <c r="U367" i="14" s="1"/>
  <c r="R366" i="14"/>
  <c r="U366" i="14" s="1"/>
  <c r="R365" i="14"/>
  <c r="U365" i="14" s="1"/>
  <c r="R364" i="14"/>
  <c r="U364" i="14" s="1"/>
  <c r="R363" i="14"/>
  <c r="U363" i="14" s="1"/>
  <c r="R362" i="14"/>
  <c r="U362" i="14" s="1"/>
  <c r="R361" i="14"/>
  <c r="U361" i="14" s="1"/>
  <c r="R360" i="14"/>
  <c r="U360" i="14" s="1"/>
  <c r="R359" i="14"/>
  <c r="U359" i="14" s="1"/>
  <c r="R358" i="14"/>
  <c r="U358" i="14" s="1"/>
  <c r="R357" i="14"/>
  <c r="U357" i="14" s="1"/>
  <c r="R356" i="14"/>
  <c r="U356" i="14" s="1"/>
  <c r="R355" i="14"/>
  <c r="U355" i="14" s="1"/>
  <c r="R354" i="14"/>
  <c r="U354" i="14" s="1"/>
  <c r="R353" i="14"/>
  <c r="U353" i="14" s="1"/>
  <c r="R352" i="14"/>
  <c r="U352" i="14" s="1"/>
  <c r="R351" i="14"/>
  <c r="U351" i="14" s="1"/>
  <c r="R350" i="14"/>
  <c r="U350" i="14" s="1"/>
  <c r="R349" i="14"/>
  <c r="U349" i="14" s="1"/>
  <c r="R348" i="14"/>
  <c r="U348" i="14" s="1"/>
  <c r="R347" i="14"/>
  <c r="U347" i="14" s="1"/>
  <c r="R346" i="14"/>
  <c r="U346" i="14" s="1"/>
  <c r="R345" i="14"/>
  <c r="U345" i="14" s="1"/>
  <c r="R344" i="14"/>
  <c r="U344" i="14" s="1"/>
  <c r="R343" i="14"/>
  <c r="U343" i="14" s="1"/>
  <c r="R342" i="14"/>
  <c r="U342" i="14" s="1"/>
  <c r="R341" i="14"/>
  <c r="U341" i="14" s="1"/>
  <c r="R340" i="14"/>
  <c r="U340" i="14" s="1"/>
  <c r="R339" i="14"/>
  <c r="U339" i="14" s="1"/>
  <c r="R338" i="14"/>
  <c r="U338" i="14" s="1"/>
  <c r="R337" i="14"/>
  <c r="U337" i="14" s="1"/>
  <c r="R336" i="14"/>
  <c r="U336" i="14" s="1"/>
  <c r="R335" i="14"/>
  <c r="U335" i="14" s="1"/>
  <c r="R334" i="14"/>
  <c r="U334" i="14" s="1"/>
  <c r="R333" i="14"/>
  <c r="U333" i="14" s="1"/>
  <c r="R332" i="14"/>
  <c r="U332" i="14" s="1"/>
  <c r="R331" i="14"/>
  <c r="U331" i="14" s="1"/>
  <c r="R330" i="14"/>
  <c r="U330" i="14" s="1"/>
  <c r="R329" i="14"/>
  <c r="U329" i="14" s="1"/>
  <c r="R328" i="14"/>
  <c r="U328" i="14" s="1"/>
  <c r="R327" i="14"/>
  <c r="U327" i="14" s="1"/>
  <c r="R326" i="14"/>
  <c r="U326" i="14" s="1"/>
  <c r="R325" i="14"/>
  <c r="U325" i="14" s="1"/>
  <c r="R324" i="14"/>
  <c r="U324" i="14" s="1"/>
  <c r="R323" i="14"/>
  <c r="U323" i="14" s="1"/>
  <c r="R322" i="14"/>
  <c r="U322" i="14" s="1"/>
  <c r="R321" i="14"/>
  <c r="U321" i="14" s="1"/>
  <c r="R320" i="14"/>
  <c r="U320" i="14" s="1"/>
  <c r="R319" i="14"/>
  <c r="U319" i="14" s="1"/>
  <c r="R318" i="14"/>
  <c r="U318" i="14" s="1"/>
  <c r="R317" i="14"/>
  <c r="U317" i="14" s="1"/>
  <c r="R316" i="14"/>
  <c r="U316" i="14" s="1"/>
  <c r="R315" i="14"/>
  <c r="U315" i="14" s="1"/>
  <c r="R314" i="14"/>
  <c r="U314" i="14" s="1"/>
  <c r="R313" i="14"/>
  <c r="U313" i="14" s="1"/>
  <c r="R312" i="14"/>
  <c r="U312" i="14" s="1"/>
  <c r="R311" i="14"/>
  <c r="U311" i="14" s="1"/>
  <c r="R310" i="14"/>
  <c r="U310" i="14" s="1"/>
  <c r="R309" i="14"/>
  <c r="U309" i="14" s="1"/>
  <c r="R308" i="14"/>
  <c r="U308" i="14" s="1"/>
  <c r="R307" i="14"/>
  <c r="U307" i="14" s="1"/>
  <c r="R306" i="14"/>
  <c r="U306" i="14" s="1"/>
  <c r="R305" i="14"/>
  <c r="U305" i="14" s="1"/>
  <c r="R304" i="14"/>
  <c r="U304" i="14" s="1"/>
  <c r="R303" i="14"/>
  <c r="U303" i="14" s="1"/>
  <c r="R302" i="14"/>
  <c r="U302" i="14" s="1"/>
  <c r="R301" i="14"/>
  <c r="U301" i="14" s="1"/>
  <c r="R300" i="14"/>
  <c r="U300" i="14" s="1"/>
  <c r="R299" i="14"/>
  <c r="U299" i="14" s="1"/>
  <c r="R298" i="14"/>
  <c r="U298" i="14" s="1"/>
  <c r="R297" i="14"/>
  <c r="U297" i="14" s="1"/>
  <c r="R296" i="14"/>
  <c r="U296" i="14" s="1"/>
  <c r="R295" i="14"/>
  <c r="U295" i="14" s="1"/>
  <c r="R294" i="14"/>
  <c r="U294" i="14" s="1"/>
  <c r="R293" i="14"/>
  <c r="U293" i="14" s="1"/>
  <c r="R292" i="14"/>
  <c r="U292" i="14" s="1"/>
  <c r="R291" i="14"/>
  <c r="U291" i="14" s="1"/>
  <c r="R290" i="14"/>
  <c r="U290" i="14" s="1"/>
  <c r="R289" i="14"/>
  <c r="U289" i="14" s="1"/>
  <c r="R288" i="14"/>
  <c r="U288" i="14" s="1"/>
  <c r="R287" i="14"/>
  <c r="U287" i="14" s="1"/>
  <c r="R286" i="14"/>
  <c r="U286" i="14" s="1"/>
  <c r="R285" i="14"/>
  <c r="U285" i="14" s="1"/>
  <c r="R284" i="14"/>
  <c r="U284" i="14" s="1"/>
  <c r="R283" i="14"/>
  <c r="U283" i="14" s="1"/>
  <c r="R282" i="14"/>
  <c r="U282" i="14" s="1"/>
  <c r="R281" i="14"/>
  <c r="U281" i="14" s="1"/>
  <c r="R280" i="14"/>
  <c r="U280" i="14" s="1"/>
  <c r="R279" i="14"/>
  <c r="U279" i="14" s="1"/>
  <c r="R278" i="14"/>
  <c r="U278" i="14" s="1"/>
  <c r="R277" i="14"/>
  <c r="U277" i="14" s="1"/>
  <c r="R276" i="14"/>
  <c r="U276" i="14" s="1"/>
  <c r="R275" i="14"/>
  <c r="U275" i="14" s="1"/>
  <c r="R274" i="14"/>
  <c r="U274" i="14" s="1"/>
  <c r="R273" i="14"/>
  <c r="U273" i="14" s="1"/>
  <c r="R272" i="14"/>
  <c r="U272" i="14" s="1"/>
  <c r="R271" i="14"/>
  <c r="U271" i="14" s="1"/>
  <c r="R270" i="14"/>
  <c r="U270" i="14" s="1"/>
  <c r="R269" i="14"/>
  <c r="U269" i="14" s="1"/>
  <c r="R268" i="14"/>
  <c r="U268" i="14" s="1"/>
  <c r="R267" i="14"/>
  <c r="U267" i="14" s="1"/>
  <c r="R266" i="14"/>
  <c r="U266" i="14" s="1"/>
  <c r="R265" i="14"/>
  <c r="U265" i="14" s="1"/>
  <c r="R264" i="14"/>
  <c r="U264" i="14" s="1"/>
  <c r="R263" i="14"/>
  <c r="U263" i="14" s="1"/>
  <c r="R262" i="14"/>
  <c r="U262" i="14" s="1"/>
  <c r="R261" i="14"/>
  <c r="U261" i="14" s="1"/>
  <c r="R260" i="14"/>
  <c r="U260" i="14" s="1"/>
  <c r="R259" i="14"/>
  <c r="U259" i="14" s="1"/>
  <c r="R258" i="14"/>
  <c r="U258" i="14" s="1"/>
  <c r="R257" i="14"/>
  <c r="U257" i="14" s="1"/>
  <c r="R256" i="14"/>
  <c r="U256" i="14" s="1"/>
  <c r="R255" i="14"/>
  <c r="U255" i="14" s="1"/>
  <c r="R254" i="14"/>
  <c r="U254" i="14" s="1"/>
  <c r="R253" i="14"/>
  <c r="U253" i="14" s="1"/>
  <c r="R252" i="14"/>
  <c r="U252" i="14" s="1"/>
  <c r="R251" i="14"/>
  <c r="U251" i="14" s="1"/>
  <c r="R250" i="14"/>
  <c r="U250" i="14" s="1"/>
  <c r="R249" i="14"/>
  <c r="U249" i="14" s="1"/>
  <c r="R248" i="14"/>
  <c r="U248" i="14" s="1"/>
  <c r="R247" i="14"/>
  <c r="U247" i="14" s="1"/>
  <c r="R246" i="14"/>
  <c r="U246" i="14" s="1"/>
  <c r="R245" i="14"/>
  <c r="U245" i="14" s="1"/>
  <c r="R244" i="14"/>
  <c r="U244" i="14" s="1"/>
  <c r="R243" i="14"/>
  <c r="U243" i="14" s="1"/>
  <c r="R242" i="14"/>
  <c r="U242" i="14" s="1"/>
  <c r="R241" i="14"/>
  <c r="U241" i="14" s="1"/>
  <c r="R240" i="14"/>
  <c r="U240" i="14" s="1"/>
  <c r="R239" i="14"/>
  <c r="U239" i="14" s="1"/>
  <c r="R238" i="14"/>
  <c r="U238" i="14" s="1"/>
  <c r="R237" i="14"/>
  <c r="U237" i="14" s="1"/>
  <c r="R236" i="14"/>
  <c r="U236" i="14" s="1"/>
  <c r="R235" i="14"/>
  <c r="U235" i="14" s="1"/>
  <c r="R234" i="14"/>
  <c r="U234" i="14" s="1"/>
  <c r="R233" i="14"/>
  <c r="U233" i="14" s="1"/>
  <c r="R232" i="14"/>
  <c r="U232" i="14" s="1"/>
  <c r="R231" i="14"/>
  <c r="U231" i="14" s="1"/>
  <c r="R230" i="14"/>
  <c r="U230" i="14" s="1"/>
  <c r="R229" i="14"/>
  <c r="U229" i="14" s="1"/>
  <c r="R228" i="14"/>
  <c r="U228" i="14" s="1"/>
  <c r="R227" i="14"/>
  <c r="U227" i="14" s="1"/>
  <c r="R226" i="14"/>
  <c r="U226" i="14" s="1"/>
  <c r="R225" i="14"/>
  <c r="U225" i="14" s="1"/>
  <c r="R224" i="14"/>
  <c r="U224" i="14" s="1"/>
  <c r="R223" i="14"/>
  <c r="U223" i="14" s="1"/>
  <c r="R222" i="14"/>
  <c r="U222" i="14" s="1"/>
  <c r="R221" i="14"/>
  <c r="U221" i="14" s="1"/>
  <c r="R220" i="14"/>
  <c r="U220" i="14" s="1"/>
  <c r="R219" i="14"/>
  <c r="U219" i="14" s="1"/>
  <c r="R218" i="14"/>
  <c r="U218" i="14" s="1"/>
  <c r="R217" i="14"/>
  <c r="U217" i="14" s="1"/>
  <c r="R216" i="14"/>
  <c r="U216" i="14" s="1"/>
  <c r="R215" i="14"/>
  <c r="U215" i="14" s="1"/>
  <c r="R214" i="14"/>
  <c r="U214" i="14" s="1"/>
  <c r="R213" i="14"/>
  <c r="U213" i="14" s="1"/>
  <c r="R212" i="14"/>
  <c r="U212" i="14" s="1"/>
  <c r="R211" i="14"/>
  <c r="U211" i="14" s="1"/>
  <c r="R210" i="14"/>
  <c r="U210" i="14" s="1"/>
  <c r="R209" i="14"/>
  <c r="U209" i="14" s="1"/>
  <c r="R208" i="14"/>
  <c r="U208" i="14" s="1"/>
  <c r="R207" i="14"/>
  <c r="U207" i="14" s="1"/>
  <c r="R206" i="14"/>
  <c r="U206" i="14" s="1"/>
  <c r="R205" i="14"/>
  <c r="U205" i="14" s="1"/>
  <c r="R204" i="14"/>
  <c r="U204" i="14" s="1"/>
  <c r="R203" i="14"/>
  <c r="U203" i="14" s="1"/>
  <c r="R202" i="14"/>
  <c r="U202" i="14" s="1"/>
  <c r="R201" i="14"/>
  <c r="U201" i="14" s="1"/>
  <c r="R200" i="14"/>
  <c r="U200" i="14" s="1"/>
  <c r="R199" i="14"/>
  <c r="U199" i="14" s="1"/>
  <c r="R198" i="14"/>
  <c r="U198" i="14" s="1"/>
  <c r="R197" i="14"/>
  <c r="U197" i="14" s="1"/>
  <c r="R196" i="14"/>
  <c r="U196" i="14" s="1"/>
  <c r="R195" i="14"/>
  <c r="U195" i="14" s="1"/>
  <c r="R194" i="14"/>
  <c r="U194" i="14" s="1"/>
  <c r="R193" i="14"/>
  <c r="U193" i="14" s="1"/>
  <c r="R192" i="14"/>
  <c r="U192" i="14" s="1"/>
  <c r="R191" i="14"/>
  <c r="U191" i="14" s="1"/>
  <c r="R190" i="14"/>
  <c r="U190" i="14" s="1"/>
  <c r="R189" i="14"/>
  <c r="U189" i="14" s="1"/>
  <c r="R188" i="14"/>
  <c r="U188" i="14" s="1"/>
  <c r="R187" i="14"/>
  <c r="U187" i="14" s="1"/>
  <c r="R186" i="14"/>
  <c r="U186" i="14" s="1"/>
  <c r="R185" i="14"/>
  <c r="U185" i="14" s="1"/>
  <c r="R184" i="14"/>
  <c r="U184" i="14" s="1"/>
  <c r="R183" i="14"/>
  <c r="U183" i="14" s="1"/>
  <c r="R182" i="14"/>
  <c r="U182" i="14" s="1"/>
  <c r="R181" i="14"/>
  <c r="U181" i="14" s="1"/>
  <c r="R180" i="14"/>
  <c r="U180" i="14" s="1"/>
  <c r="R179" i="14"/>
  <c r="U179" i="14" s="1"/>
  <c r="R178" i="14"/>
  <c r="U178" i="14" s="1"/>
  <c r="R177" i="14"/>
  <c r="U177" i="14" s="1"/>
  <c r="R176" i="14"/>
  <c r="U176" i="14" s="1"/>
  <c r="R175" i="14"/>
  <c r="U175" i="14" s="1"/>
  <c r="R174" i="14"/>
  <c r="U174" i="14" s="1"/>
  <c r="R173" i="14"/>
  <c r="U173" i="14" s="1"/>
  <c r="R172" i="14"/>
  <c r="U172" i="14" s="1"/>
  <c r="R171" i="14"/>
  <c r="U171" i="14" s="1"/>
  <c r="R170" i="14"/>
  <c r="U170" i="14" s="1"/>
  <c r="R169" i="14"/>
  <c r="U169" i="14" s="1"/>
  <c r="R168" i="14"/>
  <c r="U168" i="14" s="1"/>
  <c r="R167" i="14"/>
  <c r="U167" i="14" s="1"/>
  <c r="R166" i="14"/>
  <c r="U166" i="14" s="1"/>
  <c r="R165" i="14"/>
  <c r="U165" i="14" s="1"/>
  <c r="R164" i="14"/>
  <c r="U164" i="14" s="1"/>
  <c r="R163" i="14"/>
  <c r="U163" i="14" s="1"/>
  <c r="R162" i="14"/>
  <c r="U162" i="14" s="1"/>
  <c r="R161" i="14"/>
  <c r="U161" i="14" s="1"/>
  <c r="R160" i="14"/>
  <c r="U160" i="14" s="1"/>
  <c r="R159" i="14"/>
  <c r="U159" i="14" s="1"/>
  <c r="R158" i="14"/>
  <c r="U158" i="14" s="1"/>
  <c r="R157" i="14"/>
  <c r="U157" i="14" s="1"/>
  <c r="R156" i="14"/>
  <c r="U156" i="14" s="1"/>
  <c r="R155" i="14"/>
  <c r="U155" i="14" s="1"/>
  <c r="R154" i="14"/>
  <c r="U154" i="14" s="1"/>
  <c r="R153" i="14"/>
  <c r="U153" i="14" s="1"/>
  <c r="R152" i="14"/>
  <c r="U152" i="14" s="1"/>
  <c r="R151" i="14"/>
  <c r="U151" i="14" s="1"/>
  <c r="R150" i="14"/>
  <c r="U150" i="14" s="1"/>
  <c r="R149" i="14"/>
  <c r="U149" i="14" s="1"/>
  <c r="R148" i="14"/>
  <c r="U148" i="14" s="1"/>
  <c r="R147" i="14"/>
  <c r="U147" i="14" s="1"/>
  <c r="R146" i="14"/>
  <c r="U146" i="14" s="1"/>
  <c r="R145" i="14"/>
  <c r="U145" i="14" s="1"/>
  <c r="R144" i="14"/>
  <c r="U144" i="14" s="1"/>
  <c r="R143" i="14"/>
  <c r="U143" i="14" s="1"/>
  <c r="R142" i="14"/>
  <c r="U142" i="14" s="1"/>
  <c r="R141" i="14"/>
  <c r="U141" i="14" s="1"/>
  <c r="R140" i="14"/>
  <c r="U140" i="14" s="1"/>
  <c r="R139" i="14"/>
  <c r="U139" i="14" s="1"/>
  <c r="R138" i="14"/>
  <c r="U138" i="14" s="1"/>
  <c r="R137" i="14"/>
  <c r="U137" i="14" s="1"/>
  <c r="R136" i="14"/>
  <c r="U136" i="14" s="1"/>
  <c r="R135" i="14"/>
  <c r="U135" i="14" s="1"/>
  <c r="R134" i="14"/>
  <c r="U134" i="14" s="1"/>
  <c r="R133" i="14"/>
  <c r="U133" i="14" s="1"/>
  <c r="R132" i="14"/>
  <c r="U132" i="14" s="1"/>
  <c r="R131" i="14"/>
  <c r="U131" i="14" s="1"/>
  <c r="R130" i="14"/>
  <c r="U130" i="14" s="1"/>
  <c r="R129" i="14"/>
  <c r="U129" i="14" s="1"/>
  <c r="R128" i="14"/>
  <c r="U128" i="14" s="1"/>
  <c r="R127" i="14"/>
  <c r="U127" i="14" s="1"/>
  <c r="R126" i="14"/>
  <c r="U126" i="14" s="1"/>
  <c r="R125" i="14"/>
  <c r="U125" i="14" s="1"/>
  <c r="R124" i="14"/>
  <c r="U124" i="14" s="1"/>
  <c r="R123" i="14"/>
  <c r="U123" i="14" s="1"/>
  <c r="R122" i="14"/>
  <c r="U122" i="14" s="1"/>
  <c r="R121" i="14"/>
  <c r="U121" i="14" s="1"/>
  <c r="R120" i="14"/>
  <c r="U120" i="14" s="1"/>
  <c r="R119" i="14"/>
  <c r="U119" i="14" s="1"/>
  <c r="R118" i="14"/>
  <c r="U118" i="14" s="1"/>
  <c r="R117" i="14"/>
  <c r="U117" i="14" s="1"/>
  <c r="R116" i="14"/>
  <c r="U116" i="14" s="1"/>
  <c r="R115" i="14"/>
  <c r="U115" i="14" s="1"/>
  <c r="R114" i="14"/>
  <c r="U114" i="14" s="1"/>
  <c r="R113" i="14"/>
  <c r="U113" i="14" s="1"/>
  <c r="R112" i="14"/>
  <c r="U112" i="14" s="1"/>
  <c r="R111" i="14"/>
  <c r="U111" i="14" s="1"/>
  <c r="R110" i="14"/>
  <c r="U110" i="14" s="1"/>
  <c r="R109" i="14"/>
  <c r="U109" i="14" s="1"/>
  <c r="R108" i="14"/>
  <c r="U108" i="14" s="1"/>
  <c r="R107" i="14"/>
  <c r="U107" i="14" s="1"/>
  <c r="R106" i="14"/>
  <c r="U106" i="14" s="1"/>
  <c r="R105" i="14"/>
  <c r="U105" i="14" s="1"/>
  <c r="R104" i="14"/>
  <c r="U104" i="14" s="1"/>
  <c r="R103" i="14"/>
  <c r="U103" i="14" s="1"/>
  <c r="R102" i="14"/>
  <c r="U102" i="14" s="1"/>
  <c r="R101" i="14"/>
  <c r="U101" i="14" s="1"/>
  <c r="R100" i="14"/>
  <c r="U100" i="14" s="1"/>
  <c r="R99" i="14"/>
  <c r="U99" i="14" s="1"/>
  <c r="R98" i="14"/>
  <c r="U98" i="14" s="1"/>
  <c r="R97" i="14"/>
  <c r="U97" i="14" s="1"/>
  <c r="R96" i="14"/>
  <c r="U96" i="14" s="1"/>
  <c r="R95" i="14"/>
  <c r="U95" i="14" s="1"/>
  <c r="R94" i="14"/>
  <c r="U94" i="14" s="1"/>
  <c r="R93" i="14"/>
  <c r="U93" i="14" s="1"/>
  <c r="R92" i="14"/>
  <c r="U92" i="14" s="1"/>
  <c r="R91" i="14"/>
  <c r="U91" i="14" s="1"/>
  <c r="R90" i="14"/>
  <c r="U90" i="14" s="1"/>
  <c r="R89" i="14"/>
  <c r="U89" i="14" s="1"/>
  <c r="R88" i="14"/>
  <c r="U88" i="14" s="1"/>
  <c r="R87" i="14"/>
  <c r="U87" i="14" s="1"/>
  <c r="R86" i="14"/>
  <c r="U86" i="14" s="1"/>
  <c r="R85" i="14"/>
  <c r="U85" i="14" s="1"/>
  <c r="R84" i="14"/>
  <c r="U84" i="14" s="1"/>
  <c r="R83" i="14"/>
  <c r="U83" i="14" s="1"/>
  <c r="R82" i="14"/>
  <c r="U82" i="14" s="1"/>
  <c r="R81" i="14"/>
  <c r="U81" i="14" s="1"/>
  <c r="R80" i="14"/>
  <c r="U80" i="14" s="1"/>
  <c r="R79" i="14"/>
  <c r="U79" i="14" s="1"/>
  <c r="R78" i="14"/>
  <c r="U78" i="14" s="1"/>
  <c r="R77" i="14"/>
  <c r="U77" i="14" s="1"/>
  <c r="R76" i="14"/>
  <c r="U76" i="14" s="1"/>
  <c r="R75" i="14"/>
  <c r="U75" i="14" s="1"/>
  <c r="R74" i="14"/>
  <c r="U74" i="14" s="1"/>
  <c r="R73" i="14"/>
  <c r="U73" i="14" s="1"/>
  <c r="R72" i="14"/>
  <c r="U72" i="14" s="1"/>
  <c r="R71" i="14"/>
  <c r="U71" i="14" s="1"/>
  <c r="R70" i="14"/>
  <c r="U70" i="14" s="1"/>
  <c r="R69" i="14"/>
  <c r="U69" i="14" s="1"/>
  <c r="R68" i="14"/>
  <c r="U68" i="14" s="1"/>
  <c r="R67" i="14"/>
  <c r="U67" i="14" s="1"/>
  <c r="R66" i="14"/>
  <c r="U66" i="14" s="1"/>
  <c r="R65" i="14"/>
  <c r="U65" i="14" s="1"/>
  <c r="R64" i="14"/>
  <c r="U64" i="14" s="1"/>
  <c r="R63" i="14"/>
  <c r="U63" i="14" s="1"/>
  <c r="R62" i="14"/>
  <c r="U62" i="14" s="1"/>
  <c r="R61" i="14"/>
  <c r="U61" i="14" s="1"/>
  <c r="R60" i="14"/>
  <c r="U60" i="14" s="1"/>
  <c r="R59" i="14"/>
  <c r="U59" i="14" s="1"/>
  <c r="R58" i="14"/>
  <c r="U58" i="14" s="1"/>
  <c r="R57" i="14"/>
  <c r="U57" i="14" s="1"/>
  <c r="R56" i="14"/>
  <c r="U56" i="14" s="1"/>
  <c r="R55" i="14"/>
  <c r="U55" i="14" s="1"/>
  <c r="R54" i="14"/>
  <c r="U54" i="14" s="1"/>
  <c r="R53" i="14"/>
  <c r="U53" i="14" s="1"/>
  <c r="R52" i="14"/>
  <c r="U52" i="14" s="1"/>
  <c r="R51" i="14"/>
  <c r="U51" i="14" s="1"/>
  <c r="R50" i="14"/>
  <c r="U50" i="14" s="1"/>
  <c r="R49" i="14"/>
  <c r="U49" i="14" s="1"/>
  <c r="R48" i="14"/>
  <c r="U48" i="14" s="1"/>
  <c r="R47" i="14"/>
  <c r="U47" i="14" s="1"/>
  <c r="R46" i="14"/>
  <c r="U46" i="14" s="1"/>
  <c r="R45" i="14"/>
  <c r="U45" i="14" s="1"/>
  <c r="R44" i="14"/>
  <c r="U44" i="14" s="1"/>
  <c r="R43" i="14"/>
  <c r="U43" i="14" s="1"/>
  <c r="R42" i="14"/>
  <c r="U42" i="14" s="1"/>
  <c r="R41" i="14"/>
  <c r="U41" i="14" s="1"/>
  <c r="R40" i="14"/>
  <c r="U40" i="14" s="1"/>
  <c r="R39" i="14"/>
  <c r="U39" i="14" s="1"/>
  <c r="R38" i="14"/>
  <c r="U38" i="14" s="1"/>
  <c r="R37" i="14"/>
  <c r="U37" i="14" s="1"/>
  <c r="R36" i="14"/>
  <c r="U36" i="14" s="1"/>
  <c r="R35" i="14"/>
  <c r="U35" i="14" s="1"/>
  <c r="R34" i="14"/>
  <c r="U34" i="14" s="1"/>
  <c r="R33" i="14"/>
  <c r="U33" i="14" s="1"/>
  <c r="R32" i="14"/>
  <c r="U32" i="14" s="1"/>
  <c r="R31" i="14"/>
  <c r="U31" i="14" s="1"/>
  <c r="R30" i="14"/>
  <c r="U30" i="14" s="1"/>
  <c r="R29" i="14"/>
  <c r="U29" i="14" s="1"/>
  <c r="R28" i="14"/>
  <c r="U28" i="14" s="1"/>
  <c r="R27" i="14"/>
  <c r="U27" i="14" s="1"/>
  <c r="R26" i="14"/>
  <c r="U26" i="14" s="1"/>
  <c r="R25" i="14"/>
  <c r="U25" i="14" s="1"/>
  <c r="R24" i="14"/>
  <c r="U24" i="14" s="1"/>
  <c r="R23" i="14"/>
  <c r="U23" i="14" s="1"/>
  <c r="R22" i="14"/>
  <c r="U22" i="14" s="1"/>
  <c r="R21" i="14"/>
  <c r="U21" i="14" s="1"/>
  <c r="R20" i="14"/>
  <c r="U20" i="14" s="1"/>
  <c r="R19" i="14"/>
  <c r="U19" i="14" s="1"/>
  <c r="R18" i="14"/>
  <c r="U18" i="14" s="1"/>
  <c r="R17" i="14"/>
  <c r="U17" i="14" s="1"/>
  <c r="R16" i="14"/>
  <c r="U16" i="14" s="1"/>
  <c r="R15" i="14"/>
  <c r="U15" i="14" s="1"/>
  <c r="R14" i="14"/>
  <c r="U14" i="14" s="1"/>
  <c r="R13" i="14"/>
  <c r="U13" i="14" s="1"/>
  <c r="R12" i="14"/>
  <c r="U12" i="14" s="1"/>
  <c r="R11" i="14"/>
  <c r="U11" i="14" s="1"/>
  <c r="R10" i="14"/>
  <c r="U10" i="14" s="1"/>
  <c r="R1655" i="12" l="1"/>
  <c r="U1655" i="12" s="1"/>
  <c r="R1654" i="12"/>
  <c r="U1654" i="12" s="1"/>
  <c r="R1520" i="12"/>
  <c r="U1520" i="12" s="1"/>
  <c r="R1519" i="12"/>
  <c r="U1519" i="12" s="1"/>
  <c r="R1518" i="12"/>
  <c r="U1518" i="12" s="1"/>
  <c r="R1517" i="12"/>
  <c r="U1517" i="12" s="1"/>
  <c r="R1516" i="12"/>
  <c r="U1516" i="12" s="1"/>
  <c r="R1515" i="12"/>
  <c r="U1515" i="12" s="1"/>
  <c r="R1514" i="12"/>
  <c r="U1514" i="12" s="1"/>
  <c r="R1513" i="12"/>
  <c r="U1513" i="12" s="1"/>
  <c r="R1512" i="12"/>
  <c r="U1512" i="12" s="1"/>
  <c r="R1511" i="12"/>
  <c r="U1511" i="12" s="1"/>
  <c r="R1510" i="12"/>
  <c r="U1510" i="12" s="1"/>
  <c r="R1509" i="12"/>
  <c r="U1509" i="12" s="1"/>
  <c r="R1508" i="12"/>
  <c r="U1508" i="12" s="1"/>
  <c r="R1507" i="12"/>
  <c r="U1507" i="12" s="1"/>
  <c r="R1506" i="12"/>
  <c r="U1506" i="12" s="1"/>
  <c r="R1505" i="12"/>
  <c r="U1505" i="12" s="1"/>
  <c r="R1504" i="12"/>
  <c r="U1504" i="12" s="1"/>
  <c r="R1503" i="12"/>
  <c r="U1503" i="12" s="1"/>
  <c r="R1502" i="12"/>
  <c r="U1502" i="12" s="1"/>
  <c r="R1501" i="12"/>
  <c r="U1501" i="12" s="1"/>
  <c r="R1500" i="12"/>
  <c r="U1500" i="12" s="1"/>
  <c r="R1499" i="12"/>
  <c r="U1499" i="12" s="1"/>
  <c r="R1498" i="12"/>
  <c r="U1498" i="12" s="1"/>
  <c r="R1497" i="12"/>
  <c r="U1497" i="12" s="1"/>
  <c r="R1496" i="12"/>
  <c r="U1496" i="12" s="1"/>
  <c r="R1495" i="12"/>
  <c r="U1495" i="12" s="1"/>
  <c r="R1494" i="12"/>
  <c r="U1494" i="12" s="1"/>
  <c r="R1493" i="12"/>
  <c r="U1493" i="12" s="1"/>
  <c r="R1492" i="12"/>
  <c r="U1492" i="12" s="1"/>
  <c r="R1491" i="12"/>
  <c r="U1491" i="12" s="1"/>
  <c r="R1490" i="12"/>
  <c r="U1490" i="12" s="1"/>
  <c r="R1489" i="12"/>
  <c r="U1489" i="12" s="1"/>
  <c r="R1488" i="12"/>
  <c r="U1488" i="12" s="1"/>
  <c r="R1487" i="12"/>
  <c r="U1487" i="12" s="1"/>
  <c r="R1486" i="12"/>
  <c r="U1486" i="12" s="1"/>
  <c r="R1485" i="12"/>
  <c r="U1485" i="12" s="1"/>
  <c r="R1484" i="12"/>
  <c r="U1484" i="12" s="1"/>
  <c r="R1483" i="12"/>
  <c r="U1483" i="12" s="1"/>
  <c r="R1482" i="12"/>
  <c r="U1482" i="12" s="1"/>
  <c r="R1481" i="12"/>
  <c r="U1481" i="12" s="1"/>
  <c r="R1480" i="12"/>
  <c r="U1480" i="12" s="1"/>
  <c r="R1479" i="12"/>
  <c r="U1479" i="12" s="1"/>
  <c r="R1478" i="12"/>
  <c r="U1478" i="12" s="1"/>
  <c r="R1477" i="12"/>
  <c r="U1477" i="12" s="1"/>
  <c r="R1476" i="12"/>
  <c r="U1476" i="12" s="1"/>
  <c r="R1475" i="12"/>
  <c r="U1475" i="12" s="1"/>
  <c r="R1474" i="12"/>
  <c r="U1474" i="12" s="1"/>
  <c r="R1473" i="12"/>
  <c r="U1473" i="12" s="1"/>
  <c r="R1472" i="12"/>
  <c r="U1472" i="12" s="1"/>
  <c r="R1471" i="12"/>
  <c r="U1471" i="12" s="1"/>
  <c r="R1470" i="12"/>
  <c r="U1470" i="12" s="1"/>
  <c r="R1469" i="12"/>
  <c r="U1469" i="12" s="1"/>
  <c r="R1468" i="12"/>
  <c r="U1468" i="12" s="1"/>
  <c r="R1467" i="12"/>
  <c r="U1467" i="12" s="1"/>
  <c r="R1466" i="12"/>
  <c r="U1466" i="12" s="1"/>
  <c r="R1465" i="12"/>
  <c r="U1465" i="12" s="1"/>
  <c r="R1464" i="12"/>
  <c r="U1464" i="12" s="1"/>
  <c r="R1463" i="12"/>
  <c r="U1463" i="12" s="1"/>
  <c r="R1462" i="12"/>
  <c r="U1462" i="12" s="1"/>
  <c r="R1461" i="12"/>
  <c r="U1461" i="12" s="1"/>
  <c r="R1460" i="12"/>
  <c r="U1460" i="12" s="1"/>
  <c r="R1459" i="12"/>
  <c r="U1459" i="12" s="1"/>
  <c r="R1458" i="12"/>
  <c r="U1458" i="12" s="1"/>
  <c r="R1457" i="12"/>
  <c r="U1457" i="12" s="1"/>
  <c r="R1456" i="12"/>
  <c r="U1456" i="12" s="1"/>
  <c r="R1455" i="12"/>
  <c r="U1455" i="12" s="1"/>
  <c r="R1454" i="12"/>
  <c r="U1454" i="12" s="1"/>
  <c r="R1453" i="12"/>
  <c r="U1453" i="12" s="1"/>
  <c r="R1452" i="12"/>
  <c r="U1452" i="12" s="1"/>
  <c r="R1451" i="12"/>
  <c r="U1451" i="12" s="1"/>
  <c r="R1450" i="12"/>
  <c r="U1450" i="12" s="1"/>
  <c r="R1449" i="12"/>
  <c r="U1449" i="12" s="1"/>
  <c r="R1448" i="12"/>
  <c r="U1448" i="12" s="1"/>
  <c r="R1447" i="12"/>
  <c r="U1447" i="12" s="1"/>
  <c r="R1446" i="12"/>
  <c r="U1446" i="12" s="1"/>
  <c r="R1445" i="12"/>
  <c r="U1445" i="12" s="1"/>
  <c r="R1444" i="12"/>
  <c r="U1444" i="12" s="1"/>
  <c r="R1443" i="12"/>
  <c r="U1443" i="12" s="1"/>
  <c r="R1442" i="12"/>
  <c r="U1442" i="12" s="1"/>
  <c r="R1441" i="12"/>
  <c r="U1441" i="12" s="1"/>
  <c r="R1440" i="12"/>
  <c r="U1440" i="12" s="1"/>
  <c r="R1439" i="12"/>
  <c r="U1439" i="12" s="1"/>
  <c r="R1438" i="12"/>
  <c r="U1438" i="12" s="1"/>
  <c r="R1437" i="12"/>
  <c r="U1437" i="12" s="1"/>
  <c r="R1436" i="12"/>
  <c r="U1436" i="12" s="1"/>
  <c r="R1435" i="12"/>
  <c r="U1435" i="12" s="1"/>
  <c r="R1434" i="12"/>
  <c r="U1434" i="12" s="1"/>
  <c r="R1433" i="12"/>
  <c r="U1433" i="12" s="1"/>
  <c r="R1432" i="12"/>
  <c r="U1432" i="12" s="1"/>
  <c r="R1431" i="12"/>
  <c r="U1431" i="12" s="1"/>
  <c r="R1430" i="12"/>
  <c r="U1430" i="12" s="1"/>
  <c r="R1429" i="12"/>
  <c r="U1429" i="12" s="1"/>
  <c r="R1428" i="12"/>
  <c r="U1428" i="12" s="1"/>
  <c r="R1427" i="12"/>
  <c r="U1427" i="12" s="1"/>
  <c r="R1426" i="12"/>
  <c r="U1426" i="12" s="1"/>
  <c r="R1425" i="12"/>
  <c r="U1425" i="12" s="1"/>
  <c r="R1424" i="12"/>
  <c r="U1424" i="12" s="1"/>
  <c r="R1423" i="12"/>
  <c r="U1423" i="12" s="1"/>
  <c r="R1422" i="12"/>
  <c r="U1422" i="12" s="1"/>
  <c r="R1421" i="12"/>
  <c r="U1421" i="12" s="1"/>
  <c r="R1420" i="12"/>
  <c r="U1420" i="12" s="1"/>
  <c r="R1419" i="12"/>
  <c r="U1419" i="12" s="1"/>
  <c r="R1418" i="12"/>
  <c r="U1418" i="12" s="1"/>
  <c r="R1417" i="12"/>
  <c r="U1417" i="12" s="1"/>
  <c r="R1416" i="12"/>
  <c r="U1416" i="12" s="1"/>
  <c r="R1415" i="12"/>
  <c r="U1415" i="12" s="1"/>
  <c r="R1414" i="12"/>
  <c r="U1414" i="12" s="1"/>
  <c r="R1413" i="12"/>
  <c r="U1413" i="12" s="1"/>
  <c r="R1412" i="12"/>
  <c r="U1412" i="12" s="1"/>
  <c r="R1411" i="12"/>
  <c r="U1411" i="12" s="1"/>
  <c r="R1410" i="12"/>
  <c r="U1410" i="12" s="1"/>
  <c r="R1409" i="12"/>
  <c r="U1409" i="12" s="1"/>
  <c r="R1408" i="12"/>
  <c r="U1408" i="12" s="1"/>
  <c r="R1407" i="12"/>
  <c r="U1407" i="12" s="1"/>
  <c r="R1406" i="12"/>
  <c r="U1406" i="12" s="1"/>
  <c r="R1405" i="12"/>
  <c r="U1405" i="12" s="1"/>
  <c r="R1404" i="12"/>
  <c r="U1404" i="12" s="1"/>
  <c r="R1403" i="12"/>
  <c r="U1403" i="12" s="1"/>
  <c r="R1402" i="12"/>
  <c r="U1402" i="12" s="1"/>
  <c r="R1401" i="12"/>
  <c r="U1401" i="12" s="1"/>
  <c r="R1400" i="12"/>
  <c r="U1400" i="12" s="1"/>
  <c r="R1399" i="12"/>
  <c r="U1399" i="12" s="1"/>
  <c r="R1398" i="12"/>
  <c r="U1398" i="12" s="1"/>
  <c r="R1397" i="12"/>
  <c r="U1397" i="12" s="1"/>
  <c r="R1396" i="12"/>
  <c r="U1396" i="12" s="1"/>
  <c r="R1395" i="12"/>
  <c r="U1395" i="12" s="1"/>
  <c r="R1394" i="12"/>
  <c r="U1394" i="12" s="1"/>
  <c r="R1393" i="12"/>
  <c r="U1393" i="12" s="1"/>
  <c r="R1392" i="12"/>
  <c r="U1392" i="12" s="1"/>
  <c r="R1391" i="12"/>
  <c r="U1391" i="12" s="1"/>
  <c r="R1390" i="12"/>
  <c r="U1390" i="12" s="1"/>
  <c r="R1389" i="12"/>
  <c r="U1389" i="12" s="1"/>
  <c r="R1388" i="12"/>
  <c r="U1388" i="12" s="1"/>
  <c r="R1387" i="12"/>
  <c r="U1387" i="12" s="1"/>
  <c r="R1386" i="12"/>
  <c r="U1386" i="12" s="1"/>
  <c r="R1385" i="12"/>
  <c r="U1385" i="12" s="1"/>
  <c r="R1384" i="12"/>
  <c r="U1384" i="12" s="1"/>
  <c r="R1383" i="12"/>
  <c r="U1383" i="12" s="1"/>
  <c r="R1382" i="12"/>
  <c r="U1382" i="12" s="1"/>
  <c r="R1381" i="12"/>
  <c r="U1381" i="12" s="1"/>
  <c r="R1380" i="12"/>
  <c r="U1380" i="12" s="1"/>
  <c r="R1379" i="12"/>
  <c r="U1379" i="12" s="1"/>
  <c r="R1378" i="12"/>
  <c r="U1378" i="12" s="1"/>
  <c r="R1377" i="12"/>
  <c r="U1377" i="12" s="1"/>
  <c r="R1376" i="12"/>
  <c r="U1376" i="12" s="1"/>
  <c r="R1375" i="12"/>
  <c r="U1375" i="12" s="1"/>
  <c r="R1374" i="12"/>
  <c r="U1374" i="12" s="1"/>
  <c r="R1373" i="12"/>
  <c r="U1373" i="12" s="1"/>
  <c r="R1372" i="12"/>
  <c r="U1372" i="12" s="1"/>
  <c r="R1371" i="12"/>
  <c r="U1371" i="12" s="1"/>
  <c r="R1370" i="12"/>
  <c r="U1370" i="12" s="1"/>
  <c r="R1369" i="12"/>
  <c r="U1369" i="12" s="1"/>
  <c r="R1368" i="12"/>
  <c r="U1368" i="12" s="1"/>
  <c r="R1367" i="12"/>
  <c r="U1367" i="12" s="1"/>
  <c r="R1366" i="12"/>
  <c r="U1366" i="12" s="1"/>
  <c r="R1365" i="12"/>
  <c r="U1365" i="12" s="1"/>
  <c r="R1364" i="12"/>
  <c r="U1364" i="12" s="1"/>
  <c r="R1363" i="12"/>
  <c r="U1363" i="12" s="1"/>
  <c r="R1362" i="12"/>
  <c r="U1362" i="12" s="1"/>
  <c r="R1361" i="12"/>
  <c r="U1361" i="12" s="1"/>
  <c r="R1360" i="12"/>
  <c r="U1360" i="12" s="1"/>
  <c r="R1359" i="12"/>
  <c r="U1359" i="12" s="1"/>
  <c r="R1358" i="12"/>
  <c r="U1358" i="12" s="1"/>
  <c r="R1357" i="12"/>
  <c r="U1357" i="12" s="1"/>
  <c r="R1356" i="12"/>
  <c r="U1356" i="12" s="1"/>
  <c r="R1355" i="12"/>
  <c r="U1355" i="12" s="1"/>
  <c r="R1354" i="12"/>
  <c r="U1354" i="12" s="1"/>
  <c r="R1353" i="12"/>
  <c r="U1353" i="12" s="1"/>
  <c r="R1352" i="12"/>
  <c r="U1352" i="12" s="1"/>
  <c r="R1351" i="12"/>
  <c r="U1351" i="12" s="1"/>
  <c r="R1350" i="12"/>
  <c r="U1350" i="12" s="1"/>
  <c r="R1349" i="12"/>
  <c r="U1349" i="12" s="1"/>
  <c r="R1348" i="12"/>
  <c r="U1348" i="12" s="1"/>
  <c r="R1347" i="12"/>
  <c r="U1347" i="12" s="1"/>
  <c r="R1346" i="12"/>
  <c r="U1346" i="12" s="1"/>
  <c r="R1345" i="12"/>
  <c r="U1345" i="12" s="1"/>
  <c r="R1344" i="12"/>
  <c r="U1344" i="12" s="1"/>
  <c r="R1343" i="12"/>
  <c r="U1343" i="12" s="1"/>
  <c r="R1342" i="12"/>
  <c r="U1342" i="12" s="1"/>
  <c r="R1341" i="12"/>
  <c r="U1341" i="12" s="1"/>
  <c r="R1340" i="12"/>
  <c r="U1340" i="12" s="1"/>
  <c r="R1339" i="12"/>
  <c r="U1339" i="12" s="1"/>
  <c r="R1338" i="12"/>
  <c r="U1338" i="12" s="1"/>
  <c r="R1337" i="12"/>
  <c r="U1337" i="12" s="1"/>
  <c r="R1336" i="12"/>
  <c r="U1336" i="12" s="1"/>
  <c r="R1335" i="12"/>
  <c r="U1335" i="12" s="1"/>
  <c r="R1334" i="12"/>
  <c r="U1334" i="12" s="1"/>
  <c r="R1333" i="12"/>
  <c r="U1333" i="12" s="1"/>
  <c r="R1332" i="12"/>
  <c r="U1332" i="12" s="1"/>
  <c r="R1331" i="12"/>
  <c r="U1331" i="12" s="1"/>
  <c r="R1330" i="12"/>
  <c r="U1330" i="12" s="1"/>
  <c r="R1329" i="12"/>
  <c r="U1329" i="12" s="1"/>
  <c r="R1328" i="12"/>
  <c r="U1328" i="12" s="1"/>
  <c r="R1327" i="12"/>
  <c r="U1327" i="12" s="1"/>
  <c r="R1326" i="12"/>
  <c r="U1326" i="12" s="1"/>
  <c r="R1325" i="12"/>
  <c r="U1325" i="12" s="1"/>
  <c r="R1324" i="12"/>
  <c r="U1324" i="12" s="1"/>
  <c r="R1323" i="12"/>
  <c r="U1323" i="12" s="1"/>
  <c r="R1322" i="12"/>
  <c r="U1322" i="12" s="1"/>
  <c r="R1321" i="12"/>
  <c r="U1321" i="12" s="1"/>
  <c r="R1320" i="12"/>
  <c r="U1320" i="12" s="1"/>
  <c r="R1319" i="12"/>
  <c r="U1319" i="12" s="1"/>
  <c r="R1318" i="12"/>
  <c r="U1318" i="12" s="1"/>
  <c r="R1317" i="12"/>
  <c r="U1317" i="12" s="1"/>
  <c r="R1316" i="12"/>
  <c r="U1316" i="12" s="1"/>
  <c r="R1315" i="12"/>
  <c r="U1315" i="12" s="1"/>
  <c r="R1314" i="12"/>
  <c r="U1314" i="12" s="1"/>
  <c r="R1313" i="12"/>
  <c r="U1313" i="12" s="1"/>
  <c r="R1312" i="12"/>
  <c r="U1312" i="12" s="1"/>
  <c r="R1311" i="12"/>
  <c r="U1311" i="12" s="1"/>
  <c r="R1310" i="12"/>
  <c r="U1310" i="12" s="1"/>
  <c r="R1309" i="12"/>
  <c r="U1309" i="12" s="1"/>
  <c r="R1308" i="12"/>
  <c r="U1308" i="12" s="1"/>
  <c r="R1307" i="12"/>
  <c r="U1307" i="12" s="1"/>
  <c r="R1306" i="12"/>
  <c r="U1306" i="12" s="1"/>
  <c r="R1305" i="12"/>
  <c r="U1305" i="12" s="1"/>
  <c r="R1304" i="12"/>
  <c r="U1304" i="12" s="1"/>
  <c r="R1303" i="12"/>
  <c r="U1303" i="12" s="1"/>
  <c r="R1302" i="12"/>
  <c r="U1302" i="12" s="1"/>
  <c r="R1301" i="12"/>
  <c r="U1301" i="12" s="1"/>
  <c r="R1300" i="12"/>
  <c r="U1300" i="12" s="1"/>
  <c r="R1299" i="12"/>
  <c r="U1299" i="12" s="1"/>
  <c r="R1298" i="12"/>
  <c r="U1298" i="12" s="1"/>
  <c r="R1297" i="12"/>
  <c r="U1297" i="12" s="1"/>
  <c r="R1296" i="12"/>
  <c r="U1296" i="12" s="1"/>
  <c r="R1295" i="12"/>
  <c r="U1295" i="12" s="1"/>
  <c r="R1294" i="12"/>
  <c r="U1294" i="12" s="1"/>
  <c r="R1293" i="12"/>
  <c r="U1293" i="12" s="1"/>
  <c r="R1292" i="12"/>
  <c r="U1292" i="12" s="1"/>
  <c r="R1291" i="12"/>
  <c r="U1291" i="12" s="1"/>
  <c r="R1290" i="12"/>
  <c r="U1290" i="12" s="1"/>
  <c r="R1289" i="12"/>
  <c r="U1289" i="12" s="1"/>
  <c r="R1288" i="12"/>
  <c r="U1288" i="12" s="1"/>
  <c r="R1287" i="12"/>
  <c r="U1287" i="12" s="1"/>
  <c r="R1286" i="12"/>
  <c r="U1286" i="12" s="1"/>
  <c r="R1285" i="12"/>
  <c r="U1285" i="12" s="1"/>
  <c r="R1284" i="12"/>
  <c r="U1284" i="12" s="1"/>
  <c r="R1283" i="12"/>
  <c r="U1283" i="12" s="1"/>
  <c r="R1282" i="12"/>
  <c r="U1282" i="12" s="1"/>
  <c r="R1281" i="12"/>
  <c r="U1281" i="12" s="1"/>
  <c r="R1280" i="12"/>
  <c r="U1280" i="12" s="1"/>
  <c r="R1279" i="12"/>
  <c r="U1279" i="12" s="1"/>
  <c r="R1278" i="12"/>
  <c r="U1278" i="12" s="1"/>
  <c r="R1277" i="12"/>
  <c r="U1277" i="12" s="1"/>
  <c r="R1276" i="12"/>
  <c r="U1276" i="12" s="1"/>
  <c r="R1275" i="12"/>
  <c r="U1275" i="12" s="1"/>
  <c r="R1274" i="12"/>
  <c r="U1274" i="12" s="1"/>
  <c r="R1273" i="12"/>
  <c r="U1273" i="12" s="1"/>
  <c r="R1272" i="12"/>
  <c r="U1272" i="12" s="1"/>
  <c r="R1271" i="12"/>
  <c r="U1271" i="12" s="1"/>
  <c r="R1270" i="12"/>
  <c r="U1270" i="12" s="1"/>
  <c r="R1269" i="12"/>
  <c r="U1269" i="12" s="1"/>
  <c r="R1268" i="12"/>
  <c r="U1268" i="12" s="1"/>
  <c r="R1267" i="12"/>
  <c r="U1267" i="12" s="1"/>
  <c r="R1266" i="12"/>
  <c r="U1266" i="12" s="1"/>
  <c r="R1265" i="12"/>
  <c r="U1265" i="12" s="1"/>
  <c r="R1264" i="12"/>
  <c r="U1264" i="12" s="1"/>
  <c r="R1263" i="12"/>
  <c r="U1263" i="12" s="1"/>
  <c r="R1262" i="12"/>
  <c r="U1262" i="12" s="1"/>
  <c r="R1261" i="12"/>
  <c r="U1261" i="12" s="1"/>
  <c r="R1260" i="12"/>
  <c r="U1260" i="12" s="1"/>
  <c r="R1259" i="12"/>
  <c r="U1259" i="12" s="1"/>
  <c r="R1258" i="12"/>
  <c r="U1258" i="12" s="1"/>
  <c r="R1257" i="12"/>
  <c r="U1257" i="12" s="1"/>
  <c r="R1256" i="12"/>
  <c r="U1256" i="12" s="1"/>
  <c r="R1255" i="12"/>
  <c r="U1255" i="12" s="1"/>
  <c r="R1254" i="12"/>
  <c r="U1254" i="12" s="1"/>
  <c r="R1253" i="12"/>
  <c r="U1253" i="12" s="1"/>
  <c r="R1252" i="12"/>
  <c r="U1252" i="12" s="1"/>
  <c r="R1251" i="12"/>
  <c r="U1251" i="12" s="1"/>
  <c r="R1250" i="12"/>
  <c r="U1250" i="12" s="1"/>
  <c r="R1249" i="12"/>
  <c r="U1249" i="12" s="1"/>
  <c r="R1248" i="12"/>
  <c r="U1248" i="12" s="1"/>
  <c r="R1247" i="12"/>
  <c r="U1247" i="12" s="1"/>
  <c r="R1246" i="12"/>
  <c r="U1246" i="12" s="1"/>
  <c r="R1245" i="12"/>
  <c r="U1245" i="12" s="1"/>
  <c r="R1244" i="12"/>
  <c r="U1244" i="12" s="1"/>
  <c r="R1243" i="12"/>
  <c r="U1243" i="12" s="1"/>
  <c r="R1242" i="12"/>
  <c r="U1242" i="12" s="1"/>
  <c r="R1241" i="12"/>
  <c r="U1241" i="12" s="1"/>
  <c r="R1240" i="12"/>
  <c r="U1240" i="12" s="1"/>
  <c r="R1239" i="12"/>
  <c r="U1239" i="12" s="1"/>
  <c r="R1238" i="12"/>
  <c r="U1238" i="12" s="1"/>
  <c r="R1237" i="12"/>
  <c r="U1237" i="12" s="1"/>
  <c r="R1236" i="12"/>
  <c r="U1236" i="12" s="1"/>
  <c r="R1235" i="12"/>
  <c r="U1235" i="12" s="1"/>
  <c r="R1234" i="12"/>
  <c r="U1234" i="12" s="1"/>
  <c r="R1233" i="12"/>
  <c r="U1233" i="12" s="1"/>
  <c r="R1232" i="12"/>
  <c r="U1232" i="12" s="1"/>
  <c r="R1231" i="12"/>
  <c r="U1231" i="12" s="1"/>
  <c r="R1230" i="12"/>
  <c r="U1230" i="12" s="1"/>
  <c r="R1229" i="12"/>
  <c r="U1229" i="12" s="1"/>
  <c r="R1228" i="12"/>
  <c r="U1228" i="12" s="1"/>
  <c r="R1227" i="12"/>
  <c r="U1227" i="12" s="1"/>
  <c r="R1226" i="12"/>
  <c r="U1226" i="12" s="1"/>
  <c r="R1225" i="12"/>
  <c r="U1225" i="12" s="1"/>
  <c r="R1224" i="12"/>
  <c r="U1224" i="12" s="1"/>
  <c r="R1223" i="12"/>
  <c r="U1223" i="12" s="1"/>
  <c r="R1222" i="12"/>
  <c r="U1222" i="12" s="1"/>
  <c r="R1221" i="12"/>
  <c r="U1221" i="12" s="1"/>
  <c r="R1220" i="12"/>
  <c r="U1220" i="12" s="1"/>
  <c r="R1219" i="12"/>
  <c r="U1219" i="12" s="1"/>
  <c r="R1218" i="12"/>
  <c r="U1218" i="12" s="1"/>
  <c r="R1217" i="12"/>
  <c r="U1217" i="12" s="1"/>
  <c r="R1216" i="12"/>
  <c r="U1216" i="12" s="1"/>
  <c r="R1215" i="12"/>
  <c r="U1215" i="12" s="1"/>
  <c r="R1214" i="12"/>
  <c r="U1214" i="12" s="1"/>
  <c r="R1213" i="12"/>
  <c r="U1213" i="12" s="1"/>
  <c r="R1212" i="12"/>
  <c r="U1212" i="12" s="1"/>
  <c r="R1211" i="12"/>
  <c r="U1211" i="12" s="1"/>
  <c r="R1210" i="12"/>
  <c r="U1210" i="12" s="1"/>
  <c r="R1209" i="12"/>
  <c r="U1209" i="12" s="1"/>
  <c r="R1208" i="12"/>
  <c r="U1208" i="12" s="1"/>
  <c r="R1207" i="12"/>
  <c r="U1207" i="12" s="1"/>
  <c r="R1206" i="12"/>
  <c r="U1206" i="12" s="1"/>
  <c r="R1205" i="12"/>
  <c r="U1205" i="12" s="1"/>
  <c r="R1204" i="12"/>
  <c r="U1204" i="12" s="1"/>
  <c r="R1203" i="12"/>
  <c r="U1203" i="12" s="1"/>
  <c r="R1202" i="12"/>
  <c r="U1202" i="12" s="1"/>
  <c r="R1201" i="12"/>
  <c r="U1201" i="12" s="1"/>
  <c r="R1200" i="12"/>
  <c r="U1200" i="12" s="1"/>
  <c r="R1199" i="12"/>
  <c r="U1199" i="12" s="1"/>
  <c r="R1198" i="12"/>
  <c r="U1198" i="12" s="1"/>
  <c r="R1197" i="12"/>
  <c r="U1197" i="12" s="1"/>
  <c r="R1196" i="12"/>
  <c r="U1196" i="12" s="1"/>
  <c r="R1195" i="12"/>
  <c r="U1195" i="12" s="1"/>
  <c r="R1194" i="12"/>
  <c r="U1194" i="12" s="1"/>
  <c r="R1193" i="12"/>
  <c r="U1193" i="12" s="1"/>
  <c r="R1192" i="12"/>
  <c r="U1192" i="12" s="1"/>
  <c r="R1191" i="12"/>
  <c r="U1191" i="12" s="1"/>
  <c r="R1190" i="12"/>
  <c r="U1190" i="12" s="1"/>
  <c r="R1189" i="12"/>
  <c r="U1189" i="12" s="1"/>
  <c r="R1188" i="12"/>
  <c r="U1188" i="12" s="1"/>
  <c r="R1187" i="12"/>
  <c r="U1187" i="12" s="1"/>
  <c r="R1186" i="12"/>
  <c r="U1186" i="12" s="1"/>
  <c r="R1185" i="12"/>
  <c r="U1185" i="12" s="1"/>
  <c r="R1184" i="12"/>
  <c r="U1184" i="12" s="1"/>
  <c r="R1183" i="12"/>
  <c r="U1183" i="12" s="1"/>
  <c r="R1182" i="12"/>
  <c r="U1182" i="12" s="1"/>
  <c r="R1181" i="12"/>
  <c r="U1181" i="12" s="1"/>
  <c r="R1180" i="12"/>
  <c r="U1180" i="12" s="1"/>
  <c r="R1179" i="12"/>
  <c r="U1179" i="12" s="1"/>
  <c r="R1178" i="12"/>
  <c r="U1178" i="12" s="1"/>
  <c r="R1177" i="12"/>
  <c r="U1177" i="12" s="1"/>
  <c r="R1176" i="12"/>
  <c r="U1176" i="12" s="1"/>
  <c r="R1175" i="12"/>
  <c r="U1175" i="12" s="1"/>
  <c r="R1174" i="12"/>
  <c r="U1174" i="12" s="1"/>
  <c r="R1173" i="12"/>
  <c r="U1173" i="12" s="1"/>
  <c r="R1172" i="12"/>
  <c r="U1172" i="12" s="1"/>
  <c r="R1171" i="12"/>
  <c r="U1171" i="12" s="1"/>
  <c r="R1170" i="12"/>
  <c r="U1170" i="12" s="1"/>
  <c r="R1169" i="12"/>
  <c r="U1169" i="12" s="1"/>
  <c r="R1168" i="12"/>
  <c r="U1168" i="12" s="1"/>
  <c r="R1167" i="12"/>
  <c r="U1167" i="12" s="1"/>
  <c r="R1166" i="12"/>
  <c r="U1166" i="12" s="1"/>
  <c r="R1165" i="12"/>
  <c r="U1165" i="12" s="1"/>
  <c r="R1164" i="12"/>
  <c r="U1164" i="12" s="1"/>
  <c r="R1163" i="12"/>
  <c r="U1163" i="12" s="1"/>
  <c r="R1162" i="12"/>
  <c r="U1162" i="12" s="1"/>
  <c r="R1161" i="12"/>
  <c r="U1161" i="12" s="1"/>
  <c r="R1160" i="12"/>
  <c r="U1160" i="12" s="1"/>
  <c r="R1159" i="12"/>
  <c r="U1159" i="12" s="1"/>
  <c r="R1158" i="12"/>
  <c r="U1158" i="12" s="1"/>
  <c r="R1157" i="12"/>
  <c r="U1157" i="12" s="1"/>
  <c r="R1156" i="12"/>
  <c r="U1156" i="12" s="1"/>
  <c r="R1155" i="12"/>
  <c r="U1155" i="12" s="1"/>
  <c r="R1154" i="12"/>
  <c r="U1154" i="12" s="1"/>
  <c r="R1153" i="12"/>
  <c r="U1153" i="12" s="1"/>
  <c r="R1152" i="12"/>
  <c r="U1152" i="12" s="1"/>
  <c r="R1151" i="12"/>
  <c r="U1151" i="12" s="1"/>
  <c r="R1150" i="12"/>
  <c r="U1150" i="12" s="1"/>
  <c r="R1149" i="12"/>
  <c r="U1149" i="12" s="1"/>
  <c r="R1148" i="12"/>
  <c r="U1148" i="12" s="1"/>
  <c r="R1147" i="12"/>
  <c r="U1147" i="12" s="1"/>
  <c r="R1146" i="12"/>
  <c r="U1146" i="12" s="1"/>
  <c r="R1145" i="12"/>
  <c r="U1145" i="12" s="1"/>
  <c r="R1144" i="12"/>
  <c r="U1144" i="12" s="1"/>
  <c r="R1143" i="12"/>
  <c r="U1143" i="12" s="1"/>
  <c r="R1142" i="12"/>
  <c r="U1142" i="12" s="1"/>
  <c r="R1141" i="12"/>
  <c r="U1141" i="12" s="1"/>
  <c r="R1140" i="12"/>
  <c r="U1140" i="12" s="1"/>
  <c r="R1139" i="12"/>
  <c r="U1139" i="12" s="1"/>
  <c r="R1138" i="12"/>
  <c r="U1138" i="12" s="1"/>
  <c r="R1137" i="12"/>
  <c r="U1137" i="12" s="1"/>
  <c r="R1136" i="12"/>
  <c r="U1136" i="12" s="1"/>
  <c r="R1135" i="12"/>
  <c r="U1135" i="12" s="1"/>
  <c r="R1134" i="12"/>
  <c r="U1134" i="12" s="1"/>
  <c r="R1133" i="12"/>
  <c r="U1133" i="12" s="1"/>
  <c r="R1132" i="12"/>
  <c r="U1132" i="12" s="1"/>
  <c r="R1131" i="12"/>
  <c r="U1131" i="12" s="1"/>
  <c r="R1130" i="12"/>
  <c r="U1130" i="12" s="1"/>
  <c r="R1129" i="12"/>
  <c r="U1129" i="12" s="1"/>
  <c r="R1128" i="12"/>
  <c r="U1128" i="12" s="1"/>
  <c r="R1127" i="12"/>
  <c r="U1127" i="12" s="1"/>
  <c r="R1126" i="12"/>
  <c r="U1126" i="12" s="1"/>
  <c r="R1125" i="12"/>
  <c r="U1125" i="12" s="1"/>
  <c r="R1124" i="12"/>
  <c r="U1124" i="12" s="1"/>
  <c r="R1123" i="12"/>
  <c r="U1123" i="12" s="1"/>
  <c r="R1122" i="12"/>
  <c r="U1122" i="12" s="1"/>
  <c r="R1121" i="12"/>
  <c r="U1121" i="12" s="1"/>
  <c r="R1120" i="12"/>
  <c r="U1120" i="12" s="1"/>
  <c r="R1119" i="12"/>
  <c r="U1119" i="12" s="1"/>
  <c r="R1118" i="12"/>
  <c r="U1118" i="12" s="1"/>
  <c r="R1117" i="12"/>
  <c r="U1117" i="12" s="1"/>
  <c r="R1116" i="12"/>
  <c r="U1116" i="12" s="1"/>
  <c r="R1115" i="12"/>
  <c r="U1115" i="12" s="1"/>
  <c r="R1114" i="12"/>
  <c r="U1114" i="12" s="1"/>
  <c r="R1113" i="12"/>
  <c r="U1113" i="12" s="1"/>
  <c r="R1112" i="12"/>
  <c r="U1112" i="12" s="1"/>
  <c r="R1111" i="12"/>
  <c r="U1111" i="12" s="1"/>
  <c r="R1110" i="12"/>
  <c r="U1110" i="12" s="1"/>
  <c r="R1109" i="12"/>
  <c r="U1109" i="12" s="1"/>
  <c r="R1108" i="12"/>
  <c r="U1108" i="12" s="1"/>
  <c r="R1107" i="12"/>
  <c r="U1107" i="12" s="1"/>
  <c r="R1106" i="12"/>
  <c r="U1106" i="12" s="1"/>
  <c r="R1105" i="12"/>
  <c r="U1105" i="12" s="1"/>
  <c r="R1104" i="12"/>
  <c r="U1104" i="12" s="1"/>
  <c r="R1103" i="12"/>
  <c r="U1103" i="12" s="1"/>
  <c r="R1102" i="12"/>
  <c r="U1102" i="12" s="1"/>
  <c r="R1101" i="12"/>
  <c r="U1101" i="12" s="1"/>
  <c r="R1100" i="12"/>
  <c r="U1100" i="12" s="1"/>
  <c r="R1099" i="12"/>
  <c r="U1099" i="12" s="1"/>
  <c r="R1098" i="12"/>
  <c r="U1098" i="12" s="1"/>
  <c r="R1097" i="12"/>
  <c r="U1097" i="12" s="1"/>
  <c r="R1096" i="12"/>
  <c r="U1096" i="12" s="1"/>
  <c r="R1095" i="12"/>
  <c r="U1095" i="12" s="1"/>
  <c r="R1094" i="12"/>
  <c r="U1094" i="12" s="1"/>
  <c r="R1093" i="12"/>
  <c r="U1093" i="12" s="1"/>
  <c r="R1092" i="12"/>
  <c r="U1092" i="12" s="1"/>
  <c r="R1091" i="12"/>
  <c r="U1091" i="12" s="1"/>
  <c r="R1090" i="12"/>
  <c r="U1090" i="12" s="1"/>
  <c r="R1089" i="12"/>
  <c r="U1089" i="12" s="1"/>
  <c r="R1088" i="12"/>
  <c r="U1088" i="12" s="1"/>
  <c r="R1087" i="12"/>
  <c r="U1087" i="12" s="1"/>
  <c r="R1086" i="12"/>
  <c r="U1086" i="12" s="1"/>
  <c r="R1085" i="12"/>
  <c r="U1085" i="12" s="1"/>
  <c r="R1084" i="12"/>
  <c r="U1084" i="12" s="1"/>
  <c r="R1083" i="12"/>
  <c r="U1083" i="12" s="1"/>
  <c r="R1082" i="12"/>
  <c r="U1082" i="12" s="1"/>
  <c r="R1081" i="12"/>
  <c r="U1081" i="12" s="1"/>
  <c r="R1080" i="12"/>
  <c r="U1080" i="12" s="1"/>
  <c r="R1079" i="12"/>
  <c r="U1079" i="12" s="1"/>
  <c r="R1078" i="12"/>
  <c r="U1078" i="12" s="1"/>
  <c r="R1077" i="12"/>
  <c r="U1077" i="12" s="1"/>
  <c r="R1076" i="12"/>
  <c r="U1076" i="12" s="1"/>
  <c r="R1075" i="12"/>
  <c r="U1075" i="12" s="1"/>
  <c r="R1074" i="12"/>
  <c r="U1074" i="12" s="1"/>
  <c r="R1073" i="12"/>
  <c r="U1073" i="12" s="1"/>
  <c r="R1072" i="12"/>
  <c r="U1072" i="12" s="1"/>
  <c r="R1071" i="12"/>
  <c r="U1071" i="12" s="1"/>
  <c r="R1070" i="12"/>
  <c r="U1070" i="12" s="1"/>
  <c r="R1069" i="12"/>
  <c r="U1069" i="12" s="1"/>
  <c r="R1068" i="12"/>
  <c r="U1068" i="12" s="1"/>
  <c r="R1067" i="12"/>
  <c r="U1067" i="12" s="1"/>
  <c r="R1066" i="12"/>
  <c r="U1066" i="12" s="1"/>
  <c r="R1065" i="12"/>
  <c r="U1065" i="12" s="1"/>
  <c r="R1064" i="12"/>
  <c r="U1064" i="12" s="1"/>
  <c r="R1063" i="12"/>
  <c r="U1063" i="12" s="1"/>
  <c r="R1062" i="12"/>
  <c r="U1062" i="12" s="1"/>
  <c r="R1061" i="12"/>
  <c r="U1061" i="12" s="1"/>
  <c r="R1060" i="12"/>
  <c r="U1060" i="12" s="1"/>
  <c r="R1059" i="12"/>
  <c r="U1059" i="12" s="1"/>
  <c r="R1058" i="12"/>
  <c r="U1058" i="12" s="1"/>
  <c r="R1057" i="12"/>
  <c r="U1057" i="12" s="1"/>
  <c r="R1056" i="12"/>
  <c r="U1056" i="12" s="1"/>
  <c r="R1055" i="12"/>
  <c r="U1055" i="12" s="1"/>
  <c r="R1054" i="12"/>
  <c r="U1054" i="12" s="1"/>
  <c r="R1053" i="12"/>
  <c r="U1053" i="12" s="1"/>
  <c r="R1052" i="12"/>
  <c r="U1052" i="12" s="1"/>
  <c r="R1051" i="12"/>
  <c r="U1051" i="12" s="1"/>
  <c r="R1050" i="12"/>
  <c r="U1050" i="12" s="1"/>
  <c r="R1049" i="12"/>
  <c r="U1049" i="12" s="1"/>
  <c r="R1048" i="12"/>
  <c r="U1048" i="12" s="1"/>
  <c r="R1047" i="12"/>
  <c r="U1047" i="12" s="1"/>
  <c r="R1046" i="12"/>
  <c r="U1046" i="12" s="1"/>
  <c r="R1045" i="12"/>
  <c r="U1045" i="12" s="1"/>
  <c r="R1044" i="12"/>
  <c r="U1044" i="12" s="1"/>
  <c r="R1043" i="12"/>
  <c r="U1043" i="12" s="1"/>
  <c r="R1042" i="12"/>
  <c r="U1042" i="12" s="1"/>
  <c r="R1041" i="12"/>
  <c r="U1041" i="12" s="1"/>
  <c r="R1040" i="12"/>
  <c r="U1040" i="12" s="1"/>
  <c r="R1039" i="12"/>
  <c r="U1039" i="12" s="1"/>
  <c r="R1038" i="12"/>
  <c r="U1038" i="12" s="1"/>
  <c r="R1037" i="12"/>
  <c r="U1037" i="12" s="1"/>
  <c r="R1036" i="12"/>
  <c r="U1036" i="12" s="1"/>
  <c r="R1035" i="12"/>
  <c r="U1035" i="12" s="1"/>
  <c r="R1034" i="12"/>
  <c r="U1034" i="12" s="1"/>
  <c r="R1033" i="12"/>
  <c r="U1033" i="12" s="1"/>
  <c r="R1032" i="12"/>
  <c r="U1032" i="12" s="1"/>
  <c r="R1031" i="12"/>
  <c r="U1031" i="12" s="1"/>
  <c r="R1030" i="12"/>
  <c r="U1030" i="12" s="1"/>
  <c r="R1029" i="12"/>
  <c r="U1029" i="12" s="1"/>
  <c r="R1028" i="12"/>
  <c r="U1028" i="12" s="1"/>
  <c r="R1027" i="12"/>
  <c r="U1027" i="12" s="1"/>
  <c r="R1026" i="12"/>
  <c r="U1026" i="12" s="1"/>
  <c r="R1025" i="12"/>
  <c r="U1025" i="12" s="1"/>
  <c r="R1024" i="12"/>
  <c r="U1024" i="12" s="1"/>
  <c r="R1023" i="12"/>
  <c r="U1023" i="12" s="1"/>
  <c r="R1022" i="12"/>
  <c r="U1022" i="12" s="1"/>
  <c r="R1021" i="12"/>
  <c r="U1021" i="12" s="1"/>
  <c r="R1020" i="12"/>
  <c r="U1020" i="12" s="1"/>
  <c r="R1019" i="12"/>
  <c r="U1019" i="12" s="1"/>
  <c r="R1018" i="12"/>
  <c r="U1018" i="12" s="1"/>
  <c r="R1017" i="12"/>
  <c r="U1017" i="12" s="1"/>
  <c r="R1016" i="12"/>
  <c r="U1016" i="12" s="1"/>
  <c r="R1015" i="12"/>
  <c r="U1015" i="12" s="1"/>
  <c r="R1014" i="12"/>
  <c r="U1014" i="12" s="1"/>
  <c r="R1013" i="12"/>
  <c r="U1013" i="12" s="1"/>
  <c r="R1012" i="12"/>
  <c r="U1012" i="12" s="1"/>
  <c r="R1011" i="12"/>
  <c r="U1011" i="12" s="1"/>
  <c r="R1010" i="12"/>
  <c r="U1010" i="12" s="1"/>
  <c r="R1009" i="12"/>
  <c r="U1009" i="12" s="1"/>
  <c r="R1008" i="12"/>
  <c r="U1008" i="12" s="1"/>
  <c r="R1007" i="12"/>
  <c r="U1007" i="12" s="1"/>
  <c r="R1006" i="12"/>
  <c r="U1006" i="12" s="1"/>
  <c r="R1005" i="12"/>
  <c r="U1005" i="12" s="1"/>
  <c r="R1004" i="12"/>
  <c r="U1004" i="12" s="1"/>
  <c r="R1003" i="12"/>
  <c r="U1003" i="12" s="1"/>
  <c r="R1002" i="12"/>
  <c r="U1002" i="12" s="1"/>
  <c r="R1001" i="12"/>
  <c r="U1001" i="12" s="1"/>
  <c r="R1000" i="12"/>
  <c r="U1000" i="12" s="1"/>
  <c r="R999" i="12"/>
  <c r="U999" i="12" s="1"/>
  <c r="R998" i="12"/>
  <c r="U998" i="12" s="1"/>
  <c r="R997" i="12"/>
  <c r="U997" i="12" s="1"/>
  <c r="R996" i="12"/>
  <c r="U996" i="12" s="1"/>
  <c r="R995" i="12"/>
  <c r="U995" i="12" s="1"/>
  <c r="R994" i="12"/>
  <c r="U994" i="12" s="1"/>
  <c r="R993" i="12"/>
  <c r="U993" i="12" s="1"/>
  <c r="R992" i="12"/>
  <c r="U992" i="12" s="1"/>
  <c r="R991" i="12"/>
  <c r="U991" i="12" s="1"/>
  <c r="R990" i="12"/>
  <c r="U990" i="12" s="1"/>
  <c r="R989" i="12"/>
  <c r="U989" i="12" s="1"/>
  <c r="R988" i="12"/>
  <c r="U988" i="12" s="1"/>
  <c r="R987" i="12"/>
  <c r="U987" i="12" s="1"/>
  <c r="R986" i="12"/>
  <c r="U986" i="12" s="1"/>
  <c r="R985" i="12"/>
  <c r="U985" i="12" s="1"/>
  <c r="R984" i="12"/>
  <c r="U984" i="12" s="1"/>
  <c r="R983" i="12"/>
  <c r="U983" i="12" s="1"/>
  <c r="R982" i="12"/>
  <c r="U982" i="12" s="1"/>
  <c r="R981" i="12"/>
  <c r="U981" i="12" s="1"/>
  <c r="R980" i="12"/>
  <c r="U980" i="12" s="1"/>
  <c r="R979" i="12"/>
  <c r="U979" i="12" s="1"/>
  <c r="R978" i="12"/>
  <c r="U978" i="12" s="1"/>
  <c r="R977" i="12"/>
  <c r="U977" i="12" s="1"/>
  <c r="R976" i="12"/>
  <c r="U976" i="12" s="1"/>
  <c r="R975" i="12"/>
  <c r="U975" i="12" s="1"/>
  <c r="R974" i="12"/>
  <c r="U974" i="12" s="1"/>
  <c r="R973" i="12"/>
  <c r="U973" i="12" s="1"/>
  <c r="R972" i="12"/>
  <c r="U972" i="12" s="1"/>
  <c r="R971" i="12"/>
  <c r="U971" i="12" s="1"/>
  <c r="R970" i="12"/>
  <c r="U970" i="12" s="1"/>
  <c r="R969" i="12"/>
  <c r="U969" i="12" s="1"/>
  <c r="R968" i="12"/>
  <c r="U968" i="12" s="1"/>
  <c r="R967" i="12"/>
  <c r="U967" i="12" s="1"/>
  <c r="R966" i="12"/>
  <c r="U966" i="12" s="1"/>
  <c r="R965" i="12"/>
  <c r="U965" i="12" s="1"/>
  <c r="R964" i="12"/>
  <c r="U964" i="12" s="1"/>
  <c r="R963" i="12"/>
  <c r="U963" i="12" s="1"/>
  <c r="R962" i="12"/>
  <c r="U962" i="12" s="1"/>
  <c r="R961" i="12"/>
  <c r="U961" i="12" s="1"/>
  <c r="R960" i="12"/>
  <c r="U960" i="12" s="1"/>
  <c r="R959" i="12"/>
  <c r="U959" i="12" s="1"/>
  <c r="R958" i="12"/>
  <c r="U958" i="12" s="1"/>
  <c r="R957" i="12"/>
  <c r="U957" i="12" s="1"/>
  <c r="R956" i="12"/>
  <c r="U956" i="12" s="1"/>
  <c r="R955" i="12"/>
  <c r="U955" i="12" s="1"/>
  <c r="R954" i="12"/>
  <c r="U954" i="12" s="1"/>
  <c r="R953" i="12"/>
  <c r="U953" i="12" s="1"/>
  <c r="R952" i="12"/>
  <c r="U952" i="12" s="1"/>
  <c r="R951" i="12"/>
  <c r="U951" i="12" s="1"/>
  <c r="R950" i="12"/>
  <c r="U950" i="12" s="1"/>
  <c r="R949" i="12"/>
  <c r="U949" i="12" s="1"/>
  <c r="R948" i="12"/>
  <c r="U948" i="12" s="1"/>
  <c r="R947" i="12"/>
  <c r="U947" i="12" s="1"/>
  <c r="R946" i="12"/>
  <c r="U946" i="12" s="1"/>
  <c r="R945" i="12"/>
  <c r="U945" i="12" s="1"/>
  <c r="R944" i="12"/>
  <c r="U944" i="12" s="1"/>
  <c r="R943" i="12"/>
  <c r="U943" i="12" s="1"/>
  <c r="R942" i="12"/>
  <c r="U942" i="12" s="1"/>
  <c r="R941" i="12"/>
  <c r="U941" i="12" s="1"/>
  <c r="R940" i="12"/>
  <c r="U940" i="12" s="1"/>
  <c r="R939" i="12"/>
  <c r="U939" i="12" s="1"/>
  <c r="R938" i="12"/>
  <c r="U938" i="12" s="1"/>
  <c r="R937" i="12"/>
  <c r="U937" i="12" s="1"/>
  <c r="R936" i="12"/>
  <c r="U936" i="12" s="1"/>
  <c r="R935" i="12"/>
  <c r="U935" i="12" s="1"/>
  <c r="R934" i="12"/>
  <c r="U934" i="12" s="1"/>
  <c r="R933" i="12"/>
  <c r="U933" i="12" s="1"/>
  <c r="R932" i="12"/>
  <c r="U932" i="12" s="1"/>
  <c r="R931" i="12"/>
  <c r="U931" i="12" s="1"/>
  <c r="R930" i="12"/>
  <c r="U930" i="12" s="1"/>
  <c r="R929" i="12"/>
  <c r="U929" i="12" s="1"/>
  <c r="R928" i="12"/>
  <c r="U928" i="12" s="1"/>
  <c r="R927" i="12"/>
  <c r="U927" i="12" s="1"/>
  <c r="R926" i="12"/>
  <c r="U926" i="12" s="1"/>
  <c r="R925" i="12"/>
  <c r="U925" i="12" s="1"/>
  <c r="R924" i="12"/>
  <c r="U924" i="12" s="1"/>
  <c r="R923" i="12"/>
  <c r="U923" i="12" s="1"/>
  <c r="R922" i="12"/>
  <c r="U922" i="12" s="1"/>
  <c r="R921" i="12"/>
  <c r="U921" i="12" s="1"/>
  <c r="R920" i="12"/>
  <c r="U920" i="12" s="1"/>
  <c r="R919" i="12"/>
  <c r="U919" i="12" s="1"/>
  <c r="R918" i="12"/>
  <c r="U918" i="12" s="1"/>
  <c r="R917" i="12"/>
  <c r="U917" i="12" s="1"/>
  <c r="R916" i="12"/>
  <c r="U916" i="12" s="1"/>
  <c r="R915" i="12"/>
  <c r="U915" i="12" s="1"/>
  <c r="R914" i="12"/>
  <c r="U914" i="12" s="1"/>
  <c r="R913" i="12"/>
  <c r="U913" i="12" s="1"/>
  <c r="R912" i="12"/>
  <c r="U912" i="12" s="1"/>
  <c r="R911" i="12"/>
  <c r="U911" i="12" s="1"/>
  <c r="R910" i="12"/>
  <c r="U910" i="12" s="1"/>
  <c r="R909" i="12"/>
  <c r="U909" i="12" s="1"/>
  <c r="R908" i="12"/>
  <c r="U908" i="12" s="1"/>
  <c r="R907" i="12"/>
  <c r="U907" i="12" s="1"/>
  <c r="R906" i="12"/>
  <c r="U906" i="12" s="1"/>
  <c r="R905" i="12"/>
  <c r="U905" i="12" s="1"/>
  <c r="R904" i="12"/>
  <c r="U904" i="12" s="1"/>
  <c r="R903" i="12"/>
  <c r="U903" i="12" s="1"/>
  <c r="R902" i="12"/>
  <c r="U902" i="12" s="1"/>
  <c r="R901" i="12"/>
  <c r="U901" i="12" s="1"/>
  <c r="R900" i="12"/>
  <c r="U900" i="12" s="1"/>
  <c r="R899" i="12"/>
  <c r="U899" i="12" s="1"/>
  <c r="R898" i="12"/>
  <c r="U898" i="12" s="1"/>
  <c r="R897" i="12"/>
  <c r="U897" i="12" s="1"/>
  <c r="R896" i="12"/>
  <c r="U896" i="12" s="1"/>
  <c r="R895" i="12"/>
  <c r="U895" i="12" s="1"/>
  <c r="R894" i="12"/>
  <c r="U894" i="12" s="1"/>
  <c r="R893" i="12"/>
  <c r="U893" i="12" s="1"/>
  <c r="R892" i="12"/>
  <c r="U892" i="12" s="1"/>
  <c r="R891" i="12"/>
  <c r="U891" i="12" s="1"/>
  <c r="R890" i="12"/>
  <c r="U890" i="12" s="1"/>
  <c r="R889" i="12"/>
  <c r="U889" i="12" s="1"/>
  <c r="R888" i="12"/>
  <c r="U888" i="12" s="1"/>
  <c r="R887" i="12"/>
  <c r="U887" i="12" s="1"/>
  <c r="R886" i="12"/>
  <c r="U886" i="12" s="1"/>
  <c r="R885" i="12"/>
  <c r="U885" i="12" s="1"/>
  <c r="R884" i="12"/>
  <c r="U884" i="12" s="1"/>
  <c r="R883" i="12"/>
  <c r="U883" i="12" s="1"/>
  <c r="R882" i="12"/>
  <c r="U882" i="12" s="1"/>
  <c r="R881" i="12"/>
  <c r="U881" i="12" s="1"/>
  <c r="R880" i="12"/>
  <c r="U880" i="12" s="1"/>
  <c r="R879" i="12"/>
  <c r="U879" i="12" s="1"/>
  <c r="R878" i="12"/>
  <c r="U878" i="12" s="1"/>
  <c r="R877" i="12"/>
  <c r="U877" i="12" s="1"/>
  <c r="R876" i="12"/>
  <c r="U876" i="12" s="1"/>
  <c r="R875" i="12"/>
  <c r="U875" i="12" s="1"/>
  <c r="R874" i="12"/>
  <c r="U874" i="12" s="1"/>
  <c r="R873" i="12"/>
  <c r="U873" i="12" s="1"/>
  <c r="R872" i="12"/>
  <c r="U872" i="12" s="1"/>
  <c r="R871" i="12"/>
  <c r="U871" i="12" s="1"/>
  <c r="R870" i="12"/>
  <c r="U870" i="12" s="1"/>
  <c r="R869" i="12"/>
  <c r="U869" i="12" s="1"/>
  <c r="R868" i="12"/>
  <c r="U868" i="12" s="1"/>
  <c r="R867" i="12"/>
  <c r="U867" i="12" s="1"/>
  <c r="R866" i="12"/>
  <c r="U866" i="12" s="1"/>
  <c r="R865" i="12"/>
  <c r="U865" i="12" s="1"/>
  <c r="R864" i="12"/>
  <c r="U864" i="12" s="1"/>
  <c r="R863" i="12"/>
  <c r="U863" i="12" s="1"/>
  <c r="R862" i="12"/>
  <c r="U862" i="12" s="1"/>
  <c r="R861" i="12"/>
  <c r="U861" i="12" s="1"/>
  <c r="R860" i="12"/>
  <c r="U860" i="12" s="1"/>
  <c r="R859" i="12"/>
  <c r="U859" i="12" s="1"/>
  <c r="R858" i="12"/>
  <c r="U858" i="12" s="1"/>
  <c r="R857" i="12"/>
  <c r="U857" i="12" s="1"/>
  <c r="R856" i="12"/>
  <c r="U856" i="12" s="1"/>
  <c r="R855" i="12"/>
  <c r="U855" i="12" s="1"/>
  <c r="R854" i="12"/>
  <c r="U854" i="12" s="1"/>
  <c r="R853" i="12"/>
  <c r="U853" i="12" s="1"/>
  <c r="R852" i="12"/>
  <c r="U852" i="12" s="1"/>
  <c r="R851" i="12"/>
  <c r="U851" i="12" s="1"/>
  <c r="R850" i="12"/>
  <c r="U850" i="12" s="1"/>
  <c r="R849" i="12"/>
  <c r="U849" i="12" s="1"/>
  <c r="R848" i="12"/>
  <c r="U848" i="12" s="1"/>
  <c r="R847" i="12"/>
  <c r="U847" i="12" s="1"/>
  <c r="R846" i="12"/>
  <c r="U846" i="12" s="1"/>
  <c r="R845" i="12"/>
  <c r="U845" i="12" s="1"/>
  <c r="R844" i="12"/>
  <c r="U844" i="12" s="1"/>
  <c r="R843" i="12"/>
  <c r="U843" i="12" s="1"/>
  <c r="R842" i="12"/>
  <c r="U842" i="12" s="1"/>
  <c r="R841" i="12"/>
  <c r="U841" i="12" s="1"/>
  <c r="R840" i="12"/>
  <c r="U840" i="12" s="1"/>
  <c r="R839" i="12"/>
  <c r="U839" i="12" s="1"/>
  <c r="R838" i="12"/>
  <c r="U838" i="12" s="1"/>
  <c r="R837" i="12"/>
  <c r="U837" i="12" s="1"/>
  <c r="R836" i="12"/>
  <c r="U836" i="12" s="1"/>
  <c r="R835" i="12"/>
  <c r="U835" i="12" s="1"/>
  <c r="R834" i="12"/>
  <c r="U834" i="12" s="1"/>
  <c r="R833" i="12"/>
  <c r="U833" i="12" s="1"/>
  <c r="R832" i="12"/>
  <c r="U832" i="12" s="1"/>
  <c r="R831" i="12"/>
  <c r="U831" i="12" s="1"/>
  <c r="R830" i="12"/>
  <c r="U830" i="12" s="1"/>
  <c r="R829" i="12"/>
  <c r="U829" i="12" s="1"/>
  <c r="R828" i="12"/>
  <c r="U828" i="12" s="1"/>
  <c r="R827" i="12"/>
  <c r="U827" i="12" s="1"/>
  <c r="R826" i="12"/>
  <c r="U826" i="12" s="1"/>
  <c r="R825" i="12"/>
  <c r="U825" i="12" s="1"/>
  <c r="R824" i="12"/>
  <c r="U824" i="12" s="1"/>
  <c r="R823" i="12"/>
  <c r="U823" i="12" s="1"/>
  <c r="R822" i="12"/>
  <c r="U822" i="12" s="1"/>
  <c r="R821" i="12"/>
  <c r="U821" i="12" s="1"/>
  <c r="R820" i="12"/>
  <c r="U820" i="12" s="1"/>
  <c r="R819" i="12"/>
  <c r="U819" i="12" s="1"/>
  <c r="R818" i="12"/>
  <c r="U818" i="12" s="1"/>
  <c r="R817" i="12"/>
  <c r="U817" i="12" s="1"/>
  <c r="R816" i="12"/>
  <c r="U816" i="12" s="1"/>
  <c r="R815" i="12"/>
  <c r="U815" i="12" s="1"/>
  <c r="R814" i="12"/>
  <c r="U814" i="12" s="1"/>
  <c r="R813" i="12"/>
  <c r="U813" i="12" s="1"/>
  <c r="R812" i="12"/>
  <c r="U812" i="12" s="1"/>
  <c r="R811" i="12"/>
  <c r="U811" i="12" s="1"/>
  <c r="R810" i="12"/>
  <c r="U810" i="12" s="1"/>
  <c r="R809" i="12"/>
  <c r="U809" i="12" s="1"/>
  <c r="R808" i="12"/>
  <c r="U808" i="12" s="1"/>
  <c r="R807" i="12"/>
  <c r="U807" i="12" s="1"/>
  <c r="R806" i="12"/>
  <c r="U806" i="12" s="1"/>
  <c r="R805" i="12"/>
  <c r="U805" i="12" s="1"/>
  <c r="R804" i="12"/>
  <c r="U804" i="12" s="1"/>
  <c r="R803" i="12"/>
  <c r="U803" i="12" s="1"/>
  <c r="R802" i="12"/>
  <c r="U802" i="12" s="1"/>
  <c r="R801" i="12"/>
  <c r="U801" i="12" s="1"/>
  <c r="R800" i="12"/>
  <c r="U800" i="12" s="1"/>
  <c r="R799" i="12"/>
  <c r="U799" i="12" s="1"/>
  <c r="R798" i="12"/>
  <c r="U798" i="12" s="1"/>
  <c r="R797" i="12"/>
  <c r="U797" i="12" s="1"/>
  <c r="R796" i="12"/>
  <c r="U796" i="12" s="1"/>
  <c r="R795" i="12"/>
  <c r="U795" i="12" s="1"/>
  <c r="R794" i="12"/>
  <c r="U794" i="12" s="1"/>
  <c r="R793" i="12"/>
  <c r="U793" i="12" s="1"/>
  <c r="R792" i="12"/>
  <c r="U792" i="12" s="1"/>
  <c r="R791" i="12"/>
  <c r="U791" i="12" s="1"/>
  <c r="R790" i="12"/>
  <c r="U790" i="12" s="1"/>
  <c r="R789" i="12"/>
  <c r="U789" i="12" s="1"/>
  <c r="R788" i="12"/>
  <c r="U788" i="12" s="1"/>
  <c r="R787" i="12"/>
  <c r="U787" i="12" s="1"/>
  <c r="R786" i="12"/>
  <c r="U786" i="12" s="1"/>
  <c r="R785" i="12"/>
  <c r="U785" i="12" s="1"/>
  <c r="R784" i="12"/>
  <c r="U784" i="12" s="1"/>
  <c r="R783" i="12"/>
  <c r="U783" i="12" s="1"/>
  <c r="R782" i="12"/>
  <c r="U782" i="12" s="1"/>
  <c r="R781" i="12"/>
  <c r="U781" i="12" s="1"/>
  <c r="R780" i="12"/>
  <c r="U780" i="12" s="1"/>
  <c r="R779" i="12"/>
  <c r="U779" i="12" s="1"/>
  <c r="R778" i="12"/>
  <c r="U778" i="12" s="1"/>
  <c r="R777" i="12"/>
  <c r="U777" i="12" s="1"/>
  <c r="R776" i="12"/>
  <c r="U776" i="12" s="1"/>
  <c r="R775" i="12"/>
  <c r="U775" i="12" s="1"/>
  <c r="R774" i="12"/>
  <c r="U774" i="12" s="1"/>
  <c r="R773" i="12"/>
  <c r="U773" i="12" s="1"/>
  <c r="R772" i="12"/>
  <c r="U772" i="12" s="1"/>
  <c r="R771" i="12"/>
  <c r="U771" i="12" s="1"/>
  <c r="R770" i="12"/>
  <c r="U770" i="12" s="1"/>
  <c r="R769" i="12"/>
  <c r="U769" i="12" s="1"/>
  <c r="R768" i="12"/>
  <c r="U768" i="12" s="1"/>
  <c r="R767" i="12"/>
  <c r="U767" i="12" s="1"/>
  <c r="R766" i="12"/>
  <c r="U766" i="12" s="1"/>
  <c r="R765" i="12"/>
  <c r="U765" i="12" s="1"/>
  <c r="R764" i="12"/>
  <c r="U764" i="12" s="1"/>
  <c r="R763" i="12"/>
  <c r="U763" i="12" s="1"/>
  <c r="R762" i="12"/>
  <c r="U762" i="12" s="1"/>
  <c r="R761" i="12"/>
  <c r="U761" i="12" s="1"/>
  <c r="R760" i="12"/>
  <c r="U760" i="12" s="1"/>
  <c r="R759" i="12"/>
  <c r="U759" i="12" s="1"/>
  <c r="R758" i="12"/>
  <c r="U758" i="12" s="1"/>
  <c r="R757" i="12"/>
  <c r="U757" i="12" s="1"/>
  <c r="R756" i="12"/>
  <c r="U756" i="12" s="1"/>
  <c r="R755" i="12"/>
  <c r="U755" i="12" s="1"/>
  <c r="R754" i="12"/>
  <c r="U754" i="12" s="1"/>
  <c r="R753" i="12"/>
  <c r="U753" i="12" s="1"/>
  <c r="R752" i="12"/>
  <c r="U752" i="12" s="1"/>
  <c r="R751" i="12"/>
  <c r="U751" i="12" s="1"/>
  <c r="R750" i="12"/>
  <c r="U750" i="12" s="1"/>
  <c r="R749" i="12"/>
  <c r="U749" i="12" s="1"/>
  <c r="R748" i="12"/>
  <c r="U748" i="12" s="1"/>
  <c r="R747" i="12"/>
  <c r="U747" i="12" s="1"/>
  <c r="R746" i="12"/>
  <c r="U746" i="12" s="1"/>
  <c r="R745" i="12"/>
  <c r="U745" i="12" s="1"/>
  <c r="R744" i="12"/>
  <c r="U744" i="12" s="1"/>
  <c r="R743" i="12"/>
  <c r="U743" i="12" s="1"/>
  <c r="R742" i="12"/>
  <c r="U742" i="12" s="1"/>
  <c r="R741" i="12"/>
  <c r="U741" i="12" s="1"/>
  <c r="R740" i="12"/>
  <c r="U740" i="12" s="1"/>
  <c r="R739" i="12"/>
  <c r="U739" i="12" s="1"/>
  <c r="R738" i="12"/>
  <c r="U738" i="12" s="1"/>
  <c r="R737" i="12"/>
  <c r="U737" i="12" s="1"/>
  <c r="R736" i="12"/>
  <c r="U736" i="12" s="1"/>
  <c r="R735" i="12"/>
  <c r="U735" i="12" s="1"/>
  <c r="R734" i="12"/>
  <c r="U734" i="12" s="1"/>
  <c r="R733" i="12"/>
  <c r="U733" i="12" s="1"/>
  <c r="R732" i="12"/>
  <c r="U732" i="12" s="1"/>
  <c r="R731" i="12"/>
  <c r="U731" i="12" s="1"/>
  <c r="R730" i="12"/>
  <c r="U730" i="12" s="1"/>
  <c r="R729" i="12"/>
  <c r="U729" i="12" s="1"/>
  <c r="R728" i="12"/>
  <c r="U728" i="12" s="1"/>
  <c r="R727" i="12"/>
  <c r="U727" i="12" s="1"/>
  <c r="R726" i="12"/>
  <c r="U726" i="12" s="1"/>
  <c r="R725" i="12"/>
  <c r="U725" i="12" s="1"/>
  <c r="R724" i="12"/>
  <c r="U724" i="12" s="1"/>
  <c r="R723" i="12"/>
  <c r="U723" i="12" s="1"/>
  <c r="R722" i="12"/>
  <c r="U722" i="12" s="1"/>
  <c r="R721" i="12"/>
  <c r="U721" i="12" s="1"/>
  <c r="R720" i="12"/>
  <c r="U720" i="12" s="1"/>
  <c r="R719" i="12"/>
  <c r="U719" i="12" s="1"/>
  <c r="R718" i="12"/>
  <c r="U718" i="12" s="1"/>
  <c r="R717" i="12"/>
  <c r="U717" i="12" s="1"/>
  <c r="R716" i="12"/>
  <c r="U716" i="12" s="1"/>
  <c r="R715" i="12"/>
  <c r="U715" i="12" s="1"/>
  <c r="R714" i="12"/>
  <c r="U714" i="12" s="1"/>
  <c r="R713" i="12"/>
  <c r="U713" i="12" s="1"/>
  <c r="R712" i="12"/>
  <c r="U712" i="12" s="1"/>
  <c r="R711" i="12"/>
  <c r="U711" i="12" s="1"/>
  <c r="R710" i="12"/>
  <c r="U710" i="12" s="1"/>
  <c r="R709" i="12"/>
  <c r="U709" i="12" s="1"/>
  <c r="R708" i="12"/>
  <c r="U708" i="12" s="1"/>
  <c r="R707" i="12"/>
  <c r="U707" i="12" s="1"/>
  <c r="R706" i="12"/>
  <c r="U706" i="12" s="1"/>
  <c r="R705" i="12"/>
  <c r="U705" i="12" s="1"/>
  <c r="R704" i="12"/>
  <c r="U704" i="12" s="1"/>
  <c r="R703" i="12"/>
  <c r="U703" i="12" s="1"/>
  <c r="R702" i="12"/>
  <c r="U702" i="12" s="1"/>
  <c r="R701" i="12"/>
  <c r="U701" i="12" s="1"/>
  <c r="R700" i="12"/>
  <c r="U700" i="12" s="1"/>
  <c r="R699" i="12"/>
  <c r="U699" i="12" s="1"/>
  <c r="R698" i="12"/>
  <c r="U698" i="12" s="1"/>
  <c r="R697" i="12"/>
  <c r="U697" i="12" s="1"/>
  <c r="R696" i="12"/>
  <c r="U696" i="12" s="1"/>
  <c r="R695" i="12"/>
  <c r="U695" i="12" s="1"/>
  <c r="R694" i="12"/>
  <c r="U694" i="12" s="1"/>
  <c r="R693" i="12"/>
  <c r="U693" i="12" s="1"/>
  <c r="R692" i="12"/>
  <c r="U692" i="12" s="1"/>
  <c r="R691" i="12"/>
  <c r="U691" i="12" s="1"/>
  <c r="R690" i="12"/>
  <c r="U690" i="12" s="1"/>
  <c r="R689" i="12"/>
  <c r="U689" i="12" s="1"/>
  <c r="R688" i="12"/>
  <c r="U688" i="12" s="1"/>
  <c r="R687" i="12"/>
  <c r="U687" i="12" s="1"/>
  <c r="R686" i="12"/>
  <c r="U686" i="12" s="1"/>
  <c r="R685" i="12"/>
  <c r="U685" i="12" s="1"/>
  <c r="R684" i="12"/>
  <c r="U684" i="12" s="1"/>
  <c r="R683" i="12"/>
  <c r="U683" i="12" s="1"/>
  <c r="R682" i="12"/>
  <c r="U682" i="12" s="1"/>
  <c r="R681" i="12"/>
  <c r="U681" i="12" s="1"/>
  <c r="R680" i="12"/>
  <c r="U680" i="12" s="1"/>
  <c r="R679" i="12"/>
  <c r="U679" i="12" s="1"/>
  <c r="R678" i="12"/>
  <c r="U678" i="12" s="1"/>
  <c r="R677" i="12"/>
  <c r="U677" i="12" s="1"/>
  <c r="R676" i="12"/>
  <c r="U676" i="12" s="1"/>
  <c r="R675" i="12"/>
  <c r="U675" i="12" s="1"/>
  <c r="R674" i="12"/>
  <c r="U674" i="12" s="1"/>
  <c r="R673" i="12"/>
  <c r="U673" i="12" s="1"/>
  <c r="R672" i="12"/>
  <c r="U672" i="12" s="1"/>
  <c r="R671" i="12"/>
  <c r="U671" i="12" s="1"/>
  <c r="R670" i="12"/>
  <c r="U670" i="12" s="1"/>
  <c r="R669" i="12"/>
  <c r="U669" i="12" s="1"/>
  <c r="R668" i="12"/>
  <c r="U668" i="12" s="1"/>
  <c r="R667" i="12"/>
  <c r="U667" i="12" s="1"/>
  <c r="R666" i="12"/>
  <c r="U666" i="12" s="1"/>
  <c r="R665" i="12"/>
  <c r="U665" i="12" s="1"/>
  <c r="R664" i="12"/>
  <c r="U664" i="12" s="1"/>
  <c r="R663" i="12"/>
  <c r="U663" i="12" s="1"/>
  <c r="R662" i="12"/>
  <c r="U662" i="12" s="1"/>
  <c r="R661" i="12"/>
  <c r="U661" i="12" s="1"/>
  <c r="R660" i="12"/>
  <c r="U660" i="12" s="1"/>
  <c r="R659" i="12"/>
  <c r="U659" i="12" s="1"/>
  <c r="R658" i="12"/>
  <c r="U658" i="12" s="1"/>
  <c r="R657" i="12"/>
  <c r="U657" i="12" s="1"/>
  <c r="R656" i="12"/>
  <c r="U656" i="12" s="1"/>
  <c r="R655" i="12"/>
  <c r="U655" i="12" s="1"/>
  <c r="R654" i="12"/>
  <c r="U654" i="12" s="1"/>
  <c r="R653" i="12"/>
  <c r="U653" i="12" s="1"/>
  <c r="R652" i="12"/>
  <c r="U652" i="12" s="1"/>
  <c r="R651" i="12"/>
  <c r="U651" i="12" s="1"/>
  <c r="R650" i="12"/>
  <c r="U650" i="12" s="1"/>
  <c r="R649" i="12"/>
  <c r="U649" i="12" s="1"/>
  <c r="R648" i="12"/>
  <c r="U648" i="12" s="1"/>
  <c r="R647" i="12"/>
  <c r="U647" i="12" s="1"/>
  <c r="R646" i="12"/>
  <c r="U646" i="12" s="1"/>
  <c r="R645" i="12"/>
  <c r="U645" i="12" s="1"/>
  <c r="R644" i="12"/>
  <c r="U644" i="12" s="1"/>
  <c r="R643" i="12"/>
  <c r="U643" i="12" s="1"/>
  <c r="R642" i="12"/>
  <c r="U642" i="12" s="1"/>
  <c r="R641" i="12"/>
  <c r="U641" i="12" s="1"/>
  <c r="R640" i="12"/>
  <c r="U640" i="12" s="1"/>
  <c r="R639" i="12"/>
  <c r="U639" i="12" s="1"/>
  <c r="R638" i="12"/>
  <c r="U638" i="12" s="1"/>
  <c r="R637" i="12"/>
  <c r="U637" i="12" s="1"/>
  <c r="R636" i="12"/>
  <c r="U636" i="12" s="1"/>
  <c r="R635" i="12"/>
  <c r="U635" i="12" s="1"/>
  <c r="R634" i="12"/>
  <c r="U634" i="12" s="1"/>
  <c r="R633" i="12"/>
  <c r="U633" i="12" s="1"/>
  <c r="R632" i="12"/>
  <c r="U632" i="12" s="1"/>
  <c r="R631" i="12"/>
  <c r="U631" i="12" s="1"/>
  <c r="R630" i="12"/>
  <c r="U630" i="12" s="1"/>
  <c r="R629" i="12"/>
  <c r="U629" i="12" s="1"/>
  <c r="R628" i="12"/>
  <c r="U628" i="12" s="1"/>
  <c r="R627" i="12"/>
  <c r="U627" i="12" s="1"/>
  <c r="R626" i="12"/>
  <c r="U626" i="12" s="1"/>
  <c r="R625" i="12"/>
  <c r="U625" i="12" s="1"/>
  <c r="R624" i="12"/>
  <c r="U624" i="12" s="1"/>
  <c r="R623" i="12"/>
  <c r="U623" i="12" s="1"/>
  <c r="R622" i="12"/>
  <c r="U622" i="12" s="1"/>
  <c r="R621" i="12"/>
  <c r="U621" i="12" s="1"/>
  <c r="R620" i="12"/>
  <c r="U620" i="12" s="1"/>
  <c r="R619" i="12"/>
  <c r="U619" i="12" s="1"/>
  <c r="R618" i="12"/>
  <c r="U618" i="12" s="1"/>
  <c r="R617" i="12"/>
  <c r="U617" i="12" s="1"/>
  <c r="R616" i="12"/>
  <c r="U616" i="12" s="1"/>
  <c r="R615" i="12"/>
  <c r="U615" i="12" s="1"/>
  <c r="R614" i="12"/>
  <c r="U614" i="12" s="1"/>
  <c r="R613" i="12"/>
  <c r="U613" i="12" s="1"/>
  <c r="R612" i="12"/>
  <c r="U612" i="12" s="1"/>
  <c r="R611" i="12"/>
  <c r="U611" i="12" s="1"/>
  <c r="R610" i="12"/>
  <c r="U610" i="12" s="1"/>
  <c r="R609" i="12"/>
  <c r="U609" i="12" s="1"/>
  <c r="R608" i="12"/>
  <c r="U608" i="12" s="1"/>
  <c r="R607" i="12"/>
  <c r="U607" i="12" s="1"/>
  <c r="R606" i="12"/>
  <c r="U606" i="12" s="1"/>
  <c r="R605" i="12"/>
  <c r="U605" i="12" s="1"/>
  <c r="R604" i="12"/>
  <c r="U604" i="12" s="1"/>
  <c r="R603" i="12"/>
  <c r="U603" i="12" s="1"/>
  <c r="R602" i="12"/>
  <c r="U602" i="12" s="1"/>
  <c r="R601" i="12"/>
  <c r="U601" i="12" s="1"/>
  <c r="R600" i="12"/>
  <c r="U600" i="12" s="1"/>
  <c r="R599" i="12"/>
  <c r="U599" i="12" s="1"/>
  <c r="R598" i="12"/>
  <c r="U598" i="12" s="1"/>
  <c r="R597" i="12"/>
  <c r="U597" i="12" s="1"/>
  <c r="R596" i="12"/>
  <c r="U596" i="12" s="1"/>
  <c r="R595" i="12"/>
  <c r="U595" i="12" s="1"/>
  <c r="R594" i="12"/>
  <c r="U594" i="12" s="1"/>
  <c r="R593" i="12"/>
  <c r="U593" i="12" s="1"/>
  <c r="R592" i="12"/>
  <c r="U592" i="12" s="1"/>
  <c r="R591" i="12"/>
  <c r="U591" i="12" s="1"/>
  <c r="R590" i="12"/>
  <c r="U590" i="12" s="1"/>
  <c r="R589" i="12"/>
  <c r="U589" i="12" s="1"/>
  <c r="R588" i="12"/>
  <c r="U588" i="12" s="1"/>
  <c r="R587" i="12"/>
  <c r="U587" i="12" s="1"/>
  <c r="R586" i="12"/>
  <c r="U586" i="12" s="1"/>
  <c r="R585" i="12"/>
  <c r="U585" i="12" s="1"/>
  <c r="R584" i="12"/>
  <c r="U584" i="12" s="1"/>
  <c r="R583" i="12"/>
  <c r="U583" i="12" s="1"/>
  <c r="R582" i="12"/>
  <c r="U582" i="12" s="1"/>
  <c r="R581" i="12"/>
  <c r="U581" i="12" s="1"/>
  <c r="R580" i="12"/>
  <c r="U580" i="12" s="1"/>
  <c r="R579" i="12"/>
  <c r="U579" i="12" s="1"/>
  <c r="R578" i="12"/>
  <c r="U578" i="12" s="1"/>
  <c r="R577" i="12"/>
  <c r="U577" i="12" s="1"/>
  <c r="R576" i="12"/>
  <c r="U576" i="12" s="1"/>
  <c r="R575" i="12"/>
  <c r="U575" i="12" s="1"/>
  <c r="R574" i="12"/>
  <c r="U574" i="12" s="1"/>
  <c r="R573" i="12"/>
  <c r="U573" i="12" s="1"/>
  <c r="R572" i="12"/>
  <c r="U572" i="12" s="1"/>
  <c r="R571" i="12"/>
  <c r="U571" i="12" s="1"/>
  <c r="R570" i="12"/>
  <c r="U570" i="12" s="1"/>
  <c r="R569" i="12"/>
  <c r="U569" i="12" s="1"/>
  <c r="R568" i="12"/>
  <c r="U568" i="12" s="1"/>
  <c r="R567" i="12"/>
  <c r="U567" i="12" s="1"/>
  <c r="R566" i="12"/>
  <c r="U566" i="12" s="1"/>
  <c r="R565" i="12"/>
  <c r="U565" i="12" s="1"/>
  <c r="R564" i="12"/>
  <c r="U564" i="12" s="1"/>
  <c r="R563" i="12"/>
  <c r="U563" i="12" s="1"/>
  <c r="R562" i="12"/>
  <c r="U562" i="12" s="1"/>
  <c r="R561" i="12"/>
  <c r="U561" i="12" s="1"/>
  <c r="R560" i="12"/>
  <c r="U560" i="12" s="1"/>
  <c r="R559" i="12"/>
  <c r="U559" i="12" s="1"/>
  <c r="R558" i="12"/>
  <c r="U558" i="12" s="1"/>
  <c r="R557" i="12"/>
  <c r="U557" i="12" s="1"/>
  <c r="R556" i="12"/>
  <c r="U556" i="12" s="1"/>
  <c r="R555" i="12"/>
  <c r="U555" i="12" s="1"/>
  <c r="R554" i="12"/>
  <c r="U554" i="12" s="1"/>
  <c r="R553" i="12"/>
  <c r="U553" i="12" s="1"/>
  <c r="R552" i="12"/>
  <c r="U552" i="12" s="1"/>
  <c r="R551" i="12"/>
  <c r="U551" i="12" s="1"/>
  <c r="R550" i="12"/>
  <c r="U550" i="12" s="1"/>
  <c r="R549" i="12"/>
  <c r="U549" i="12" s="1"/>
  <c r="R548" i="12"/>
  <c r="U548" i="12" s="1"/>
  <c r="R547" i="12"/>
  <c r="U547" i="12" s="1"/>
  <c r="R546" i="12"/>
  <c r="U546" i="12" s="1"/>
  <c r="R545" i="12"/>
  <c r="U545" i="12" s="1"/>
  <c r="R544" i="12"/>
  <c r="U544" i="12" s="1"/>
  <c r="R543" i="12"/>
  <c r="U543" i="12" s="1"/>
  <c r="R542" i="12"/>
  <c r="U542" i="12" s="1"/>
  <c r="R541" i="12"/>
  <c r="U541" i="12" s="1"/>
  <c r="R540" i="12"/>
  <c r="U540" i="12" s="1"/>
  <c r="R539" i="12"/>
  <c r="U539" i="12" s="1"/>
  <c r="R538" i="12"/>
  <c r="U538" i="12" s="1"/>
  <c r="R537" i="12"/>
  <c r="U537" i="12" s="1"/>
  <c r="R536" i="12"/>
  <c r="U536" i="12" s="1"/>
  <c r="R535" i="12"/>
  <c r="U535" i="12" s="1"/>
  <c r="R534" i="12"/>
  <c r="U534" i="12" s="1"/>
  <c r="R533" i="12"/>
  <c r="U533" i="12" s="1"/>
  <c r="R532" i="12"/>
  <c r="U532" i="12" s="1"/>
  <c r="R531" i="12"/>
  <c r="U531" i="12" s="1"/>
  <c r="R530" i="12"/>
  <c r="U530" i="12" s="1"/>
  <c r="R529" i="12"/>
  <c r="U529" i="12" s="1"/>
  <c r="R528" i="12"/>
  <c r="U528" i="12" s="1"/>
  <c r="R527" i="12"/>
  <c r="U527" i="12" s="1"/>
  <c r="R526" i="12"/>
  <c r="U526" i="12" s="1"/>
  <c r="R525" i="12"/>
  <c r="U525" i="12" s="1"/>
  <c r="R524" i="12"/>
  <c r="U524" i="12" s="1"/>
  <c r="R523" i="12"/>
  <c r="U523" i="12" s="1"/>
  <c r="R522" i="12"/>
  <c r="U522" i="12" s="1"/>
  <c r="R521" i="12"/>
  <c r="U521" i="12" s="1"/>
  <c r="R520" i="12"/>
  <c r="U520" i="12" s="1"/>
  <c r="R519" i="12"/>
  <c r="U519" i="12" s="1"/>
  <c r="R518" i="12"/>
  <c r="U518" i="12" s="1"/>
  <c r="R517" i="12"/>
  <c r="U517" i="12" s="1"/>
  <c r="R516" i="12"/>
  <c r="U516" i="12" s="1"/>
  <c r="R515" i="12"/>
  <c r="U515" i="12" s="1"/>
  <c r="R514" i="12"/>
  <c r="U514" i="12" s="1"/>
  <c r="R513" i="12"/>
  <c r="U513" i="12" s="1"/>
  <c r="R512" i="12"/>
  <c r="U512" i="12" s="1"/>
  <c r="R511" i="12"/>
  <c r="U511" i="12" s="1"/>
  <c r="R510" i="12"/>
  <c r="U510" i="12" s="1"/>
  <c r="R509" i="12"/>
  <c r="U509" i="12" s="1"/>
  <c r="R508" i="12"/>
  <c r="U508" i="12" s="1"/>
  <c r="R507" i="12"/>
  <c r="U507" i="12" s="1"/>
  <c r="R506" i="12"/>
  <c r="U506" i="12" s="1"/>
  <c r="R505" i="12"/>
  <c r="U505" i="12" s="1"/>
  <c r="R504" i="12"/>
  <c r="U504" i="12" s="1"/>
  <c r="R503" i="12"/>
  <c r="U503" i="12" s="1"/>
  <c r="R502" i="12"/>
  <c r="U502" i="12" s="1"/>
  <c r="R501" i="12"/>
  <c r="U501" i="12" s="1"/>
  <c r="R500" i="12"/>
  <c r="U500" i="12" s="1"/>
  <c r="R499" i="12"/>
  <c r="U499" i="12" s="1"/>
  <c r="R498" i="12"/>
  <c r="U498" i="12" s="1"/>
  <c r="R497" i="12"/>
  <c r="U497" i="12" s="1"/>
  <c r="R496" i="12"/>
  <c r="U496" i="12" s="1"/>
  <c r="R495" i="12"/>
  <c r="U495" i="12" s="1"/>
  <c r="R494" i="12"/>
  <c r="U494" i="12" s="1"/>
  <c r="R493" i="12"/>
  <c r="U493" i="12" s="1"/>
  <c r="R492" i="12"/>
  <c r="U492" i="12" s="1"/>
  <c r="R491" i="12"/>
  <c r="U491" i="12" s="1"/>
  <c r="R490" i="12"/>
  <c r="U490" i="12" s="1"/>
  <c r="R489" i="12"/>
  <c r="U489" i="12" s="1"/>
  <c r="R488" i="12"/>
  <c r="U488" i="12" s="1"/>
  <c r="R487" i="12"/>
  <c r="U487" i="12" s="1"/>
  <c r="R486" i="12"/>
  <c r="U486" i="12" s="1"/>
  <c r="R485" i="12"/>
  <c r="U485" i="12" s="1"/>
  <c r="R484" i="12"/>
  <c r="U484" i="12" s="1"/>
  <c r="R483" i="12"/>
  <c r="U483" i="12" s="1"/>
  <c r="R482" i="12"/>
  <c r="U482" i="12" s="1"/>
  <c r="R481" i="12"/>
  <c r="U481" i="12" s="1"/>
  <c r="R480" i="12"/>
  <c r="U480" i="12" s="1"/>
  <c r="R479" i="12"/>
  <c r="U479" i="12" s="1"/>
  <c r="R478" i="12"/>
  <c r="U478" i="12" s="1"/>
  <c r="R477" i="12"/>
  <c r="U477" i="12" s="1"/>
  <c r="R476" i="12"/>
  <c r="U476" i="12" s="1"/>
  <c r="R475" i="12"/>
  <c r="U475" i="12" s="1"/>
  <c r="R474" i="12"/>
  <c r="U474" i="12" s="1"/>
  <c r="R473" i="12"/>
  <c r="U473" i="12" s="1"/>
  <c r="R472" i="12"/>
  <c r="U472" i="12" s="1"/>
  <c r="R471" i="12"/>
  <c r="U471" i="12" s="1"/>
  <c r="R470" i="12"/>
  <c r="U470" i="12" s="1"/>
  <c r="R469" i="12"/>
  <c r="U469" i="12" s="1"/>
  <c r="R468" i="12"/>
  <c r="U468" i="12" s="1"/>
  <c r="R467" i="12"/>
  <c r="U467" i="12" s="1"/>
  <c r="R466" i="12"/>
  <c r="U466" i="12" s="1"/>
  <c r="R465" i="12"/>
  <c r="U465" i="12" s="1"/>
  <c r="R464" i="12"/>
  <c r="U464" i="12" s="1"/>
  <c r="R463" i="12"/>
  <c r="U463" i="12" s="1"/>
  <c r="R462" i="12"/>
  <c r="U462" i="12" s="1"/>
  <c r="R461" i="12"/>
  <c r="U461" i="12" s="1"/>
  <c r="R460" i="12"/>
  <c r="U460" i="12" s="1"/>
  <c r="R459" i="12"/>
  <c r="U459" i="12" s="1"/>
  <c r="R458" i="12"/>
  <c r="U458" i="12" s="1"/>
  <c r="R457" i="12"/>
  <c r="U457" i="12" s="1"/>
  <c r="R456" i="12"/>
  <c r="U456" i="12" s="1"/>
  <c r="R455" i="12"/>
  <c r="U455" i="12" s="1"/>
  <c r="R454" i="12"/>
  <c r="U454" i="12" s="1"/>
  <c r="R453" i="12"/>
  <c r="U453" i="12" s="1"/>
  <c r="R452" i="12"/>
  <c r="U452" i="12" s="1"/>
  <c r="R451" i="12"/>
  <c r="U451" i="12" s="1"/>
  <c r="R450" i="12"/>
  <c r="U450" i="12" s="1"/>
  <c r="R449" i="12"/>
  <c r="U449" i="12" s="1"/>
  <c r="R448" i="12"/>
  <c r="U448" i="12" s="1"/>
  <c r="R447" i="12"/>
  <c r="U447" i="12" s="1"/>
  <c r="R446" i="12"/>
  <c r="U446" i="12" s="1"/>
  <c r="R445" i="12"/>
  <c r="U445" i="12" s="1"/>
  <c r="R444" i="12"/>
  <c r="U444" i="12" s="1"/>
  <c r="R443" i="12"/>
  <c r="U443" i="12" s="1"/>
  <c r="R442" i="12"/>
  <c r="U442" i="12" s="1"/>
  <c r="R441" i="12"/>
  <c r="U441" i="12" s="1"/>
  <c r="R440" i="12"/>
  <c r="U440" i="12" s="1"/>
  <c r="R439" i="12"/>
  <c r="U439" i="12" s="1"/>
  <c r="R438" i="12"/>
  <c r="U438" i="12" s="1"/>
  <c r="R437" i="12"/>
  <c r="U437" i="12" s="1"/>
  <c r="R436" i="12"/>
  <c r="U436" i="12" s="1"/>
  <c r="R435" i="12"/>
  <c r="U435" i="12" s="1"/>
  <c r="R434" i="12"/>
  <c r="U434" i="12" s="1"/>
  <c r="R433" i="12"/>
  <c r="U433" i="12" s="1"/>
  <c r="R432" i="12"/>
  <c r="U432" i="12" s="1"/>
  <c r="R431" i="12"/>
  <c r="U431" i="12" s="1"/>
  <c r="R430" i="12"/>
  <c r="U430" i="12" s="1"/>
  <c r="R429" i="12"/>
  <c r="U429" i="12" s="1"/>
  <c r="R428" i="12"/>
  <c r="U428" i="12" s="1"/>
  <c r="R427" i="12"/>
  <c r="U427" i="12" s="1"/>
  <c r="R426" i="12"/>
  <c r="U426" i="12" s="1"/>
  <c r="R425" i="12"/>
  <c r="U425" i="12" s="1"/>
  <c r="R424" i="12"/>
  <c r="U424" i="12" s="1"/>
  <c r="R423" i="12"/>
  <c r="U423" i="12" s="1"/>
  <c r="R422" i="12"/>
  <c r="U422" i="12" s="1"/>
  <c r="R421" i="12"/>
  <c r="U421" i="12" s="1"/>
  <c r="R420" i="12"/>
  <c r="U420" i="12" s="1"/>
  <c r="R419" i="12"/>
  <c r="U419" i="12" s="1"/>
  <c r="R418" i="12"/>
  <c r="U418" i="12" s="1"/>
  <c r="R417" i="12"/>
  <c r="U417" i="12" s="1"/>
  <c r="R416" i="12"/>
  <c r="U416" i="12" s="1"/>
  <c r="R415" i="12"/>
  <c r="U415" i="12" s="1"/>
  <c r="R414" i="12"/>
  <c r="U414" i="12" s="1"/>
  <c r="R413" i="12"/>
  <c r="U413" i="12" s="1"/>
  <c r="R412" i="12"/>
  <c r="U412" i="12" s="1"/>
  <c r="R411" i="12"/>
  <c r="U411" i="12" s="1"/>
  <c r="R410" i="12"/>
  <c r="U410" i="12" s="1"/>
  <c r="R409" i="12"/>
  <c r="U409" i="12" s="1"/>
  <c r="R408" i="12"/>
  <c r="U408" i="12" s="1"/>
  <c r="R407" i="12"/>
  <c r="U407" i="12" s="1"/>
  <c r="R406" i="12"/>
  <c r="U406" i="12" s="1"/>
  <c r="R405" i="12"/>
  <c r="U405" i="12" s="1"/>
  <c r="R404" i="12"/>
  <c r="U404" i="12" s="1"/>
  <c r="R403" i="12"/>
  <c r="U403" i="12" s="1"/>
  <c r="R402" i="12"/>
  <c r="U402" i="12" s="1"/>
  <c r="R401" i="12"/>
  <c r="U401" i="12" s="1"/>
  <c r="R400" i="12"/>
  <c r="U400" i="12" s="1"/>
  <c r="R399" i="12"/>
  <c r="U399" i="12" s="1"/>
  <c r="R398" i="12"/>
  <c r="U398" i="12" s="1"/>
  <c r="R397" i="12"/>
  <c r="U397" i="12" s="1"/>
  <c r="R396" i="12"/>
  <c r="U396" i="12" s="1"/>
  <c r="R395" i="12"/>
  <c r="U395" i="12" s="1"/>
  <c r="R394" i="12"/>
  <c r="U394" i="12" s="1"/>
  <c r="R393" i="12"/>
  <c r="U393" i="12" s="1"/>
  <c r="R392" i="12"/>
  <c r="U392" i="12" s="1"/>
  <c r="R391" i="12"/>
  <c r="U391" i="12" s="1"/>
  <c r="R390" i="12"/>
  <c r="U390" i="12" s="1"/>
  <c r="R389" i="12"/>
  <c r="U389" i="12" s="1"/>
  <c r="R388" i="12"/>
  <c r="U388" i="12" s="1"/>
  <c r="R387" i="12"/>
  <c r="U387" i="12" s="1"/>
  <c r="R386" i="12"/>
  <c r="U386" i="12" s="1"/>
  <c r="R385" i="12"/>
  <c r="U385" i="12" s="1"/>
  <c r="R384" i="12"/>
  <c r="U384" i="12" s="1"/>
  <c r="R383" i="12"/>
  <c r="U383" i="12" s="1"/>
  <c r="R382" i="12"/>
  <c r="U382" i="12" s="1"/>
  <c r="R381" i="12"/>
  <c r="U381" i="12" s="1"/>
  <c r="R380" i="12"/>
  <c r="U380" i="12" s="1"/>
  <c r="R379" i="12"/>
  <c r="U379" i="12" s="1"/>
  <c r="R378" i="12"/>
  <c r="U378" i="12" s="1"/>
  <c r="R377" i="12"/>
  <c r="U377" i="12" s="1"/>
  <c r="R376" i="12"/>
  <c r="U376" i="12" s="1"/>
  <c r="R375" i="12"/>
  <c r="U375" i="12" s="1"/>
  <c r="R374" i="12"/>
  <c r="U374" i="12" s="1"/>
  <c r="R373" i="12"/>
  <c r="U373" i="12" s="1"/>
  <c r="R372" i="12"/>
  <c r="U372" i="12" s="1"/>
  <c r="R371" i="12"/>
  <c r="U371" i="12" s="1"/>
  <c r="R370" i="12"/>
  <c r="U370" i="12" s="1"/>
  <c r="R369" i="12"/>
  <c r="U369" i="12" s="1"/>
  <c r="R368" i="12"/>
  <c r="U368" i="12" s="1"/>
  <c r="R367" i="12"/>
  <c r="U367" i="12" s="1"/>
  <c r="R366" i="12"/>
  <c r="U366" i="12" s="1"/>
  <c r="R365" i="12"/>
  <c r="U365" i="12" s="1"/>
  <c r="R364" i="12"/>
  <c r="U364" i="12" s="1"/>
  <c r="R363" i="12"/>
  <c r="U363" i="12" s="1"/>
  <c r="R362" i="12"/>
  <c r="U362" i="12" s="1"/>
  <c r="R361" i="12"/>
  <c r="U361" i="12" s="1"/>
  <c r="R360" i="12"/>
  <c r="U360" i="12" s="1"/>
  <c r="R359" i="12"/>
  <c r="U359" i="12" s="1"/>
  <c r="R358" i="12"/>
  <c r="U358" i="12" s="1"/>
  <c r="R357" i="12"/>
  <c r="U357" i="12" s="1"/>
  <c r="R356" i="12"/>
  <c r="U356" i="12" s="1"/>
  <c r="R355" i="12"/>
  <c r="U355" i="12" s="1"/>
  <c r="R354" i="12"/>
  <c r="U354" i="12" s="1"/>
  <c r="R353" i="12"/>
  <c r="U353" i="12" s="1"/>
  <c r="R352" i="12"/>
  <c r="U352" i="12" s="1"/>
  <c r="R351" i="12"/>
  <c r="U351" i="12" s="1"/>
  <c r="R350" i="12"/>
  <c r="U350" i="12" s="1"/>
  <c r="R349" i="12"/>
  <c r="U349" i="12" s="1"/>
  <c r="R348" i="12"/>
  <c r="U348" i="12" s="1"/>
  <c r="R347" i="12"/>
  <c r="U347" i="12" s="1"/>
  <c r="R346" i="12"/>
  <c r="U346" i="12" s="1"/>
  <c r="R345" i="12"/>
  <c r="U345" i="12" s="1"/>
  <c r="R344" i="12"/>
  <c r="U344" i="12" s="1"/>
  <c r="R343" i="12"/>
  <c r="U343" i="12" s="1"/>
  <c r="R342" i="12"/>
  <c r="U342" i="12" s="1"/>
  <c r="R341" i="12"/>
  <c r="U341" i="12" s="1"/>
  <c r="R340" i="12"/>
  <c r="U340" i="12" s="1"/>
  <c r="R339" i="12"/>
  <c r="U339" i="12" s="1"/>
  <c r="R338" i="12"/>
  <c r="U338" i="12" s="1"/>
  <c r="R337" i="12"/>
  <c r="U337" i="12" s="1"/>
  <c r="R336" i="12"/>
  <c r="U336" i="12" s="1"/>
  <c r="R335" i="12"/>
  <c r="U335" i="12" s="1"/>
  <c r="R334" i="12"/>
  <c r="U334" i="12" s="1"/>
  <c r="R333" i="12"/>
  <c r="U333" i="12" s="1"/>
  <c r="R332" i="12"/>
  <c r="U332" i="12" s="1"/>
  <c r="R331" i="12"/>
  <c r="U331" i="12" s="1"/>
  <c r="R330" i="12"/>
  <c r="U330" i="12" s="1"/>
  <c r="R329" i="12"/>
  <c r="U329" i="12" s="1"/>
  <c r="R328" i="12"/>
  <c r="U328" i="12" s="1"/>
  <c r="R327" i="12"/>
  <c r="U327" i="12" s="1"/>
  <c r="R326" i="12"/>
  <c r="U326" i="12" s="1"/>
  <c r="R325" i="12"/>
  <c r="U325" i="12" s="1"/>
  <c r="R324" i="12"/>
  <c r="U324" i="12" s="1"/>
  <c r="R323" i="12"/>
  <c r="U323" i="12" s="1"/>
  <c r="R322" i="12"/>
  <c r="U322" i="12" s="1"/>
  <c r="R321" i="12"/>
  <c r="U321" i="12" s="1"/>
  <c r="R320" i="12"/>
  <c r="U320" i="12" s="1"/>
  <c r="R319" i="12"/>
  <c r="U319" i="12" s="1"/>
  <c r="R318" i="12"/>
  <c r="U318" i="12" s="1"/>
  <c r="R317" i="12"/>
  <c r="U317" i="12" s="1"/>
  <c r="R316" i="12"/>
  <c r="U316" i="12" s="1"/>
  <c r="R315" i="12"/>
  <c r="U315" i="12" s="1"/>
  <c r="R314" i="12"/>
  <c r="U314" i="12" s="1"/>
  <c r="R313" i="12"/>
  <c r="U313" i="12" s="1"/>
  <c r="R312" i="12"/>
  <c r="U312" i="12" s="1"/>
  <c r="R311" i="12"/>
  <c r="U311" i="12" s="1"/>
  <c r="R310" i="12"/>
  <c r="U310" i="12" s="1"/>
  <c r="R309" i="12"/>
  <c r="U309" i="12" s="1"/>
  <c r="R308" i="12"/>
  <c r="U308" i="12" s="1"/>
  <c r="R307" i="12"/>
  <c r="U307" i="12" s="1"/>
  <c r="R306" i="12"/>
  <c r="U306" i="12" s="1"/>
  <c r="R305" i="12"/>
  <c r="U305" i="12" s="1"/>
  <c r="R304" i="12"/>
  <c r="U304" i="12" s="1"/>
  <c r="R303" i="12"/>
  <c r="U303" i="12" s="1"/>
  <c r="R302" i="12"/>
  <c r="U302" i="12" s="1"/>
  <c r="R301" i="12"/>
  <c r="U301" i="12" s="1"/>
  <c r="R300" i="12"/>
  <c r="U300" i="12" s="1"/>
  <c r="R299" i="12"/>
  <c r="U299" i="12" s="1"/>
  <c r="R298" i="12"/>
  <c r="U298" i="12" s="1"/>
  <c r="R297" i="12"/>
  <c r="U297" i="12" s="1"/>
  <c r="R296" i="12"/>
  <c r="U296" i="12" s="1"/>
  <c r="R295" i="12"/>
  <c r="U295" i="12" s="1"/>
  <c r="R294" i="12"/>
  <c r="U294" i="12" s="1"/>
  <c r="R293" i="12"/>
  <c r="U293" i="12" s="1"/>
  <c r="R292" i="12"/>
  <c r="U292" i="12" s="1"/>
  <c r="R291" i="12"/>
  <c r="U291" i="12" s="1"/>
  <c r="R290" i="12"/>
  <c r="U290" i="12" s="1"/>
  <c r="R289" i="12"/>
  <c r="U289" i="12" s="1"/>
  <c r="R288" i="12"/>
  <c r="U288" i="12" s="1"/>
  <c r="R287" i="12"/>
  <c r="U287" i="12" s="1"/>
  <c r="R286" i="12"/>
  <c r="U286" i="12" s="1"/>
  <c r="R285" i="12"/>
  <c r="U285" i="12" s="1"/>
  <c r="R284" i="12"/>
  <c r="U284" i="12" s="1"/>
  <c r="R283" i="12"/>
  <c r="U283" i="12" s="1"/>
  <c r="R282" i="12"/>
  <c r="U282" i="12" s="1"/>
  <c r="R281" i="12"/>
  <c r="U281" i="12" s="1"/>
  <c r="R280" i="12"/>
  <c r="U280" i="12" s="1"/>
  <c r="R279" i="12"/>
  <c r="U279" i="12" s="1"/>
  <c r="R278" i="12"/>
  <c r="U278" i="12" s="1"/>
  <c r="R277" i="12"/>
  <c r="U277" i="12" s="1"/>
  <c r="R276" i="12"/>
  <c r="U276" i="12" s="1"/>
  <c r="R275" i="12"/>
  <c r="U275" i="12" s="1"/>
  <c r="R274" i="12"/>
  <c r="U274" i="12" s="1"/>
  <c r="R273" i="12"/>
  <c r="U273" i="12" s="1"/>
  <c r="R272" i="12"/>
  <c r="U272" i="12" s="1"/>
  <c r="R271" i="12"/>
  <c r="U271" i="12" s="1"/>
  <c r="R270" i="12"/>
  <c r="U270" i="12" s="1"/>
  <c r="R269" i="12"/>
  <c r="U269" i="12" s="1"/>
  <c r="R268" i="12"/>
  <c r="U268" i="12" s="1"/>
  <c r="R267" i="12"/>
  <c r="U267" i="12" s="1"/>
  <c r="R266" i="12"/>
  <c r="U266" i="12" s="1"/>
  <c r="R265" i="12"/>
  <c r="U265" i="12" s="1"/>
  <c r="R264" i="12"/>
  <c r="U264" i="12" s="1"/>
  <c r="R263" i="12"/>
  <c r="U263" i="12" s="1"/>
  <c r="R262" i="12"/>
  <c r="U262" i="12" s="1"/>
  <c r="R261" i="12"/>
  <c r="U261" i="12" s="1"/>
  <c r="R260" i="12"/>
  <c r="U260" i="12" s="1"/>
  <c r="R259" i="12"/>
  <c r="U259" i="12" s="1"/>
  <c r="R258" i="12"/>
  <c r="U258" i="12" s="1"/>
  <c r="R257" i="12"/>
  <c r="U257" i="12" s="1"/>
  <c r="R256" i="12"/>
  <c r="U256" i="12" s="1"/>
  <c r="R255" i="12"/>
  <c r="U255" i="12" s="1"/>
  <c r="R254" i="12"/>
  <c r="U254" i="12" s="1"/>
  <c r="R253" i="12"/>
  <c r="U253" i="12" s="1"/>
  <c r="R252" i="12"/>
  <c r="U252" i="12" s="1"/>
  <c r="R251" i="12"/>
  <c r="U251" i="12" s="1"/>
  <c r="R250" i="12"/>
  <c r="U250" i="12" s="1"/>
  <c r="R249" i="12"/>
  <c r="U249" i="12" s="1"/>
  <c r="R248" i="12"/>
  <c r="U248" i="12" s="1"/>
  <c r="R247" i="12"/>
  <c r="U247" i="12" s="1"/>
  <c r="R246" i="12"/>
  <c r="U246" i="12" s="1"/>
  <c r="R245" i="12"/>
  <c r="U245" i="12" s="1"/>
  <c r="R244" i="12"/>
  <c r="U244" i="12" s="1"/>
  <c r="R243" i="12"/>
  <c r="U243" i="12" s="1"/>
  <c r="R242" i="12"/>
  <c r="U242" i="12" s="1"/>
  <c r="R241" i="12"/>
  <c r="U241" i="12" s="1"/>
  <c r="R240" i="12"/>
  <c r="U240" i="12" s="1"/>
  <c r="R239" i="12"/>
  <c r="U239" i="12" s="1"/>
  <c r="R238" i="12"/>
  <c r="U238" i="12" s="1"/>
  <c r="R237" i="12"/>
  <c r="U237" i="12" s="1"/>
  <c r="R236" i="12"/>
  <c r="U236" i="12" s="1"/>
  <c r="R235" i="12"/>
  <c r="U235" i="12" s="1"/>
  <c r="R234" i="12"/>
  <c r="U234" i="12" s="1"/>
  <c r="R233" i="12"/>
  <c r="U233" i="12" s="1"/>
  <c r="R232" i="12"/>
  <c r="U232" i="12" s="1"/>
  <c r="R231" i="12"/>
  <c r="U231" i="12" s="1"/>
  <c r="R230" i="12"/>
  <c r="U230" i="12" s="1"/>
  <c r="R229" i="12"/>
  <c r="U229" i="12" s="1"/>
  <c r="R228" i="12"/>
  <c r="U228" i="12" s="1"/>
  <c r="R227" i="12"/>
  <c r="U227" i="12" s="1"/>
  <c r="R226" i="12"/>
  <c r="U226" i="12" s="1"/>
  <c r="R225" i="12"/>
  <c r="U225" i="12" s="1"/>
  <c r="R224" i="12"/>
  <c r="U224" i="12" s="1"/>
  <c r="R223" i="12"/>
  <c r="U223" i="12" s="1"/>
  <c r="R222" i="12"/>
  <c r="U222" i="12" s="1"/>
  <c r="R221" i="12"/>
  <c r="U221" i="12" s="1"/>
  <c r="R220" i="12"/>
  <c r="U220" i="12" s="1"/>
  <c r="R219" i="12"/>
  <c r="U219" i="12" s="1"/>
  <c r="R218" i="12"/>
  <c r="U218" i="12" s="1"/>
  <c r="R217" i="12"/>
  <c r="U217" i="12" s="1"/>
  <c r="R216" i="12"/>
  <c r="U216" i="12" s="1"/>
  <c r="R215" i="12"/>
  <c r="U215" i="12" s="1"/>
  <c r="R214" i="12"/>
  <c r="U214" i="12" s="1"/>
  <c r="R213" i="12"/>
  <c r="U213" i="12" s="1"/>
  <c r="R212" i="12"/>
  <c r="U212" i="12" s="1"/>
  <c r="R211" i="12"/>
  <c r="U211" i="12" s="1"/>
  <c r="R210" i="12"/>
  <c r="U210" i="12" s="1"/>
  <c r="R209" i="12"/>
  <c r="U209" i="12" s="1"/>
  <c r="R208" i="12"/>
  <c r="U208" i="12" s="1"/>
  <c r="R207" i="12"/>
  <c r="U207" i="12" s="1"/>
  <c r="R206" i="12"/>
  <c r="U206" i="12" s="1"/>
  <c r="R205" i="12"/>
  <c r="U205" i="12" s="1"/>
  <c r="R204" i="12"/>
  <c r="U204" i="12" s="1"/>
  <c r="R203" i="12"/>
  <c r="U203" i="12" s="1"/>
  <c r="R202" i="12"/>
  <c r="U202" i="12" s="1"/>
  <c r="R201" i="12"/>
  <c r="U201" i="12" s="1"/>
  <c r="R200" i="12"/>
  <c r="U200" i="12" s="1"/>
  <c r="R199" i="12"/>
  <c r="U199" i="12" s="1"/>
  <c r="R198" i="12"/>
  <c r="U198" i="12" s="1"/>
  <c r="R197" i="12"/>
  <c r="U197" i="12" s="1"/>
  <c r="R196" i="12"/>
  <c r="U196" i="12" s="1"/>
  <c r="R195" i="12"/>
  <c r="U195" i="12" s="1"/>
  <c r="R194" i="12"/>
  <c r="U194" i="12" s="1"/>
  <c r="R193" i="12"/>
  <c r="U193" i="12" s="1"/>
  <c r="R192" i="12"/>
  <c r="U192" i="12" s="1"/>
  <c r="R191" i="12"/>
  <c r="U191" i="12" s="1"/>
  <c r="R190" i="12"/>
  <c r="U190" i="12" s="1"/>
  <c r="R189" i="12"/>
  <c r="U189" i="12" s="1"/>
  <c r="R188" i="12"/>
  <c r="U188" i="12" s="1"/>
  <c r="R187" i="12"/>
  <c r="U187" i="12" s="1"/>
  <c r="R186" i="12"/>
  <c r="U186" i="12" s="1"/>
  <c r="R185" i="12"/>
  <c r="U185" i="12" s="1"/>
  <c r="R184" i="12"/>
  <c r="U184" i="12" s="1"/>
  <c r="R183" i="12"/>
  <c r="U183" i="12" s="1"/>
  <c r="R182" i="12"/>
  <c r="U182" i="12" s="1"/>
  <c r="R181" i="12"/>
  <c r="U181" i="12" s="1"/>
  <c r="R180" i="12"/>
  <c r="U180" i="12" s="1"/>
  <c r="R179" i="12"/>
  <c r="U179" i="12" s="1"/>
  <c r="R178" i="12"/>
  <c r="U178" i="12" s="1"/>
  <c r="R177" i="12"/>
  <c r="U177" i="12" s="1"/>
  <c r="R176" i="12"/>
  <c r="U176" i="12" s="1"/>
  <c r="R175" i="12"/>
  <c r="U175" i="12" s="1"/>
  <c r="R174" i="12"/>
  <c r="U174" i="12" s="1"/>
  <c r="R173" i="12"/>
  <c r="U173" i="12" s="1"/>
  <c r="R172" i="12"/>
  <c r="U172" i="12" s="1"/>
  <c r="R171" i="12"/>
  <c r="U171" i="12" s="1"/>
  <c r="R170" i="12"/>
  <c r="U170" i="12" s="1"/>
  <c r="R169" i="12"/>
  <c r="U169" i="12" s="1"/>
  <c r="R168" i="12"/>
  <c r="U168" i="12" s="1"/>
  <c r="R167" i="12"/>
  <c r="U167" i="12" s="1"/>
  <c r="R166" i="12"/>
  <c r="U166" i="12" s="1"/>
  <c r="R165" i="12"/>
  <c r="U165" i="12" s="1"/>
  <c r="R164" i="12"/>
  <c r="U164" i="12" s="1"/>
  <c r="R163" i="12"/>
  <c r="U163" i="12" s="1"/>
  <c r="R162" i="12"/>
  <c r="U162" i="12" s="1"/>
  <c r="R161" i="12"/>
  <c r="U161" i="12" s="1"/>
  <c r="R160" i="12"/>
  <c r="U160" i="12" s="1"/>
  <c r="R159" i="12"/>
  <c r="U159" i="12" s="1"/>
  <c r="R158" i="12"/>
  <c r="U158" i="12" s="1"/>
  <c r="R157" i="12"/>
  <c r="U157" i="12" s="1"/>
  <c r="R156" i="12"/>
  <c r="U156" i="12" s="1"/>
  <c r="R155" i="12"/>
  <c r="U155" i="12" s="1"/>
  <c r="R154" i="12"/>
  <c r="U154" i="12" s="1"/>
  <c r="R153" i="12"/>
  <c r="U153" i="12" s="1"/>
  <c r="R152" i="12"/>
  <c r="U152" i="12" s="1"/>
  <c r="R151" i="12"/>
  <c r="U151" i="12" s="1"/>
  <c r="R150" i="12"/>
  <c r="U150" i="12" s="1"/>
  <c r="R149" i="12"/>
  <c r="U149" i="12" s="1"/>
  <c r="R148" i="12"/>
  <c r="U148" i="12" s="1"/>
  <c r="R147" i="12"/>
  <c r="U147" i="12" s="1"/>
  <c r="R146" i="12"/>
  <c r="U146" i="12" s="1"/>
  <c r="R145" i="12"/>
  <c r="U145" i="12" s="1"/>
  <c r="R144" i="12"/>
  <c r="U144" i="12" s="1"/>
  <c r="R143" i="12"/>
  <c r="U143" i="12" s="1"/>
  <c r="R142" i="12"/>
  <c r="U142" i="12" s="1"/>
  <c r="R141" i="12"/>
  <c r="U141" i="12" s="1"/>
  <c r="R140" i="12"/>
  <c r="U140" i="12" s="1"/>
  <c r="R139" i="12"/>
  <c r="U139" i="12" s="1"/>
  <c r="R138" i="12"/>
  <c r="U138" i="12" s="1"/>
  <c r="R137" i="12"/>
  <c r="U137" i="12" s="1"/>
  <c r="R136" i="12"/>
  <c r="U136" i="12" s="1"/>
  <c r="R135" i="12"/>
  <c r="U135" i="12" s="1"/>
  <c r="R134" i="12"/>
  <c r="U134" i="12" s="1"/>
  <c r="R133" i="12"/>
  <c r="U133" i="12" s="1"/>
  <c r="R132" i="12"/>
  <c r="U132" i="12" s="1"/>
  <c r="R131" i="12"/>
  <c r="U131" i="12" s="1"/>
  <c r="R130" i="12"/>
  <c r="U130" i="12" s="1"/>
  <c r="R129" i="12"/>
  <c r="U129" i="12" s="1"/>
  <c r="R128" i="12"/>
  <c r="U128" i="12" s="1"/>
  <c r="R127" i="12"/>
  <c r="U127" i="12" s="1"/>
  <c r="R126" i="12"/>
  <c r="U126" i="12" s="1"/>
  <c r="R125" i="12"/>
  <c r="U125" i="12" s="1"/>
  <c r="R124" i="12"/>
  <c r="U124" i="12" s="1"/>
  <c r="R123" i="12"/>
  <c r="U123" i="12" s="1"/>
  <c r="R122" i="12"/>
  <c r="U122" i="12" s="1"/>
  <c r="R121" i="12"/>
  <c r="U121" i="12" s="1"/>
  <c r="R120" i="12"/>
  <c r="U120" i="12" s="1"/>
  <c r="R119" i="12"/>
  <c r="U119" i="12" s="1"/>
  <c r="R118" i="12"/>
  <c r="U118" i="12" s="1"/>
  <c r="R117" i="12"/>
  <c r="U117" i="12" s="1"/>
  <c r="R116" i="12"/>
  <c r="U116" i="12" s="1"/>
  <c r="R115" i="12"/>
  <c r="U115" i="12" s="1"/>
  <c r="R114" i="12"/>
  <c r="U114" i="12" s="1"/>
  <c r="R113" i="12"/>
  <c r="U113" i="12" s="1"/>
  <c r="R112" i="12"/>
  <c r="U112" i="12" s="1"/>
  <c r="R111" i="12"/>
  <c r="U111" i="12" s="1"/>
  <c r="R110" i="12"/>
  <c r="U110" i="12" s="1"/>
  <c r="R109" i="12"/>
  <c r="U109" i="12" s="1"/>
  <c r="R108" i="12"/>
  <c r="U108" i="12" s="1"/>
  <c r="R107" i="12"/>
  <c r="U107" i="12" s="1"/>
  <c r="R106" i="12"/>
  <c r="U106" i="12" s="1"/>
  <c r="R105" i="12"/>
  <c r="U105" i="12" s="1"/>
  <c r="R104" i="12"/>
  <c r="U104" i="12" s="1"/>
  <c r="R103" i="12"/>
  <c r="U103" i="12" s="1"/>
  <c r="R102" i="12"/>
  <c r="U102" i="12" s="1"/>
  <c r="R101" i="12"/>
  <c r="U101" i="12" s="1"/>
  <c r="R100" i="12"/>
  <c r="U100" i="12" s="1"/>
  <c r="R99" i="12"/>
  <c r="U99" i="12" s="1"/>
  <c r="R98" i="12"/>
  <c r="U98" i="12" s="1"/>
  <c r="R97" i="12"/>
  <c r="U97" i="12" s="1"/>
  <c r="R96" i="12"/>
  <c r="U96" i="12" s="1"/>
  <c r="R95" i="12"/>
  <c r="U95" i="12" s="1"/>
  <c r="R94" i="12"/>
  <c r="U94" i="12" s="1"/>
  <c r="R93" i="12"/>
  <c r="U93" i="12" s="1"/>
  <c r="R92" i="12"/>
  <c r="U92" i="12" s="1"/>
  <c r="R91" i="12"/>
  <c r="U91" i="12" s="1"/>
  <c r="R90" i="12"/>
  <c r="U90" i="12" s="1"/>
  <c r="R89" i="12"/>
  <c r="U89" i="12" s="1"/>
  <c r="R88" i="12"/>
  <c r="U88" i="12" s="1"/>
  <c r="R87" i="12"/>
  <c r="U87" i="12" s="1"/>
  <c r="R86" i="12"/>
  <c r="U86" i="12" s="1"/>
  <c r="R85" i="12"/>
  <c r="U85" i="12" s="1"/>
  <c r="R84" i="12"/>
  <c r="U84" i="12" s="1"/>
  <c r="R83" i="12"/>
  <c r="U83" i="12" s="1"/>
  <c r="R82" i="12"/>
  <c r="U82" i="12" s="1"/>
  <c r="R81" i="12"/>
  <c r="U81" i="12" s="1"/>
  <c r="R80" i="12"/>
  <c r="U80" i="12" s="1"/>
  <c r="R79" i="12"/>
  <c r="U79" i="12" s="1"/>
  <c r="R78" i="12"/>
  <c r="U78" i="12" s="1"/>
  <c r="R77" i="12"/>
  <c r="U77" i="12" s="1"/>
  <c r="R76" i="12"/>
  <c r="U76" i="12" s="1"/>
  <c r="R75" i="12"/>
  <c r="U75" i="12" s="1"/>
  <c r="R74" i="12"/>
  <c r="U74" i="12" s="1"/>
  <c r="R73" i="12"/>
  <c r="U73" i="12" s="1"/>
  <c r="R72" i="12"/>
  <c r="U72" i="12" s="1"/>
  <c r="R71" i="12"/>
  <c r="U71" i="12" s="1"/>
  <c r="R70" i="12"/>
  <c r="U70" i="12" s="1"/>
  <c r="R69" i="12"/>
  <c r="U69" i="12" s="1"/>
  <c r="R68" i="12"/>
  <c r="U68" i="12" s="1"/>
  <c r="R67" i="12"/>
  <c r="U67" i="12" s="1"/>
  <c r="R66" i="12"/>
  <c r="U66" i="12" s="1"/>
  <c r="R65" i="12"/>
  <c r="U65" i="12" s="1"/>
  <c r="R64" i="12"/>
  <c r="U64" i="12" s="1"/>
  <c r="R63" i="12"/>
  <c r="U63" i="12" s="1"/>
  <c r="R62" i="12"/>
  <c r="U62" i="12" s="1"/>
  <c r="R61" i="12"/>
  <c r="U61" i="12" s="1"/>
  <c r="R60" i="12"/>
  <c r="U60" i="12" s="1"/>
  <c r="R59" i="12"/>
  <c r="U59" i="12" s="1"/>
  <c r="R58" i="12"/>
  <c r="U58" i="12" s="1"/>
  <c r="R57" i="12"/>
  <c r="U57" i="12" s="1"/>
  <c r="R56" i="12"/>
  <c r="U56" i="12" s="1"/>
  <c r="R55" i="12"/>
  <c r="U55" i="12" s="1"/>
  <c r="R54" i="12"/>
  <c r="U54" i="12" s="1"/>
  <c r="R53" i="12"/>
  <c r="U53" i="12" s="1"/>
  <c r="R52" i="12"/>
  <c r="U52" i="12" s="1"/>
  <c r="R51" i="12"/>
  <c r="U51" i="12" s="1"/>
  <c r="R50" i="12"/>
  <c r="U50" i="12" s="1"/>
  <c r="R49" i="12"/>
  <c r="U49" i="12" s="1"/>
  <c r="R48" i="12"/>
  <c r="U48" i="12" s="1"/>
  <c r="R47" i="12"/>
  <c r="U47" i="12" s="1"/>
  <c r="R46" i="12"/>
  <c r="U46" i="12" s="1"/>
  <c r="R45" i="12"/>
  <c r="U45" i="12" s="1"/>
  <c r="R44" i="12"/>
  <c r="U44" i="12" s="1"/>
  <c r="R43" i="12"/>
  <c r="U43" i="12" s="1"/>
  <c r="R42" i="12"/>
  <c r="U42" i="12" s="1"/>
  <c r="R41" i="12"/>
  <c r="U41" i="12" s="1"/>
  <c r="R40" i="12"/>
  <c r="U40" i="12" s="1"/>
  <c r="R39" i="12"/>
  <c r="U39" i="12" s="1"/>
  <c r="R38" i="12"/>
  <c r="U38" i="12" s="1"/>
  <c r="R37" i="12"/>
  <c r="U37" i="12" s="1"/>
  <c r="R36" i="12"/>
  <c r="U36" i="12" s="1"/>
  <c r="R35" i="12"/>
  <c r="U35" i="12" s="1"/>
  <c r="R34" i="12"/>
  <c r="U34" i="12" s="1"/>
  <c r="R33" i="12"/>
  <c r="U33" i="12" s="1"/>
  <c r="R32" i="12"/>
  <c r="U32" i="12" s="1"/>
  <c r="R31" i="12"/>
  <c r="U31" i="12" s="1"/>
  <c r="R30" i="12"/>
  <c r="U30" i="12" s="1"/>
  <c r="R29" i="12"/>
  <c r="U29" i="12" s="1"/>
  <c r="R28" i="12"/>
  <c r="U28" i="12" s="1"/>
  <c r="R27" i="12"/>
  <c r="U27" i="12" s="1"/>
  <c r="R26" i="12"/>
  <c r="U26" i="12" s="1"/>
  <c r="R25" i="12"/>
  <c r="U25" i="12" s="1"/>
  <c r="R24" i="12"/>
  <c r="U24" i="12" s="1"/>
  <c r="R23" i="12"/>
  <c r="U23" i="12" s="1"/>
  <c r="R22" i="12"/>
  <c r="U22" i="12" s="1"/>
  <c r="R21" i="12"/>
  <c r="U21" i="12" s="1"/>
  <c r="R20" i="12"/>
  <c r="U20" i="12" s="1"/>
  <c r="R19" i="12"/>
  <c r="U19" i="12" s="1"/>
  <c r="R18" i="12"/>
  <c r="U18" i="12" s="1"/>
  <c r="R17" i="12"/>
  <c r="U17" i="12" s="1"/>
  <c r="R16" i="12"/>
  <c r="U16" i="12" s="1"/>
  <c r="R15" i="12"/>
  <c r="U15" i="12" s="1"/>
  <c r="R14" i="12"/>
  <c r="U14" i="12" s="1"/>
  <c r="R13" i="12"/>
  <c r="U13" i="12" s="1"/>
  <c r="R12" i="12"/>
  <c r="U12" i="12" s="1"/>
  <c r="R11" i="12"/>
  <c r="U11" i="12" s="1"/>
  <c r="R10" i="12"/>
  <c r="U10" i="12" s="1"/>
  <c r="R420" i="8" l="1"/>
  <c r="U420" i="8" s="1"/>
  <c r="R419" i="8"/>
  <c r="U419" i="8" s="1"/>
  <c r="R416" i="8"/>
  <c r="U416" i="8" s="1"/>
  <c r="R415" i="8"/>
  <c r="U415" i="8" s="1"/>
  <c r="R414" i="8"/>
  <c r="U414" i="8" s="1"/>
  <c r="R413" i="8"/>
  <c r="U413" i="8" s="1"/>
  <c r="R412" i="8"/>
  <c r="U412" i="8" s="1"/>
  <c r="R411" i="8"/>
  <c r="U411" i="8" s="1"/>
  <c r="R410" i="8"/>
  <c r="U410" i="8" s="1"/>
  <c r="R409" i="8"/>
  <c r="U409" i="8" s="1"/>
  <c r="R408" i="8"/>
  <c r="U408" i="8" s="1"/>
  <c r="R407" i="8"/>
  <c r="U407" i="8" s="1"/>
  <c r="R406" i="8"/>
  <c r="U406" i="8" s="1"/>
  <c r="R405" i="8"/>
  <c r="U405" i="8" s="1"/>
  <c r="R404" i="8"/>
  <c r="U404" i="8" s="1"/>
  <c r="R403" i="8"/>
  <c r="U403" i="8" s="1"/>
  <c r="R402" i="8"/>
  <c r="U402" i="8" s="1"/>
  <c r="R401" i="8"/>
  <c r="U401" i="8" s="1"/>
  <c r="R400" i="8"/>
  <c r="U400" i="8" s="1"/>
  <c r="R399" i="8"/>
  <c r="U399" i="8" s="1"/>
  <c r="R398" i="8"/>
  <c r="U398" i="8" s="1"/>
  <c r="R397" i="8"/>
  <c r="U397" i="8" s="1"/>
  <c r="R396" i="8"/>
  <c r="U396" i="8" s="1"/>
  <c r="R395" i="8"/>
  <c r="U395" i="8" s="1"/>
  <c r="R394" i="8"/>
  <c r="U394" i="8" s="1"/>
  <c r="R393" i="8"/>
  <c r="U393" i="8" s="1"/>
  <c r="R392" i="8"/>
  <c r="U392" i="8" s="1"/>
  <c r="R391" i="8"/>
  <c r="U391" i="8" s="1"/>
  <c r="R390" i="8"/>
  <c r="U390" i="8" s="1"/>
  <c r="R389" i="8"/>
  <c r="U389" i="8" s="1"/>
  <c r="R388" i="8"/>
  <c r="U388" i="8" s="1"/>
  <c r="R387" i="8"/>
  <c r="U387" i="8" s="1"/>
  <c r="R386" i="8"/>
  <c r="U386" i="8" s="1"/>
  <c r="R385" i="8"/>
  <c r="U385" i="8" s="1"/>
  <c r="R384" i="8"/>
  <c r="U384" i="8" s="1"/>
  <c r="R383" i="8"/>
  <c r="U383" i="8" s="1"/>
  <c r="R382" i="8"/>
  <c r="U382" i="8" s="1"/>
  <c r="R381" i="8"/>
  <c r="U381" i="8" s="1"/>
  <c r="R380" i="8"/>
  <c r="U380" i="8" s="1"/>
  <c r="R379" i="8"/>
  <c r="U379" i="8" s="1"/>
  <c r="R378" i="8"/>
  <c r="U378" i="8" s="1"/>
  <c r="R377" i="8"/>
  <c r="U377" i="8" s="1"/>
  <c r="R376" i="8"/>
  <c r="U376" i="8" s="1"/>
  <c r="R375" i="8"/>
  <c r="U375" i="8" s="1"/>
  <c r="R374" i="8"/>
  <c r="U374" i="8" s="1"/>
  <c r="R373" i="8"/>
  <c r="U373" i="8" s="1"/>
  <c r="R372" i="8"/>
  <c r="U372" i="8" s="1"/>
  <c r="R371" i="8"/>
  <c r="U371" i="8" s="1"/>
  <c r="R370" i="8"/>
  <c r="U370" i="8" s="1"/>
  <c r="R369" i="8"/>
  <c r="U369" i="8" s="1"/>
  <c r="R368" i="8"/>
  <c r="U368" i="8" s="1"/>
  <c r="R367" i="8"/>
  <c r="U367" i="8" s="1"/>
  <c r="R366" i="8"/>
  <c r="U366" i="8" s="1"/>
  <c r="R365" i="8"/>
  <c r="U365" i="8" s="1"/>
  <c r="R364" i="8"/>
  <c r="U364" i="8" s="1"/>
  <c r="R363" i="8"/>
  <c r="U363" i="8" s="1"/>
  <c r="R362" i="8"/>
  <c r="U362" i="8" s="1"/>
  <c r="R361" i="8"/>
  <c r="U361" i="8" s="1"/>
  <c r="R360" i="8"/>
  <c r="U360" i="8" s="1"/>
  <c r="R359" i="8"/>
  <c r="U359" i="8" s="1"/>
  <c r="R358" i="8"/>
  <c r="U358" i="8" s="1"/>
  <c r="R357" i="8"/>
  <c r="U357" i="8" s="1"/>
  <c r="R356" i="8"/>
  <c r="U356" i="8" s="1"/>
  <c r="R355" i="8"/>
  <c r="U355" i="8" s="1"/>
  <c r="R354" i="8"/>
  <c r="U354" i="8" s="1"/>
  <c r="R353" i="8"/>
  <c r="U353" i="8" s="1"/>
  <c r="R352" i="8"/>
  <c r="U352" i="8" s="1"/>
  <c r="R351" i="8"/>
  <c r="U351" i="8" s="1"/>
  <c r="R350" i="8"/>
  <c r="U350" i="8" s="1"/>
  <c r="R349" i="8"/>
  <c r="U349" i="8" s="1"/>
  <c r="R348" i="8"/>
  <c r="U348" i="8" s="1"/>
  <c r="R347" i="8"/>
  <c r="U347" i="8" s="1"/>
  <c r="R346" i="8"/>
  <c r="U346" i="8" s="1"/>
  <c r="R345" i="8"/>
  <c r="U345" i="8" s="1"/>
  <c r="R344" i="8"/>
  <c r="U344" i="8" s="1"/>
  <c r="R343" i="8"/>
  <c r="U343" i="8" s="1"/>
  <c r="R342" i="8"/>
  <c r="U342" i="8" s="1"/>
  <c r="R341" i="8"/>
  <c r="U341" i="8" s="1"/>
  <c r="R340" i="8"/>
  <c r="U340" i="8" s="1"/>
  <c r="R339" i="8"/>
  <c r="U339" i="8" s="1"/>
  <c r="R338" i="8"/>
  <c r="U338" i="8" s="1"/>
  <c r="R337" i="8"/>
  <c r="U337" i="8" s="1"/>
  <c r="R336" i="8"/>
  <c r="U336" i="8" s="1"/>
  <c r="R335" i="8"/>
  <c r="U335" i="8" s="1"/>
  <c r="R334" i="8"/>
  <c r="U334" i="8" s="1"/>
  <c r="R333" i="8"/>
  <c r="U333" i="8" s="1"/>
  <c r="R332" i="8"/>
  <c r="U332" i="8" s="1"/>
  <c r="R331" i="8"/>
  <c r="U331" i="8" s="1"/>
  <c r="R330" i="8"/>
  <c r="U330" i="8" s="1"/>
  <c r="R329" i="8"/>
  <c r="U329" i="8" s="1"/>
  <c r="R328" i="8"/>
  <c r="U328" i="8" s="1"/>
  <c r="R327" i="8"/>
  <c r="U327" i="8" s="1"/>
  <c r="R326" i="8"/>
  <c r="U326" i="8" s="1"/>
  <c r="R325" i="8"/>
  <c r="U325" i="8" s="1"/>
  <c r="R324" i="8"/>
  <c r="U324" i="8" s="1"/>
  <c r="R323" i="8"/>
  <c r="U323" i="8" s="1"/>
  <c r="R322" i="8"/>
  <c r="U322" i="8" s="1"/>
  <c r="R321" i="8"/>
  <c r="U321" i="8" s="1"/>
  <c r="R320" i="8"/>
  <c r="U320" i="8" s="1"/>
  <c r="R319" i="8"/>
  <c r="U319" i="8" s="1"/>
  <c r="R318" i="8"/>
  <c r="U318" i="8" s="1"/>
  <c r="R317" i="8"/>
  <c r="U317" i="8" s="1"/>
  <c r="R316" i="8"/>
  <c r="U316" i="8" s="1"/>
  <c r="R315" i="8"/>
  <c r="U315" i="8" s="1"/>
  <c r="R314" i="8"/>
  <c r="U314" i="8" s="1"/>
  <c r="R313" i="8"/>
  <c r="U313" i="8" s="1"/>
  <c r="R312" i="8"/>
  <c r="U312" i="8" s="1"/>
  <c r="R311" i="8"/>
  <c r="U311" i="8" s="1"/>
  <c r="R310" i="8"/>
  <c r="U310" i="8" s="1"/>
  <c r="R309" i="8"/>
  <c r="U309" i="8" s="1"/>
  <c r="R308" i="8"/>
  <c r="U308" i="8" s="1"/>
  <c r="R307" i="8"/>
  <c r="U307" i="8" s="1"/>
  <c r="R306" i="8"/>
  <c r="U306" i="8" s="1"/>
  <c r="R305" i="8"/>
  <c r="U305" i="8" s="1"/>
  <c r="R304" i="8"/>
  <c r="U304" i="8" s="1"/>
  <c r="R303" i="8"/>
  <c r="U303" i="8" s="1"/>
  <c r="R302" i="8"/>
  <c r="U302" i="8" s="1"/>
  <c r="R301" i="8"/>
  <c r="U301" i="8" s="1"/>
  <c r="R300" i="8"/>
  <c r="U300" i="8" s="1"/>
  <c r="R299" i="8"/>
  <c r="U299" i="8" s="1"/>
  <c r="R298" i="8"/>
  <c r="U298" i="8" s="1"/>
  <c r="R297" i="8"/>
  <c r="U297" i="8" s="1"/>
  <c r="R296" i="8"/>
  <c r="U296" i="8" s="1"/>
  <c r="R295" i="8"/>
  <c r="U295" i="8" s="1"/>
  <c r="R294" i="8"/>
  <c r="U294" i="8" s="1"/>
  <c r="R293" i="8"/>
  <c r="U293" i="8" s="1"/>
  <c r="R292" i="8"/>
  <c r="U292" i="8" s="1"/>
  <c r="R291" i="8"/>
  <c r="U291" i="8" s="1"/>
  <c r="R290" i="8"/>
  <c r="U290" i="8" s="1"/>
  <c r="R289" i="8"/>
  <c r="U289" i="8" s="1"/>
  <c r="R288" i="8"/>
  <c r="U288" i="8" s="1"/>
  <c r="R287" i="8"/>
  <c r="U287" i="8" s="1"/>
  <c r="R286" i="8"/>
  <c r="U286" i="8" s="1"/>
  <c r="R285" i="8"/>
  <c r="U285" i="8" s="1"/>
  <c r="R284" i="8"/>
  <c r="U284" i="8" s="1"/>
  <c r="R283" i="8"/>
  <c r="U283" i="8" s="1"/>
  <c r="R282" i="8"/>
  <c r="U282" i="8" s="1"/>
  <c r="R281" i="8"/>
  <c r="U281" i="8" s="1"/>
  <c r="R280" i="8"/>
  <c r="U280" i="8" s="1"/>
  <c r="R279" i="8"/>
  <c r="U279" i="8" s="1"/>
  <c r="R278" i="8"/>
  <c r="U278" i="8" s="1"/>
  <c r="R277" i="8"/>
  <c r="U277" i="8" s="1"/>
  <c r="R276" i="8"/>
  <c r="U276" i="8" s="1"/>
  <c r="R275" i="8"/>
  <c r="U275" i="8" s="1"/>
  <c r="R274" i="8"/>
  <c r="U274" i="8" s="1"/>
  <c r="R273" i="8"/>
  <c r="U273" i="8" s="1"/>
  <c r="R272" i="8"/>
  <c r="U272" i="8" s="1"/>
  <c r="R271" i="8"/>
  <c r="U271" i="8" s="1"/>
  <c r="R270" i="8"/>
  <c r="U270" i="8" s="1"/>
  <c r="R269" i="8"/>
  <c r="U269" i="8" s="1"/>
  <c r="R268" i="8"/>
  <c r="U268" i="8" s="1"/>
  <c r="R267" i="8"/>
  <c r="U267" i="8" s="1"/>
  <c r="R266" i="8"/>
  <c r="U266" i="8" s="1"/>
  <c r="R265" i="8"/>
  <c r="U265" i="8" s="1"/>
  <c r="R264" i="8"/>
  <c r="U264" i="8" s="1"/>
  <c r="R263" i="8"/>
  <c r="U263" i="8" s="1"/>
  <c r="R262" i="8"/>
  <c r="U262" i="8" s="1"/>
  <c r="R261" i="8"/>
  <c r="U261" i="8" s="1"/>
  <c r="R260" i="8"/>
  <c r="U260" i="8" s="1"/>
  <c r="R259" i="8"/>
  <c r="U259" i="8" s="1"/>
  <c r="R258" i="8"/>
  <c r="U258" i="8" s="1"/>
  <c r="R257" i="8"/>
  <c r="U257" i="8" s="1"/>
  <c r="R256" i="8"/>
  <c r="U256" i="8" s="1"/>
  <c r="R255" i="8"/>
  <c r="U255" i="8" s="1"/>
  <c r="R254" i="8"/>
  <c r="U254" i="8" s="1"/>
  <c r="R253" i="8"/>
  <c r="U253" i="8" s="1"/>
  <c r="R252" i="8"/>
  <c r="U252" i="8" s="1"/>
  <c r="R251" i="8"/>
  <c r="U251" i="8" s="1"/>
  <c r="R250" i="8"/>
  <c r="U250" i="8" s="1"/>
  <c r="R249" i="8"/>
  <c r="U249" i="8" s="1"/>
  <c r="R248" i="8"/>
  <c r="U248" i="8" s="1"/>
  <c r="R247" i="8"/>
  <c r="U247" i="8" s="1"/>
  <c r="R246" i="8"/>
  <c r="U246" i="8" s="1"/>
  <c r="R245" i="8"/>
  <c r="U245" i="8" s="1"/>
  <c r="R244" i="8"/>
  <c r="U244" i="8" s="1"/>
  <c r="R243" i="8"/>
  <c r="U243" i="8" s="1"/>
  <c r="R242" i="8"/>
  <c r="U242" i="8" s="1"/>
  <c r="R241" i="8"/>
  <c r="U241" i="8" s="1"/>
  <c r="R240" i="8"/>
  <c r="U240" i="8" s="1"/>
  <c r="R239" i="8"/>
  <c r="U239" i="8" s="1"/>
  <c r="R238" i="8"/>
  <c r="U238" i="8" s="1"/>
  <c r="R237" i="8"/>
  <c r="U237" i="8" s="1"/>
  <c r="R236" i="8"/>
  <c r="U236" i="8" s="1"/>
  <c r="R235" i="8"/>
  <c r="U235" i="8" s="1"/>
  <c r="R234" i="8"/>
  <c r="U234" i="8" s="1"/>
  <c r="R233" i="8"/>
  <c r="U233" i="8" s="1"/>
  <c r="R232" i="8"/>
  <c r="U232" i="8" s="1"/>
  <c r="R231" i="8"/>
  <c r="U231" i="8" s="1"/>
  <c r="R230" i="8"/>
  <c r="U230" i="8" s="1"/>
  <c r="R229" i="8"/>
  <c r="U229" i="8" s="1"/>
  <c r="R228" i="8"/>
  <c r="U228" i="8" s="1"/>
  <c r="R227" i="8"/>
  <c r="U227" i="8" s="1"/>
  <c r="R226" i="8"/>
  <c r="U226" i="8" s="1"/>
  <c r="R225" i="8"/>
  <c r="U225" i="8" s="1"/>
  <c r="R224" i="8"/>
  <c r="U224" i="8" s="1"/>
  <c r="R223" i="8"/>
  <c r="U223" i="8" s="1"/>
  <c r="R222" i="8"/>
  <c r="U222" i="8" s="1"/>
  <c r="R221" i="8"/>
  <c r="U221" i="8" s="1"/>
  <c r="R220" i="8"/>
  <c r="U220" i="8" s="1"/>
  <c r="R219" i="8"/>
  <c r="U219" i="8" s="1"/>
  <c r="R218" i="8"/>
  <c r="U218" i="8" s="1"/>
  <c r="R217" i="8"/>
  <c r="U217" i="8" s="1"/>
  <c r="R216" i="8"/>
  <c r="U216" i="8" s="1"/>
  <c r="R215" i="8"/>
  <c r="U215" i="8" s="1"/>
  <c r="R214" i="8"/>
  <c r="U214" i="8" s="1"/>
  <c r="R213" i="8"/>
  <c r="U213" i="8" s="1"/>
  <c r="R212" i="8"/>
  <c r="U212" i="8" s="1"/>
  <c r="R211" i="8"/>
  <c r="U211" i="8" s="1"/>
  <c r="R210" i="8"/>
  <c r="U210" i="8" s="1"/>
  <c r="R209" i="8"/>
  <c r="U209" i="8" s="1"/>
  <c r="R208" i="8"/>
  <c r="U208" i="8" s="1"/>
  <c r="R207" i="8"/>
  <c r="U207" i="8" s="1"/>
  <c r="R206" i="8"/>
  <c r="U206" i="8" s="1"/>
  <c r="R205" i="8"/>
  <c r="U205" i="8" s="1"/>
  <c r="R204" i="8"/>
  <c r="U204" i="8" s="1"/>
  <c r="R203" i="8"/>
  <c r="U203" i="8" s="1"/>
  <c r="R202" i="8"/>
  <c r="U202" i="8" s="1"/>
  <c r="R201" i="8"/>
  <c r="U201" i="8" s="1"/>
  <c r="R200" i="8"/>
  <c r="U200" i="8" s="1"/>
  <c r="R199" i="8"/>
  <c r="U199" i="8" s="1"/>
  <c r="R198" i="8"/>
  <c r="U198" i="8" s="1"/>
  <c r="R197" i="8"/>
  <c r="U197" i="8" s="1"/>
  <c r="R196" i="8"/>
  <c r="U196" i="8" s="1"/>
  <c r="R195" i="8"/>
  <c r="U195" i="8" s="1"/>
  <c r="R194" i="8"/>
  <c r="U194" i="8" s="1"/>
  <c r="R193" i="8"/>
  <c r="U193" i="8" s="1"/>
  <c r="R192" i="8"/>
  <c r="U192" i="8" s="1"/>
  <c r="R191" i="8"/>
  <c r="U191" i="8" s="1"/>
  <c r="R190" i="8"/>
  <c r="U190" i="8" s="1"/>
  <c r="R189" i="8"/>
  <c r="U189" i="8" s="1"/>
  <c r="R188" i="8"/>
  <c r="U188" i="8" s="1"/>
  <c r="R187" i="8"/>
  <c r="U187" i="8" s="1"/>
  <c r="R186" i="8"/>
  <c r="U186" i="8" s="1"/>
  <c r="R185" i="8"/>
  <c r="U185" i="8" s="1"/>
  <c r="R184" i="8"/>
  <c r="U184" i="8" s="1"/>
  <c r="R183" i="8"/>
  <c r="U183" i="8" s="1"/>
  <c r="R182" i="8"/>
  <c r="U182" i="8" s="1"/>
  <c r="R181" i="8"/>
  <c r="U181" i="8" s="1"/>
  <c r="R180" i="8"/>
  <c r="U180" i="8" s="1"/>
  <c r="R179" i="8"/>
  <c r="U179" i="8" s="1"/>
  <c r="R178" i="8"/>
  <c r="U178" i="8" s="1"/>
  <c r="R177" i="8"/>
  <c r="U177" i="8" s="1"/>
  <c r="R176" i="8"/>
  <c r="U176" i="8" s="1"/>
  <c r="R175" i="8"/>
  <c r="U175" i="8" s="1"/>
  <c r="R174" i="8"/>
  <c r="U174" i="8" s="1"/>
  <c r="R173" i="8"/>
  <c r="U173" i="8" s="1"/>
  <c r="R172" i="8"/>
  <c r="U172" i="8" s="1"/>
  <c r="R171" i="8"/>
  <c r="U171" i="8" s="1"/>
  <c r="R170" i="8"/>
  <c r="U170" i="8" s="1"/>
  <c r="R169" i="8"/>
  <c r="U169" i="8" s="1"/>
  <c r="R168" i="8"/>
  <c r="U168" i="8" s="1"/>
  <c r="R167" i="8"/>
  <c r="U167" i="8" s="1"/>
  <c r="R166" i="8"/>
  <c r="U166" i="8" s="1"/>
  <c r="R165" i="8"/>
  <c r="U165" i="8" s="1"/>
  <c r="R164" i="8"/>
  <c r="U164" i="8" s="1"/>
  <c r="R163" i="8"/>
  <c r="U163" i="8" s="1"/>
  <c r="R162" i="8"/>
  <c r="U162" i="8" s="1"/>
  <c r="R161" i="8"/>
  <c r="U161" i="8" s="1"/>
  <c r="R160" i="8"/>
  <c r="U160" i="8" s="1"/>
  <c r="R159" i="8"/>
  <c r="U159" i="8" s="1"/>
  <c r="R158" i="8"/>
  <c r="U158" i="8" s="1"/>
  <c r="R157" i="8"/>
  <c r="U157" i="8" s="1"/>
  <c r="R156" i="8"/>
  <c r="U156" i="8" s="1"/>
  <c r="R155" i="8"/>
  <c r="U155" i="8" s="1"/>
  <c r="R154" i="8"/>
  <c r="U154" i="8" s="1"/>
  <c r="R153" i="8"/>
  <c r="U153" i="8" s="1"/>
  <c r="R152" i="8"/>
  <c r="U152" i="8" s="1"/>
  <c r="R151" i="8"/>
  <c r="U151" i="8" s="1"/>
  <c r="R150" i="8"/>
  <c r="U150" i="8" s="1"/>
  <c r="R149" i="8"/>
  <c r="U149" i="8" s="1"/>
  <c r="R148" i="8"/>
  <c r="U148" i="8" s="1"/>
  <c r="R147" i="8"/>
  <c r="U147" i="8" s="1"/>
  <c r="R146" i="8"/>
  <c r="U146" i="8" s="1"/>
  <c r="R145" i="8"/>
  <c r="U145" i="8" s="1"/>
  <c r="R144" i="8"/>
  <c r="U144" i="8" s="1"/>
  <c r="R143" i="8"/>
  <c r="U143" i="8" s="1"/>
  <c r="R142" i="8"/>
  <c r="U142" i="8" s="1"/>
  <c r="R141" i="8"/>
  <c r="U141" i="8" s="1"/>
  <c r="R140" i="8"/>
  <c r="U140" i="8" s="1"/>
  <c r="R139" i="8"/>
  <c r="U139" i="8" s="1"/>
  <c r="R138" i="8"/>
  <c r="U138" i="8" s="1"/>
  <c r="R137" i="8"/>
  <c r="U137" i="8" s="1"/>
  <c r="R136" i="8"/>
  <c r="U136" i="8" s="1"/>
  <c r="R135" i="8"/>
  <c r="U135" i="8" s="1"/>
  <c r="R134" i="8"/>
  <c r="U134" i="8" s="1"/>
  <c r="R133" i="8"/>
  <c r="U133" i="8" s="1"/>
  <c r="R132" i="8"/>
  <c r="U132" i="8" s="1"/>
  <c r="R131" i="8"/>
  <c r="U131" i="8" s="1"/>
  <c r="R130" i="8"/>
  <c r="U130" i="8" s="1"/>
  <c r="R129" i="8"/>
  <c r="U129" i="8" s="1"/>
  <c r="R128" i="8"/>
  <c r="U128" i="8" s="1"/>
  <c r="R127" i="8"/>
  <c r="U127" i="8" s="1"/>
  <c r="R126" i="8"/>
  <c r="U126" i="8" s="1"/>
  <c r="R125" i="8"/>
  <c r="U125" i="8" s="1"/>
  <c r="R124" i="8"/>
  <c r="U124" i="8" s="1"/>
  <c r="R123" i="8"/>
  <c r="U123" i="8" s="1"/>
  <c r="R122" i="8"/>
  <c r="U122" i="8" s="1"/>
  <c r="R121" i="8"/>
  <c r="U121" i="8" s="1"/>
  <c r="R120" i="8"/>
  <c r="U120" i="8" s="1"/>
  <c r="R119" i="8"/>
  <c r="U119" i="8" s="1"/>
  <c r="R118" i="8"/>
  <c r="U118" i="8" s="1"/>
  <c r="R117" i="8"/>
  <c r="U117" i="8" s="1"/>
  <c r="R116" i="8"/>
  <c r="U116" i="8" s="1"/>
  <c r="R115" i="8"/>
  <c r="U115" i="8" s="1"/>
  <c r="R114" i="8"/>
  <c r="U114" i="8" s="1"/>
  <c r="R113" i="8"/>
  <c r="U113" i="8" s="1"/>
  <c r="R112" i="8"/>
  <c r="U112" i="8" s="1"/>
  <c r="R111" i="8"/>
  <c r="U111" i="8" s="1"/>
  <c r="R110" i="8"/>
  <c r="U110" i="8" s="1"/>
  <c r="R109" i="8"/>
  <c r="U109" i="8" s="1"/>
  <c r="R108" i="8"/>
  <c r="U108" i="8" s="1"/>
  <c r="R107" i="8"/>
  <c r="U107" i="8" s="1"/>
  <c r="R106" i="8"/>
  <c r="U106" i="8" s="1"/>
  <c r="R105" i="8"/>
  <c r="U105" i="8" s="1"/>
  <c r="R104" i="8"/>
  <c r="U104" i="8" s="1"/>
  <c r="R103" i="8"/>
  <c r="U103" i="8" s="1"/>
  <c r="R102" i="8"/>
  <c r="U102" i="8" s="1"/>
  <c r="R101" i="8"/>
  <c r="U101" i="8" s="1"/>
  <c r="R100" i="8"/>
  <c r="U100" i="8" s="1"/>
  <c r="R99" i="8"/>
  <c r="U99" i="8" s="1"/>
  <c r="R98" i="8"/>
  <c r="U98" i="8" s="1"/>
  <c r="R97" i="8"/>
  <c r="U97" i="8" s="1"/>
  <c r="R96" i="8"/>
  <c r="U96" i="8" s="1"/>
  <c r="R95" i="8"/>
  <c r="U95" i="8" s="1"/>
  <c r="R94" i="8"/>
  <c r="U94" i="8" s="1"/>
  <c r="R93" i="8"/>
  <c r="U93" i="8" s="1"/>
  <c r="R92" i="8"/>
  <c r="U92" i="8" s="1"/>
  <c r="R91" i="8"/>
  <c r="U91" i="8" s="1"/>
  <c r="R90" i="8"/>
  <c r="U90" i="8" s="1"/>
  <c r="R89" i="8"/>
  <c r="U89" i="8" s="1"/>
  <c r="R88" i="8"/>
  <c r="U88" i="8" s="1"/>
  <c r="R87" i="8"/>
  <c r="U87" i="8" s="1"/>
  <c r="R86" i="8"/>
  <c r="U86" i="8" s="1"/>
  <c r="R85" i="8"/>
  <c r="U85" i="8" s="1"/>
  <c r="R84" i="8"/>
  <c r="U84" i="8" s="1"/>
  <c r="R83" i="8"/>
  <c r="U83" i="8" s="1"/>
  <c r="R82" i="8"/>
  <c r="U82" i="8" s="1"/>
  <c r="R81" i="8"/>
  <c r="U81" i="8" s="1"/>
  <c r="R80" i="8"/>
  <c r="U80" i="8" s="1"/>
  <c r="R79" i="8"/>
  <c r="U79" i="8" s="1"/>
  <c r="R78" i="8"/>
  <c r="U78" i="8" s="1"/>
  <c r="R77" i="8"/>
  <c r="U77" i="8" s="1"/>
  <c r="R76" i="8"/>
  <c r="U76" i="8" s="1"/>
  <c r="R75" i="8"/>
  <c r="U75" i="8" s="1"/>
  <c r="R74" i="8"/>
  <c r="U74" i="8" s="1"/>
  <c r="R73" i="8"/>
  <c r="U73" i="8" s="1"/>
  <c r="R72" i="8"/>
  <c r="U72" i="8" s="1"/>
  <c r="R71" i="8"/>
  <c r="U71" i="8" s="1"/>
  <c r="R70" i="8"/>
  <c r="U70" i="8" s="1"/>
  <c r="R69" i="8"/>
  <c r="U69" i="8" s="1"/>
  <c r="R68" i="8"/>
  <c r="U68" i="8" s="1"/>
  <c r="R67" i="8"/>
  <c r="U67" i="8" s="1"/>
  <c r="R66" i="8"/>
  <c r="U66" i="8" s="1"/>
  <c r="R65" i="8"/>
  <c r="U65" i="8" s="1"/>
  <c r="R64" i="8"/>
  <c r="U64" i="8" s="1"/>
  <c r="R63" i="8"/>
  <c r="U63" i="8" s="1"/>
  <c r="R62" i="8"/>
  <c r="U62" i="8" s="1"/>
  <c r="R61" i="8"/>
  <c r="U61" i="8" s="1"/>
  <c r="R60" i="8"/>
  <c r="U60" i="8" s="1"/>
  <c r="R59" i="8"/>
  <c r="U59" i="8" s="1"/>
  <c r="R58" i="8"/>
  <c r="U58" i="8" s="1"/>
  <c r="R57" i="8"/>
  <c r="U57" i="8" s="1"/>
  <c r="R56" i="8"/>
  <c r="U56" i="8" s="1"/>
  <c r="R55" i="8"/>
  <c r="U55" i="8" s="1"/>
  <c r="R54" i="8"/>
  <c r="U54" i="8" s="1"/>
  <c r="R53" i="8"/>
  <c r="U53" i="8" s="1"/>
  <c r="R52" i="8"/>
  <c r="U52" i="8" s="1"/>
  <c r="R51" i="8"/>
  <c r="U51" i="8" s="1"/>
  <c r="R50" i="8"/>
  <c r="U50" i="8" s="1"/>
  <c r="R49" i="8"/>
  <c r="U49" i="8" s="1"/>
  <c r="R48" i="8"/>
  <c r="U48" i="8" s="1"/>
  <c r="R47" i="8"/>
  <c r="U47" i="8" s="1"/>
  <c r="R46" i="8"/>
  <c r="U46" i="8" s="1"/>
  <c r="R45" i="8"/>
  <c r="U45" i="8" s="1"/>
  <c r="R44" i="8"/>
  <c r="U44" i="8" s="1"/>
  <c r="R43" i="8"/>
  <c r="U43" i="8" s="1"/>
  <c r="R42" i="8"/>
  <c r="U42" i="8" s="1"/>
  <c r="R41" i="8"/>
  <c r="U41" i="8" s="1"/>
  <c r="R40" i="8"/>
  <c r="U40" i="8" s="1"/>
  <c r="R39" i="8"/>
  <c r="U39" i="8" s="1"/>
  <c r="R38" i="8"/>
  <c r="U38" i="8" s="1"/>
  <c r="R37" i="8"/>
  <c r="U37" i="8" s="1"/>
  <c r="R36" i="8"/>
  <c r="U36" i="8" s="1"/>
  <c r="R35" i="8"/>
  <c r="U35" i="8" s="1"/>
  <c r="R34" i="8"/>
  <c r="U34" i="8" s="1"/>
  <c r="R33" i="8"/>
  <c r="U33" i="8" s="1"/>
  <c r="R32" i="8"/>
  <c r="U32" i="8" s="1"/>
  <c r="R31" i="8"/>
  <c r="U31" i="8" s="1"/>
  <c r="R30" i="8"/>
  <c r="U30" i="8" s="1"/>
  <c r="R29" i="8"/>
  <c r="U29" i="8" s="1"/>
  <c r="R28" i="8"/>
  <c r="U28" i="8" s="1"/>
  <c r="R27" i="8"/>
  <c r="U27" i="8" s="1"/>
  <c r="R26" i="8"/>
  <c r="U26" i="8" s="1"/>
  <c r="R25" i="8"/>
  <c r="U25" i="8" s="1"/>
  <c r="R24" i="8"/>
  <c r="U24" i="8" s="1"/>
  <c r="R23" i="8"/>
  <c r="U23" i="8" s="1"/>
  <c r="R22" i="8"/>
  <c r="U22" i="8" s="1"/>
  <c r="R21" i="8"/>
  <c r="U21" i="8" s="1"/>
  <c r="R20" i="8"/>
  <c r="U20" i="8" s="1"/>
  <c r="R19" i="8"/>
  <c r="U19" i="8" s="1"/>
  <c r="R18" i="8"/>
  <c r="U18" i="8" s="1"/>
  <c r="R17" i="8"/>
  <c r="U17" i="8" s="1"/>
  <c r="R16" i="8"/>
  <c r="U16" i="8" s="1"/>
  <c r="R15" i="8"/>
  <c r="U15" i="8" s="1"/>
  <c r="R14" i="8"/>
  <c r="U14" i="8" s="1"/>
  <c r="R13" i="8"/>
  <c r="U13" i="8" s="1"/>
  <c r="R12" i="8"/>
  <c r="U12" i="8" s="1"/>
  <c r="R11" i="8"/>
  <c r="U11" i="8" s="1"/>
  <c r="R10" i="8"/>
  <c r="U10" i="8" s="1"/>
  <c r="R1095" i="7" l="1"/>
  <c r="U1095" i="7" s="1"/>
  <c r="R1094" i="7"/>
  <c r="U1094" i="7" s="1"/>
  <c r="R1093" i="7"/>
  <c r="U1093" i="7" s="1"/>
  <c r="R1092" i="7"/>
  <c r="U1092" i="7" s="1"/>
  <c r="R1091" i="7"/>
  <c r="U1091" i="7" s="1"/>
  <c r="R1090" i="7"/>
  <c r="U1090" i="7" s="1"/>
  <c r="R1089" i="7"/>
  <c r="U1089" i="7" s="1"/>
  <c r="R1088" i="7"/>
  <c r="U1088" i="7" s="1"/>
  <c r="R1087" i="7"/>
  <c r="U1087" i="7" s="1"/>
  <c r="R1086" i="7"/>
  <c r="U1086" i="7" s="1"/>
  <c r="R1085" i="7"/>
  <c r="U1085" i="7" s="1"/>
  <c r="R1084" i="7"/>
  <c r="U1084" i="7" s="1"/>
  <c r="R1083" i="7"/>
  <c r="U1083" i="7" s="1"/>
  <c r="R1082" i="7"/>
  <c r="U1082" i="7" s="1"/>
  <c r="R1081" i="7"/>
  <c r="U1081" i="7" s="1"/>
  <c r="R1080" i="7"/>
  <c r="U1080" i="7" s="1"/>
  <c r="R1079" i="7"/>
  <c r="U1079" i="7" s="1"/>
  <c r="R1078" i="7"/>
  <c r="U1078" i="7" s="1"/>
  <c r="R1077" i="7"/>
  <c r="U1077" i="7" s="1"/>
  <c r="R1076" i="7"/>
  <c r="U1076" i="7" s="1"/>
  <c r="R1075" i="7"/>
  <c r="U1075" i="7" s="1"/>
  <c r="R1074" i="7"/>
  <c r="U1074" i="7" s="1"/>
  <c r="R1073" i="7"/>
  <c r="U1073" i="7" s="1"/>
  <c r="R1072" i="7"/>
  <c r="U1072" i="7" s="1"/>
  <c r="R1071" i="7"/>
  <c r="U1071" i="7" s="1"/>
  <c r="R1070" i="7"/>
  <c r="U1070" i="7" s="1"/>
  <c r="R1069" i="7"/>
  <c r="U1069" i="7" s="1"/>
  <c r="R1068" i="7"/>
  <c r="U1068" i="7" s="1"/>
  <c r="R1067" i="7"/>
  <c r="U1067" i="7" s="1"/>
  <c r="R1066" i="7"/>
  <c r="U1066" i="7" s="1"/>
  <c r="R1065" i="7"/>
  <c r="U1065" i="7" s="1"/>
  <c r="R1064" i="7"/>
  <c r="U1064" i="7" s="1"/>
  <c r="R1063" i="7"/>
  <c r="U1063" i="7" s="1"/>
  <c r="R1062" i="7"/>
  <c r="U1062" i="7" s="1"/>
  <c r="R1061" i="7"/>
  <c r="U1061" i="7" s="1"/>
  <c r="R1060" i="7"/>
  <c r="U1060" i="7" s="1"/>
  <c r="R1059" i="7"/>
  <c r="U1059" i="7" s="1"/>
  <c r="R1058" i="7"/>
  <c r="U1058" i="7" s="1"/>
  <c r="R1057" i="7"/>
  <c r="U1057" i="7" s="1"/>
  <c r="R1056" i="7"/>
  <c r="U1056" i="7" s="1"/>
  <c r="R1055" i="7"/>
  <c r="U1055" i="7" s="1"/>
  <c r="R1054" i="7"/>
  <c r="U1054" i="7" s="1"/>
  <c r="R1053" i="7"/>
  <c r="U1053" i="7" s="1"/>
  <c r="R1052" i="7"/>
  <c r="U1052" i="7" s="1"/>
  <c r="R1051" i="7"/>
  <c r="U1051" i="7" s="1"/>
  <c r="R1050" i="7"/>
  <c r="U1050" i="7" s="1"/>
  <c r="R1049" i="7"/>
  <c r="U1049" i="7" s="1"/>
  <c r="R1048" i="7"/>
  <c r="U1048" i="7" s="1"/>
  <c r="R1047" i="7"/>
  <c r="U1047" i="7" s="1"/>
  <c r="R1046" i="7"/>
  <c r="U1046" i="7" s="1"/>
  <c r="R1045" i="7"/>
  <c r="U1045" i="7" s="1"/>
  <c r="R1044" i="7"/>
  <c r="U1044" i="7" s="1"/>
  <c r="R1043" i="7"/>
  <c r="U1043" i="7" s="1"/>
  <c r="R1042" i="7"/>
  <c r="U1042" i="7" s="1"/>
  <c r="R1041" i="7"/>
  <c r="U1041" i="7" s="1"/>
  <c r="R1040" i="7"/>
  <c r="U1040" i="7" s="1"/>
  <c r="R1039" i="7"/>
  <c r="U1039" i="7" s="1"/>
  <c r="R1038" i="7"/>
  <c r="U1038" i="7" s="1"/>
  <c r="R1037" i="7"/>
  <c r="U1037" i="7" s="1"/>
  <c r="R1036" i="7"/>
  <c r="U1036" i="7" s="1"/>
  <c r="R1035" i="7"/>
  <c r="U1035" i="7" s="1"/>
  <c r="R1034" i="7"/>
  <c r="U1034" i="7" s="1"/>
  <c r="R1033" i="7"/>
  <c r="U1033" i="7" s="1"/>
  <c r="R1032" i="7"/>
  <c r="U1032" i="7" s="1"/>
  <c r="R1031" i="7"/>
  <c r="U1031" i="7" s="1"/>
  <c r="R1030" i="7"/>
  <c r="U1030" i="7" s="1"/>
  <c r="R1029" i="7"/>
  <c r="U1029" i="7" s="1"/>
  <c r="R1028" i="7"/>
  <c r="U1028" i="7" s="1"/>
  <c r="R1027" i="7"/>
  <c r="U1027" i="7" s="1"/>
  <c r="R1026" i="7"/>
  <c r="U1026" i="7" s="1"/>
  <c r="R1025" i="7"/>
  <c r="U1025" i="7" s="1"/>
  <c r="R1024" i="7"/>
  <c r="U1024" i="7" s="1"/>
  <c r="R1023" i="7"/>
  <c r="U1023" i="7" s="1"/>
  <c r="R1022" i="7"/>
  <c r="U1022" i="7" s="1"/>
  <c r="R1021" i="7"/>
  <c r="U1021" i="7" s="1"/>
  <c r="R1020" i="7"/>
  <c r="U1020" i="7" s="1"/>
  <c r="R1019" i="7"/>
  <c r="U1019" i="7" s="1"/>
  <c r="R1018" i="7"/>
  <c r="U1018" i="7" s="1"/>
  <c r="R1017" i="7"/>
  <c r="U1017" i="7" s="1"/>
  <c r="R1016" i="7"/>
  <c r="U1016" i="7" s="1"/>
  <c r="R1015" i="7"/>
  <c r="U1015" i="7" s="1"/>
  <c r="R1014" i="7"/>
  <c r="U1014" i="7" s="1"/>
  <c r="R1013" i="7"/>
  <c r="U1013" i="7" s="1"/>
  <c r="R1012" i="7"/>
  <c r="U1012" i="7" s="1"/>
  <c r="R1011" i="7"/>
  <c r="U1011" i="7" s="1"/>
  <c r="R1010" i="7"/>
  <c r="U1010" i="7" s="1"/>
  <c r="R1009" i="7"/>
  <c r="U1009" i="7" s="1"/>
  <c r="R1008" i="7"/>
  <c r="U1008" i="7" s="1"/>
  <c r="R1007" i="7"/>
  <c r="U1007" i="7" s="1"/>
  <c r="R1006" i="7"/>
  <c r="U1006" i="7" s="1"/>
  <c r="R1005" i="7"/>
  <c r="U1005" i="7" s="1"/>
  <c r="R1004" i="7"/>
  <c r="U1004" i="7" s="1"/>
  <c r="R1003" i="7"/>
  <c r="U1003" i="7" s="1"/>
  <c r="R1002" i="7"/>
  <c r="U1002" i="7" s="1"/>
  <c r="R1001" i="7"/>
  <c r="U1001" i="7" s="1"/>
  <c r="R1000" i="7"/>
  <c r="U1000" i="7" s="1"/>
  <c r="R999" i="7"/>
  <c r="U999" i="7" s="1"/>
  <c r="R998" i="7"/>
  <c r="U998" i="7" s="1"/>
  <c r="R997" i="7"/>
  <c r="U997" i="7" s="1"/>
  <c r="R996" i="7"/>
  <c r="U996" i="7" s="1"/>
  <c r="R995" i="7"/>
  <c r="U995" i="7" s="1"/>
  <c r="R994" i="7"/>
  <c r="U994" i="7" s="1"/>
  <c r="R993" i="7"/>
  <c r="U993" i="7" s="1"/>
  <c r="R992" i="7"/>
  <c r="U992" i="7" s="1"/>
  <c r="R991" i="7"/>
  <c r="U991" i="7" s="1"/>
  <c r="R990" i="7"/>
  <c r="U990" i="7" s="1"/>
  <c r="R989" i="7"/>
  <c r="U989" i="7" s="1"/>
  <c r="R988" i="7"/>
  <c r="U988" i="7" s="1"/>
  <c r="R987" i="7"/>
  <c r="U987" i="7" s="1"/>
  <c r="R986" i="7"/>
  <c r="U986" i="7" s="1"/>
  <c r="R985" i="7"/>
  <c r="U985" i="7" s="1"/>
  <c r="R984" i="7"/>
  <c r="U984" i="7" s="1"/>
  <c r="R983" i="7"/>
  <c r="U983" i="7" s="1"/>
  <c r="R982" i="7"/>
  <c r="U982" i="7" s="1"/>
  <c r="R981" i="7"/>
  <c r="U981" i="7" s="1"/>
  <c r="R980" i="7"/>
  <c r="U980" i="7" s="1"/>
  <c r="R979" i="7"/>
  <c r="U979" i="7" s="1"/>
  <c r="R978" i="7"/>
  <c r="U978" i="7" s="1"/>
  <c r="R977" i="7"/>
  <c r="U977" i="7" s="1"/>
  <c r="R976" i="7"/>
  <c r="U976" i="7" s="1"/>
  <c r="R975" i="7"/>
  <c r="U975" i="7" s="1"/>
  <c r="R974" i="7"/>
  <c r="U974" i="7" s="1"/>
  <c r="R973" i="7"/>
  <c r="U973" i="7" s="1"/>
  <c r="R972" i="7"/>
  <c r="U972" i="7" s="1"/>
  <c r="R971" i="7"/>
  <c r="U971" i="7" s="1"/>
  <c r="R970" i="7"/>
  <c r="U970" i="7" s="1"/>
  <c r="R969" i="7"/>
  <c r="U969" i="7" s="1"/>
  <c r="R968" i="7"/>
  <c r="U968" i="7" s="1"/>
  <c r="R967" i="7"/>
  <c r="U967" i="7" s="1"/>
  <c r="R966" i="7"/>
  <c r="U966" i="7" s="1"/>
  <c r="R965" i="7"/>
  <c r="U965" i="7" s="1"/>
  <c r="R964" i="7"/>
  <c r="U964" i="7" s="1"/>
  <c r="R963" i="7"/>
  <c r="U963" i="7" s="1"/>
  <c r="R962" i="7"/>
  <c r="U962" i="7" s="1"/>
  <c r="R961" i="7"/>
  <c r="U961" i="7" s="1"/>
  <c r="R960" i="7"/>
  <c r="U960" i="7" s="1"/>
  <c r="R959" i="7"/>
  <c r="U959" i="7" s="1"/>
  <c r="R958" i="7"/>
  <c r="U958" i="7" s="1"/>
  <c r="R957" i="7"/>
  <c r="U957" i="7" s="1"/>
  <c r="R956" i="7"/>
  <c r="U956" i="7" s="1"/>
  <c r="R955" i="7"/>
  <c r="U955" i="7" s="1"/>
  <c r="R954" i="7"/>
  <c r="U954" i="7" s="1"/>
  <c r="R953" i="7"/>
  <c r="U953" i="7" s="1"/>
  <c r="R952" i="7"/>
  <c r="U952" i="7" s="1"/>
  <c r="R951" i="7"/>
  <c r="U951" i="7" s="1"/>
  <c r="R950" i="7"/>
  <c r="U950" i="7" s="1"/>
  <c r="R949" i="7"/>
  <c r="U949" i="7" s="1"/>
  <c r="R948" i="7"/>
  <c r="U948" i="7" s="1"/>
  <c r="R947" i="7"/>
  <c r="U947" i="7" s="1"/>
  <c r="R946" i="7"/>
  <c r="U946" i="7" s="1"/>
  <c r="R945" i="7"/>
  <c r="U945" i="7" s="1"/>
  <c r="R944" i="7"/>
  <c r="U944" i="7" s="1"/>
  <c r="R943" i="7"/>
  <c r="U943" i="7" s="1"/>
  <c r="R942" i="7"/>
  <c r="U942" i="7" s="1"/>
  <c r="R941" i="7"/>
  <c r="U941" i="7" s="1"/>
  <c r="R940" i="7"/>
  <c r="U940" i="7" s="1"/>
  <c r="R939" i="7"/>
  <c r="U939" i="7" s="1"/>
  <c r="R938" i="7"/>
  <c r="U938" i="7" s="1"/>
  <c r="R937" i="7"/>
  <c r="U937" i="7" s="1"/>
  <c r="R936" i="7"/>
  <c r="U936" i="7" s="1"/>
  <c r="R935" i="7"/>
  <c r="U935" i="7" s="1"/>
  <c r="R934" i="7"/>
  <c r="U934" i="7" s="1"/>
  <c r="R933" i="7"/>
  <c r="U933" i="7" s="1"/>
  <c r="R932" i="7"/>
  <c r="U932" i="7" s="1"/>
  <c r="R931" i="7"/>
  <c r="U931" i="7" s="1"/>
  <c r="R930" i="7"/>
  <c r="U930" i="7" s="1"/>
  <c r="R929" i="7"/>
  <c r="U929" i="7" s="1"/>
  <c r="R928" i="7"/>
  <c r="U928" i="7" s="1"/>
  <c r="R927" i="7"/>
  <c r="U927" i="7" s="1"/>
  <c r="R926" i="7"/>
  <c r="U926" i="7" s="1"/>
  <c r="R925" i="7"/>
  <c r="U925" i="7" s="1"/>
  <c r="R924" i="7"/>
  <c r="U924" i="7" s="1"/>
  <c r="R923" i="7"/>
  <c r="U923" i="7" s="1"/>
  <c r="R922" i="7"/>
  <c r="U922" i="7" s="1"/>
  <c r="R921" i="7"/>
  <c r="U921" i="7" s="1"/>
  <c r="R920" i="7"/>
  <c r="U920" i="7" s="1"/>
  <c r="R919" i="7"/>
  <c r="U919" i="7" s="1"/>
  <c r="R918" i="7"/>
  <c r="U918" i="7" s="1"/>
  <c r="R917" i="7"/>
  <c r="U917" i="7" s="1"/>
  <c r="R916" i="7"/>
  <c r="U916" i="7" s="1"/>
  <c r="R915" i="7"/>
  <c r="U915" i="7" s="1"/>
  <c r="R914" i="7"/>
  <c r="U914" i="7" s="1"/>
  <c r="R913" i="7"/>
  <c r="U913" i="7" s="1"/>
  <c r="R912" i="7"/>
  <c r="U912" i="7" s="1"/>
  <c r="R911" i="7"/>
  <c r="U911" i="7" s="1"/>
  <c r="R910" i="7"/>
  <c r="U910" i="7" s="1"/>
  <c r="R909" i="7"/>
  <c r="U909" i="7" s="1"/>
  <c r="R908" i="7"/>
  <c r="U908" i="7" s="1"/>
  <c r="R907" i="7"/>
  <c r="U907" i="7" s="1"/>
  <c r="R906" i="7"/>
  <c r="U906" i="7" s="1"/>
  <c r="R905" i="7"/>
  <c r="U905" i="7" s="1"/>
  <c r="R904" i="7"/>
  <c r="U904" i="7" s="1"/>
  <c r="R903" i="7"/>
  <c r="U903" i="7" s="1"/>
  <c r="R902" i="7"/>
  <c r="U902" i="7" s="1"/>
  <c r="R901" i="7"/>
  <c r="U901" i="7" s="1"/>
  <c r="R900" i="7"/>
  <c r="U900" i="7" s="1"/>
  <c r="R899" i="7"/>
  <c r="U899" i="7" s="1"/>
  <c r="R898" i="7"/>
  <c r="U898" i="7" s="1"/>
  <c r="R897" i="7"/>
  <c r="U897" i="7" s="1"/>
  <c r="R896" i="7"/>
  <c r="U896" i="7" s="1"/>
  <c r="R895" i="7"/>
  <c r="U895" i="7" s="1"/>
  <c r="R894" i="7"/>
  <c r="U894" i="7" s="1"/>
  <c r="R893" i="7"/>
  <c r="U893" i="7" s="1"/>
  <c r="R892" i="7"/>
  <c r="U892" i="7" s="1"/>
  <c r="R891" i="7"/>
  <c r="U891" i="7" s="1"/>
  <c r="R890" i="7"/>
  <c r="U890" i="7" s="1"/>
  <c r="R889" i="7"/>
  <c r="U889" i="7" s="1"/>
  <c r="R888" i="7"/>
  <c r="U888" i="7" s="1"/>
  <c r="R887" i="7"/>
  <c r="U887" i="7" s="1"/>
  <c r="R886" i="7"/>
  <c r="U886" i="7" s="1"/>
  <c r="R885" i="7"/>
  <c r="U885" i="7" s="1"/>
  <c r="R884" i="7"/>
  <c r="U884" i="7" s="1"/>
  <c r="R883" i="7"/>
  <c r="U883" i="7" s="1"/>
  <c r="R882" i="7"/>
  <c r="U882" i="7" s="1"/>
  <c r="R881" i="7"/>
  <c r="U881" i="7" s="1"/>
  <c r="R880" i="7"/>
  <c r="U880" i="7" s="1"/>
  <c r="R879" i="7"/>
  <c r="U879" i="7" s="1"/>
  <c r="R878" i="7"/>
  <c r="U878" i="7" s="1"/>
  <c r="R877" i="7"/>
  <c r="U877" i="7" s="1"/>
  <c r="R876" i="7"/>
  <c r="U876" i="7" s="1"/>
  <c r="R875" i="7"/>
  <c r="U875" i="7" s="1"/>
  <c r="R874" i="7"/>
  <c r="U874" i="7" s="1"/>
  <c r="R873" i="7"/>
  <c r="U873" i="7" s="1"/>
  <c r="R872" i="7"/>
  <c r="U872" i="7" s="1"/>
  <c r="R871" i="7"/>
  <c r="U871" i="7" s="1"/>
  <c r="R870" i="7"/>
  <c r="U870" i="7" s="1"/>
  <c r="R869" i="7"/>
  <c r="U869" i="7" s="1"/>
  <c r="R868" i="7"/>
  <c r="U868" i="7" s="1"/>
  <c r="R867" i="7"/>
  <c r="U867" i="7" s="1"/>
  <c r="R866" i="7"/>
  <c r="U866" i="7" s="1"/>
  <c r="R865" i="7"/>
  <c r="U865" i="7" s="1"/>
  <c r="R864" i="7"/>
  <c r="U864" i="7" s="1"/>
  <c r="R863" i="7"/>
  <c r="U863" i="7" s="1"/>
  <c r="R862" i="7"/>
  <c r="U862" i="7" s="1"/>
  <c r="R861" i="7"/>
  <c r="U861" i="7" s="1"/>
  <c r="R860" i="7"/>
  <c r="U860" i="7" s="1"/>
  <c r="R859" i="7"/>
  <c r="U859" i="7" s="1"/>
  <c r="R858" i="7"/>
  <c r="U858" i="7" s="1"/>
  <c r="R857" i="7"/>
  <c r="U857" i="7" s="1"/>
  <c r="R856" i="7"/>
  <c r="U856" i="7" s="1"/>
  <c r="R855" i="7"/>
  <c r="U855" i="7" s="1"/>
  <c r="R854" i="7"/>
  <c r="U854" i="7" s="1"/>
  <c r="R853" i="7"/>
  <c r="U853" i="7" s="1"/>
  <c r="R852" i="7"/>
  <c r="U852" i="7" s="1"/>
  <c r="R851" i="7"/>
  <c r="U851" i="7" s="1"/>
  <c r="R850" i="7"/>
  <c r="U850" i="7" s="1"/>
  <c r="R849" i="7"/>
  <c r="U849" i="7" s="1"/>
  <c r="R848" i="7"/>
  <c r="U848" i="7" s="1"/>
  <c r="R847" i="7"/>
  <c r="U847" i="7" s="1"/>
  <c r="R846" i="7"/>
  <c r="U846" i="7" s="1"/>
  <c r="R845" i="7"/>
  <c r="U845" i="7" s="1"/>
  <c r="R844" i="7"/>
  <c r="U844" i="7" s="1"/>
  <c r="R843" i="7"/>
  <c r="U843" i="7" s="1"/>
  <c r="R842" i="7"/>
  <c r="U842" i="7" s="1"/>
  <c r="R841" i="7"/>
  <c r="U841" i="7" s="1"/>
  <c r="R840" i="7"/>
  <c r="U840" i="7" s="1"/>
  <c r="R839" i="7"/>
  <c r="U839" i="7" s="1"/>
  <c r="R838" i="7"/>
  <c r="U838" i="7" s="1"/>
  <c r="R837" i="7"/>
  <c r="U837" i="7" s="1"/>
  <c r="R836" i="7"/>
  <c r="U836" i="7" s="1"/>
  <c r="R835" i="7"/>
  <c r="U835" i="7" s="1"/>
  <c r="R834" i="7"/>
  <c r="U834" i="7" s="1"/>
  <c r="R833" i="7"/>
  <c r="U833" i="7" s="1"/>
  <c r="R832" i="7"/>
  <c r="U832" i="7" s="1"/>
  <c r="R831" i="7"/>
  <c r="U831" i="7" s="1"/>
  <c r="R830" i="7"/>
  <c r="U830" i="7" s="1"/>
  <c r="R829" i="7"/>
  <c r="U829" i="7" s="1"/>
  <c r="R828" i="7"/>
  <c r="U828" i="7" s="1"/>
  <c r="R827" i="7"/>
  <c r="U827" i="7" s="1"/>
  <c r="R826" i="7"/>
  <c r="U826" i="7" s="1"/>
  <c r="R825" i="7"/>
  <c r="U825" i="7" s="1"/>
  <c r="R824" i="7"/>
  <c r="U824" i="7" s="1"/>
  <c r="R823" i="7"/>
  <c r="U823" i="7" s="1"/>
  <c r="R822" i="7"/>
  <c r="U822" i="7" s="1"/>
  <c r="R821" i="7"/>
  <c r="U821" i="7" s="1"/>
  <c r="R820" i="7"/>
  <c r="U820" i="7" s="1"/>
  <c r="R819" i="7"/>
  <c r="U819" i="7" s="1"/>
  <c r="R818" i="7"/>
  <c r="U818" i="7" s="1"/>
  <c r="R817" i="7"/>
  <c r="U817" i="7" s="1"/>
  <c r="R816" i="7"/>
  <c r="U816" i="7" s="1"/>
  <c r="R815" i="7"/>
  <c r="U815" i="7" s="1"/>
  <c r="R814" i="7"/>
  <c r="U814" i="7" s="1"/>
  <c r="R813" i="7"/>
  <c r="U813" i="7" s="1"/>
  <c r="R812" i="7"/>
  <c r="U812" i="7" s="1"/>
  <c r="R811" i="7"/>
  <c r="U811" i="7" s="1"/>
  <c r="R810" i="7"/>
  <c r="U810" i="7" s="1"/>
  <c r="R809" i="7"/>
  <c r="U809" i="7" s="1"/>
  <c r="R808" i="7"/>
  <c r="U808" i="7" s="1"/>
  <c r="R807" i="7"/>
  <c r="U807" i="7" s="1"/>
  <c r="R806" i="7"/>
  <c r="U806" i="7" s="1"/>
  <c r="R805" i="7"/>
  <c r="U805" i="7" s="1"/>
  <c r="R804" i="7"/>
  <c r="U804" i="7" s="1"/>
  <c r="R803" i="7"/>
  <c r="U803" i="7" s="1"/>
  <c r="R802" i="7"/>
  <c r="U802" i="7" s="1"/>
  <c r="R801" i="7"/>
  <c r="U801" i="7" s="1"/>
  <c r="R800" i="7"/>
  <c r="U800" i="7" s="1"/>
  <c r="R799" i="7"/>
  <c r="U799" i="7" s="1"/>
  <c r="R798" i="7"/>
  <c r="U798" i="7" s="1"/>
  <c r="R797" i="7"/>
  <c r="U797" i="7" s="1"/>
  <c r="R796" i="7"/>
  <c r="U796" i="7" s="1"/>
  <c r="R795" i="7"/>
  <c r="U795" i="7" s="1"/>
  <c r="R794" i="7"/>
  <c r="U794" i="7" s="1"/>
  <c r="R793" i="7"/>
  <c r="U793" i="7" s="1"/>
  <c r="R792" i="7"/>
  <c r="U792" i="7" s="1"/>
  <c r="R791" i="7"/>
  <c r="U791" i="7" s="1"/>
  <c r="R790" i="7"/>
  <c r="U790" i="7" s="1"/>
  <c r="R789" i="7"/>
  <c r="U789" i="7" s="1"/>
  <c r="R788" i="7"/>
  <c r="U788" i="7" s="1"/>
  <c r="R787" i="7"/>
  <c r="U787" i="7" s="1"/>
  <c r="R786" i="7"/>
  <c r="U786" i="7" s="1"/>
  <c r="R785" i="7"/>
  <c r="U785" i="7" s="1"/>
  <c r="R784" i="7"/>
  <c r="U784" i="7" s="1"/>
  <c r="R783" i="7"/>
  <c r="U783" i="7" s="1"/>
  <c r="R782" i="7"/>
  <c r="U782" i="7" s="1"/>
  <c r="R781" i="7"/>
  <c r="U781" i="7" s="1"/>
  <c r="R780" i="7"/>
  <c r="U780" i="7" s="1"/>
  <c r="R779" i="7"/>
  <c r="U779" i="7" s="1"/>
  <c r="R778" i="7"/>
  <c r="U778" i="7" s="1"/>
  <c r="R777" i="7"/>
  <c r="U777" i="7" s="1"/>
  <c r="R776" i="7"/>
  <c r="U776" i="7" s="1"/>
  <c r="R775" i="7"/>
  <c r="U775" i="7" s="1"/>
  <c r="R774" i="7"/>
  <c r="U774" i="7" s="1"/>
  <c r="R773" i="7"/>
  <c r="U773" i="7" s="1"/>
  <c r="R772" i="7"/>
  <c r="U772" i="7" s="1"/>
  <c r="R771" i="7"/>
  <c r="U771" i="7" s="1"/>
  <c r="R770" i="7"/>
  <c r="U770" i="7" s="1"/>
  <c r="R769" i="7"/>
  <c r="U769" i="7" s="1"/>
  <c r="R768" i="7"/>
  <c r="U768" i="7" s="1"/>
  <c r="R767" i="7"/>
  <c r="U767" i="7" s="1"/>
  <c r="R766" i="7"/>
  <c r="U766" i="7" s="1"/>
  <c r="R765" i="7"/>
  <c r="U765" i="7" s="1"/>
  <c r="R764" i="7"/>
  <c r="U764" i="7" s="1"/>
  <c r="R763" i="7"/>
  <c r="U763" i="7" s="1"/>
  <c r="R762" i="7"/>
  <c r="U762" i="7" s="1"/>
  <c r="R761" i="7"/>
  <c r="U761" i="7" s="1"/>
  <c r="R760" i="7"/>
  <c r="U760" i="7" s="1"/>
  <c r="R759" i="7"/>
  <c r="U759" i="7" s="1"/>
  <c r="R758" i="7"/>
  <c r="U758" i="7" s="1"/>
  <c r="R757" i="7"/>
  <c r="U757" i="7" s="1"/>
  <c r="R756" i="7"/>
  <c r="U756" i="7" s="1"/>
  <c r="R755" i="7"/>
  <c r="U755" i="7" s="1"/>
  <c r="R754" i="7"/>
  <c r="U754" i="7" s="1"/>
  <c r="R753" i="7"/>
  <c r="U753" i="7" s="1"/>
  <c r="R752" i="7"/>
  <c r="U752" i="7" s="1"/>
  <c r="R751" i="7"/>
  <c r="U751" i="7" s="1"/>
  <c r="R750" i="7"/>
  <c r="U750" i="7" s="1"/>
  <c r="R749" i="7"/>
  <c r="U749" i="7" s="1"/>
  <c r="R748" i="7"/>
  <c r="U748" i="7" s="1"/>
  <c r="R747" i="7"/>
  <c r="U747" i="7" s="1"/>
  <c r="R746" i="7"/>
  <c r="U746" i="7" s="1"/>
  <c r="R745" i="7"/>
  <c r="U745" i="7" s="1"/>
  <c r="R744" i="7"/>
  <c r="U744" i="7" s="1"/>
  <c r="R743" i="7"/>
  <c r="U743" i="7" s="1"/>
  <c r="R742" i="7"/>
  <c r="U742" i="7" s="1"/>
  <c r="R741" i="7"/>
  <c r="U741" i="7" s="1"/>
  <c r="R740" i="7"/>
  <c r="U740" i="7" s="1"/>
  <c r="R739" i="7"/>
  <c r="U739" i="7" s="1"/>
  <c r="R738" i="7"/>
  <c r="U738" i="7" s="1"/>
  <c r="R737" i="7"/>
  <c r="U737" i="7" s="1"/>
  <c r="R736" i="7"/>
  <c r="U736" i="7" s="1"/>
  <c r="R735" i="7"/>
  <c r="U735" i="7" s="1"/>
  <c r="R734" i="7"/>
  <c r="U734" i="7" s="1"/>
  <c r="R733" i="7"/>
  <c r="U733" i="7" s="1"/>
  <c r="R732" i="7"/>
  <c r="U732" i="7" s="1"/>
  <c r="R731" i="7"/>
  <c r="U731" i="7" s="1"/>
  <c r="R730" i="7"/>
  <c r="U730" i="7" s="1"/>
  <c r="R729" i="7"/>
  <c r="U729" i="7" s="1"/>
  <c r="R728" i="7"/>
  <c r="U728" i="7" s="1"/>
  <c r="R727" i="7"/>
  <c r="U727" i="7" s="1"/>
  <c r="R726" i="7"/>
  <c r="U726" i="7" s="1"/>
  <c r="R725" i="7"/>
  <c r="U725" i="7" s="1"/>
  <c r="R724" i="7"/>
  <c r="U724" i="7" s="1"/>
  <c r="R723" i="7"/>
  <c r="U723" i="7" s="1"/>
  <c r="R722" i="7"/>
  <c r="U722" i="7" s="1"/>
  <c r="R721" i="7"/>
  <c r="U721" i="7" s="1"/>
  <c r="R720" i="7"/>
  <c r="U720" i="7" s="1"/>
  <c r="R719" i="7"/>
  <c r="U719" i="7" s="1"/>
  <c r="R718" i="7"/>
  <c r="U718" i="7" s="1"/>
  <c r="R717" i="7"/>
  <c r="U717" i="7" s="1"/>
  <c r="R716" i="7"/>
  <c r="U716" i="7" s="1"/>
  <c r="R715" i="7"/>
  <c r="U715" i="7" s="1"/>
  <c r="R714" i="7"/>
  <c r="U714" i="7" s="1"/>
  <c r="R713" i="7"/>
  <c r="U713" i="7" s="1"/>
  <c r="R712" i="7"/>
  <c r="U712" i="7" s="1"/>
  <c r="R711" i="7"/>
  <c r="U711" i="7" s="1"/>
  <c r="R710" i="7"/>
  <c r="U710" i="7" s="1"/>
  <c r="R709" i="7"/>
  <c r="U709" i="7" s="1"/>
  <c r="R708" i="7"/>
  <c r="U708" i="7" s="1"/>
  <c r="R707" i="7"/>
  <c r="U707" i="7" s="1"/>
  <c r="R706" i="7"/>
  <c r="U706" i="7" s="1"/>
  <c r="R705" i="7"/>
  <c r="U705" i="7" s="1"/>
  <c r="R704" i="7"/>
  <c r="U704" i="7" s="1"/>
  <c r="R703" i="7"/>
  <c r="U703" i="7" s="1"/>
  <c r="R702" i="7"/>
  <c r="U702" i="7" s="1"/>
  <c r="R701" i="7"/>
  <c r="U701" i="7" s="1"/>
  <c r="R700" i="7"/>
  <c r="U700" i="7" s="1"/>
  <c r="R699" i="7"/>
  <c r="U699" i="7" s="1"/>
  <c r="R698" i="7"/>
  <c r="U698" i="7" s="1"/>
  <c r="R697" i="7"/>
  <c r="U697" i="7" s="1"/>
  <c r="R696" i="7"/>
  <c r="U696" i="7" s="1"/>
  <c r="R695" i="7"/>
  <c r="U695" i="7" s="1"/>
  <c r="R694" i="7"/>
  <c r="U694" i="7" s="1"/>
  <c r="R693" i="7"/>
  <c r="U693" i="7" s="1"/>
  <c r="R692" i="7"/>
  <c r="U692" i="7" s="1"/>
  <c r="R691" i="7"/>
  <c r="U691" i="7" s="1"/>
  <c r="R690" i="7"/>
  <c r="U690" i="7" s="1"/>
  <c r="R689" i="7"/>
  <c r="U689" i="7" s="1"/>
  <c r="R688" i="7"/>
  <c r="U688" i="7" s="1"/>
  <c r="R687" i="7"/>
  <c r="U687" i="7" s="1"/>
  <c r="R686" i="7"/>
  <c r="U686" i="7" s="1"/>
  <c r="R685" i="7"/>
  <c r="U685" i="7" s="1"/>
  <c r="R684" i="7"/>
  <c r="U684" i="7" s="1"/>
  <c r="R683" i="7"/>
  <c r="U683" i="7" s="1"/>
  <c r="R682" i="7"/>
  <c r="U682" i="7" s="1"/>
  <c r="R681" i="7"/>
  <c r="U681" i="7" s="1"/>
  <c r="R680" i="7"/>
  <c r="U680" i="7" s="1"/>
  <c r="R679" i="7"/>
  <c r="U679" i="7" s="1"/>
  <c r="R678" i="7"/>
  <c r="U678" i="7" s="1"/>
  <c r="R677" i="7"/>
  <c r="U677" i="7" s="1"/>
  <c r="R676" i="7"/>
  <c r="U676" i="7" s="1"/>
  <c r="R675" i="7"/>
  <c r="U675" i="7" s="1"/>
  <c r="R674" i="7"/>
  <c r="U674" i="7" s="1"/>
  <c r="R673" i="7"/>
  <c r="U673" i="7" s="1"/>
  <c r="R672" i="7"/>
  <c r="U672" i="7" s="1"/>
  <c r="R671" i="7"/>
  <c r="U671" i="7" s="1"/>
  <c r="R670" i="7"/>
  <c r="U670" i="7" s="1"/>
  <c r="R669" i="7"/>
  <c r="U669" i="7" s="1"/>
  <c r="R668" i="7"/>
  <c r="U668" i="7" s="1"/>
  <c r="R667" i="7"/>
  <c r="U667" i="7" s="1"/>
  <c r="R666" i="7"/>
  <c r="U666" i="7" s="1"/>
  <c r="R665" i="7"/>
  <c r="U665" i="7" s="1"/>
  <c r="R664" i="7"/>
  <c r="U664" i="7" s="1"/>
  <c r="R663" i="7"/>
  <c r="U663" i="7" s="1"/>
  <c r="R662" i="7"/>
  <c r="U662" i="7" s="1"/>
  <c r="R661" i="7"/>
  <c r="U661" i="7" s="1"/>
  <c r="R660" i="7"/>
  <c r="U660" i="7" s="1"/>
  <c r="R659" i="7"/>
  <c r="U659" i="7" s="1"/>
  <c r="R658" i="7"/>
  <c r="U658" i="7" s="1"/>
  <c r="R657" i="7"/>
  <c r="U657" i="7" s="1"/>
  <c r="R656" i="7"/>
  <c r="U656" i="7" s="1"/>
  <c r="R655" i="7"/>
  <c r="U655" i="7" s="1"/>
  <c r="R654" i="7"/>
  <c r="U654" i="7" s="1"/>
  <c r="R653" i="7"/>
  <c r="U653" i="7" s="1"/>
  <c r="R652" i="7"/>
  <c r="U652" i="7" s="1"/>
  <c r="R651" i="7"/>
  <c r="U651" i="7" s="1"/>
  <c r="R650" i="7"/>
  <c r="U650" i="7" s="1"/>
  <c r="R649" i="7"/>
  <c r="U649" i="7" s="1"/>
  <c r="R648" i="7"/>
  <c r="U648" i="7" s="1"/>
  <c r="R647" i="7"/>
  <c r="U647" i="7" s="1"/>
  <c r="R646" i="7"/>
  <c r="U646" i="7" s="1"/>
  <c r="R645" i="7"/>
  <c r="U645" i="7" s="1"/>
  <c r="R644" i="7"/>
  <c r="U644" i="7" s="1"/>
  <c r="R643" i="7"/>
  <c r="U643" i="7" s="1"/>
  <c r="R642" i="7"/>
  <c r="U642" i="7" s="1"/>
  <c r="R641" i="7"/>
  <c r="U641" i="7" s="1"/>
  <c r="R640" i="7"/>
  <c r="U640" i="7" s="1"/>
  <c r="R639" i="7"/>
  <c r="U639" i="7" s="1"/>
  <c r="R638" i="7"/>
  <c r="U638" i="7" s="1"/>
  <c r="R637" i="7"/>
  <c r="U637" i="7" s="1"/>
  <c r="R636" i="7"/>
  <c r="U636" i="7" s="1"/>
  <c r="R635" i="7"/>
  <c r="U635" i="7" s="1"/>
  <c r="R634" i="7"/>
  <c r="U634" i="7" s="1"/>
  <c r="R633" i="7"/>
  <c r="U633" i="7" s="1"/>
  <c r="R632" i="7"/>
  <c r="U632" i="7" s="1"/>
  <c r="R631" i="7"/>
  <c r="U631" i="7" s="1"/>
  <c r="R630" i="7"/>
  <c r="U630" i="7" s="1"/>
  <c r="R629" i="7"/>
  <c r="U629" i="7" s="1"/>
  <c r="R628" i="7"/>
  <c r="U628" i="7" s="1"/>
  <c r="R627" i="7"/>
  <c r="U627" i="7" s="1"/>
  <c r="R626" i="7"/>
  <c r="U626" i="7" s="1"/>
  <c r="R625" i="7"/>
  <c r="U625" i="7" s="1"/>
  <c r="R624" i="7"/>
  <c r="U624" i="7" s="1"/>
  <c r="R623" i="7"/>
  <c r="U623" i="7" s="1"/>
  <c r="R622" i="7"/>
  <c r="U622" i="7" s="1"/>
  <c r="R621" i="7"/>
  <c r="U621" i="7" s="1"/>
  <c r="R620" i="7"/>
  <c r="U620" i="7" s="1"/>
  <c r="R619" i="7"/>
  <c r="U619" i="7" s="1"/>
  <c r="R618" i="7"/>
  <c r="U618" i="7" s="1"/>
  <c r="R617" i="7"/>
  <c r="U617" i="7" s="1"/>
  <c r="R616" i="7"/>
  <c r="U616" i="7" s="1"/>
  <c r="R615" i="7"/>
  <c r="U615" i="7" s="1"/>
  <c r="R614" i="7"/>
  <c r="U614" i="7" s="1"/>
  <c r="R613" i="7"/>
  <c r="U613" i="7" s="1"/>
  <c r="R612" i="7"/>
  <c r="U612" i="7" s="1"/>
  <c r="R611" i="7"/>
  <c r="U611" i="7" s="1"/>
  <c r="R610" i="7"/>
  <c r="U610" i="7" s="1"/>
  <c r="R609" i="7"/>
  <c r="U609" i="7" s="1"/>
  <c r="R608" i="7"/>
  <c r="U608" i="7" s="1"/>
  <c r="R607" i="7"/>
  <c r="U607" i="7" s="1"/>
  <c r="R606" i="7"/>
  <c r="U606" i="7" s="1"/>
  <c r="R605" i="7"/>
  <c r="U605" i="7" s="1"/>
  <c r="R604" i="7"/>
  <c r="U604" i="7" s="1"/>
  <c r="R603" i="7"/>
  <c r="U603" i="7" s="1"/>
  <c r="R602" i="7"/>
  <c r="U602" i="7" s="1"/>
  <c r="R601" i="7"/>
  <c r="U601" i="7" s="1"/>
  <c r="R600" i="7"/>
  <c r="U600" i="7" s="1"/>
  <c r="R599" i="7"/>
  <c r="U599" i="7" s="1"/>
  <c r="R598" i="7"/>
  <c r="U598" i="7" s="1"/>
  <c r="R597" i="7"/>
  <c r="U597" i="7" s="1"/>
  <c r="R596" i="7"/>
  <c r="U596" i="7" s="1"/>
  <c r="R595" i="7"/>
  <c r="U595" i="7" s="1"/>
  <c r="R594" i="7"/>
  <c r="U594" i="7" s="1"/>
  <c r="R593" i="7"/>
  <c r="U593" i="7" s="1"/>
  <c r="R592" i="7"/>
  <c r="U592" i="7" s="1"/>
  <c r="R591" i="7"/>
  <c r="U591" i="7" s="1"/>
  <c r="R590" i="7"/>
  <c r="U590" i="7" s="1"/>
  <c r="R589" i="7"/>
  <c r="U589" i="7" s="1"/>
  <c r="R588" i="7"/>
  <c r="U588" i="7" s="1"/>
  <c r="R587" i="7"/>
  <c r="U587" i="7" s="1"/>
  <c r="R586" i="7"/>
  <c r="U586" i="7" s="1"/>
  <c r="R585" i="7"/>
  <c r="U585" i="7" s="1"/>
  <c r="R584" i="7"/>
  <c r="U584" i="7" s="1"/>
  <c r="R583" i="7"/>
  <c r="U583" i="7" s="1"/>
  <c r="R582" i="7"/>
  <c r="U582" i="7" s="1"/>
  <c r="R581" i="7"/>
  <c r="U581" i="7" s="1"/>
  <c r="R580" i="7"/>
  <c r="U580" i="7" s="1"/>
  <c r="R579" i="7"/>
  <c r="U579" i="7" s="1"/>
  <c r="R578" i="7"/>
  <c r="U578" i="7" s="1"/>
  <c r="R577" i="7"/>
  <c r="U577" i="7" s="1"/>
  <c r="R576" i="7"/>
  <c r="U576" i="7" s="1"/>
  <c r="R575" i="7"/>
  <c r="U575" i="7" s="1"/>
  <c r="R574" i="7"/>
  <c r="U574" i="7" s="1"/>
  <c r="R573" i="7"/>
  <c r="U573" i="7" s="1"/>
  <c r="R572" i="7"/>
  <c r="U572" i="7" s="1"/>
  <c r="R571" i="7"/>
  <c r="U571" i="7" s="1"/>
  <c r="R570" i="7"/>
  <c r="U570" i="7" s="1"/>
  <c r="R569" i="7"/>
  <c r="U569" i="7" s="1"/>
  <c r="R568" i="7"/>
  <c r="U568" i="7" s="1"/>
  <c r="R567" i="7"/>
  <c r="U567" i="7" s="1"/>
  <c r="R566" i="7"/>
  <c r="U566" i="7" s="1"/>
  <c r="R565" i="7"/>
  <c r="U565" i="7" s="1"/>
  <c r="R564" i="7"/>
  <c r="U564" i="7" s="1"/>
  <c r="R563" i="7"/>
  <c r="U563" i="7" s="1"/>
  <c r="R562" i="7"/>
  <c r="U562" i="7" s="1"/>
  <c r="R561" i="7"/>
  <c r="U561" i="7" s="1"/>
  <c r="R560" i="7"/>
  <c r="U560" i="7" s="1"/>
  <c r="R559" i="7"/>
  <c r="U559" i="7" s="1"/>
  <c r="R558" i="7"/>
  <c r="U558" i="7" s="1"/>
  <c r="R557" i="7"/>
  <c r="U557" i="7" s="1"/>
  <c r="R556" i="7"/>
  <c r="U556" i="7" s="1"/>
  <c r="R555" i="7"/>
  <c r="U555" i="7" s="1"/>
  <c r="R554" i="7"/>
  <c r="U554" i="7" s="1"/>
  <c r="R553" i="7"/>
  <c r="U553" i="7" s="1"/>
  <c r="R552" i="7"/>
  <c r="U552" i="7" s="1"/>
  <c r="R551" i="7"/>
  <c r="U551" i="7" s="1"/>
  <c r="R550" i="7"/>
  <c r="U550" i="7" s="1"/>
  <c r="R549" i="7"/>
  <c r="U549" i="7" s="1"/>
  <c r="R548" i="7"/>
  <c r="U548" i="7" s="1"/>
  <c r="R547" i="7"/>
  <c r="U547" i="7" s="1"/>
  <c r="R546" i="7"/>
  <c r="U546" i="7" s="1"/>
  <c r="R545" i="7"/>
  <c r="U545" i="7" s="1"/>
  <c r="R544" i="7"/>
  <c r="U544" i="7" s="1"/>
  <c r="R543" i="7"/>
  <c r="U543" i="7" s="1"/>
  <c r="R542" i="7"/>
  <c r="U542" i="7" s="1"/>
  <c r="R541" i="7"/>
  <c r="U541" i="7" s="1"/>
  <c r="R540" i="7"/>
  <c r="U540" i="7" s="1"/>
  <c r="R539" i="7"/>
  <c r="U539" i="7" s="1"/>
  <c r="R538" i="7"/>
  <c r="U538" i="7" s="1"/>
  <c r="R537" i="7"/>
  <c r="U537" i="7" s="1"/>
  <c r="R536" i="7"/>
  <c r="U536" i="7" s="1"/>
  <c r="R535" i="7"/>
  <c r="U535" i="7" s="1"/>
  <c r="R534" i="7"/>
  <c r="U534" i="7" s="1"/>
  <c r="R533" i="7"/>
  <c r="U533" i="7" s="1"/>
  <c r="R532" i="7"/>
  <c r="U532" i="7" s="1"/>
  <c r="R531" i="7"/>
  <c r="U531" i="7" s="1"/>
  <c r="R530" i="7"/>
  <c r="U530" i="7" s="1"/>
  <c r="R529" i="7"/>
  <c r="U529" i="7" s="1"/>
  <c r="R528" i="7"/>
  <c r="U528" i="7" s="1"/>
  <c r="R527" i="7"/>
  <c r="U527" i="7" s="1"/>
  <c r="R526" i="7"/>
  <c r="U526" i="7" s="1"/>
  <c r="R525" i="7"/>
  <c r="U525" i="7" s="1"/>
  <c r="R524" i="7"/>
  <c r="U524" i="7" s="1"/>
  <c r="R523" i="7"/>
  <c r="U523" i="7" s="1"/>
  <c r="R522" i="7"/>
  <c r="U522" i="7" s="1"/>
  <c r="R521" i="7"/>
  <c r="U521" i="7" s="1"/>
  <c r="R520" i="7"/>
  <c r="U520" i="7" s="1"/>
  <c r="R519" i="7"/>
  <c r="U519" i="7" s="1"/>
  <c r="R518" i="7"/>
  <c r="U518" i="7" s="1"/>
  <c r="R517" i="7"/>
  <c r="U517" i="7" s="1"/>
  <c r="R516" i="7"/>
  <c r="U516" i="7" s="1"/>
  <c r="R515" i="7"/>
  <c r="U515" i="7" s="1"/>
  <c r="R514" i="7"/>
  <c r="U514" i="7" s="1"/>
  <c r="R513" i="7"/>
  <c r="U513" i="7" s="1"/>
  <c r="R512" i="7"/>
  <c r="U512" i="7" s="1"/>
  <c r="R511" i="7"/>
  <c r="U511" i="7" s="1"/>
  <c r="R510" i="7"/>
  <c r="U510" i="7" s="1"/>
  <c r="R509" i="7"/>
  <c r="U509" i="7" s="1"/>
  <c r="R508" i="7"/>
  <c r="U508" i="7" s="1"/>
  <c r="R507" i="7"/>
  <c r="U507" i="7" s="1"/>
  <c r="R506" i="7"/>
  <c r="U506" i="7" s="1"/>
  <c r="R505" i="7"/>
  <c r="U505" i="7" s="1"/>
  <c r="R504" i="7"/>
  <c r="U504" i="7" s="1"/>
  <c r="R503" i="7"/>
  <c r="U503" i="7" s="1"/>
  <c r="R502" i="7"/>
  <c r="U502" i="7" s="1"/>
  <c r="R501" i="7"/>
  <c r="U501" i="7" s="1"/>
  <c r="R500" i="7"/>
  <c r="U500" i="7" s="1"/>
  <c r="R499" i="7"/>
  <c r="U499" i="7" s="1"/>
  <c r="R498" i="7"/>
  <c r="U498" i="7" s="1"/>
  <c r="R497" i="7"/>
  <c r="U497" i="7" s="1"/>
  <c r="R496" i="7"/>
  <c r="U496" i="7" s="1"/>
  <c r="R495" i="7"/>
  <c r="U495" i="7" s="1"/>
  <c r="R494" i="7"/>
  <c r="U494" i="7" s="1"/>
  <c r="R493" i="7"/>
  <c r="U493" i="7" s="1"/>
  <c r="R492" i="7"/>
  <c r="U492" i="7" s="1"/>
  <c r="R491" i="7"/>
  <c r="U491" i="7" s="1"/>
  <c r="R490" i="7"/>
  <c r="U490" i="7" s="1"/>
  <c r="R489" i="7"/>
  <c r="U489" i="7" s="1"/>
  <c r="R488" i="7"/>
  <c r="U488" i="7" s="1"/>
  <c r="R487" i="7"/>
  <c r="U487" i="7" s="1"/>
  <c r="R486" i="7"/>
  <c r="U486" i="7" s="1"/>
  <c r="R485" i="7"/>
  <c r="U485" i="7" s="1"/>
  <c r="R484" i="7"/>
  <c r="U484" i="7" s="1"/>
  <c r="R483" i="7"/>
  <c r="U483" i="7" s="1"/>
  <c r="R482" i="7"/>
  <c r="U482" i="7" s="1"/>
  <c r="R481" i="7"/>
  <c r="U481" i="7" s="1"/>
  <c r="R480" i="7"/>
  <c r="U480" i="7" s="1"/>
  <c r="R479" i="7"/>
  <c r="U479" i="7" s="1"/>
  <c r="R478" i="7"/>
  <c r="U478" i="7" s="1"/>
  <c r="R477" i="7"/>
  <c r="U477" i="7" s="1"/>
  <c r="R476" i="7"/>
  <c r="U476" i="7" s="1"/>
  <c r="R475" i="7"/>
  <c r="U475" i="7" s="1"/>
  <c r="R474" i="7"/>
  <c r="U474" i="7" s="1"/>
  <c r="R473" i="7"/>
  <c r="U473" i="7" s="1"/>
  <c r="R472" i="7"/>
  <c r="U472" i="7" s="1"/>
  <c r="R471" i="7"/>
  <c r="U471" i="7" s="1"/>
  <c r="R470" i="7"/>
  <c r="U470" i="7" s="1"/>
  <c r="R469" i="7"/>
  <c r="U469" i="7" s="1"/>
  <c r="R468" i="7"/>
  <c r="U468" i="7" s="1"/>
  <c r="R467" i="7"/>
  <c r="U467" i="7" s="1"/>
  <c r="R466" i="7"/>
  <c r="U466" i="7" s="1"/>
  <c r="R465" i="7"/>
  <c r="U465" i="7" s="1"/>
  <c r="R464" i="7"/>
  <c r="U464" i="7" s="1"/>
  <c r="R463" i="7"/>
  <c r="U463" i="7" s="1"/>
  <c r="R462" i="7"/>
  <c r="U462" i="7" s="1"/>
  <c r="R461" i="7"/>
  <c r="U461" i="7" s="1"/>
  <c r="R460" i="7"/>
  <c r="U460" i="7" s="1"/>
  <c r="R459" i="7"/>
  <c r="U459" i="7" s="1"/>
  <c r="R458" i="7"/>
  <c r="U458" i="7" s="1"/>
  <c r="R457" i="7"/>
  <c r="U457" i="7" s="1"/>
  <c r="R456" i="7"/>
  <c r="U456" i="7" s="1"/>
  <c r="R455" i="7"/>
  <c r="U455" i="7" s="1"/>
  <c r="R454" i="7"/>
  <c r="U454" i="7" s="1"/>
  <c r="R453" i="7"/>
  <c r="U453" i="7" s="1"/>
  <c r="R452" i="7"/>
  <c r="U452" i="7" s="1"/>
  <c r="R451" i="7"/>
  <c r="U451" i="7" s="1"/>
  <c r="R450" i="7"/>
  <c r="U450" i="7" s="1"/>
  <c r="R449" i="7"/>
  <c r="U449" i="7" s="1"/>
  <c r="R448" i="7"/>
  <c r="U448" i="7" s="1"/>
  <c r="R447" i="7"/>
  <c r="U447" i="7" s="1"/>
  <c r="R446" i="7"/>
  <c r="U446" i="7" s="1"/>
  <c r="R445" i="7"/>
  <c r="U445" i="7" s="1"/>
  <c r="R444" i="7"/>
  <c r="U444" i="7" s="1"/>
  <c r="R443" i="7"/>
  <c r="U443" i="7" s="1"/>
  <c r="R442" i="7"/>
  <c r="U442" i="7" s="1"/>
  <c r="R441" i="7"/>
  <c r="U441" i="7" s="1"/>
  <c r="R440" i="7"/>
  <c r="U440" i="7" s="1"/>
  <c r="R439" i="7"/>
  <c r="U439" i="7" s="1"/>
  <c r="R438" i="7"/>
  <c r="U438" i="7" s="1"/>
  <c r="R437" i="7"/>
  <c r="U437" i="7" s="1"/>
  <c r="R436" i="7"/>
  <c r="U436" i="7" s="1"/>
  <c r="R435" i="7"/>
  <c r="U435" i="7" s="1"/>
  <c r="R434" i="7"/>
  <c r="U434" i="7" s="1"/>
  <c r="R433" i="7"/>
  <c r="U433" i="7" s="1"/>
  <c r="R432" i="7"/>
  <c r="U432" i="7" s="1"/>
  <c r="R431" i="7"/>
  <c r="U431" i="7" s="1"/>
  <c r="R430" i="7"/>
  <c r="U430" i="7" s="1"/>
  <c r="R429" i="7"/>
  <c r="U429" i="7" s="1"/>
  <c r="R428" i="7"/>
  <c r="U428" i="7" s="1"/>
  <c r="R427" i="7"/>
  <c r="U427" i="7" s="1"/>
  <c r="R426" i="7"/>
  <c r="U426" i="7" s="1"/>
  <c r="R425" i="7"/>
  <c r="U425" i="7" s="1"/>
  <c r="R424" i="7"/>
  <c r="U424" i="7" s="1"/>
  <c r="R423" i="7"/>
  <c r="U423" i="7" s="1"/>
  <c r="R422" i="7"/>
  <c r="U422" i="7" s="1"/>
  <c r="R421" i="7"/>
  <c r="U421" i="7" s="1"/>
  <c r="R420" i="7"/>
  <c r="U420" i="7" s="1"/>
  <c r="R419" i="7"/>
  <c r="U419" i="7" s="1"/>
  <c r="R418" i="7"/>
  <c r="U418" i="7" s="1"/>
  <c r="R417" i="7"/>
  <c r="U417" i="7" s="1"/>
  <c r="R416" i="7"/>
  <c r="U416" i="7" s="1"/>
  <c r="R415" i="7"/>
  <c r="U415" i="7" s="1"/>
  <c r="R414" i="7"/>
  <c r="U414" i="7" s="1"/>
  <c r="R413" i="7"/>
  <c r="U413" i="7" s="1"/>
  <c r="R412" i="7"/>
  <c r="U412" i="7" s="1"/>
  <c r="R411" i="7"/>
  <c r="U411" i="7" s="1"/>
  <c r="R410" i="7"/>
  <c r="U410" i="7" s="1"/>
  <c r="R409" i="7"/>
  <c r="U409" i="7" s="1"/>
  <c r="R408" i="7"/>
  <c r="U408" i="7" s="1"/>
  <c r="R407" i="7"/>
  <c r="U407" i="7" s="1"/>
  <c r="R406" i="7"/>
  <c r="U406" i="7" s="1"/>
  <c r="R405" i="7"/>
  <c r="U405" i="7" s="1"/>
  <c r="R404" i="7"/>
  <c r="U404" i="7" s="1"/>
  <c r="R403" i="7"/>
  <c r="U403" i="7" s="1"/>
  <c r="R402" i="7"/>
  <c r="U402" i="7" s="1"/>
  <c r="R401" i="7"/>
  <c r="U401" i="7" s="1"/>
  <c r="R400" i="7"/>
  <c r="U400" i="7" s="1"/>
  <c r="R399" i="7"/>
  <c r="U399" i="7" s="1"/>
  <c r="R398" i="7"/>
  <c r="U398" i="7" s="1"/>
  <c r="R397" i="7"/>
  <c r="U397" i="7" s="1"/>
  <c r="R396" i="7"/>
  <c r="U396" i="7" s="1"/>
  <c r="R395" i="7"/>
  <c r="U395" i="7" s="1"/>
  <c r="R394" i="7"/>
  <c r="U394" i="7" s="1"/>
  <c r="R393" i="7"/>
  <c r="U393" i="7" s="1"/>
  <c r="R392" i="7"/>
  <c r="U392" i="7" s="1"/>
  <c r="R391" i="7"/>
  <c r="U391" i="7" s="1"/>
  <c r="R390" i="7"/>
  <c r="U390" i="7" s="1"/>
  <c r="R389" i="7"/>
  <c r="U389" i="7" s="1"/>
  <c r="R388" i="7"/>
  <c r="U388" i="7" s="1"/>
  <c r="R387" i="7"/>
  <c r="U387" i="7" s="1"/>
  <c r="R386" i="7"/>
  <c r="U386" i="7" s="1"/>
  <c r="R385" i="7"/>
  <c r="U385" i="7" s="1"/>
  <c r="R384" i="7"/>
  <c r="U384" i="7" s="1"/>
  <c r="R383" i="7"/>
  <c r="U383" i="7" s="1"/>
  <c r="R382" i="7"/>
  <c r="U382" i="7" s="1"/>
  <c r="R381" i="7"/>
  <c r="U381" i="7" s="1"/>
  <c r="R380" i="7"/>
  <c r="U380" i="7" s="1"/>
  <c r="R379" i="7"/>
  <c r="U379" i="7" s="1"/>
  <c r="R378" i="7"/>
  <c r="U378" i="7" s="1"/>
  <c r="R377" i="7"/>
  <c r="U377" i="7" s="1"/>
  <c r="R376" i="7"/>
  <c r="U376" i="7" s="1"/>
  <c r="R375" i="7"/>
  <c r="U375" i="7" s="1"/>
  <c r="R374" i="7"/>
  <c r="U374" i="7" s="1"/>
  <c r="R373" i="7"/>
  <c r="U373" i="7" s="1"/>
  <c r="R372" i="7"/>
  <c r="U372" i="7" s="1"/>
  <c r="R371" i="7"/>
  <c r="U371" i="7" s="1"/>
  <c r="R370" i="7"/>
  <c r="U370" i="7" s="1"/>
  <c r="R369" i="7"/>
  <c r="U369" i="7" s="1"/>
  <c r="R368" i="7"/>
  <c r="U368" i="7" s="1"/>
  <c r="R367" i="7"/>
  <c r="U367" i="7" s="1"/>
  <c r="R366" i="7"/>
  <c r="U366" i="7" s="1"/>
  <c r="R365" i="7"/>
  <c r="U365" i="7" s="1"/>
  <c r="R364" i="7"/>
  <c r="U364" i="7" s="1"/>
  <c r="R363" i="7"/>
  <c r="U363" i="7" s="1"/>
  <c r="R362" i="7"/>
  <c r="U362" i="7" s="1"/>
  <c r="R361" i="7"/>
  <c r="U361" i="7" s="1"/>
  <c r="R360" i="7"/>
  <c r="U360" i="7" s="1"/>
  <c r="R359" i="7"/>
  <c r="U359" i="7" s="1"/>
  <c r="R358" i="7"/>
  <c r="U358" i="7" s="1"/>
  <c r="R357" i="7"/>
  <c r="U357" i="7" s="1"/>
  <c r="R356" i="7"/>
  <c r="U356" i="7" s="1"/>
  <c r="R355" i="7"/>
  <c r="U355" i="7" s="1"/>
  <c r="R354" i="7"/>
  <c r="U354" i="7" s="1"/>
  <c r="R353" i="7"/>
  <c r="U353" i="7" s="1"/>
  <c r="R352" i="7"/>
  <c r="U352" i="7" s="1"/>
  <c r="R351" i="7"/>
  <c r="U351" i="7" s="1"/>
  <c r="R350" i="7"/>
  <c r="U350" i="7" s="1"/>
  <c r="R349" i="7"/>
  <c r="U349" i="7" s="1"/>
  <c r="R348" i="7"/>
  <c r="U348" i="7" s="1"/>
  <c r="R347" i="7"/>
  <c r="U347" i="7" s="1"/>
  <c r="R346" i="7"/>
  <c r="U346" i="7" s="1"/>
  <c r="R345" i="7"/>
  <c r="U345" i="7" s="1"/>
  <c r="R344" i="7"/>
  <c r="U344" i="7" s="1"/>
  <c r="R343" i="7"/>
  <c r="U343" i="7" s="1"/>
  <c r="R342" i="7"/>
  <c r="U342" i="7" s="1"/>
  <c r="R341" i="7"/>
  <c r="U341" i="7" s="1"/>
  <c r="R340" i="7"/>
  <c r="U340" i="7" s="1"/>
  <c r="R339" i="7"/>
  <c r="U339" i="7" s="1"/>
  <c r="R338" i="7"/>
  <c r="U338" i="7" s="1"/>
  <c r="R337" i="7"/>
  <c r="U337" i="7" s="1"/>
  <c r="R336" i="7"/>
  <c r="U336" i="7" s="1"/>
  <c r="R335" i="7"/>
  <c r="U335" i="7" s="1"/>
  <c r="R334" i="7"/>
  <c r="U334" i="7" s="1"/>
  <c r="R333" i="7"/>
  <c r="U333" i="7" s="1"/>
  <c r="R332" i="7"/>
  <c r="U332" i="7" s="1"/>
  <c r="R331" i="7"/>
  <c r="U331" i="7" s="1"/>
  <c r="R330" i="7"/>
  <c r="U330" i="7" s="1"/>
  <c r="R329" i="7"/>
  <c r="U329" i="7" s="1"/>
  <c r="R328" i="7"/>
  <c r="U328" i="7" s="1"/>
  <c r="R327" i="7"/>
  <c r="U327" i="7" s="1"/>
  <c r="R326" i="7"/>
  <c r="U326" i="7" s="1"/>
  <c r="R325" i="7"/>
  <c r="U325" i="7" s="1"/>
  <c r="R324" i="7"/>
  <c r="U324" i="7" s="1"/>
  <c r="R323" i="7"/>
  <c r="U323" i="7" s="1"/>
  <c r="R322" i="7"/>
  <c r="U322" i="7" s="1"/>
  <c r="R321" i="7"/>
  <c r="U321" i="7" s="1"/>
  <c r="R320" i="7"/>
  <c r="U320" i="7" s="1"/>
  <c r="R319" i="7"/>
  <c r="U319" i="7" s="1"/>
  <c r="R318" i="7"/>
  <c r="U318" i="7" s="1"/>
  <c r="R317" i="7"/>
  <c r="U317" i="7" s="1"/>
  <c r="R316" i="7"/>
  <c r="U316" i="7" s="1"/>
  <c r="R315" i="7"/>
  <c r="U315" i="7" s="1"/>
  <c r="R314" i="7"/>
  <c r="U314" i="7" s="1"/>
  <c r="R313" i="7"/>
  <c r="U313" i="7" s="1"/>
  <c r="R312" i="7"/>
  <c r="U312" i="7" s="1"/>
  <c r="R311" i="7"/>
  <c r="U311" i="7" s="1"/>
  <c r="R310" i="7"/>
  <c r="U310" i="7" s="1"/>
  <c r="R309" i="7"/>
  <c r="U309" i="7" s="1"/>
  <c r="R308" i="7"/>
  <c r="U308" i="7" s="1"/>
  <c r="R307" i="7"/>
  <c r="U307" i="7" s="1"/>
  <c r="R306" i="7"/>
  <c r="U306" i="7" s="1"/>
  <c r="R305" i="7"/>
  <c r="U305" i="7" s="1"/>
  <c r="R304" i="7"/>
  <c r="U304" i="7" s="1"/>
  <c r="R303" i="7"/>
  <c r="U303" i="7" s="1"/>
  <c r="R302" i="7"/>
  <c r="U302" i="7" s="1"/>
  <c r="R301" i="7"/>
  <c r="U301" i="7" s="1"/>
  <c r="R300" i="7"/>
  <c r="U300" i="7" s="1"/>
  <c r="R299" i="7"/>
  <c r="U299" i="7" s="1"/>
  <c r="R298" i="7"/>
  <c r="U298" i="7" s="1"/>
  <c r="R297" i="7"/>
  <c r="U297" i="7" s="1"/>
  <c r="R296" i="7"/>
  <c r="U296" i="7" s="1"/>
  <c r="R295" i="7"/>
  <c r="U295" i="7" s="1"/>
  <c r="R294" i="7"/>
  <c r="U294" i="7" s="1"/>
  <c r="R293" i="7"/>
  <c r="U293" i="7" s="1"/>
  <c r="R292" i="7"/>
  <c r="U292" i="7" s="1"/>
  <c r="R291" i="7"/>
  <c r="U291" i="7" s="1"/>
  <c r="R290" i="7"/>
  <c r="U290" i="7" s="1"/>
  <c r="R289" i="7"/>
  <c r="U289" i="7" s="1"/>
  <c r="R288" i="7"/>
  <c r="U288" i="7" s="1"/>
  <c r="R287" i="7"/>
  <c r="U287" i="7" s="1"/>
  <c r="R286" i="7"/>
  <c r="U286" i="7" s="1"/>
  <c r="R285" i="7"/>
  <c r="U285" i="7" s="1"/>
  <c r="R284" i="7"/>
  <c r="U284" i="7" s="1"/>
  <c r="R283" i="7"/>
  <c r="U283" i="7" s="1"/>
  <c r="R282" i="7"/>
  <c r="U282" i="7" s="1"/>
  <c r="R281" i="7"/>
  <c r="U281" i="7" s="1"/>
  <c r="R280" i="7"/>
  <c r="U280" i="7" s="1"/>
  <c r="R279" i="7"/>
  <c r="U279" i="7" s="1"/>
  <c r="R278" i="7"/>
  <c r="U278" i="7" s="1"/>
  <c r="R277" i="7"/>
  <c r="U277" i="7" s="1"/>
  <c r="R276" i="7"/>
  <c r="U276" i="7" s="1"/>
  <c r="R275" i="7"/>
  <c r="U275" i="7" s="1"/>
  <c r="R274" i="7"/>
  <c r="U274" i="7" s="1"/>
  <c r="R273" i="7"/>
  <c r="U273" i="7" s="1"/>
  <c r="R272" i="7"/>
  <c r="U272" i="7" s="1"/>
  <c r="R271" i="7"/>
  <c r="U271" i="7" s="1"/>
  <c r="R270" i="7"/>
  <c r="U270" i="7" s="1"/>
  <c r="R269" i="7"/>
  <c r="U269" i="7" s="1"/>
  <c r="R268" i="7"/>
  <c r="U268" i="7" s="1"/>
  <c r="R267" i="7"/>
  <c r="U267" i="7" s="1"/>
  <c r="R266" i="7"/>
  <c r="U266" i="7" s="1"/>
  <c r="R265" i="7"/>
  <c r="U265" i="7" s="1"/>
  <c r="R264" i="7"/>
  <c r="U264" i="7" s="1"/>
  <c r="R263" i="7"/>
  <c r="U263" i="7" s="1"/>
  <c r="R262" i="7"/>
  <c r="U262" i="7" s="1"/>
  <c r="R261" i="7"/>
  <c r="U261" i="7" s="1"/>
  <c r="R260" i="7"/>
  <c r="U260" i="7" s="1"/>
  <c r="R259" i="7"/>
  <c r="U259" i="7" s="1"/>
  <c r="R258" i="7"/>
  <c r="U258" i="7" s="1"/>
  <c r="R257" i="7"/>
  <c r="U257" i="7" s="1"/>
  <c r="R256" i="7"/>
  <c r="U256" i="7" s="1"/>
  <c r="R255" i="7"/>
  <c r="U255" i="7" s="1"/>
  <c r="R254" i="7"/>
  <c r="U254" i="7" s="1"/>
  <c r="R253" i="7"/>
  <c r="U253" i="7" s="1"/>
  <c r="R252" i="7"/>
  <c r="U252" i="7" s="1"/>
  <c r="R251" i="7"/>
  <c r="U251" i="7" s="1"/>
  <c r="R250" i="7"/>
  <c r="U250" i="7" s="1"/>
  <c r="R249" i="7"/>
  <c r="U249" i="7" s="1"/>
  <c r="R248" i="7"/>
  <c r="U248" i="7" s="1"/>
  <c r="R247" i="7"/>
  <c r="U247" i="7" s="1"/>
  <c r="R246" i="7"/>
  <c r="U246" i="7" s="1"/>
  <c r="R245" i="7"/>
  <c r="U245" i="7" s="1"/>
  <c r="R244" i="7"/>
  <c r="U244" i="7" s="1"/>
  <c r="R243" i="7"/>
  <c r="U243" i="7" s="1"/>
  <c r="R242" i="7"/>
  <c r="U242" i="7" s="1"/>
  <c r="R241" i="7"/>
  <c r="U241" i="7" s="1"/>
  <c r="R240" i="7"/>
  <c r="U240" i="7" s="1"/>
  <c r="R239" i="7"/>
  <c r="U239" i="7" s="1"/>
  <c r="R238" i="7"/>
  <c r="U238" i="7" s="1"/>
  <c r="R237" i="7"/>
  <c r="U237" i="7" s="1"/>
  <c r="R236" i="7"/>
  <c r="U236" i="7" s="1"/>
  <c r="R235" i="7"/>
  <c r="U235" i="7" s="1"/>
  <c r="R234" i="7"/>
  <c r="U234" i="7" s="1"/>
  <c r="R233" i="7"/>
  <c r="U233" i="7" s="1"/>
  <c r="R232" i="7"/>
  <c r="U232" i="7" s="1"/>
  <c r="R231" i="7"/>
  <c r="U231" i="7" s="1"/>
  <c r="R230" i="7"/>
  <c r="U230" i="7" s="1"/>
  <c r="R229" i="7"/>
  <c r="U229" i="7" s="1"/>
  <c r="R228" i="7"/>
  <c r="U228" i="7" s="1"/>
  <c r="R227" i="7"/>
  <c r="U227" i="7" s="1"/>
  <c r="R226" i="7"/>
  <c r="U226" i="7" s="1"/>
  <c r="R225" i="7"/>
  <c r="U225" i="7" s="1"/>
  <c r="R224" i="7"/>
  <c r="U224" i="7" s="1"/>
  <c r="R223" i="7"/>
  <c r="U223" i="7" s="1"/>
  <c r="R222" i="7"/>
  <c r="U222" i="7" s="1"/>
  <c r="R221" i="7"/>
  <c r="U221" i="7" s="1"/>
  <c r="R220" i="7"/>
  <c r="U220" i="7" s="1"/>
  <c r="R219" i="7"/>
  <c r="U219" i="7" s="1"/>
  <c r="R218" i="7"/>
  <c r="U218" i="7" s="1"/>
  <c r="R217" i="7"/>
  <c r="U217" i="7" s="1"/>
  <c r="R216" i="7"/>
  <c r="U216" i="7" s="1"/>
  <c r="R215" i="7"/>
  <c r="U215" i="7" s="1"/>
  <c r="R214" i="7"/>
  <c r="U214" i="7" s="1"/>
  <c r="R213" i="7"/>
  <c r="U213" i="7" s="1"/>
  <c r="R212" i="7"/>
  <c r="U212" i="7" s="1"/>
  <c r="R211" i="7"/>
  <c r="U211" i="7" s="1"/>
  <c r="R210" i="7"/>
  <c r="U210" i="7" s="1"/>
  <c r="R209" i="7"/>
  <c r="U209" i="7" s="1"/>
  <c r="R208" i="7"/>
  <c r="U208" i="7" s="1"/>
  <c r="R207" i="7"/>
  <c r="U207" i="7" s="1"/>
  <c r="R206" i="7"/>
  <c r="U206" i="7" s="1"/>
  <c r="R205" i="7"/>
  <c r="U205" i="7" s="1"/>
  <c r="R204" i="7"/>
  <c r="U204" i="7" s="1"/>
  <c r="R203" i="7"/>
  <c r="U203" i="7" s="1"/>
  <c r="R202" i="7"/>
  <c r="U202" i="7" s="1"/>
  <c r="R201" i="7"/>
  <c r="U201" i="7" s="1"/>
  <c r="R200" i="7"/>
  <c r="U200" i="7" s="1"/>
  <c r="R199" i="7"/>
  <c r="U199" i="7" s="1"/>
  <c r="R198" i="7"/>
  <c r="U198" i="7" s="1"/>
  <c r="R197" i="7"/>
  <c r="U197" i="7" s="1"/>
  <c r="R196" i="7"/>
  <c r="U196" i="7" s="1"/>
  <c r="R195" i="7"/>
  <c r="U195" i="7" s="1"/>
  <c r="R194" i="7"/>
  <c r="U194" i="7" s="1"/>
  <c r="R193" i="7"/>
  <c r="U193" i="7" s="1"/>
  <c r="R192" i="7"/>
  <c r="U192" i="7" s="1"/>
  <c r="R191" i="7"/>
  <c r="U191" i="7" s="1"/>
  <c r="R190" i="7"/>
  <c r="U190" i="7" s="1"/>
  <c r="R189" i="7"/>
  <c r="U189" i="7" s="1"/>
  <c r="R188" i="7"/>
  <c r="U188" i="7" s="1"/>
  <c r="R187" i="7"/>
  <c r="U187" i="7" s="1"/>
  <c r="R186" i="7"/>
  <c r="U186" i="7" s="1"/>
  <c r="R185" i="7"/>
  <c r="U185" i="7" s="1"/>
  <c r="R184" i="7"/>
  <c r="U184" i="7" s="1"/>
  <c r="R183" i="7"/>
  <c r="U183" i="7" s="1"/>
  <c r="R182" i="7"/>
  <c r="U182" i="7" s="1"/>
  <c r="R181" i="7"/>
  <c r="U181" i="7" s="1"/>
  <c r="R180" i="7"/>
  <c r="U180" i="7" s="1"/>
  <c r="R179" i="7"/>
  <c r="U179" i="7" s="1"/>
  <c r="R178" i="7"/>
  <c r="U178" i="7" s="1"/>
  <c r="R177" i="7"/>
  <c r="U177" i="7" s="1"/>
  <c r="R176" i="7"/>
  <c r="U176" i="7" s="1"/>
  <c r="R175" i="7"/>
  <c r="U175" i="7" s="1"/>
  <c r="R174" i="7"/>
  <c r="U174" i="7" s="1"/>
  <c r="R173" i="7"/>
  <c r="U173" i="7" s="1"/>
  <c r="R172" i="7"/>
  <c r="U172" i="7" s="1"/>
  <c r="R171" i="7"/>
  <c r="U171" i="7" s="1"/>
  <c r="R170" i="7"/>
  <c r="U170" i="7" s="1"/>
  <c r="R169" i="7"/>
  <c r="U169" i="7" s="1"/>
  <c r="R168" i="7"/>
  <c r="U168" i="7" s="1"/>
  <c r="R167" i="7"/>
  <c r="U167" i="7" s="1"/>
  <c r="R166" i="7"/>
  <c r="U166" i="7" s="1"/>
  <c r="R165" i="7"/>
  <c r="U165" i="7" s="1"/>
  <c r="R164" i="7"/>
  <c r="U164" i="7" s="1"/>
  <c r="R163" i="7"/>
  <c r="U163" i="7" s="1"/>
  <c r="R162" i="7"/>
  <c r="U162" i="7" s="1"/>
  <c r="R161" i="7"/>
  <c r="U161" i="7" s="1"/>
  <c r="R160" i="7"/>
  <c r="U160" i="7" s="1"/>
  <c r="R159" i="7"/>
  <c r="U159" i="7" s="1"/>
  <c r="R158" i="7"/>
  <c r="U158" i="7" s="1"/>
  <c r="R157" i="7"/>
  <c r="U157" i="7" s="1"/>
  <c r="R156" i="7"/>
  <c r="U156" i="7" s="1"/>
  <c r="R155" i="7"/>
  <c r="U155" i="7" s="1"/>
  <c r="R154" i="7"/>
  <c r="U154" i="7" s="1"/>
  <c r="R153" i="7"/>
  <c r="U153" i="7" s="1"/>
  <c r="R152" i="7"/>
  <c r="U152" i="7" s="1"/>
  <c r="R151" i="7"/>
  <c r="U151" i="7" s="1"/>
  <c r="R150" i="7"/>
  <c r="U150" i="7" s="1"/>
  <c r="R149" i="7"/>
  <c r="U149" i="7" s="1"/>
  <c r="R148" i="7"/>
  <c r="U148" i="7" s="1"/>
  <c r="R147" i="7"/>
  <c r="U147" i="7" s="1"/>
  <c r="R146" i="7"/>
  <c r="U146" i="7" s="1"/>
  <c r="R145" i="7"/>
  <c r="U145" i="7" s="1"/>
  <c r="R144" i="7"/>
  <c r="U144" i="7" s="1"/>
  <c r="R143" i="7"/>
  <c r="U143" i="7" s="1"/>
  <c r="R142" i="7"/>
  <c r="U142" i="7" s="1"/>
  <c r="R141" i="7"/>
  <c r="U141" i="7" s="1"/>
  <c r="R140" i="7"/>
  <c r="U140" i="7" s="1"/>
  <c r="R139" i="7"/>
  <c r="U139" i="7" s="1"/>
  <c r="R138" i="7"/>
  <c r="U138" i="7" s="1"/>
  <c r="R137" i="7"/>
  <c r="U137" i="7" s="1"/>
  <c r="R136" i="7"/>
  <c r="U136" i="7" s="1"/>
  <c r="R135" i="7"/>
  <c r="U135" i="7" s="1"/>
  <c r="R134" i="7"/>
  <c r="U134" i="7" s="1"/>
  <c r="R133" i="7"/>
  <c r="U133" i="7" s="1"/>
  <c r="R132" i="7"/>
  <c r="U132" i="7" s="1"/>
  <c r="R131" i="7"/>
  <c r="U131" i="7" s="1"/>
  <c r="R130" i="7"/>
  <c r="U130" i="7" s="1"/>
  <c r="R129" i="7"/>
  <c r="U129" i="7" s="1"/>
  <c r="R128" i="7"/>
  <c r="U128" i="7" s="1"/>
  <c r="R127" i="7"/>
  <c r="U127" i="7" s="1"/>
  <c r="R126" i="7"/>
  <c r="U126" i="7" s="1"/>
  <c r="R125" i="7"/>
  <c r="U125" i="7" s="1"/>
  <c r="R124" i="7"/>
  <c r="U124" i="7" s="1"/>
  <c r="R123" i="7"/>
  <c r="U123" i="7" s="1"/>
  <c r="R122" i="7"/>
  <c r="U122" i="7" s="1"/>
  <c r="R121" i="7"/>
  <c r="U121" i="7" s="1"/>
  <c r="R120" i="7"/>
  <c r="U120" i="7" s="1"/>
  <c r="R119" i="7"/>
  <c r="U119" i="7" s="1"/>
  <c r="R118" i="7"/>
  <c r="U118" i="7" s="1"/>
  <c r="R117" i="7"/>
  <c r="U117" i="7" s="1"/>
  <c r="R116" i="7"/>
  <c r="U116" i="7" s="1"/>
  <c r="R115" i="7"/>
  <c r="U115" i="7" s="1"/>
  <c r="R114" i="7"/>
  <c r="U114" i="7" s="1"/>
  <c r="R113" i="7"/>
  <c r="U113" i="7" s="1"/>
  <c r="R112" i="7"/>
  <c r="U112" i="7" s="1"/>
  <c r="R111" i="7"/>
  <c r="U111" i="7" s="1"/>
  <c r="R110" i="7"/>
  <c r="U110" i="7" s="1"/>
  <c r="R109" i="7"/>
  <c r="U109" i="7" s="1"/>
  <c r="R108" i="7"/>
  <c r="U108" i="7" s="1"/>
  <c r="R107" i="7"/>
  <c r="U107" i="7" s="1"/>
  <c r="R106" i="7"/>
  <c r="U106" i="7" s="1"/>
  <c r="R105" i="7"/>
  <c r="U105" i="7" s="1"/>
  <c r="R104" i="7"/>
  <c r="U104" i="7" s="1"/>
  <c r="R103" i="7"/>
  <c r="U103" i="7" s="1"/>
  <c r="R102" i="7"/>
  <c r="U102" i="7" s="1"/>
  <c r="R101" i="7"/>
  <c r="U101" i="7" s="1"/>
  <c r="R100" i="7"/>
  <c r="U100" i="7" s="1"/>
  <c r="R99" i="7"/>
  <c r="U99" i="7" s="1"/>
  <c r="R98" i="7"/>
  <c r="U98" i="7" s="1"/>
  <c r="R97" i="7"/>
  <c r="U97" i="7" s="1"/>
  <c r="R96" i="7"/>
  <c r="U96" i="7" s="1"/>
  <c r="R95" i="7"/>
  <c r="U95" i="7" s="1"/>
  <c r="R94" i="7"/>
  <c r="U94" i="7" s="1"/>
  <c r="R93" i="7"/>
  <c r="U93" i="7" s="1"/>
  <c r="R92" i="7"/>
  <c r="U92" i="7" s="1"/>
  <c r="R91" i="7"/>
  <c r="U91" i="7" s="1"/>
  <c r="R90" i="7"/>
  <c r="U90" i="7" s="1"/>
  <c r="R89" i="7"/>
  <c r="U89" i="7" s="1"/>
  <c r="R88" i="7"/>
  <c r="U88" i="7" s="1"/>
  <c r="R87" i="7"/>
  <c r="U87" i="7" s="1"/>
  <c r="R86" i="7"/>
  <c r="U86" i="7" s="1"/>
  <c r="R85" i="7"/>
  <c r="U85" i="7" s="1"/>
  <c r="R84" i="7"/>
  <c r="U84" i="7" s="1"/>
  <c r="R83" i="7"/>
  <c r="U83" i="7" s="1"/>
  <c r="R82" i="7"/>
  <c r="U82" i="7" s="1"/>
  <c r="R81" i="7"/>
  <c r="U81" i="7" s="1"/>
  <c r="R80" i="7"/>
  <c r="U80" i="7" s="1"/>
  <c r="R79" i="7"/>
  <c r="U79" i="7" s="1"/>
  <c r="R78" i="7"/>
  <c r="U78" i="7" s="1"/>
  <c r="R77" i="7"/>
  <c r="U77" i="7" s="1"/>
  <c r="R76" i="7"/>
  <c r="U76" i="7" s="1"/>
  <c r="R75" i="7"/>
  <c r="U75" i="7" s="1"/>
  <c r="R74" i="7"/>
  <c r="U74" i="7" s="1"/>
  <c r="R73" i="7"/>
  <c r="U73" i="7" s="1"/>
  <c r="R72" i="7"/>
  <c r="U72" i="7" s="1"/>
  <c r="R71" i="7"/>
  <c r="U71" i="7" s="1"/>
  <c r="R70" i="7"/>
  <c r="U70" i="7" s="1"/>
  <c r="R69" i="7"/>
  <c r="U69" i="7" s="1"/>
  <c r="R68" i="7"/>
  <c r="U68" i="7" s="1"/>
  <c r="R67" i="7"/>
  <c r="U67" i="7" s="1"/>
  <c r="R66" i="7"/>
  <c r="U66" i="7" s="1"/>
  <c r="R65" i="7"/>
  <c r="U65" i="7" s="1"/>
  <c r="R64" i="7"/>
  <c r="U64" i="7" s="1"/>
  <c r="R63" i="7"/>
  <c r="U63" i="7" s="1"/>
  <c r="R62" i="7"/>
  <c r="U62" i="7" s="1"/>
  <c r="R61" i="7"/>
  <c r="U61" i="7" s="1"/>
  <c r="R60" i="7"/>
  <c r="U60" i="7" s="1"/>
  <c r="R59" i="7"/>
  <c r="U59" i="7" s="1"/>
  <c r="R58" i="7"/>
  <c r="U58" i="7" s="1"/>
  <c r="R57" i="7"/>
  <c r="U57" i="7" s="1"/>
  <c r="R56" i="7"/>
  <c r="U56" i="7" s="1"/>
  <c r="R55" i="7"/>
  <c r="U55" i="7" s="1"/>
  <c r="R54" i="7"/>
  <c r="U54" i="7" s="1"/>
  <c r="R53" i="7"/>
  <c r="U53" i="7" s="1"/>
  <c r="R52" i="7"/>
  <c r="U52" i="7" s="1"/>
  <c r="R51" i="7"/>
  <c r="U51" i="7" s="1"/>
  <c r="R50" i="7"/>
  <c r="U50" i="7" s="1"/>
  <c r="R49" i="7"/>
  <c r="U49" i="7" s="1"/>
  <c r="R48" i="7"/>
  <c r="U48" i="7" s="1"/>
  <c r="R47" i="7"/>
  <c r="U47" i="7" s="1"/>
  <c r="R46" i="7"/>
  <c r="U46" i="7" s="1"/>
  <c r="R45" i="7"/>
  <c r="U45" i="7" s="1"/>
  <c r="R44" i="7"/>
  <c r="U44" i="7" s="1"/>
  <c r="R43" i="7"/>
  <c r="U43" i="7" s="1"/>
  <c r="R42" i="7"/>
  <c r="U42" i="7" s="1"/>
  <c r="R41" i="7"/>
  <c r="U41" i="7" s="1"/>
  <c r="R40" i="7"/>
  <c r="U40" i="7" s="1"/>
  <c r="R39" i="7"/>
  <c r="U39" i="7" s="1"/>
  <c r="R38" i="7"/>
  <c r="U38" i="7" s="1"/>
  <c r="R37" i="7"/>
  <c r="U37" i="7" s="1"/>
  <c r="R36" i="7"/>
  <c r="U36" i="7" s="1"/>
  <c r="R35" i="7"/>
  <c r="U35" i="7" s="1"/>
  <c r="R34" i="7"/>
  <c r="U34" i="7" s="1"/>
  <c r="R33" i="7"/>
  <c r="U33" i="7" s="1"/>
  <c r="R32" i="7"/>
  <c r="U32" i="7" s="1"/>
  <c r="R31" i="7"/>
  <c r="U31" i="7" s="1"/>
  <c r="R30" i="7"/>
  <c r="U30" i="7" s="1"/>
  <c r="R29" i="7"/>
  <c r="U29" i="7" s="1"/>
  <c r="R28" i="7"/>
  <c r="U28" i="7" s="1"/>
  <c r="R27" i="7"/>
  <c r="U27" i="7" s="1"/>
  <c r="R26" i="7"/>
  <c r="U26" i="7" s="1"/>
  <c r="R25" i="7"/>
  <c r="U25" i="7" s="1"/>
  <c r="R24" i="7"/>
  <c r="U24" i="7" s="1"/>
  <c r="R23" i="7"/>
  <c r="U23" i="7" s="1"/>
  <c r="R22" i="7"/>
  <c r="U22" i="7" s="1"/>
  <c r="R21" i="7"/>
  <c r="U21" i="7" s="1"/>
  <c r="R20" i="7"/>
  <c r="U20" i="7" s="1"/>
  <c r="R19" i="7"/>
  <c r="U19" i="7" s="1"/>
  <c r="R18" i="7"/>
  <c r="U18" i="7" s="1"/>
  <c r="R17" i="7"/>
  <c r="U17" i="7" s="1"/>
  <c r="R16" i="7"/>
  <c r="U16" i="7" s="1"/>
  <c r="R15" i="7"/>
  <c r="U15" i="7" s="1"/>
  <c r="R14" i="7"/>
  <c r="U14" i="7" s="1"/>
  <c r="R13" i="7"/>
  <c r="U13" i="7" s="1"/>
  <c r="R12" i="7"/>
  <c r="U12" i="7" s="1"/>
  <c r="R11" i="7"/>
  <c r="U11" i="7" s="1"/>
  <c r="R10" i="7"/>
  <c r="U10" i="7" s="1"/>
  <c r="R31" i="6" l="1"/>
  <c r="U31" i="6" s="1"/>
  <c r="R30" i="6"/>
  <c r="U30" i="6" s="1"/>
  <c r="R29" i="6"/>
  <c r="U29" i="6" s="1"/>
  <c r="R28" i="6"/>
  <c r="U28" i="6" s="1"/>
  <c r="R27" i="6"/>
  <c r="U27" i="6" s="1"/>
  <c r="R26" i="6"/>
  <c r="U26" i="6" s="1"/>
  <c r="R25" i="6"/>
  <c r="U25" i="6" s="1"/>
  <c r="R24" i="6"/>
  <c r="U24" i="6" s="1"/>
  <c r="R23" i="6"/>
  <c r="U23" i="6" s="1"/>
  <c r="R22" i="6"/>
  <c r="U22" i="6" s="1"/>
  <c r="R21" i="6"/>
  <c r="U21" i="6" s="1"/>
  <c r="R20" i="6"/>
  <c r="U20" i="6" s="1"/>
  <c r="R19" i="6"/>
  <c r="U19" i="6" s="1"/>
  <c r="R18" i="6"/>
  <c r="U18" i="6" s="1"/>
  <c r="R17" i="6"/>
  <c r="U17" i="6" s="1"/>
  <c r="R16" i="6"/>
  <c r="U16" i="6" s="1"/>
  <c r="R15" i="6"/>
  <c r="U15" i="6" s="1"/>
  <c r="R14" i="6"/>
  <c r="U14" i="6" s="1"/>
  <c r="R13" i="6"/>
  <c r="U13" i="6" s="1"/>
  <c r="R12" i="6"/>
  <c r="U12" i="6" s="1"/>
  <c r="R11" i="6"/>
  <c r="U11" i="6" s="1"/>
  <c r="R10" i="6"/>
  <c r="U10" i="6" s="1"/>
  <c r="R403" i="5" l="1"/>
  <c r="U403" i="5" s="1"/>
  <c r="R402" i="5"/>
  <c r="U402" i="5" s="1"/>
  <c r="R401" i="5"/>
  <c r="U401" i="5" s="1"/>
  <c r="R400" i="5"/>
  <c r="U400" i="5" s="1"/>
  <c r="R399" i="5"/>
  <c r="U399" i="5" s="1"/>
  <c r="R398" i="5"/>
  <c r="U398" i="5" s="1"/>
  <c r="R397" i="5"/>
  <c r="U397" i="5" s="1"/>
  <c r="R396" i="5"/>
  <c r="U396" i="5" s="1"/>
  <c r="R395" i="5"/>
  <c r="U395" i="5" s="1"/>
  <c r="R394" i="5"/>
  <c r="U394" i="5" s="1"/>
  <c r="R393" i="5"/>
  <c r="U393" i="5" s="1"/>
  <c r="R392" i="5"/>
  <c r="U392" i="5" s="1"/>
  <c r="R391" i="5"/>
  <c r="U391" i="5" s="1"/>
  <c r="R390" i="5"/>
  <c r="U390" i="5" s="1"/>
  <c r="R389" i="5"/>
  <c r="U389" i="5" s="1"/>
  <c r="R388" i="5"/>
  <c r="U388" i="5" s="1"/>
  <c r="R387" i="5"/>
  <c r="U387" i="5" s="1"/>
  <c r="R386" i="5"/>
  <c r="U386" i="5" s="1"/>
  <c r="R385" i="5"/>
  <c r="U385" i="5" s="1"/>
  <c r="R384" i="5"/>
  <c r="U384" i="5" s="1"/>
  <c r="R383" i="5"/>
  <c r="U383" i="5" s="1"/>
  <c r="R382" i="5"/>
  <c r="U382" i="5" s="1"/>
  <c r="R381" i="5"/>
  <c r="U381" i="5" s="1"/>
  <c r="R380" i="5"/>
  <c r="U380" i="5" s="1"/>
  <c r="R379" i="5"/>
  <c r="U379" i="5" s="1"/>
  <c r="R378" i="5"/>
  <c r="U378" i="5" s="1"/>
  <c r="R377" i="5"/>
  <c r="U377" i="5" s="1"/>
  <c r="R376" i="5"/>
  <c r="U376" i="5" s="1"/>
  <c r="R375" i="5"/>
  <c r="U375" i="5" s="1"/>
  <c r="R374" i="5"/>
  <c r="U374" i="5" s="1"/>
  <c r="R373" i="5"/>
  <c r="U373" i="5" s="1"/>
  <c r="R372" i="5"/>
  <c r="U372" i="5" s="1"/>
  <c r="R371" i="5"/>
  <c r="U371" i="5" s="1"/>
  <c r="R370" i="5"/>
  <c r="U370" i="5" s="1"/>
  <c r="R369" i="5"/>
  <c r="U369" i="5" s="1"/>
  <c r="R368" i="5"/>
  <c r="U368" i="5" s="1"/>
  <c r="R367" i="5"/>
  <c r="U367" i="5" s="1"/>
  <c r="R366" i="5"/>
  <c r="U366" i="5" s="1"/>
  <c r="R365" i="5"/>
  <c r="U365" i="5" s="1"/>
  <c r="R364" i="5"/>
  <c r="U364" i="5" s="1"/>
  <c r="R363" i="5"/>
  <c r="U363" i="5" s="1"/>
  <c r="R362" i="5"/>
  <c r="U362" i="5" s="1"/>
  <c r="R361" i="5"/>
  <c r="U361" i="5" s="1"/>
  <c r="R360" i="5"/>
  <c r="U360" i="5" s="1"/>
  <c r="R359" i="5"/>
  <c r="U359" i="5" s="1"/>
  <c r="R358" i="5"/>
  <c r="U358" i="5" s="1"/>
  <c r="R357" i="5"/>
  <c r="U357" i="5" s="1"/>
  <c r="R356" i="5"/>
  <c r="U356" i="5" s="1"/>
  <c r="R355" i="5"/>
  <c r="U355" i="5" s="1"/>
  <c r="R354" i="5"/>
  <c r="U354" i="5" s="1"/>
  <c r="R353" i="5"/>
  <c r="U353" i="5" s="1"/>
  <c r="R352" i="5"/>
  <c r="U352" i="5" s="1"/>
  <c r="R351" i="5"/>
  <c r="U351" i="5" s="1"/>
  <c r="R350" i="5"/>
  <c r="U350" i="5" s="1"/>
  <c r="R349" i="5"/>
  <c r="U349" i="5" s="1"/>
  <c r="R348" i="5"/>
  <c r="U348" i="5" s="1"/>
  <c r="R347" i="5"/>
  <c r="U347" i="5" s="1"/>
  <c r="R346" i="5"/>
  <c r="U346" i="5" s="1"/>
  <c r="R345" i="5"/>
  <c r="U345" i="5" s="1"/>
  <c r="R344" i="5"/>
  <c r="U344" i="5" s="1"/>
  <c r="R343" i="5"/>
  <c r="U343" i="5" s="1"/>
  <c r="R342" i="5"/>
  <c r="U342" i="5" s="1"/>
  <c r="R341" i="5"/>
  <c r="U341" i="5" s="1"/>
  <c r="R340" i="5"/>
  <c r="U340" i="5" s="1"/>
  <c r="R339" i="5"/>
  <c r="U339" i="5" s="1"/>
  <c r="R338" i="5"/>
  <c r="U338" i="5" s="1"/>
  <c r="R337" i="5"/>
  <c r="U337" i="5" s="1"/>
  <c r="R336" i="5"/>
  <c r="U336" i="5" s="1"/>
  <c r="R335" i="5"/>
  <c r="U335" i="5" s="1"/>
  <c r="R334" i="5"/>
  <c r="U334" i="5" s="1"/>
  <c r="R333" i="5"/>
  <c r="U333" i="5" s="1"/>
  <c r="R332" i="5"/>
  <c r="U332" i="5" s="1"/>
  <c r="R331" i="5"/>
  <c r="U331" i="5" s="1"/>
  <c r="R330" i="5"/>
  <c r="U330" i="5" s="1"/>
  <c r="R329" i="5"/>
  <c r="U329" i="5" s="1"/>
  <c r="R328" i="5"/>
  <c r="U328" i="5" s="1"/>
  <c r="R327" i="5"/>
  <c r="U327" i="5" s="1"/>
  <c r="R326" i="5"/>
  <c r="U326" i="5" s="1"/>
  <c r="R325" i="5"/>
  <c r="U325" i="5" s="1"/>
  <c r="R324" i="5"/>
  <c r="U324" i="5" s="1"/>
  <c r="R323" i="5"/>
  <c r="U323" i="5" s="1"/>
  <c r="R322" i="5"/>
  <c r="U322" i="5" s="1"/>
  <c r="R321" i="5"/>
  <c r="U321" i="5" s="1"/>
  <c r="R320" i="5"/>
  <c r="U320" i="5" s="1"/>
  <c r="R319" i="5"/>
  <c r="U319" i="5" s="1"/>
  <c r="R318" i="5"/>
  <c r="U318" i="5" s="1"/>
  <c r="R317" i="5"/>
  <c r="U317" i="5" s="1"/>
  <c r="R316" i="5"/>
  <c r="U316" i="5" s="1"/>
  <c r="R315" i="5"/>
  <c r="U315" i="5" s="1"/>
  <c r="R314" i="5"/>
  <c r="U314" i="5" s="1"/>
  <c r="R313" i="5"/>
  <c r="U313" i="5" s="1"/>
  <c r="R312" i="5"/>
  <c r="U312" i="5" s="1"/>
  <c r="R311" i="5"/>
  <c r="U311" i="5" s="1"/>
  <c r="R310" i="5"/>
  <c r="U310" i="5" s="1"/>
  <c r="R309" i="5"/>
  <c r="U309" i="5" s="1"/>
  <c r="R308" i="5"/>
  <c r="U308" i="5" s="1"/>
  <c r="R307" i="5"/>
  <c r="U307" i="5" s="1"/>
  <c r="R306" i="5"/>
  <c r="U306" i="5" s="1"/>
  <c r="R305" i="5"/>
  <c r="U305" i="5" s="1"/>
  <c r="R304" i="5"/>
  <c r="U304" i="5" s="1"/>
  <c r="R303" i="5"/>
  <c r="U303" i="5" s="1"/>
  <c r="R302" i="5"/>
  <c r="U302" i="5" s="1"/>
  <c r="R301" i="5"/>
  <c r="U301" i="5" s="1"/>
  <c r="R300" i="5"/>
  <c r="U300" i="5" s="1"/>
  <c r="R299" i="5"/>
  <c r="U299" i="5" s="1"/>
  <c r="R298" i="5"/>
  <c r="U298" i="5" s="1"/>
  <c r="R297" i="5"/>
  <c r="U297" i="5" s="1"/>
  <c r="R296" i="5"/>
  <c r="U296" i="5" s="1"/>
  <c r="R295" i="5"/>
  <c r="U295" i="5" s="1"/>
  <c r="R294" i="5"/>
  <c r="U294" i="5" s="1"/>
  <c r="R293" i="5"/>
  <c r="U293" i="5" s="1"/>
  <c r="R292" i="5"/>
  <c r="U292" i="5" s="1"/>
  <c r="R291" i="5"/>
  <c r="U291" i="5" s="1"/>
  <c r="R290" i="5"/>
  <c r="U290" i="5" s="1"/>
  <c r="R289" i="5"/>
  <c r="U289" i="5" s="1"/>
  <c r="R288" i="5"/>
  <c r="U288" i="5" s="1"/>
  <c r="R287" i="5"/>
  <c r="U287" i="5" s="1"/>
  <c r="R286" i="5"/>
  <c r="U286" i="5" s="1"/>
  <c r="R285" i="5"/>
  <c r="U285" i="5" s="1"/>
  <c r="R284" i="5"/>
  <c r="U284" i="5" s="1"/>
  <c r="R283" i="5"/>
  <c r="U283" i="5" s="1"/>
  <c r="R282" i="5"/>
  <c r="U282" i="5" s="1"/>
  <c r="R281" i="5"/>
  <c r="U281" i="5" s="1"/>
  <c r="R280" i="5"/>
  <c r="U280" i="5" s="1"/>
  <c r="R279" i="5"/>
  <c r="U279" i="5" s="1"/>
  <c r="R278" i="5"/>
  <c r="U278" i="5" s="1"/>
  <c r="R277" i="5"/>
  <c r="U277" i="5" s="1"/>
  <c r="R276" i="5"/>
  <c r="U276" i="5" s="1"/>
  <c r="R275" i="5"/>
  <c r="U275" i="5" s="1"/>
  <c r="R274" i="5"/>
  <c r="U274" i="5" s="1"/>
  <c r="R273" i="5"/>
  <c r="U273" i="5" s="1"/>
  <c r="R272" i="5"/>
  <c r="U272" i="5" s="1"/>
  <c r="R271" i="5"/>
  <c r="U271" i="5" s="1"/>
  <c r="R270" i="5"/>
  <c r="U270" i="5" s="1"/>
  <c r="R269" i="5"/>
  <c r="U269" i="5" s="1"/>
  <c r="R268" i="5"/>
  <c r="U268" i="5" s="1"/>
  <c r="R267" i="5"/>
  <c r="U267" i="5" s="1"/>
  <c r="R266" i="5"/>
  <c r="U266" i="5" s="1"/>
  <c r="R265" i="5"/>
  <c r="U265" i="5" s="1"/>
  <c r="R264" i="5"/>
  <c r="U264" i="5" s="1"/>
  <c r="R263" i="5"/>
  <c r="U263" i="5" s="1"/>
  <c r="R262" i="5"/>
  <c r="U262" i="5" s="1"/>
  <c r="R261" i="5"/>
  <c r="U261" i="5" s="1"/>
  <c r="R260" i="5"/>
  <c r="U260" i="5" s="1"/>
  <c r="R259" i="5"/>
  <c r="U259" i="5" s="1"/>
  <c r="R258" i="5"/>
  <c r="U258" i="5" s="1"/>
  <c r="R257" i="5"/>
  <c r="U257" i="5" s="1"/>
  <c r="R256" i="5"/>
  <c r="U256" i="5" s="1"/>
  <c r="R255" i="5"/>
  <c r="U255" i="5" s="1"/>
  <c r="R254" i="5"/>
  <c r="U254" i="5" s="1"/>
  <c r="R253" i="5"/>
  <c r="U253" i="5" s="1"/>
  <c r="R252" i="5"/>
  <c r="U252" i="5" s="1"/>
  <c r="R251" i="5"/>
  <c r="U251" i="5" s="1"/>
  <c r="R250" i="5"/>
  <c r="U250" i="5" s="1"/>
  <c r="R249" i="5"/>
  <c r="U249" i="5" s="1"/>
  <c r="R248" i="5"/>
  <c r="U248" i="5" s="1"/>
  <c r="R247" i="5"/>
  <c r="U247" i="5" s="1"/>
  <c r="R246" i="5"/>
  <c r="U246" i="5" s="1"/>
  <c r="R245" i="5"/>
  <c r="U245" i="5" s="1"/>
  <c r="R244" i="5"/>
  <c r="U244" i="5" s="1"/>
  <c r="R243" i="5"/>
  <c r="U243" i="5" s="1"/>
  <c r="R242" i="5"/>
  <c r="U242" i="5" s="1"/>
  <c r="R241" i="5"/>
  <c r="U241" i="5" s="1"/>
  <c r="R240" i="5"/>
  <c r="U240" i="5" s="1"/>
  <c r="R239" i="5"/>
  <c r="U239" i="5" s="1"/>
  <c r="R238" i="5"/>
  <c r="U238" i="5" s="1"/>
  <c r="R237" i="5"/>
  <c r="U237" i="5" s="1"/>
  <c r="R236" i="5"/>
  <c r="U236" i="5" s="1"/>
  <c r="R235" i="5"/>
  <c r="U235" i="5" s="1"/>
  <c r="R234" i="5"/>
  <c r="U234" i="5" s="1"/>
  <c r="R233" i="5"/>
  <c r="U233" i="5" s="1"/>
  <c r="R232" i="5"/>
  <c r="U232" i="5" s="1"/>
  <c r="R231" i="5"/>
  <c r="U231" i="5" s="1"/>
  <c r="R230" i="5"/>
  <c r="U230" i="5" s="1"/>
  <c r="R229" i="5"/>
  <c r="U229" i="5" s="1"/>
  <c r="R228" i="5"/>
  <c r="U228" i="5" s="1"/>
  <c r="R227" i="5"/>
  <c r="U227" i="5" s="1"/>
  <c r="R226" i="5"/>
  <c r="U226" i="5" s="1"/>
  <c r="R225" i="5"/>
  <c r="U225" i="5" s="1"/>
  <c r="R224" i="5"/>
  <c r="U224" i="5" s="1"/>
  <c r="R223" i="5"/>
  <c r="U223" i="5" s="1"/>
  <c r="R222" i="5"/>
  <c r="U222" i="5" s="1"/>
  <c r="R221" i="5"/>
  <c r="U221" i="5" s="1"/>
  <c r="R220" i="5"/>
  <c r="U220" i="5" s="1"/>
  <c r="R219" i="5"/>
  <c r="U219" i="5" s="1"/>
  <c r="R218" i="5"/>
  <c r="U218" i="5" s="1"/>
  <c r="R217" i="5"/>
  <c r="U217" i="5" s="1"/>
  <c r="R216" i="5"/>
  <c r="U216" i="5" s="1"/>
  <c r="R215" i="5"/>
  <c r="U215" i="5" s="1"/>
  <c r="R214" i="5"/>
  <c r="U214" i="5" s="1"/>
  <c r="R213" i="5"/>
  <c r="U213" i="5" s="1"/>
  <c r="R212" i="5"/>
  <c r="U212" i="5" s="1"/>
  <c r="R211" i="5"/>
  <c r="U211" i="5" s="1"/>
  <c r="R210" i="5"/>
  <c r="U210" i="5" s="1"/>
  <c r="R209" i="5"/>
  <c r="U209" i="5" s="1"/>
  <c r="R208" i="5"/>
  <c r="U208" i="5" s="1"/>
  <c r="R207" i="5"/>
  <c r="U207" i="5" s="1"/>
  <c r="R206" i="5"/>
  <c r="U206" i="5" s="1"/>
  <c r="R205" i="5"/>
  <c r="U205" i="5" s="1"/>
  <c r="R204" i="5"/>
  <c r="U204" i="5" s="1"/>
  <c r="R203" i="5"/>
  <c r="U203" i="5" s="1"/>
  <c r="R202" i="5"/>
  <c r="U202" i="5" s="1"/>
  <c r="R201" i="5"/>
  <c r="U201" i="5" s="1"/>
  <c r="R200" i="5"/>
  <c r="U200" i="5" s="1"/>
  <c r="R199" i="5"/>
  <c r="U199" i="5" s="1"/>
  <c r="R198" i="5"/>
  <c r="U198" i="5" s="1"/>
  <c r="R197" i="5"/>
  <c r="U197" i="5" s="1"/>
  <c r="R196" i="5"/>
  <c r="U196" i="5" s="1"/>
  <c r="R195" i="5"/>
  <c r="U195" i="5" s="1"/>
  <c r="R194" i="5"/>
  <c r="U194" i="5" s="1"/>
  <c r="R193" i="5"/>
  <c r="U193" i="5" s="1"/>
  <c r="R192" i="5"/>
  <c r="U192" i="5" s="1"/>
  <c r="R191" i="5"/>
  <c r="U191" i="5" s="1"/>
  <c r="R190" i="5"/>
  <c r="U190" i="5" s="1"/>
  <c r="R189" i="5"/>
  <c r="U189" i="5" s="1"/>
  <c r="R188" i="5"/>
  <c r="U188" i="5" s="1"/>
  <c r="R187" i="5"/>
  <c r="U187" i="5" s="1"/>
  <c r="R186" i="5"/>
  <c r="U186" i="5" s="1"/>
  <c r="R185" i="5"/>
  <c r="U185" i="5" s="1"/>
  <c r="R184" i="5"/>
  <c r="U184" i="5" s="1"/>
  <c r="R183" i="5"/>
  <c r="U183" i="5" s="1"/>
  <c r="R182" i="5"/>
  <c r="U182" i="5" s="1"/>
  <c r="R181" i="5"/>
  <c r="U181" i="5" s="1"/>
  <c r="R180" i="5"/>
  <c r="U180" i="5" s="1"/>
  <c r="R179" i="5"/>
  <c r="U179" i="5" s="1"/>
  <c r="R178" i="5"/>
  <c r="U178" i="5" s="1"/>
  <c r="R177" i="5"/>
  <c r="U177" i="5" s="1"/>
  <c r="R176" i="5"/>
  <c r="U176" i="5" s="1"/>
  <c r="R175" i="5"/>
  <c r="U175" i="5" s="1"/>
  <c r="R174" i="5"/>
  <c r="U174" i="5" s="1"/>
  <c r="R173" i="5"/>
  <c r="U173" i="5" s="1"/>
  <c r="R172" i="5"/>
  <c r="U172" i="5" s="1"/>
  <c r="R171" i="5"/>
  <c r="U171" i="5" s="1"/>
  <c r="R170" i="5"/>
  <c r="U170" i="5" s="1"/>
  <c r="R169" i="5"/>
  <c r="U169" i="5" s="1"/>
  <c r="R168" i="5"/>
  <c r="U168" i="5" s="1"/>
  <c r="R167" i="5"/>
  <c r="U167" i="5" s="1"/>
  <c r="R166" i="5"/>
  <c r="U166" i="5" s="1"/>
  <c r="R165" i="5"/>
  <c r="U165" i="5" s="1"/>
  <c r="R164" i="5"/>
  <c r="U164" i="5" s="1"/>
  <c r="R163" i="5"/>
  <c r="U163" i="5" s="1"/>
  <c r="R162" i="5"/>
  <c r="U162" i="5" s="1"/>
  <c r="R161" i="5"/>
  <c r="U161" i="5" s="1"/>
  <c r="R160" i="5"/>
  <c r="U160" i="5" s="1"/>
  <c r="R159" i="5"/>
  <c r="U159" i="5" s="1"/>
  <c r="R158" i="5"/>
  <c r="U158" i="5" s="1"/>
  <c r="R157" i="5"/>
  <c r="U157" i="5" s="1"/>
  <c r="R156" i="5"/>
  <c r="U156" i="5" s="1"/>
  <c r="R155" i="5"/>
  <c r="U155" i="5" s="1"/>
  <c r="R154" i="5"/>
  <c r="U154" i="5" s="1"/>
  <c r="R153" i="5"/>
  <c r="U153" i="5" s="1"/>
  <c r="R152" i="5"/>
  <c r="U152" i="5" s="1"/>
  <c r="R151" i="5"/>
  <c r="U151" i="5" s="1"/>
  <c r="R150" i="5"/>
  <c r="U150" i="5" s="1"/>
  <c r="R149" i="5"/>
  <c r="U149" i="5" s="1"/>
  <c r="R148" i="5"/>
  <c r="U148" i="5" s="1"/>
  <c r="R147" i="5"/>
  <c r="U147" i="5" s="1"/>
  <c r="R146" i="5"/>
  <c r="U146" i="5" s="1"/>
  <c r="R145" i="5"/>
  <c r="U145" i="5" s="1"/>
  <c r="R144" i="5"/>
  <c r="U144" i="5" s="1"/>
  <c r="R143" i="5"/>
  <c r="U143" i="5" s="1"/>
  <c r="R142" i="5"/>
  <c r="U142" i="5" s="1"/>
  <c r="R141" i="5"/>
  <c r="U141" i="5" s="1"/>
  <c r="R140" i="5"/>
  <c r="U140" i="5" s="1"/>
  <c r="R139" i="5"/>
  <c r="U139" i="5" s="1"/>
  <c r="R138" i="5"/>
  <c r="U138" i="5" s="1"/>
  <c r="R137" i="5"/>
  <c r="U137" i="5" s="1"/>
  <c r="R136" i="5"/>
  <c r="U136" i="5" s="1"/>
  <c r="R135" i="5"/>
  <c r="U135" i="5" s="1"/>
  <c r="R134" i="5"/>
  <c r="U134" i="5" s="1"/>
  <c r="R133" i="5"/>
  <c r="U133" i="5" s="1"/>
  <c r="R132" i="5"/>
  <c r="U132" i="5" s="1"/>
  <c r="R131" i="5"/>
  <c r="U131" i="5" s="1"/>
  <c r="R130" i="5"/>
  <c r="U130" i="5" s="1"/>
  <c r="R129" i="5"/>
  <c r="U129" i="5" s="1"/>
  <c r="R128" i="5"/>
  <c r="U128" i="5" s="1"/>
  <c r="R127" i="5"/>
  <c r="U127" i="5" s="1"/>
  <c r="R126" i="5"/>
  <c r="U126" i="5" s="1"/>
  <c r="R125" i="5"/>
  <c r="U125" i="5" s="1"/>
  <c r="R124" i="5"/>
  <c r="U124" i="5" s="1"/>
  <c r="R123" i="5"/>
  <c r="U123" i="5" s="1"/>
  <c r="R122" i="5"/>
  <c r="U122" i="5" s="1"/>
  <c r="R121" i="5"/>
  <c r="U121" i="5" s="1"/>
  <c r="R120" i="5"/>
  <c r="U120" i="5" s="1"/>
  <c r="R119" i="5"/>
  <c r="U119" i="5" s="1"/>
  <c r="R118" i="5"/>
  <c r="U118" i="5" s="1"/>
  <c r="R117" i="5"/>
  <c r="U117" i="5" s="1"/>
  <c r="R116" i="5"/>
  <c r="U116" i="5" s="1"/>
  <c r="R115" i="5"/>
  <c r="U115" i="5" s="1"/>
  <c r="R114" i="5"/>
  <c r="U114" i="5" s="1"/>
  <c r="R113" i="5"/>
  <c r="U113" i="5" s="1"/>
  <c r="R112" i="5"/>
  <c r="U112" i="5" s="1"/>
  <c r="R111" i="5"/>
  <c r="U111" i="5" s="1"/>
  <c r="R110" i="5"/>
  <c r="U110" i="5" s="1"/>
  <c r="R109" i="5"/>
  <c r="U109" i="5" s="1"/>
  <c r="R108" i="5"/>
  <c r="U108" i="5" s="1"/>
  <c r="R107" i="5"/>
  <c r="U107" i="5" s="1"/>
  <c r="R106" i="5"/>
  <c r="U106" i="5" s="1"/>
  <c r="R105" i="5"/>
  <c r="U105" i="5" s="1"/>
  <c r="R104" i="5"/>
  <c r="U104" i="5" s="1"/>
  <c r="R103" i="5"/>
  <c r="U103" i="5" s="1"/>
  <c r="R102" i="5"/>
  <c r="U102" i="5" s="1"/>
  <c r="R101" i="5"/>
  <c r="U101" i="5" s="1"/>
  <c r="R100" i="5"/>
  <c r="U100" i="5" s="1"/>
  <c r="R99" i="5"/>
  <c r="U99" i="5" s="1"/>
  <c r="R98" i="5"/>
  <c r="U98" i="5" s="1"/>
  <c r="R97" i="5"/>
  <c r="U97" i="5" s="1"/>
  <c r="R96" i="5"/>
  <c r="U96" i="5" s="1"/>
  <c r="R95" i="5"/>
  <c r="U95" i="5" s="1"/>
  <c r="R94" i="5"/>
  <c r="U94" i="5" s="1"/>
  <c r="R93" i="5"/>
  <c r="U93" i="5" s="1"/>
  <c r="R92" i="5"/>
  <c r="U92" i="5" s="1"/>
  <c r="R91" i="5"/>
  <c r="U91" i="5" s="1"/>
  <c r="R90" i="5"/>
  <c r="U90" i="5" s="1"/>
  <c r="R89" i="5"/>
  <c r="U89" i="5" s="1"/>
  <c r="R88" i="5"/>
  <c r="U88" i="5" s="1"/>
  <c r="R87" i="5"/>
  <c r="U87" i="5" s="1"/>
  <c r="R86" i="5"/>
  <c r="U86" i="5" s="1"/>
  <c r="R85" i="5"/>
  <c r="U85" i="5" s="1"/>
  <c r="R84" i="5"/>
  <c r="U84" i="5" s="1"/>
  <c r="R83" i="5"/>
  <c r="U83" i="5" s="1"/>
  <c r="R82" i="5"/>
  <c r="U82" i="5" s="1"/>
  <c r="R81" i="5"/>
  <c r="U81" i="5" s="1"/>
  <c r="R80" i="5"/>
  <c r="U80" i="5" s="1"/>
  <c r="R79" i="5"/>
  <c r="U79" i="5" s="1"/>
  <c r="R78" i="5"/>
  <c r="U78" i="5" s="1"/>
  <c r="R77" i="5"/>
  <c r="U77" i="5" s="1"/>
  <c r="R76" i="5"/>
  <c r="U76" i="5" s="1"/>
  <c r="R75" i="5"/>
  <c r="U75" i="5" s="1"/>
  <c r="R74" i="5"/>
  <c r="U74" i="5" s="1"/>
  <c r="R73" i="5"/>
  <c r="U73" i="5" s="1"/>
  <c r="R72" i="5"/>
  <c r="U72" i="5" s="1"/>
  <c r="R71" i="5"/>
  <c r="U71" i="5" s="1"/>
  <c r="R70" i="5"/>
  <c r="U70" i="5" s="1"/>
  <c r="R69" i="5"/>
  <c r="U69" i="5" s="1"/>
  <c r="R68" i="5"/>
  <c r="U68" i="5" s="1"/>
  <c r="R67" i="5"/>
  <c r="U67" i="5" s="1"/>
  <c r="R66" i="5"/>
  <c r="U66" i="5" s="1"/>
  <c r="R65" i="5"/>
  <c r="U65" i="5" s="1"/>
  <c r="R64" i="5"/>
  <c r="U64" i="5" s="1"/>
  <c r="R63" i="5"/>
  <c r="U63" i="5" s="1"/>
  <c r="R62" i="5"/>
  <c r="U62" i="5" s="1"/>
  <c r="R61" i="5"/>
  <c r="U61" i="5" s="1"/>
  <c r="R60" i="5"/>
  <c r="U60" i="5" s="1"/>
  <c r="R59" i="5"/>
  <c r="U59" i="5" s="1"/>
  <c r="R58" i="5"/>
  <c r="U58" i="5" s="1"/>
  <c r="R57" i="5"/>
  <c r="U57" i="5" s="1"/>
  <c r="R56" i="5"/>
  <c r="U56" i="5" s="1"/>
  <c r="R55" i="5"/>
  <c r="U55" i="5" s="1"/>
  <c r="R54" i="5"/>
  <c r="U54" i="5" s="1"/>
  <c r="R53" i="5"/>
  <c r="U53" i="5" s="1"/>
  <c r="R52" i="5"/>
  <c r="U52" i="5" s="1"/>
  <c r="R51" i="5"/>
  <c r="U51" i="5" s="1"/>
  <c r="R50" i="5"/>
  <c r="U50" i="5" s="1"/>
  <c r="R49" i="5"/>
  <c r="U49" i="5" s="1"/>
  <c r="R48" i="5"/>
  <c r="U48" i="5" s="1"/>
  <c r="R47" i="5"/>
  <c r="U47" i="5" s="1"/>
  <c r="R46" i="5"/>
  <c r="U46" i="5" s="1"/>
  <c r="R45" i="5"/>
  <c r="U45" i="5" s="1"/>
  <c r="R44" i="5"/>
  <c r="U44" i="5" s="1"/>
  <c r="R43" i="5"/>
  <c r="U43" i="5" s="1"/>
  <c r="R42" i="5"/>
  <c r="U42" i="5" s="1"/>
  <c r="R41" i="5"/>
  <c r="U41" i="5" s="1"/>
  <c r="R40" i="5"/>
  <c r="U40" i="5" s="1"/>
  <c r="R39" i="5"/>
  <c r="U39" i="5" s="1"/>
  <c r="R38" i="5"/>
  <c r="U38" i="5" s="1"/>
  <c r="R37" i="5"/>
  <c r="U37" i="5" s="1"/>
  <c r="R36" i="5"/>
  <c r="U36" i="5" s="1"/>
  <c r="R35" i="5"/>
  <c r="U35" i="5" s="1"/>
  <c r="R34" i="5"/>
  <c r="U34" i="5" s="1"/>
  <c r="R33" i="5"/>
  <c r="U33" i="5" s="1"/>
  <c r="R32" i="5"/>
  <c r="U32" i="5" s="1"/>
  <c r="R31" i="5"/>
  <c r="U31" i="5" s="1"/>
  <c r="R30" i="5"/>
  <c r="U30" i="5" s="1"/>
  <c r="R29" i="5"/>
  <c r="U29" i="5" s="1"/>
  <c r="R28" i="5"/>
  <c r="U28" i="5" s="1"/>
  <c r="R27" i="5"/>
  <c r="U27" i="5" s="1"/>
  <c r="R26" i="5"/>
  <c r="U26" i="5" s="1"/>
  <c r="R25" i="5"/>
  <c r="U25" i="5" s="1"/>
  <c r="R24" i="5"/>
  <c r="U24" i="5" s="1"/>
  <c r="R23" i="5"/>
  <c r="U23" i="5" s="1"/>
  <c r="R22" i="5"/>
  <c r="U22" i="5" s="1"/>
  <c r="R21" i="5"/>
  <c r="U21" i="5" s="1"/>
  <c r="R20" i="5"/>
  <c r="U20" i="5" s="1"/>
  <c r="R19" i="5"/>
  <c r="U19" i="5" s="1"/>
  <c r="R18" i="5"/>
  <c r="U18" i="5" s="1"/>
  <c r="R17" i="5"/>
  <c r="U17" i="5" s="1"/>
  <c r="R16" i="5"/>
  <c r="U16" i="5" s="1"/>
  <c r="R15" i="5"/>
  <c r="U15" i="5" s="1"/>
  <c r="R14" i="5"/>
  <c r="U14" i="5" s="1"/>
  <c r="R13" i="5"/>
  <c r="U13" i="5" s="1"/>
  <c r="R12" i="5"/>
  <c r="U12" i="5" s="1"/>
  <c r="R11" i="5"/>
  <c r="U11" i="5" s="1"/>
  <c r="R10" i="5"/>
  <c r="U10" i="5" s="1"/>
  <c r="R138" i="4" l="1"/>
  <c r="U138" i="4" s="1"/>
  <c r="R137" i="4"/>
  <c r="U137" i="4" s="1"/>
  <c r="U136" i="4"/>
  <c r="R136" i="4"/>
  <c r="U135" i="4"/>
  <c r="R135" i="4"/>
  <c r="U134" i="4"/>
  <c r="R134" i="4"/>
  <c r="U133" i="4"/>
  <c r="R133" i="4"/>
  <c r="U132" i="4"/>
  <c r="R132" i="4"/>
  <c r="U131" i="4"/>
  <c r="R131" i="4"/>
  <c r="U130" i="4"/>
  <c r="R130" i="4"/>
  <c r="U129" i="4"/>
  <c r="R129" i="4"/>
  <c r="U128" i="4"/>
  <c r="R128" i="4"/>
  <c r="U127" i="4"/>
  <c r="R127" i="4"/>
  <c r="U126" i="4"/>
  <c r="R126" i="4"/>
  <c r="U125" i="4"/>
  <c r="R125" i="4"/>
  <c r="U124" i="4"/>
  <c r="R124" i="4"/>
  <c r="U123" i="4"/>
  <c r="R123" i="4"/>
  <c r="U122" i="4"/>
  <c r="R122" i="4"/>
  <c r="U121" i="4"/>
  <c r="R121" i="4"/>
  <c r="U120" i="4"/>
  <c r="R120" i="4"/>
  <c r="U119" i="4"/>
  <c r="R119" i="4"/>
  <c r="U118" i="4"/>
  <c r="R118" i="4"/>
  <c r="U117" i="4"/>
  <c r="R117" i="4"/>
  <c r="U116" i="4"/>
  <c r="R116" i="4"/>
  <c r="U115" i="4"/>
  <c r="R115" i="4"/>
  <c r="U114" i="4"/>
  <c r="R114" i="4"/>
  <c r="U113" i="4"/>
  <c r="R113" i="4"/>
  <c r="U112" i="4"/>
  <c r="R112" i="4"/>
  <c r="U111" i="4"/>
  <c r="R111" i="4"/>
  <c r="U110" i="4"/>
  <c r="R110" i="4"/>
  <c r="U109" i="4"/>
  <c r="R109" i="4"/>
  <c r="U108" i="4"/>
  <c r="R108" i="4"/>
  <c r="U107" i="4"/>
  <c r="R107" i="4"/>
  <c r="U106" i="4"/>
  <c r="R106" i="4"/>
  <c r="U105" i="4"/>
  <c r="R105" i="4"/>
  <c r="U104" i="4"/>
  <c r="R104" i="4"/>
  <c r="R103" i="4"/>
  <c r="R102" i="4"/>
  <c r="R101" i="4"/>
  <c r="R100" i="4"/>
  <c r="R99" i="4"/>
  <c r="R98" i="4"/>
  <c r="R97" i="4"/>
  <c r="R96" i="4"/>
  <c r="R95" i="4"/>
  <c r="R94" i="4"/>
  <c r="R93" i="4"/>
  <c r="R92" i="4"/>
  <c r="R91" i="4"/>
  <c r="R90" i="4"/>
  <c r="R89" i="4"/>
  <c r="R88" i="4"/>
  <c r="R87" i="4"/>
  <c r="R86" i="4"/>
  <c r="R85" i="4"/>
  <c r="R84" i="4"/>
  <c r="R83" i="4"/>
  <c r="R82" i="4"/>
  <c r="R81" i="4"/>
  <c r="R80" i="4"/>
  <c r="R79" i="4"/>
  <c r="R78" i="4"/>
  <c r="R77" i="4"/>
  <c r="R76" i="4"/>
  <c r="R75" i="4"/>
  <c r="R74" i="4"/>
  <c r="U73" i="4"/>
  <c r="R73" i="4"/>
  <c r="U72" i="4"/>
  <c r="R72" i="4"/>
  <c r="U71" i="4"/>
  <c r="R71" i="4"/>
  <c r="U70" i="4"/>
  <c r="R70" i="4"/>
  <c r="U69" i="4"/>
  <c r="R69" i="4"/>
  <c r="U68" i="4"/>
  <c r="R68" i="4"/>
  <c r="U67" i="4"/>
  <c r="R67" i="4"/>
  <c r="U66" i="4"/>
  <c r="R66" i="4"/>
  <c r="U65" i="4"/>
  <c r="R65" i="4"/>
  <c r="U64" i="4"/>
  <c r="R64" i="4"/>
  <c r="U63" i="4"/>
  <c r="R63" i="4"/>
  <c r="U62" i="4"/>
  <c r="R62" i="4"/>
  <c r="U61" i="4"/>
  <c r="R61" i="4"/>
  <c r="U60" i="4"/>
  <c r="R60" i="4"/>
  <c r="U59" i="4"/>
  <c r="R59" i="4"/>
  <c r="U58" i="4"/>
  <c r="R58" i="4"/>
  <c r="U57" i="4"/>
  <c r="R57" i="4"/>
  <c r="U56" i="4"/>
  <c r="R56" i="4"/>
  <c r="U55" i="4"/>
  <c r="R55" i="4"/>
  <c r="U54" i="4"/>
  <c r="R54" i="4"/>
  <c r="U53" i="4"/>
  <c r="R53" i="4"/>
  <c r="U52" i="4"/>
  <c r="R52" i="4"/>
  <c r="U51" i="4"/>
  <c r="R51" i="4"/>
  <c r="U50" i="4"/>
  <c r="R50" i="4"/>
  <c r="U49" i="4"/>
  <c r="R49" i="4"/>
  <c r="U48" i="4"/>
  <c r="R48" i="4"/>
  <c r="U47" i="4"/>
  <c r="R47" i="4"/>
  <c r="U46" i="4"/>
  <c r="R46" i="4"/>
  <c r="U45" i="4"/>
  <c r="R45" i="4"/>
  <c r="U44" i="4"/>
  <c r="R44" i="4"/>
  <c r="U43" i="4"/>
  <c r="R43" i="4"/>
  <c r="U42" i="4"/>
  <c r="R42" i="4"/>
  <c r="U41" i="4"/>
  <c r="R41" i="4"/>
  <c r="U40" i="4"/>
  <c r="R40" i="4"/>
  <c r="U39" i="4"/>
  <c r="R39" i="4"/>
  <c r="U38" i="4"/>
  <c r="R38" i="4"/>
  <c r="U37" i="4"/>
  <c r="R37" i="4"/>
  <c r="U36" i="4"/>
  <c r="R36" i="4"/>
  <c r="U35" i="4"/>
  <c r="R35" i="4"/>
  <c r="U34" i="4"/>
  <c r="R34" i="4"/>
  <c r="U33" i="4"/>
  <c r="R33" i="4"/>
  <c r="U32" i="4"/>
  <c r="R32" i="4"/>
  <c r="U31" i="4"/>
  <c r="R31" i="4"/>
  <c r="U30" i="4"/>
  <c r="R30" i="4"/>
  <c r="U29" i="4"/>
  <c r="R29" i="4"/>
  <c r="U28" i="4"/>
  <c r="R28" i="4"/>
  <c r="U27" i="4"/>
  <c r="R27" i="4"/>
  <c r="U26" i="4"/>
  <c r="R26" i="4"/>
  <c r="U25" i="4"/>
  <c r="R25" i="4"/>
  <c r="U24" i="4"/>
  <c r="R24" i="4"/>
  <c r="U23" i="4"/>
  <c r="R23" i="4"/>
  <c r="U22" i="4"/>
  <c r="R22" i="4"/>
  <c r="U21" i="4"/>
  <c r="R21" i="4"/>
  <c r="U20" i="4"/>
  <c r="R20" i="4"/>
  <c r="U19" i="4"/>
  <c r="R19" i="4"/>
  <c r="U18" i="4"/>
  <c r="R18" i="4"/>
  <c r="U17" i="4"/>
  <c r="R17" i="4"/>
  <c r="U16" i="4"/>
  <c r="R16" i="4"/>
  <c r="U15" i="4"/>
  <c r="R15" i="4"/>
  <c r="U14" i="4"/>
  <c r="R14" i="4"/>
  <c r="U13" i="4"/>
  <c r="R13" i="4"/>
  <c r="U12" i="4"/>
  <c r="R12" i="4"/>
  <c r="U11" i="4"/>
  <c r="R11" i="4"/>
  <c r="U10" i="4"/>
  <c r="R10" i="4"/>
  <c r="R64" i="2" l="1"/>
  <c r="U64" i="2" s="1"/>
  <c r="U62" i="2"/>
  <c r="U61" i="2"/>
  <c r="U60" i="2"/>
  <c r="U59" i="2"/>
  <c r="U58" i="2"/>
  <c r="U57" i="2"/>
  <c r="U56" i="2"/>
  <c r="U55" i="2"/>
  <c r="U54" i="2"/>
  <c r="U53" i="2"/>
  <c r="U52" i="2"/>
  <c r="U51" i="2"/>
  <c r="U50" i="2"/>
  <c r="U49" i="2"/>
  <c r="U48" i="2"/>
  <c r="U47" i="2"/>
  <c r="U46" i="2"/>
  <c r="U45" i="2"/>
  <c r="U44" i="2"/>
  <c r="U43" i="2"/>
  <c r="R42" i="2"/>
  <c r="U42" i="2" s="1"/>
  <c r="R41" i="2"/>
  <c r="U41" i="2" s="1"/>
  <c r="R40" i="2"/>
  <c r="U40" i="2" s="1"/>
  <c r="R39" i="2"/>
  <c r="U39" i="2" s="1"/>
  <c r="R38" i="2"/>
  <c r="U38" i="2" s="1"/>
  <c r="R37" i="2"/>
  <c r="U37" i="2" s="1"/>
  <c r="U36" i="2"/>
  <c r="R36" i="2"/>
  <c r="U35" i="2"/>
  <c r="R35" i="2"/>
  <c r="U34" i="2"/>
  <c r="R34" i="2"/>
  <c r="U33" i="2"/>
  <c r="R33" i="2"/>
  <c r="U32" i="2"/>
  <c r="R32" i="2"/>
  <c r="U31" i="2"/>
  <c r="R31" i="2"/>
  <c r="U30" i="2"/>
  <c r="R30" i="2"/>
  <c r="U29" i="2"/>
  <c r="R29" i="2"/>
  <c r="R28" i="2"/>
  <c r="U28" i="2" s="1"/>
  <c r="R27" i="2"/>
  <c r="U27" i="2" s="1"/>
  <c r="R26" i="2"/>
  <c r="U26" i="2" s="1"/>
  <c r="R25" i="2"/>
  <c r="U25" i="2" s="1"/>
  <c r="U24" i="2"/>
  <c r="R24" i="2"/>
  <c r="U23" i="2"/>
  <c r="R23" i="2"/>
  <c r="U22" i="2"/>
  <c r="R22" i="2"/>
  <c r="U21" i="2"/>
  <c r="R21" i="2"/>
  <c r="U20" i="2"/>
  <c r="R20" i="2"/>
  <c r="U19" i="2"/>
  <c r="R19" i="2"/>
  <c r="U18" i="2"/>
  <c r="R18" i="2"/>
  <c r="U17" i="2"/>
  <c r="R17" i="2"/>
  <c r="U16" i="2"/>
  <c r="R16" i="2"/>
  <c r="U15" i="2"/>
  <c r="R15" i="2"/>
  <c r="U14" i="2"/>
  <c r="R14" i="2"/>
  <c r="U13" i="2"/>
  <c r="R13" i="2"/>
  <c r="U12" i="2"/>
  <c r="R12" i="2"/>
  <c r="U11" i="2"/>
  <c r="R11" i="2"/>
  <c r="U10" i="2"/>
  <c r="R10" i="2"/>
</calcChain>
</file>

<file path=xl/comments1.xml><?xml version="1.0" encoding="utf-8"?>
<comments xmlns="http://schemas.openxmlformats.org/spreadsheetml/2006/main">
  <authors>
    <author>Автор</author>
  </authors>
  <commentList>
    <comment ref="D800" authorId="0" shapeId="0">
      <text>
        <r>
          <rPr>
            <b/>
            <sz val="9"/>
            <color indexed="81"/>
            <rFont val="Tahoma"/>
            <family val="2"/>
            <charset val="204"/>
          </rPr>
          <t>Автор:</t>
        </r>
        <r>
          <rPr>
            <sz val="9"/>
            <color indexed="81"/>
            <rFont val="Tahoma"/>
            <family val="2"/>
            <charset val="204"/>
          </rPr>
          <t xml:space="preserve">
подписаны 462 паспортом!!!</t>
        </r>
      </text>
    </comment>
    <comment ref="D801" authorId="0" shapeId="0">
      <text>
        <r>
          <rPr>
            <b/>
            <sz val="9"/>
            <color indexed="81"/>
            <rFont val="Tahoma"/>
            <family val="2"/>
            <charset val="204"/>
          </rPr>
          <t>Автор:</t>
        </r>
        <r>
          <rPr>
            <sz val="9"/>
            <color indexed="81"/>
            <rFont val="Tahoma"/>
            <family val="2"/>
            <charset val="204"/>
          </rPr>
          <t xml:space="preserve">
подписан как 462</t>
        </r>
      </text>
    </comment>
  </commentList>
</comments>
</file>

<file path=xl/comments2.xml><?xml version="1.0" encoding="utf-8"?>
<comments xmlns="http://schemas.openxmlformats.org/spreadsheetml/2006/main">
  <authors>
    <author>Автор</author>
  </authors>
  <commentList>
    <comment ref="G75" authorId="0" shapeId="0">
      <text>
        <r>
          <rPr>
            <b/>
            <sz val="9"/>
            <color indexed="81"/>
            <rFont val="Tahoma"/>
            <family val="2"/>
            <charset val="204"/>
          </rPr>
          <t>Автор:</t>
        </r>
        <r>
          <rPr>
            <sz val="9"/>
            <color indexed="81"/>
            <rFont val="Tahoma"/>
            <family val="2"/>
            <charset val="204"/>
          </rPr>
          <t xml:space="preserve">
ГИ 1,71МПа</t>
        </r>
      </text>
    </comment>
    <comment ref="G76" authorId="0" shapeId="0">
      <text>
        <r>
          <rPr>
            <b/>
            <sz val="9"/>
            <color indexed="81"/>
            <rFont val="Tahoma"/>
            <family val="2"/>
            <charset val="204"/>
          </rPr>
          <t>Автор:</t>
        </r>
        <r>
          <rPr>
            <sz val="9"/>
            <color indexed="81"/>
            <rFont val="Tahoma"/>
            <family val="2"/>
            <charset val="204"/>
          </rPr>
          <t xml:space="preserve">
ГИ 1,71МПа</t>
        </r>
      </text>
    </comment>
    <comment ref="G77" authorId="0" shapeId="0">
      <text>
        <r>
          <rPr>
            <b/>
            <sz val="9"/>
            <color indexed="81"/>
            <rFont val="Tahoma"/>
            <family val="2"/>
            <charset val="204"/>
          </rPr>
          <t>Автор:</t>
        </r>
        <r>
          <rPr>
            <sz val="9"/>
            <color indexed="81"/>
            <rFont val="Tahoma"/>
            <family val="2"/>
            <charset val="204"/>
          </rPr>
          <t xml:space="preserve">
ГИ 1,71МПа</t>
        </r>
      </text>
    </comment>
    <comment ref="G78" authorId="0" shapeId="0">
      <text>
        <r>
          <rPr>
            <b/>
            <sz val="9"/>
            <color indexed="81"/>
            <rFont val="Tahoma"/>
            <family val="2"/>
            <charset val="204"/>
          </rPr>
          <t>Автор:</t>
        </r>
        <r>
          <rPr>
            <sz val="9"/>
            <color indexed="81"/>
            <rFont val="Tahoma"/>
            <family val="2"/>
            <charset val="204"/>
          </rPr>
          <t xml:space="preserve">
ГИ 1,71МПа</t>
        </r>
      </text>
    </comment>
    <comment ref="G79" authorId="0" shapeId="0">
      <text>
        <r>
          <rPr>
            <b/>
            <sz val="9"/>
            <color indexed="81"/>
            <rFont val="Tahoma"/>
            <family val="2"/>
            <charset val="204"/>
          </rPr>
          <t>Автор:</t>
        </r>
        <r>
          <rPr>
            <sz val="9"/>
            <color indexed="81"/>
            <rFont val="Tahoma"/>
            <family val="2"/>
            <charset val="204"/>
          </rPr>
          <t xml:space="preserve">
ГИ 1,71МПа</t>
        </r>
      </text>
    </comment>
    <comment ref="G80" authorId="0" shapeId="0">
      <text>
        <r>
          <rPr>
            <b/>
            <sz val="9"/>
            <color indexed="81"/>
            <rFont val="Tahoma"/>
            <family val="2"/>
            <charset val="204"/>
          </rPr>
          <t>Автор:</t>
        </r>
        <r>
          <rPr>
            <sz val="9"/>
            <color indexed="81"/>
            <rFont val="Tahoma"/>
            <family val="2"/>
            <charset val="204"/>
          </rPr>
          <t xml:space="preserve">
ГИ 1,71МПа</t>
        </r>
      </text>
    </comment>
  </commentList>
</comments>
</file>

<file path=xl/sharedStrings.xml><?xml version="1.0" encoding="utf-8"?>
<sst xmlns="http://schemas.openxmlformats.org/spreadsheetml/2006/main" count="39954" uniqueCount="7294">
  <si>
    <t>ТЕХНОЛОГИЧЕСКИЙ ТРУБОПРОВОД</t>
  </si>
  <si>
    <t>ТЦПН№1_АТ-1 (Атмосферная трубчатка)</t>
  </si>
  <si>
    <t>Паспортные данные трубопровода</t>
  </si>
  <si>
    <t>№ п/п</t>
  </si>
  <si>
    <t>Регистрационный № ОТН</t>
  </si>
  <si>
    <t>Наименование</t>
  </si>
  <si>
    <t>Среда</t>
  </si>
  <si>
    <t>Категория</t>
  </si>
  <si>
    <t>Характеристика трубопровода</t>
  </si>
  <si>
    <t>Год ввода 
в эксплуатацию</t>
  </si>
  <si>
    <t>Очередные сроки освидетельствования (ревизии)</t>
  </si>
  <si>
    <t xml:space="preserve">Нормативный 
срок службы, лет </t>
  </si>
  <si>
    <t>Материал</t>
  </si>
  <si>
    <t>Год окончания номинального срока службы установленного производителем</t>
  </si>
  <si>
    <t>ЭПБ</t>
  </si>
  <si>
    <t>Наименование по паспорту</t>
  </si>
  <si>
    <t>Наименование участков или обозначение по схеме</t>
  </si>
  <si>
    <t>Давление 
расчетное, МПа</t>
  </si>
  <si>
    <t>Рабочие
параметры</t>
  </si>
  <si>
    <t>Размер 
трубопровода</t>
  </si>
  <si>
    <t>Предыдущее</t>
  </si>
  <si>
    <t>Последующее</t>
  </si>
  <si>
    <t>Предыдущая</t>
  </si>
  <si>
    <t>Назначенный 
срок службы, лет</t>
  </si>
  <si>
    <t>Последующая</t>
  </si>
  <si>
    <t>Давление, МПа</t>
  </si>
  <si>
    <r>
      <t>температура, С</t>
    </r>
    <r>
      <rPr>
        <i/>
        <vertAlign val="superscript"/>
        <sz val="9"/>
        <color indexed="8"/>
        <rFont val="Times New Roman"/>
        <family val="1"/>
        <charset val="204"/>
      </rPr>
      <t>0</t>
    </r>
  </si>
  <si>
    <t>Протяжен-
ность, м</t>
  </si>
  <si>
    <t>Наружный 
диаметр, мм</t>
  </si>
  <si>
    <t>Номинальная 
толщ. стенки, мм</t>
  </si>
  <si>
    <t>1.1.001</t>
  </si>
  <si>
    <t>Р 101А/В - Е 101А</t>
  </si>
  <si>
    <t>-</t>
  </si>
  <si>
    <t>Нефть</t>
  </si>
  <si>
    <t>I А(а)</t>
  </si>
  <si>
    <t>Ст.20</t>
  </si>
  <si>
    <t>В3В</t>
  </si>
  <si>
    <t>1.1.002</t>
  </si>
  <si>
    <t>Е 101В-Е 102А</t>
  </si>
  <si>
    <t>II А(б)</t>
  </si>
  <si>
    <t>1.1.003</t>
  </si>
  <si>
    <t>Е 102В-V 101</t>
  </si>
  <si>
    <t>1.1.004</t>
  </si>
  <si>
    <t>V 101-E 103</t>
  </si>
  <si>
    <t>1.1.005</t>
  </si>
  <si>
    <t>E 103-E 104A</t>
  </si>
  <si>
    <t>1.1.006</t>
  </si>
  <si>
    <t>E 104 B-Е 105</t>
  </si>
  <si>
    <t>1.1.009</t>
  </si>
  <si>
    <t>Коллектор(Jc, Мс, Рс, Тс) 1107-Н 101</t>
  </si>
  <si>
    <t>1.1.010</t>
  </si>
  <si>
    <t>Коллектор(Jc, Мс, Рс, Тс) 1107-Н 102</t>
  </si>
  <si>
    <t>Мазут</t>
  </si>
  <si>
    <t>II Б(в)</t>
  </si>
  <si>
    <t>1.1.012</t>
  </si>
  <si>
    <t>Р 106 А/В - Е 105</t>
  </si>
  <si>
    <t>G3C</t>
  </si>
  <si>
    <t>III Б(в)</t>
  </si>
  <si>
    <t>В1В</t>
  </si>
  <si>
    <t>1.1.015</t>
  </si>
  <si>
    <t>Т 101-АС 101 А,В,С</t>
  </si>
  <si>
    <t>Бензин</t>
  </si>
  <si>
    <t>II Б(б)</t>
  </si>
  <si>
    <t>не проводилась</t>
  </si>
  <si>
    <t>III Б(б)</t>
  </si>
  <si>
    <t>1.1.019</t>
  </si>
  <si>
    <t>(Р 102 А/В-Т 101)-АС 103</t>
  </si>
  <si>
    <t>ASME (SA105)</t>
  </si>
  <si>
    <t>1.1.020</t>
  </si>
  <si>
    <t>АС 103 - Р 13, Р 14(блок задвижек) Е 106</t>
  </si>
  <si>
    <t>1.1.021</t>
  </si>
  <si>
    <t>АС 103- (линия некондиции)</t>
  </si>
  <si>
    <t>ДТ</t>
  </si>
  <si>
    <t>1.1.023</t>
  </si>
  <si>
    <t>Е 102А- 1136-Т 101</t>
  </si>
  <si>
    <t>В1С</t>
  </si>
  <si>
    <t>1.1.025</t>
  </si>
  <si>
    <t>Т 103-Р 105 А/В</t>
  </si>
  <si>
    <t>1.1.027</t>
  </si>
  <si>
    <t>Е 103 - Е 102 В</t>
  </si>
  <si>
    <t>1.1.028</t>
  </si>
  <si>
    <t>Е 102 А - АС 102</t>
  </si>
  <si>
    <t>IV Б(в)</t>
  </si>
  <si>
    <t>09Г2С</t>
  </si>
  <si>
    <t>1.1.037</t>
  </si>
  <si>
    <t>Природный газ из V-110 до Е-110, от Е-110 ГРП, от ГРП до горелок печей Н-101, Н-102, в шлемовый трубопровод колонны Т-101, на продувку факельного коллектора, природный газ от границы АТ-1 до V-110, природный газ сети завода до границыАт-1</t>
  </si>
  <si>
    <t>FG 4237</t>
  </si>
  <si>
    <t>природный газ</t>
  </si>
  <si>
    <t>II Б(а)</t>
  </si>
  <si>
    <t>cn.20</t>
  </si>
  <si>
    <t>FG 4188</t>
  </si>
  <si>
    <t>FG 4194</t>
  </si>
  <si>
    <t>FG 4195</t>
  </si>
  <si>
    <t>FG 1149</t>
  </si>
  <si>
    <t>FG 1155</t>
  </si>
  <si>
    <t>26/3.</t>
  </si>
  <si>
    <t>26/1.</t>
  </si>
  <si>
    <t>18/5.</t>
  </si>
  <si>
    <t>26/2.</t>
  </si>
  <si>
    <t>17/5.</t>
  </si>
  <si>
    <t>FG 4198</t>
  </si>
  <si>
    <t>FG 4197</t>
  </si>
  <si>
    <t>Водяной пар</t>
  </si>
  <si>
    <t>II В</t>
  </si>
  <si>
    <t>А106В</t>
  </si>
  <si>
    <t>1.1.02ПВ</t>
  </si>
  <si>
    <t xml:space="preserve">Транспортировка водяного пара от линии 4119 до печей Н-101, Н-102 </t>
  </si>
  <si>
    <t>IV В</t>
  </si>
  <si>
    <t>ТЦПН№1_АТ-2 (Атмосферная трубчатка)</t>
  </si>
  <si>
    <t>1.2.001</t>
  </si>
  <si>
    <t>трубопровод заводского газа</t>
  </si>
  <si>
    <t>от границы проектирования до емкости поз. Е-2 (15-2)</t>
  </si>
  <si>
    <t>Заводской газ</t>
  </si>
  <si>
    <t>Ст 20</t>
  </si>
  <si>
    <t>от линии 15-1 до емкости поз. Е-3</t>
  </si>
  <si>
    <t>от линии 15-1  до емкости поз. Е-6 (16-1)</t>
  </si>
  <si>
    <t xml:space="preserve"> </t>
  </si>
  <si>
    <t>Линия топливного газа</t>
  </si>
  <si>
    <t>Топливный газ</t>
  </si>
  <si>
    <t>1.2.010</t>
  </si>
  <si>
    <t>от теплообменника поз. Т-14 до границы проектирования (поз. П-1)</t>
  </si>
  <si>
    <t>от трубопровода 16-7  до границы проектирования (поз. П-1)</t>
  </si>
  <si>
    <t>от границы проектирования (коллекторов топливного и пилотного газа) до трубопровода 17-1</t>
  </si>
  <si>
    <t>Газ</t>
  </si>
  <si>
    <t>Сырая нефть</t>
  </si>
  <si>
    <t>трубопровод сырой нефти</t>
  </si>
  <si>
    <t>1.2.015</t>
  </si>
  <si>
    <t>от теплообменника поз. Т-1 до теплообменника поз. Т-2</t>
  </si>
  <si>
    <t>от теплообменника поз. Т-3 до теплообменника поз. Т-4</t>
  </si>
  <si>
    <t>трубопровод обессоленной нефти</t>
  </si>
  <si>
    <t>Обессоленная нефть</t>
  </si>
  <si>
    <t>атм.</t>
  </si>
  <si>
    <t>1.2.023</t>
  </si>
  <si>
    <t>от теплообменника поз. Т-5 до теплообменника поз. Т-7</t>
  </si>
  <si>
    <t>I А(б)</t>
  </si>
  <si>
    <t>трубопровод бензиновой фракции НК-140</t>
  </si>
  <si>
    <t>Бензиновая фракция НК-140</t>
  </si>
  <si>
    <t>1.2.038</t>
  </si>
  <si>
    <t>от колонны поз. К-1  до блока аппаратов поз. ХК-1, ХК-3/1</t>
  </si>
  <si>
    <t>от линии 3-1 до предохранительных клапанов ППК-5,6,7,8</t>
  </si>
  <si>
    <t>от линии 3-12 от линии 3-1 до блока аппаратов поз. ХК-3/1</t>
  </si>
  <si>
    <t>1.2.039</t>
  </si>
  <si>
    <t>Линия 3-2 от блока аппаратов ХК-1 до емкости поз. Е-1</t>
  </si>
  <si>
    <t>Линия 3-13 от блока аппаратов ХК-3,до линии 3-2</t>
  </si>
  <si>
    <t>Линия 3-14 от линии 3-2 до теплообменника Т-101</t>
  </si>
  <si>
    <t>Линия 3-15 от теплообменника Т-101 до линии 3-2</t>
  </si>
  <si>
    <t>Нестабильный бензин</t>
  </si>
  <si>
    <t>Стабильный бензин</t>
  </si>
  <si>
    <t>Некондиция</t>
  </si>
  <si>
    <t>Сжиженный газ</t>
  </si>
  <si>
    <t xml:space="preserve">линия конденсата сжиженного газа </t>
  </si>
  <si>
    <t xml:space="preserve">Конденсат сжиженного газа </t>
  </si>
  <si>
    <t>1.2.058</t>
  </si>
  <si>
    <t>от насосов поз. Н-12/1,2 до колонны поз. К-4</t>
  </si>
  <si>
    <t>от насосов поз. Н-12/1,2  до границы проектирования</t>
  </si>
  <si>
    <t>от трубопровода 7-4 до пробоотборника ПО-13</t>
  </si>
  <si>
    <t>1.2.061</t>
  </si>
  <si>
    <t>трубопровод керосиновой фракции</t>
  </si>
  <si>
    <t>от колонны поз. К-2 до колонны поз. К-3/1</t>
  </si>
  <si>
    <t>Керосиновая фракция</t>
  </si>
  <si>
    <t>от колонны поз. К-2   до насосов поз. Н-6/1,2</t>
  </si>
  <si>
    <t>1.2.064</t>
  </si>
  <si>
    <t>от насосов поз. Н-5/1,2  до аппарата поз. Х-9/1</t>
  </si>
  <si>
    <t>линия лёгкой дизельной фракции</t>
  </si>
  <si>
    <t>Лёгкая дизельная фракция</t>
  </si>
  <si>
    <t>1.2.075</t>
  </si>
  <si>
    <t>от насосов поз. Н-7/1,2 до теплообменника поз. Т-11</t>
  </si>
  <si>
    <t>от трубопровода 9-4 до теплообменника поз. Т-5</t>
  </si>
  <si>
    <t>от теплообменника поз. Т-11 до трубопровода 9-5</t>
  </si>
  <si>
    <t>1.2.078</t>
  </si>
  <si>
    <t>от АВО поз. Х-2 до блока смешения (трубопровода 12-1)</t>
  </si>
  <si>
    <t>от трубопровода 9-8  до пробоотборника ПО-7</t>
  </si>
  <si>
    <t>1.2.079</t>
  </si>
  <si>
    <t>от колонны поз. К-2 до насосов поз. Н-8/1,2</t>
  </si>
  <si>
    <t>1.2.081</t>
  </si>
  <si>
    <t>от теплообменника поз. Т-6/1 до аппарата поз. Х-8</t>
  </si>
  <si>
    <t>1.2.082</t>
  </si>
  <si>
    <t>от аппарата поз. Х-8 до колонны поз. К-2</t>
  </si>
  <si>
    <t>линия тяжелой дизельной фракции</t>
  </si>
  <si>
    <t>Тяжелая дизельная фракция</t>
  </si>
  <si>
    <t>1.2.084</t>
  </si>
  <si>
    <t>от насосов поз. Н-9/1,2 до теплообменника поз. Т-8</t>
  </si>
  <si>
    <t>1.2.091</t>
  </si>
  <si>
    <t>трубопровод мазута</t>
  </si>
  <si>
    <t>от колонны поз. К-2 до насосов поз. Н-10/1,2,3</t>
  </si>
  <si>
    <t>1.2.092</t>
  </si>
  <si>
    <t>от насосов поз. Н-10/1,2,3 до теплообменника поз. Т-10</t>
  </si>
  <si>
    <t>трубопровод 
мазута</t>
  </si>
  <si>
    <t>1.2.098</t>
  </si>
  <si>
    <t>от блока смешения   до границы проектирования</t>
  </si>
  <si>
    <t>от линии 12-1 до пробоотборника ПО-9</t>
  </si>
  <si>
    <t>Ингибитор коррозии</t>
  </si>
  <si>
    <t>1.2.106</t>
  </si>
  <si>
    <t>трубопровод щёлочи</t>
  </si>
  <si>
    <t>от границы проектирования до емкости поз. Е-13,14</t>
  </si>
  <si>
    <t>Щёлочь</t>
  </si>
  <si>
    <t>от насосов поз. Н-23/1,2  до емкости поз.  Е-13,14</t>
  </si>
  <si>
    <t>от линии 24-7 до линии 24-1</t>
  </si>
  <si>
    <t>III В</t>
  </si>
  <si>
    <t>Углеводородный конденсат</t>
  </si>
  <si>
    <t>трубопровод охлаждающей жидкости</t>
  </si>
  <si>
    <t>от границы проектирования  до установки</t>
  </si>
  <si>
    <t>Охлаждающая жидкость</t>
  </si>
  <si>
    <t>1.2.114</t>
  </si>
  <si>
    <t>от границы проектирования до установки</t>
  </si>
  <si>
    <t>от линии ОГ-1 до границы блока</t>
  </si>
  <si>
    <t>Вода</t>
  </si>
  <si>
    <t>V В</t>
  </si>
  <si>
    <t>0,6</t>
  </si>
  <si>
    <t>50</t>
  </si>
  <si>
    <t>70</t>
  </si>
  <si>
    <t>0,5</t>
  </si>
  <si>
    <t>57</t>
  </si>
  <si>
    <t>8</t>
  </si>
  <si>
    <t>32</t>
  </si>
  <si>
    <t>5</t>
  </si>
  <si>
    <t>22</t>
  </si>
  <si>
    <t>150</t>
  </si>
  <si>
    <t>ТЦПН№1_СУГ (Склад сжиженных углеводородных газов)</t>
  </si>
  <si>
    <t>1.4.001</t>
  </si>
  <si>
    <t>Сдувка углеводородного газа на свечу VS-001</t>
  </si>
  <si>
    <t>AV-0001-12</t>
  </si>
  <si>
    <t>30-40</t>
  </si>
  <si>
    <t>AV-0002-12</t>
  </si>
  <si>
    <t>2015</t>
  </si>
  <si>
    <t>AV-0003-12</t>
  </si>
  <si>
    <t>AV-0004-12</t>
  </si>
  <si>
    <t>AV-0005-12</t>
  </si>
  <si>
    <t>AV-0006-12</t>
  </si>
  <si>
    <t>AV-0007-12</t>
  </si>
  <si>
    <t>AV-0007-02</t>
  </si>
  <si>
    <t>AV-0008-02</t>
  </si>
  <si>
    <t>10Г2</t>
  </si>
  <si>
    <t>AV-0020-12</t>
  </si>
  <si>
    <t>AV-0021-02</t>
  </si>
  <si>
    <t>1.4.004</t>
  </si>
  <si>
    <t>Сдувки от трубопровода AV-0001 к пробоотборному устройству 512-ME-009</t>
  </si>
  <si>
    <t>AV-0027-12</t>
  </si>
  <si>
    <t>0,1</t>
  </si>
  <si>
    <t>AV-0028-12</t>
  </si>
  <si>
    <t>1.4.005</t>
  </si>
  <si>
    <t>Сброс в атмосферу из дренажной емксоти 505-V-008</t>
  </si>
  <si>
    <t>AV-0023-05</t>
  </si>
  <si>
    <t>1.4.006</t>
  </si>
  <si>
    <t>Сброс в атмосферу из факельного сепаратора 505-V-007</t>
  </si>
  <si>
    <t>AV-0024-05</t>
  </si>
  <si>
    <t>1.4.007</t>
  </si>
  <si>
    <t>Одорант из узла одорирования в трубопровод P01-0013</t>
  </si>
  <si>
    <t>CH-0001-12</t>
  </si>
  <si>
    <t>Одорант</t>
  </si>
  <si>
    <t>2,5</t>
  </si>
  <si>
    <t>1,2</t>
  </si>
  <si>
    <t>20</t>
  </si>
  <si>
    <t>12Х18Н10Т</t>
  </si>
  <si>
    <t>1.4.008</t>
  </si>
  <si>
    <t>FG-0001-13</t>
  </si>
  <si>
    <t>0,3</t>
  </si>
  <si>
    <t>Ст20</t>
  </si>
  <si>
    <t>FG-0001-12</t>
  </si>
  <si>
    <t>FG-0003-13</t>
  </si>
  <si>
    <t>FG-0003_1-12</t>
  </si>
  <si>
    <t>FG-0003_2-12</t>
  </si>
  <si>
    <t>FG-0005-12</t>
  </si>
  <si>
    <t>FG-0100</t>
  </si>
  <si>
    <t>FG-0101</t>
  </si>
  <si>
    <t>FG-0004-12</t>
  </si>
  <si>
    <t>0,08</t>
  </si>
  <si>
    <t>1,6</t>
  </si>
  <si>
    <t>2018</t>
  </si>
  <si>
    <t>1.4.014</t>
  </si>
  <si>
    <t xml:space="preserve">Сбросы в факельный коллектор </t>
  </si>
  <si>
    <t>HF-0001-12</t>
  </si>
  <si>
    <t>5-45</t>
  </si>
  <si>
    <t>HF-0002-12</t>
  </si>
  <si>
    <t>HF-0003-12</t>
  </si>
  <si>
    <t>HF-0003-01</t>
  </si>
  <si>
    <t>HF-0004-01</t>
  </si>
  <si>
    <t>HF-0005-12</t>
  </si>
  <si>
    <t>HF-0006-01</t>
  </si>
  <si>
    <t>HF-0006-12</t>
  </si>
  <si>
    <t>HF-0007-01</t>
  </si>
  <si>
    <t>HF-0008-01</t>
  </si>
  <si>
    <t>HF-0008-12</t>
  </si>
  <si>
    <t>HF-0009-01</t>
  </si>
  <si>
    <t>HF-0010-12</t>
  </si>
  <si>
    <t>HF-0010-01</t>
  </si>
  <si>
    <t>HF-0011-01</t>
  </si>
  <si>
    <t>HF-0012-12</t>
  </si>
  <si>
    <t>HF-0012-01</t>
  </si>
  <si>
    <t>HF-0013-01</t>
  </si>
  <si>
    <t>HF-0014-12</t>
  </si>
  <si>
    <t>HF-0014-01</t>
  </si>
  <si>
    <t>HF-0015-01</t>
  </si>
  <si>
    <t>HF-0016-12</t>
  </si>
  <si>
    <t>HF-0017-12</t>
  </si>
  <si>
    <t>HF-0018-02</t>
  </si>
  <si>
    <t>HF-0018-12</t>
  </si>
  <si>
    <t>HF-0019-02</t>
  </si>
  <si>
    <t>HF-0021-12</t>
  </si>
  <si>
    <t>HF-0022-03</t>
  </si>
  <si>
    <t>HF-0022-12</t>
  </si>
  <si>
    <t>HF-0023-12</t>
  </si>
  <si>
    <t>HF-0024_1-12</t>
  </si>
  <si>
    <t>HF-0024_2-12</t>
  </si>
  <si>
    <t>HF-0024-13</t>
  </si>
  <si>
    <t>HF-0025-05</t>
  </si>
  <si>
    <t>HF-0025-12</t>
  </si>
  <si>
    <t>HF-0025-13</t>
  </si>
  <si>
    <t>HF-0026-05</t>
  </si>
  <si>
    <t>HF-0028-12</t>
  </si>
  <si>
    <t>HF-0029-05</t>
  </si>
  <si>
    <t>HF-0030-02</t>
  </si>
  <si>
    <t>HF-0031-12</t>
  </si>
  <si>
    <t>HF-0032-12</t>
  </si>
  <si>
    <t>4</t>
  </si>
  <si>
    <t>HF-0033-12</t>
  </si>
  <si>
    <t>HF-0034-12</t>
  </si>
  <si>
    <t>HF-0035-01</t>
  </si>
  <si>
    <t>HF-0036-01</t>
  </si>
  <si>
    <t>HF-0037-01</t>
  </si>
  <si>
    <t>HF-0038-01</t>
  </si>
  <si>
    <t>HF-0039-01</t>
  </si>
  <si>
    <t>HF-0040-01</t>
  </si>
  <si>
    <t>HF-0041-05</t>
  </si>
  <si>
    <t>HF-0042-12</t>
  </si>
  <si>
    <t>HF-0043-12</t>
  </si>
  <si>
    <t>HF-0014</t>
  </si>
  <si>
    <t>HF-0100</t>
  </si>
  <si>
    <t>HF-0102</t>
  </si>
  <si>
    <t>HF-0104</t>
  </si>
  <si>
    <t>HF-0106</t>
  </si>
  <si>
    <t>HF-0108</t>
  </si>
  <si>
    <t>HF-0110</t>
  </si>
  <si>
    <t>HF-0112</t>
  </si>
  <si>
    <t>HF-0114</t>
  </si>
  <si>
    <t>HF-0116</t>
  </si>
  <si>
    <t>HF-0118</t>
  </si>
  <si>
    <t>HF-0120</t>
  </si>
  <si>
    <t>HF-0122</t>
  </si>
  <si>
    <t>HF-0125</t>
  </si>
  <si>
    <t>HF-0126</t>
  </si>
  <si>
    <t>HF-0127</t>
  </si>
  <si>
    <t>HF-0129</t>
  </si>
  <si>
    <t>HF-0130</t>
  </si>
  <si>
    <t>HF-0131</t>
  </si>
  <si>
    <t>0,8</t>
  </si>
  <si>
    <t>1,0</t>
  </si>
  <si>
    <t>0,9</t>
  </si>
  <si>
    <t>0,11</t>
  </si>
  <si>
    <t>1,4</t>
  </si>
  <si>
    <t>1,5</t>
  </si>
  <si>
    <t>0,14</t>
  </si>
  <si>
    <t>1,7</t>
  </si>
  <si>
    <t>0,15</t>
  </si>
  <si>
    <t>1,8</t>
  </si>
  <si>
    <t>1,9</t>
  </si>
  <si>
    <t>0,21</t>
  </si>
  <si>
    <t>0,22</t>
  </si>
  <si>
    <t>1,15</t>
  </si>
  <si>
    <t>0,25</t>
  </si>
  <si>
    <t>Пар</t>
  </si>
  <si>
    <t>1.4.027</t>
  </si>
  <si>
    <t xml:space="preserve">Газоуравнительная линия </t>
  </si>
  <si>
    <t>Р02-0001-01</t>
  </si>
  <si>
    <t>0,45-1,5</t>
  </si>
  <si>
    <t>Р02-0001-12</t>
  </si>
  <si>
    <t>Р02-0002-01</t>
  </si>
  <si>
    <t>Р02-0002-12</t>
  </si>
  <si>
    <t>Р02-0003-01</t>
  </si>
  <si>
    <t>Р02-0003-12</t>
  </si>
  <si>
    <t>Р02-0004-01</t>
  </si>
  <si>
    <t>Р02-0004-12</t>
  </si>
  <si>
    <t>Р02-0005-01</t>
  </si>
  <si>
    <t>Р02-0005-12</t>
  </si>
  <si>
    <t>Р02-0006-01</t>
  </si>
  <si>
    <t>Р02-0006-12</t>
  </si>
  <si>
    <t>Р02-0008-12</t>
  </si>
  <si>
    <t>Р02-0009-01</t>
  </si>
  <si>
    <t>Р02-0010-01</t>
  </si>
  <si>
    <t>Р02-0011-01</t>
  </si>
  <si>
    <t>Р02-0012-01</t>
  </si>
  <si>
    <t>Р02-0013-01</t>
  </si>
  <si>
    <t>Р02-0014-01</t>
  </si>
  <si>
    <t>Р02-0001-03</t>
  </si>
  <si>
    <t>Р02-0007-03</t>
  </si>
  <si>
    <t>Р02-0100</t>
  </si>
  <si>
    <t>Р02-0101</t>
  </si>
  <si>
    <t>Р02-0102</t>
  </si>
  <si>
    <t>Р02-0103</t>
  </si>
  <si>
    <t>Р02-0104</t>
  </si>
  <si>
    <t>Р02-0105</t>
  </si>
  <si>
    <t>Р02-0106</t>
  </si>
  <si>
    <t>Р02-0107</t>
  </si>
  <si>
    <t>Р02-0108</t>
  </si>
  <si>
    <t>Р02-0109</t>
  </si>
  <si>
    <t>Р02-0110</t>
  </si>
  <si>
    <t>Р02-0111</t>
  </si>
  <si>
    <t>Р02-0112</t>
  </si>
  <si>
    <t>Р02-0113</t>
  </si>
  <si>
    <t>Р02-0114</t>
  </si>
  <si>
    <t>Р02-0115</t>
  </si>
  <si>
    <t>Р02-0116</t>
  </si>
  <si>
    <t>Р02-0117</t>
  </si>
  <si>
    <t>Р02-0118</t>
  </si>
  <si>
    <t>Р02-0119</t>
  </si>
  <si>
    <t>Р02-0120</t>
  </si>
  <si>
    <t>Р02-0121</t>
  </si>
  <si>
    <t>Р02-0122</t>
  </si>
  <si>
    <t>Р02-0123</t>
  </si>
  <si>
    <t>Р02-0125</t>
  </si>
  <si>
    <t>1.4.028</t>
  </si>
  <si>
    <t>Р01-0006-01, Сжиженный углеводородный газ из емкостей хранения СУГ 501-V-001/1-5, 501-V-002 на прием насосов  502-Р-001/1-3</t>
  </si>
  <si>
    <t>Р01-0006-01</t>
  </si>
  <si>
    <t>СУГ</t>
  </si>
  <si>
    <t>Р01-0007-01</t>
  </si>
  <si>
    <t>Р01-0007-12</t>
  </si>
  <si>
    <t>Р01-0008-01</t>
  </si>
  <si>
    <t>Р01-0008-12</t>
  </si>
  <si>
    <t>Р01-0009-01</t>
  </si>
  <si>
    <t>Р01-0009-12</t>
  </si>
  <si>
    <t>Р01-0010-01</t>
  </si>
  <si>
    <t>Р01-0010-12</t>
  </si>
  <si>
    <t>Р01-0011-01</t>
  </si>
  <si>
    <t>Р01-0011-12</t>
  </si>
  <si>
    <t>Р01-0006-12</t>
  </si>
  <si>
    <t>Р01-0030-12</t>
  </si>
  <si>
    <t>Р01-0006-02</t>
  </si>
  <si>
    <t>Р01-0012-02</t>
  </si>
  <si>
    <t>Р01-0032-02</t>
  </si>
  <si>
    <t>Р01-0113</t>
  </si>
  <si>
    <t>Р01-0114</t>
  </si>
  <si>
    <t>Р01-0115</t>
  </si>
  <si>
    <t>Р01-0116</t>
  </si>
  <si>
    <t>Р01-0117</t>
  </si>
  <si>
    <t>Р01-0118</t>
  </si>
  <si>
    <t>Р01-0119</t>
  </si>
  <si>
    <t>Р01-0111</t>
  </si>
  <si>
    <t>Р01-0120</t>
  </si>
  <si>
    <t>Р01-0121</t>
  </si>
  <si>
    <t>Р01-0122</t>
  </si>
  <si>
    <t>Р01-0123</t>
  </si>
  <si>
    <t>Р01-0124</t>
  </si>
  <si>
    <t>1.4.029</t>
  </si>
  <si>
    <t xml:space="preserve">Сжиженный углеводородный газ от насосов 502-Р-001/1,2,3  </t>
  </si>
  <si>
    <t>Р01-0013-02</t>
  </si>
  <si>
    <t>0,5-1,4</t>
  </si>
  <si>
    <t>Р01-0013-03</t>
  </si>
  <si>
    <t>Р01-0013-12</t>
  </si>
  <si>
    <t>Р01-0014-02</t>
  </si>
  <si>
    <t>Р01-0014-03</t>
  </si>
  <si>
    <t>Р01-0014-12</t>
  </si>
  <si>
    <t>Р01-0015-12</t>
  </si>
  <si>
    <t>Р01-0016-02</t>
  </si>
  <si>
    <t>4.3</t>
  </si>
  <si>
    <t>Р01-0016-12</t>
  </si>
  <si>
    <t>Р01-0017-02</t>
  </si>
  <si>
    <t>Р01-0018-01</t>
  </si>
  <si>
    <t>Р01-0018-12</t>
  </si>
  <si>
    <t>Р01-0019-12</t>
  </si>
  <si>
    <t>Р01-0020-12</t>
  </si>
  <si>
    <t>Р01-0021-12</t>
  </si>
  <si>
    <t>Р01-0022-12</t>
  </si>
  <si>
    <t>Р01-0024-02</t>
  </si>
  <si>
    <t>Р01-0026-12</t>
  </si>
  <si>
    <t>Р01-0027-02</t>
  </si>
  <si>
    <t>Р01-0028-02</t>
  </si>
  <si>
    <t>Р01-0029-12</t>
  </si>
  <si>
    <t>Р01-0031-12</t>
  </si>
  <si>
    <t>Р01-0033-02</t>
  </si>
  <si>
    <t>Р01-0034-02</t>
  </si>
  <si>
    <t>Р01-0035-12</t>
  </si>
  <si>
    <t>Р01-0036-02</t>
  </si>
  <si>
    <t>Р01-0039-12</t>
  </si>
  <si>
    <t>Р01-0040-12</t>
  </si>
  <si>
    <t>Р01-0041-12</t>
  </si>
  <si>
    <t>Р01-0042-12</t>
  </si>
  <si>
    <t>Р01-0043-12</t>
  </si>
  <si>
    <t>Р01-0044-12</t>
  </si>
  <si>
    <t>Р01-0045-01</t>
  </si>
  <si>
    <t>Р01-0046-01</t>
  </si>
  <si>
    <t>Р01-0047-01</t>
  </si>
  <si>
    <t>Р01-0048-01</t>
  </si>
  <si>
    <t>Р01-0049-01</t>
  </si>
  <si>
    <t>Р01-0050-01</t>
  </si>
  <si>
    <t>Р01-0051-02</t>
  </si>
  <si>
    <t>Р01-0052-02</t>
  </si>
  <si>
    <t>Р01-0053-02</t>
  </si>
  <si>
    <t>Р01-0126</t>
  </si>
  <si>
    <t>Р01-127</t>
  </si>
  <si>
    <t>Р01-128</t>
  </si>
  <si>
    <t>Р01-129</t>
  </si>
  <si>
    <t>Р01-130</t>
  </si>
  <si>
    <t>Р01-137</t>
  </si>
  <si>
    <t>Р01-142</t>
  </si>
  <si>
    <t>Р01-150</t>
  </si>
  <si>
    <t>Р01-0155</t>
  </si>
  <si>
    <t>1.4.030</t>
  </si>
  <si>
    <t xml:space="preserve">СУГ из трубопровода Р01-0013 к пред. клапану (участок от электрозадвижки № 3 до № 32)  </t>
  </si>
  <si>
    <t>Р01-0037-12</t>
  </si>
  <si>
    <t>0,62-1,2</t>
  </si>
  <si>
    <t>1.4.031</t>
  </si>
  <si>
    <t xml:space="preserve">СУГ из трубопровода Р01-0014 к пред. клапану (участок от электрозадвижки № 4 до № 33)  </t>
  </si>
  <si>
    <t>Р01-0038-12</t>
  </si>
  <si>
    <t>1.4.032</t>
  </si>
  <si>
    <t>Пары сжиженного углеводородного газа из испарительного устройства 512-МЕ-002 к котлу</t>
  </si>
  <si>
    <t>Р02-0015-12</t>
  </si>
  <si>
    <t>75</t>
  </si>
  <si>
    <t>1.4.033</t>
  </si>
  <si>
    <t>Сжиженный углеводородный газ в емкости хранения СУГ 501-V-001/1-5</t>
  </si>
  <si>
    <t>Р01-0001-01</t>
  </si>
  <si>
    <t>Р01-0001-13</t>
  </si>
  <si>
    <t>2,26</t>
  </si>
  <si>
    <t>40</t>
  </si>
  <si>
    <t>P01-0001-12</t>
  </si>
  <si>
    <t>Р01-0002-01</t>
  </si>
  <si>
    <t>P01-0002-12</t>
  </si>
  <si>
    <t>Р01-0003-01</t>
  </si>
  <si>
    <t>P01-0003-12</t>
  </si>
  <si>
    <t>Р01-0004-01</t>
  </si>
  <si>
    <t>P01-0004-12</t>
  </si>
  <si>
    <t>Р01-0005-01</t>
  </si>
  <si>
    <t>P01-0005-12</t>
  </si>
  <si>
    <t>1.4.034</t>
  </si>
  <si>
    <t xml:space="preserve">Сжиженный углеводородный газ из трубопровода Р01-0001 к испарительному устройству </t>
  </si>
  <si>
    <t>Р01-0023-1-12</t>
  </si>
  <si>
    <t>Р01-0023-2-12</t>
  </si>
  <si>
    <t>Р01-0023-13</t>
  </si>
  <si>
    <t>Р01-0025-12</t>
  </si>
  <si>
    <t>0,4</t>
  </si>
  <si>
    <t>вода</t>
  </si>
  <si>
    <t>от 5 до20</t>
  </si>
  <si>
    <t>1.4.039</t>
  </si>
  <si>
    <t>вода от насосной пожаротушения на лафетный ствол №6</t>
  </si>
  <si>
    <t>ЛС-23.6</t>
  </si>
  <si>
    <t>ТЦПН№1_СУГ (Факельное хозяйство)</t>
  </si>
  <si>
    <t>Трубопровод факельного конденсата</t>
  </si>
  <si>
    <t>Факельный конденсат</t>
  </si>
  <si>
    <t>5-40</t>
  </si>
  <si>
    <t>1.4.002ФХ</t>
  </si>
  <si>
    <t>Р01-02-00, от линий 271Р01-02-01, 271Р01-02-02   до границы проектирования тит. 271-60 (существующий трубопровод № 27/2)</t>
  </si>
  <si>
    <t>0,98</t>
  </si>
  <si>
    <t>0,74</t>
  </si>
  <si>
    <t>Р01-02-01, от насоса 271Р001А  до линии 271Р01-02-00</t>
  </si>
  <si>
    <t>Р01-02-02, от насоса 271Р001В до линии 271Р01-02-00</t>
  </si>
  <si>
    <t>Трубопровод углеводородного газа</t>
  </si>
  <si>
    <t>Углеводородный газ</t>
  </si>
  <si>
    <t>1.4.004ФХ</t>
  </si>
  <si>
    <t>Дренажный трубопровод</t>
  </si>
  <si>
    <t>D01-01-01,  от оборудования, трубопроводов и площадок расположения оборудования тит.271-10, тит. 271-11 до дренажной емкости 271D003</t>
  </si>
  <si>
    <t>Дренажный продукт</t>
  </si>
  <si>
    <t>гидро-стат.</t>
  </si>
  <si>
    <t>Р03-02-02, от узла отбора проб до линии Д01</t>
  </si>
  <si>
    <t>Д01, от площадки расположения оборудования тит. 271-10, тит. 271-11  до дренажной емкости  271D003</t>
  </si>
  <si>
    <t>0,2</t>
  </si>
  <si>
    <t>17Г1С-У</t>
  </si>
  <si>
    <t>1.4.006ФХ</t>
  </si>
  <si>
    <t>Р02-01-00, от линий Р02-02-00 и Р02-01-01 на свечу рассеивания</t>
  </si>
  <si>
    <t>окр.среды</t>
  </si>
  <si>
    <t>Р02-01-01, от колонок уровнемеров сепаратора-отбойника 271D001 до линии Р02-01-00</t>
  </si>
  <si>
    <t>Р02-01-02, от колонок уровнемеров сепаратора-отбойника 271D002 до линии Р02-01-01</t>
  </si>
  <si>
    <t>0,34</t>
  </si>
  <si>
    <t>I Б(а)</t>
  </si>
  <si>
    <t>ТЦКП№2_УГОДТ (Установка гидроочистки дизельного топлива)</t>
  </si>
  <si>
    <t>I В</t>
  </si>
  <si>
    <t>25</t>
  </si>
  <si>
    <t>204-03</t>
  </si>
  <si>
    <t>204-02</t>
  </si>
  <si>
    <t xml:space="preserve">204-02
</t>
  </si>
  <si>
    <t>204-01</t>
  </si>
  <si>
    <t>204-07</t>
  </si>
  <si>
    <t>204-08</t>
  </si>
  <si>
    <t xml:space="preserve">204-08        </t>
  </si>
  <si>
    <t>204-06</t>
  </si>
  <si>
    <t>204-04</t>
  </si>
  <si>
    <t>204-01
204-03</t>
  </si>
  <si>
    <t>204-03
204-04</t>
  </si>
  <si>
    <t>2.1.003</t>
  </si>
  <si>
    <t>АТ1-01-00</t>
  </si>
  <si>
    <t>Сброс на свечу</t>
  </si>
  <si>
    <t>атм</t>
  </si>
  <si>
    <t>АТ1-01-02</t>
  </si>
  <si>
    <t>2.1.004</t>
  </si>
  <si>
    <t>АТ1-03-00</t>
  </si>
  <si>
    <t>АТ1-03-01</t>
  </si>
  <si>
    <t>Дренаж углеводородов</t>
  </si>
  <si>
    <t>2.1.006</t>
  </si>
  <si>
    <t>D02-02-00</t>
  </si>
  <si>
    <t>Дренаж МДЭА</t>
  </si>
  <si>
    <t>D02-03-00</t>
  </si>
  <si>
    <t>D02-05-00</t>
  </si>
  <si>
    <t>204-03 
204-04</t>
  </si>
  <si>
    <t>D02-06-00</t>
  </si>
  <si>
    <t>D02-07-00</t>
  </si>
  <si>
    <t>D02-07-01</t>
  </si>
  <si>
    <t>D02-07-02</t>
  </si>
  <si>
    <t>D02-07-03</t>
  </si>
  <si>
    <t>D02-08-00</t>
  </si>
  <si>
    <t xml:space="preserve">204-01       </t>
  </si>
  <si>
    <t>D02-08-01</t>
  </si>
  <si>
    <t>204-02
204-03</t>
  </si>
  <si>
    <t>D02-09-00</t>
  </si>
  <si>
    <t>D02-10-00</t>
  </si>
  <si>
    <t>D02-11-00</t>
  </si>
  <si>
    <t>D02-12-00</t>
  </si>
  <si>
    <t>D02-13-00</t>
  </si>
  <si>
    <t>204-06
204-06</t>
  </si>
  <si>
    <t>Аварийный сброс</t>
  </si>
  <si>
    <t>F01-01-00</t>
  </si>
  <si>
    <t>17Г1С 09Г2С Ст20</t>
  </si>
  <si>
    <t>F01-03-00</t>
  </si>
  <si>
    <t>F01-06-00</t>
  </si>
  <si>
    <t>2.1.010</t>
  </si>
  <si>
    <t>F03-02-00</t>
  </si>
  <si>
    <t>171</t>
  </si>
  <si>
    <t>204-02
204-03
204-02</t>
  </si>
  <si>
    <t>F03-03-00</t>
  </si>
  <si>
    <t>204-03
204-04
204-03</t>
  </si>
  <si>
    <t>204-04
204-03
204-04</t>
  </si>
  <si>
    <t>2.1.011</t>
  </si>
  <si>
    <t>G01-01-00</t>
  </si>
  <si>
    <t>5…40</t>
  </si>
  <si>
    <t>G01-14-00</t>
  </si>
  <si>
    <t>G01-21-00</t>
  </si>
  <si>
    <t>G01-21-01</t>
  </si>
  <si>
    <t>G01-21-02</t>
  </si>
  <si>
    <t>G01-21-03</t>
  </si>
  <si>
    <t>G01-21-04</t>
  </si>
  <si>
    <t>Р02-14-00</t>
  </si>
  <si>
    <t>G01-06-00</t>
  </si>
  <si>
    <t>G01-08-00</t>
  </si>
  <si>
    <t>G01-09-00</t>
  </si>
  <si>
    <t>ASTM A333 Gr.6</t>
  </si>
  <si>
    <t>2.1.013</t>
  </si>
  <si>
    <t>G01-16-00</t>
  </si>
  <si>
    <t>G01-16-01</t>
  </si>
  <si>
    <t>G01-16-02</t>
  </si>
  <si>
    <t>2.1.014</t>
  </si>
  <si>
    <t>G01-17-00</t>
  </si>
  <si>
    <t>G01-17-01</t>
  </si>
  <si>
    <t>G01-17-02</t>
  </si>
  <si>
    <t>G01-17-03</t>
  </si>
  <si>
    <t>G01-17-04</t>
  </si>
  <si>
    <t>Масло</t>
  </si>
  <si>
    <t>08Х18Н10Т</t>
  </si>
  <si>
    <t>ДМДС</t>
  </si>
  <si>
    <t>2.1.017</t>
  </si>
  <si>
    <t>М02-01-00</t>
  </si>
  <si>
    <t>Цетанповышающая присадка</t>
  </si>
  <si>
    <t>М02-01-01</t>
  </si>
  <si>
    <t>М02-01-02</t>
  </si>
  <si>
    <t>М02-01-03</t>
  </si>
  <si>
    <t>М02-01-04</t>
  </si>
  <si>
    <t>204-04
204-04</t>
  </si>
  <si>
    <t>M02-01-05</t>
  </si>
  <si>
    <t>2.1.018</t>
  </si>
  <si>
    <t>М02-02-00</t>
  </si>
  <si>
    <t>М02-03-00</t>
  </si>
  <si>
    <t>2.1.019</t>
  </si>
  <si>
    <t>М03-01-00</t>
  </si>
  <si>
    <t>Смазывающая присадка</t>
  </si>
  <si>
    <t>М03-01-01</t>
  </si>
  <si>
    <t>М03-01-02</t>
  </si>
  <si>
    <t>204-02
204-04</t>
  </si>
  <si>
    <t>М03-01-03</t>
  </si>
  <si>
    <t>М03-01-04</t>
  </si>
  <si>
    <t>М03-01-05</t>
  </si>
  <si>
    <t>M03-01-06</t>
  </si>
  <si>
    <t>2.1.020</t>
  </si>
  <si>
    <t>М03-02-00</t>
  </si>
  <si>
    <t>204-04
204-05</t>
  </si>
  <si>
    <t>204-03
204-03</t>
  </si>
  <si>
    <t>М03-03-00</t>
  </si>
  <si>
    <t>Депрессорно-диспергирующая присадка</t>
  </si>
  <si>
    <t>2.1.022</t>
  </si>
  <si>
    <t>М04-02-00</t>
  </si>
  <si>
    <t>М04-02-01</t>
  </si>
  <si>
    <t>2.1.023</t>
  </si>
  <si>
    <t>М05-01-00</t>
  </si>
  <si>
    <t>Присадки</t>
  </si>
  <si>
    <t>20…40</t>
  </si>
  <si>
    <t xml:space="preserve">Ст20 12Х18Н10Т                     </t>
  </si>
  <si>
    <t>A316L</t>
  </si>
  <si>
    <t>2.1.025</t>
  </si>
  <si>
    <t>N01-07-01</t>
  </si>
  <si>
    <t>Сырьё установки</t>
  </si>
  <si>
    <t>N01-07-02</t>
  </si>
  <si>
    <t>N01-11-01</t>
  </si>
  <si>
    <t>N01-11-02</t>
  </si>
  <si>
    <t>N01-11-03</t>
  </si>
  <si>
    <t>N01-11-04</t>
  </si>
  <si>
    <t>N01-11-05</t>
  </si>
  <si>
    <t>N01-11-06</t>
  </si>
  <si>
    <t>N01-11-07</t>
  </si>
  <si>
    <t>N01-11-08</t>
  </si>
  <si>
    <t>N01-11-09</t>
  </si>
  <si>
    <t>N01-11-10</t>
  </si>
  <si>
    <t>N01-11-11</t>
  </si>
  <si>
    <t>N01-11-12</t>
  </si>
  <si>
    <t>2.1.026</t>
  </si>
  <si>
    <t>Р01-01-00</t>
  </si>
  <si>
    <t>Р01-02-00</t>
  </si>
  <si>
    <t>Р01-02-01</t>
  </si>
  <si>
    <t>Р01-02-02</t>
  </si>
  <si>
    <t>Р01-02-03</t>
  </si>
  <si>
    <t>Р01-05-00</t>
  </si>
  <si>
    <t>Р01-06-01</t>
  </si>
  <si>
    <t>Р01-08-00</t>
  </si>
  <si>
    <t>2.1.028</t>
  </si>
  <si>
    <t>Р01-14-00</t>
  </si>
  <si>
    <t>I Б(б)</t>
  </si>
  <si>
    <t>ASTM A106 Gr.B</t>
  </si>
  <si>
    <t>Р01-14-01</t>
  </si>
  <si>
    <t>Р01-14-02</t>
  </si>
  <si>
    <t>2.1.029</t>
  </si>
  <si>
    <t>Р01-15-00</t>
  </si>
  <si>
    <t>Р01-15-01</t>
  </si>
  <si>
    <t>Р01-24-00</t>
  </si>
  <si>
    <t>Р01-15-02</t>
  </si>
  <si>
    <t>2.1.030</t>
  </si>
  <si>
    <t>Р01-16-00</t>
  </si>
  <si>
    <t>Р01-17-00</t>
  </si>
  <si>
    <t>Свежий ВСГ</t>
  </si>
  <si>
    <t>2.1.032</t>
  </si>
  <si>
    <t>204-01
204-03
204-06</t>
  </si>
  <si>
    <t>Р02-01-00</t>
  </si>
  <si>
    <t>Р02-01-01</t>
  </si>
  <si>
    <t>Р02-09-00</t>
  </si>
  <si>
    <t>2.1.033</t>
  </si>
  <si>
    <t>Р02-02-01</t>
  </si>
  <si>
    <t>Р02-02-02</t>
  </si>
  <si>
    <t>Р02-03-00</t>
  </si>
  <si>
    <t>Р02-03-01</t>
  </si>
  <si>
    <t>Р02-03-02</t>
  </si>
  <si>
    <t>2.1.034</t>
  </si>
  <si>
    <t>Р02-04-00</t>
  </si>
  <si>
    <t>Р02-04-01</t>
  </si>
  <si>
    <t>Р02-04-02</t>
  </si>
  <si>
    <t>Р02-04-03</t>
  </si>
  <si>
    <t>Р02-04-04</t>
  </si>
  <si>
    <t>Р02-04-05</t>
  </si>
  <si>
    <t>2.1.035</t>
  </si>
  <si>
    <t>Р02-05-00</t>
  </si>
  <si>
    <t>Р02-05-01</t>
  </si>
  <si>
    <t>Р02-05-02</t>
  </si>
  <si>
    <t>Р02-05-03</t>
  </si>
  <si>
    <t>Р02-05-04</t>
  </si>
  <si>
    <t>Р02-05-05</t>
  </si>
  <si>
    <t>Р02-06-00</t>
  </si>
  <si>
    <t>Р02-06-02</t>
  </si>
  <si>
    <t>2.1.036</t>
  </si>
  <si>
    <t>Р02-07-00</t>
  </si>
  <si>
    <t>ASTM А106 Gr.B</t>
  </si>
  <si>
    <t>Р02-07-01</t>
  </si>
  <si>
    <t>Р02-07-04</t>
  </si>
  <si>
    <t>Р02-07-05</t>
  </si>
  <si>
    <t>Р02-08-00</t>
  </si>
  <si>
    <t>Р02-08-01</t>
  </si>
  <si>
    <t>2.1.037</t>
  </si>
  <si>
    <t>Р03-01-00</t>
  </si>
  <si>
    <t>Газосырьевая смесь гидроочистки</t>
  </si>
  <si>
    <t>Р03-01-01</t>
  </si>
  <si>
    <t>A358 Gr.TR321 A312 Gr.TR321</t>
  </si>
  <si>
    <t>Р03-03-00</t>
  </si>
  <si>
    <t>Р03-03-01</t>
  </si>
  <si>
    <t>2.1.038</t>
  </si>
  <si>
    <t>Р03-02-00</t>
  </si>
  <si>
    <t>Р03-02-01</t>
  </si>
  <si>
    <t>A312 Gr.TR321</t>
  </si>
  <si>
    <t>204-06
204-08</t>
  </si>
  <si>
    <t>Р03-04-00</t>
  </si>
  <si>
    <t>Р03-04-01</t>
  </si>
  <si>
    <t>Гидрогенизат 204V103</t>
  </si>
  <si>
    <t>2.1.041</t>
  </si>
  <si>
    <t>204-03
204-04
204-06</t>
  </si>
  <si>
    <t>Р04-02-00</t>
  </si>
  <si>
    <t>ASTM A335 Gr.Р11</t>
  </si>
  <si>
    <t>Газ 204V102</t>
  </si>
  <si>
    <t>Р05-04-00</t>
  </si>
  <si>
    <t>2.1.047</t>
  </si>
  <si>
    <t>Р05-05-00</t>
  </si>
  <si>
    <t>2.1.048</t>
  </si>
  <si>
    <t>Р06-03-06</t>
  </si>
  <si>
    <t>Отпаренная вода</t>
  </si>
  <si>
    <t>Р06-03-10</t>
  </si>
  <si>
    <t>Р06-04-00</t>
  </si>
  <si>
    <t>Р06-04-01</t>
  </si>
  <si>
    <t>Р06-05-00</t>
  </si>
  <si>
    <t>Р06-06-00</t>
  </si>
  <si>
    <t>Р06-08-00</t>
  </si>
  <si>
    <t>Кислая вода</t>
  </si>
  <si>
    <t>2.1.050</t>
  </si>
  <si>
    <t>204-02
204-03
204-06</t>
  </si>
  <si>
    <t>Р08-01-00</t>
  </si>
  <si>
    <t>Газ 204V103</t>
  </si>
  <si>
    <t>ASTM A312 Gr.TR321</t>
  </si>
  <si>
    <t>Р08-01-01</t>
  </si>
  <si>
    <t>Р08-01-02</t>
  </si>
  <si>
    <t>Р08-02-00</t>
  </si>
  <si>
    <t>Р08-02-01</t>
  </si>
  <si>
    <t>Нестабильный бензин гидроочистки</t>
  </si>
  <si>
    <t>2.1.053</t>
  </si>
  <si>
    <t>Р09-03-00</t>
  </si>
  <si>
    <t>Р09-06-00</t>
  </si>
  <si>
    <t>2.1.054</t>
  </si>
  <si>
    <t>Р09-07-00</t>
  </si>
  <si>
    <t>0…40</t>
  </si>
  <si>
    <t>2.1.055</t>
  </si>
  <si>
    <t>Р09-05-00</t>
  </si>
  <si>
    <t>Циркуляционное орошение 204С201</t>
  </si>
  <si>
    <t>Р10-01-01</t>
  </si>
  <si>
    <t>2.1.057</t>
  </si>
  <si>
    <t>Р10-02-00</t>
  </si>
  <si>
    <t>189</t>
  </si>
  <si>
    <t>2.1.065</t>
  </si>
  <si>
    <t>Р12-01-00</t>
  </si>
  <si>
    <t>Газопродуктовая смесь гидроочистки</t>
  </si>
  <si>
    <t>Р12-01-01</t>
  </si>
  <si>
    <t>Р12-01-02</t>
  </si>
  <si>
    <t>Р12-02-00</t>
  </si>
  <si>
    <t>Р12-02-01</t>
  </si>
  <si>
    <t>Р12-02-02</t>
  </si>
  <si>
    <t>2.1.066</t>
  </si>
  <si>
    <t>Р12-03-00</t>
  </si>
  <si>
    <t>Р12-03-01</t>
  </si>
  <si>
    <t>Керосиновая фракция (лёгкая)</t>
  </si>
  <si>
    <t>2.1.068</t>
  </si>
  <si>
    <t>Р13-02-00</t>
  </si>
  <si>
    <t>Р13-02-02</t>
  </si>
  <si>
    <t>Р13-02-01</t>
  </si>
  <si>
    <t>Р13-02-03</t>
  </si>
  <si>
    <t>Керосиновая фракция (легкая)</t>
  </si>
  <si>
    <t>2.1.069</t>
  </si>
  <si>
    <t>Р13-03-00</t>
  </si>
  <si>
    <t>Р13-03-01</t>
  </si>
  <si>
    <t>ASTM A316L</t>
  </si>
  <si>
    <t>204-02
204-03
204-04</t>
  </si>
  <si>
    <t>Р13-05-00</t>
  </si>
  <si>
    <t>Р13-04-01</t>
  </si>
  <si>
    <t>2.1.075</t>
  </si>
  <si>
    <t>Р14-01-00</t>
  </si>
  <si>
    <t>Керосиновая фракция (тяжёлая)</t>
  </si>
  <si>
    <t>Р14-01-01</t>
  </si>
  <si>
    <t>Р14-01-02</t>
  </si>
  <si>
    <t>Р14-01-04</t>
  </si>
  <si>
    <t>Р14-01-05</t>
  </si>
  <si>
    <t>Р14-01-06</t>
  </si>
  <si>
    <t>Р14-01-07</t>
  </si>
  <si>
    <t>2.1.076</t>
  </si>
  <si>
    <t>Р14-02-00</t>
  </si>
  <si>
    <t>Р14-02-01</t>
  </si>
  <si>
    <t>Р14-02-02</t>
  </si>
  <si>
    <t>Р14-02-03</t>
  </si>
  <si>
    <t>2.1.077</t>
  </si>
  <si>
    <t>Р14-04-00</t>
  </si>
  <si>
    <t>2.1.081</t>
  </si>
  <si>
    <t>Р14-06-01</t>
  </si>
  <si>
    <t>2.1.082</t>
  </si>
  <si>
    <t>Р14-08-00</t>
  </si>
  <si>
    <t>2.1.083</t>
  </si>
  <si>
    <t>Р15-01-00</t>
  </si>
  <si>
    <t>Гидрогенизат 204V102</t>
  </si>
  <si>
    <t>Р15-01-05</t>
  </si>
  <si>
    <t>Дизельная фракция (тяжёлая)</t>
  </si>
  <si>
    <t>2.1.087</t>
  </si>
  <si>
    <t>Р16-06-00</t>
  </si>
  <si>
    <t>Р16-06-01</t>
  </si>
  <si>
    <t>Р16-06-02</t>
  </si>
  <si>
    <t>Р16-06-03</t>
  </si>
  <si>
    <t>2.1.088</t>
  </si>
  <si>
    <t>Р16-08-00</t>
  </si>
  <si>
    <t>2.1.090</t>
  </si>
  <si>
    <t>Р16-04-00</t>
  </si>
  <si>
    <t>Р16-04-01</t>
  </si>
  <si>
    <t>Р16-04-02</t>
  </si>
  <si>
    <t>Р16-04-03</t>
  </si>
  <si>
    <t>Дизтопливо зимнее</t>
  </si>
  <si>
    <t>2.1.097</t>
  </si>
  <si>
    <t>Р22-02-02</t>
  </si>
  <si>
    <t>Р22-02-04</t>
  </si>
  <si>
    <t>2.1.098</t>
  </si>
  <si>
    <t>Р23-01-00</t>
  </si>
  <si>
    <t>Дизтопливо летнее</t>
  </si>
  <si>
    <t>Р23-01-01</t>
  </si>
  <si>
    <t>Р23-01-02</t>
  </si>
  <si>
    <t>Р23-01-03</t>
  </si>
  <si>
    <t>Р23-01-04</t>
  </si>
  <si>
    <t>Р23-01-05</t>
  </si>
  <si>
    <t>Р23-01-06</t>
  </si>
  <si>
    <t>Р23-02-00</t>
  </si>
  <si>
    <t>Р23-02-01</t>
  </si>
  <si>
    <t>Р23-02-02</t>
  </si>
  <si>
    <t>Р23-02-03</t>
  </si>
  <si>
    <t>2.1.099</t>
  </si>
  <si>
    <t>Р23-03-00</t>
  </si>
  <si>
    <t>Р23-03-03</t>
  </si>
  <si>
    <t>Р23-03-04</t>
  </si>
  <si>
    <t>Р23-03-05</t>
  </si>
  <si>
    <t>Р23-03-06</t>
  </si>
  <si>
    <t>2.1.102</t>
  </si>
  <si>
    <t>Р23-04-00</t>
  </si>
  <si>
    <t>Р23-04-01</t>
  </si>
  <si>
    <t>Р23-04-02</t>
  </si>
  <si>
    <t>Р23-04-03</t>
  </si>
  <si>
    <t>Р23-05-01</t>
  </si>
  <si>
    <t>Р23-06-00</t>
  </si>
  <si>
    <t>201-03</t>
  </si>
  <si>
    <t>Р23-07-00</t>
  </si>
  <si>
    <t>Р23-07-01</t>
  </si>
  <si>
    <t>Р23-18-00</t>
  </si>
  <si>
    <t>2.1.105</t>
  </si>
  <si>
    <t>Р23-16-00</t>
  </si>
  <si>
    <t>0...50</t>
  </si>
  <si>
    <t>Р23-16-01</t>
  </si>
  <si>
    <t>Р23-16-02</t>
  </si>
  <si>
    <t>Р23-16-03</t>
  </si>
  <si>
    <t>Р23-16-04</t>
  </si>
  <si>
    <t>Р23-16-08</t>
  </si>
  <si>
    <t>Р23-16-09</t>
  </si>
  <si>
    <t>Р23-16-10</t>
  </si>
  <si>
    <t>Р23-16-11</t>
  </si>
  <si>
    <t>2.1.106</t>
  </si>
  <si>
    <t>Р23-16-06</t>
  </si>
  <si>
    <t>Р23-16-07</t>
  </si>
  <si>
    <t>2.1.108</t>
  </si>
  <si>
    <t>Р25-02-00</t>
  </si>
  <si>
    <t>Газ 204V107</t>
  </si>
  <si>
    <t>Р25-01-00</t>
  </si>
  <si>
    <t>Р25-01-01</t>
  </si>
  <si>
    <t>Р25-01-03</t>
  </si>
  <si>
    <t>Регенерированный раствор МДЭА</t>
  </si>
  <si>
    <t>Насыщенный раствор МДЭА</t>
  </si>
  <si>
    <t>2.1.113</t>
  </si>
  <si>
    <t>Р28-10-00</t>
  </si>
  <si>
    <t>Р28-13-00</t>
  </si>
  <si>
    <t>Р28-14-00</t>
  </si>
  <si>
    <t>2.1.115</t>
  </si>
  <si>
    <t>Р28-01-03</t>
  </si>
  <si>
    <t>Р28-01-04</t>
  </si>
  <si>
    <t>Р28-01-05</t>
  </si>
  <si>
    <t>Р28-01-06</t>
  </si>
  <si>
    <t>Р28-01-00</t>
  </si>
  <si>
    <t>Р28-03-00</t>
  </si>
  <si>
    <t>2.1.118</t>
  </si>
  <si>
    <t>Р29-01-00</t>
  </si>
  <si>
    <t>Топливный газ из 204С204</t>
  </si>
  <si>
    <t>Р29-01-01</t>
  </si>
  <si>
    <t>Р29-01-02</t>
  </si>
  <si>
    <t>Р29-01-03</t>
  </si>
  <si>
    <t>Р29-02-00</t>
  </si>
  <si>
    <t>Р29-02-01</t>
  </si>
  <si>
    <t>Р29-02-02</t>
  </si>
  <si>
    <t>Р29-03-00</t>
  </si>
  <si>
    <t>2.1.121</t>
  </si>
  <si>
    <t>Р30-01-00</t>
  </si>
  <si>
    <t>Конденсат 204V202</t>
  </si>
  <si>
    <t>Р30-01-01</t>
  </si>
  <si>
    <t>Р30-01-02</t>
  </si>
  <si>
    <t>Р30-01-03</t>
  </si>
  <si>
    <t>Р30-01-04</t>
  </si>
  <si>
    <t>Р30-01-05</t>
  </si>
  <si>
    <t>Р31-01-00</t>
  </si>
  <si>
    <t>0...47</t>
  </si>
  <si>
    <t>2.1.123</t>
  </si>
  <si>
    <t>Р32-01-00</t>
  </si>
  <si>
    <t>Циркуляционный ВСГ</t>
  </si>
  <si>
    <t>Р32-01-01</t>
  </si>
  <si>
    <t>Р32-01-02</t>
  </si>
  <si>
    <t>Р32-01-03</t>
  </si>
  <si>
    <t>Р32-01-05</t>
  </si>
  <si>
    <t>Р32-02-00</t>
  </si>
  <si>
    <t>2.1.126</t>
  </si>
  <si>
    <t>Р32-10-00</t>
  </si>
  <si>
    <t>Р32-10-01</t>
  </si>
  <si>
    <t>Р32-12-00</t>
  </si>
  <si>
    <t>Р32-12-01</t>
  </si>
  <si>
    <t>2.1.128</t>
  </si>
  <si>
    <t>Р32-14-00</t>
  </si>
  <si>
    <t>2.1.129</t>
  </si>
  <si>
    <t>Р32-16-00</t>
  </si>
  <si>
    <t>Р35-01-00</t>
  </si>
  <si>
    <t>2.1.133</t>
  </si>
  <si>
    <t>Р04-01-01</t>
  </si>
  <si>
    <t>Р04-01-02</t>
  </si>
  <si>
    <t>Р04-01-03</t>
  </si>
  <si>
    <t>2.1.135</t>
  </si>
  <si>
    <t>Р10-08-01</t>
  </si>
  <si>
    <t>Р10-08-02</t>
  </si>
  <si>
    <t>2.1.138</t>
  </si>
  <si>
    <t>Р28-01-01</t>
  </si>
  <si>
    <t>Р28-01-02</t>
  </si>
  <si>
    <t>2.1.139</t>
  </si>
  <si>
    <t>Р28-06-01</t>
  </si>
  <si>
    <t>Р28-06-02</t>
  </si>
  <si>
    <t>Р28-06-03</t>
  </si>
  <si>
    <t>0,6-0,8</t>
  </si>
  <si>
    <t>2.1.142</t>
  </si>
  <si>
    <t>От оборудования и трубопроводов секции 2 ГО ДТ</t>
  </si>
  <si>
    <t>11-АТ1-50-00</t>
  </si>
  <si>
    <t>5-120</t>
  </si>
  <si>
    <t>11-АТ1-51-00</t>
  </si>
  <si>
    <t>01-АТ1-52-00</t>
  </si>
  <si>
    <t>,</t>
  </si>
  <si>
    <t>01-АТ1-53-00</t>
  </si>
  <si>
    <t>01-АТ1-53-01</t>
  </si>
  <si>
    <t>01-АТ1-54-00</t>
  </si>
  <si>
    <t>01-АТ2-51-00</t>
  </si>
  <si>
    <t>2.1.143</t>
  </si>
  <si>
    <t xml:space="preserve">От оборудования и трубопроводов установки ГО ДТ секции 2 до установки ГО ДТ секции 1 </t>
  </si>
  <si>
    <t>03-D01-50-00</t>
  </si>
  <si>
    <t>5-80</t>
  </si>
  <si>
    <t>10-D01-50-00</t>
  </si>
  <si>
    <t>13-D01-50-00</t>
  </si>
  <si>
    <t>09-D01-51-00</t>
  </si>
  <si>
    <t>09-D01-52-00</t>
  </si>
  <si>
    <t>09-D01-53-00</t>
  </si>
  <si>
    <t>09-D01-54-00</t>
  </si>
  <si>
    <t>13-D01-54-00</t>
  </si>
  <si>
    <t>5+80</t>
  </si>
  <si>
    <t>09-D01-54-02</t>
  </si>
  <si>
    <t>5-50</t>
  </si>
  <si>
    <t>12</t>
  </si>
  <si>
    <t>2.1.145</t>
  </si>
  <si>
    <t>От емкостей V401, V302, колонны С401 до емкости V702 и до дренажного коллектора</t>
  </si>
  <si>
    <t>09-Е01-50-00</t>
  </si>
  <si>
    <t>13-Е01-50-00</t>
  </si>
  <si>
    <t>09-Е01-51-00</t>
  </si>
  <si>
    <t>5-280</t>
  </si>
  <si>
    <t>10-Е01-51-00</t>
  </si>
  <si>
    <t>09-Е01-51-01</t>
  </si>
  <si>
    <t>09-Е01-51-02</t>
  </si>
  <si>
    <t>09-Е01-51-03</t>
  </si>
  <si>
    <t>09-Е01-52-00</t>
  </si>
  <si>
    <t>13-Е01-52-00</t>
  </si>
  <si>
    <t>16</t>
  </si>
  <si>
    <t>2.1.147</t>
  </si>
  <si>
    <t>От сепаратора V701 до насосов Р701/А,В.
Обвязка уровнемерных колонок сепаратора V701</t>
  </si>
  <si>
    <t>09-F03-50-00</t>
  </si>
  <si>
    <t>5-171</t>
  </si>
  <si>
    <t>09-F03-50-01</t>
  </si>
  <si>
    <t>09-F03-50-02</t>
  </si>
  <si>
    <t>09-F03-52-00</t>
  </si>
  <si>
    <t>09-F03-52-01</t>
  </si>
  <si>
    <t>09-F03-53-00</t>
  </si>
  <si>
    <t>09-F03-53-01</t>
  </si>
  <si>
    <t>2.1.148</t>
  </si>
  <si>
    <t>От насосов Р701/А,В до сепаратора V701 и  до секции 1 установки ГО ДТ</t>
  </si>
  <si>
    <t>09-F03-51-00</t>
  </si>
  <si>
    <t>13-F03-51-00</t>
  </si>
  <si>
    <t>09-F03-54-00</t>
  </si>
  <si>
    <t>2.1.150</t>
  </si>
  <si>
    <t>От секции 1 ГО ДТ до каплеотбойника V403 и до факельного коллектора</t>
  </si>
  <si>
    <t>09 -G01-51-00</t>
  </si>
  <si>
    <t>13-G01-51-00</t>
  </si>
  <si>
    <t>2.1.151</t>
  </si>
  <si>
    <t>От каплеотбойника V403 до подогревателя Е401 и до факельного коллектора</t>
  </si>
  <si>
    <t>09-G01-52-00</t>
  </si>
  <si>
    <t xml:space="preserve">Топливный газ  </t>
  </si>
  <si>
    <t>09-G01-52-01</t>
  </si>
  <si>
    <t>09-G01-52-02</t>
  </si>
  <si>
    <t>09-G01-52-04</t>
  </si>
  <si>
    <t>2.1.152</t>
  </si>
  <si>
    <t>От подогревателя топливного газа Е401 до печей H 301, H 401</t>
  </si>
  <si>
    <t>09-G01-53-00</t>
  </si>
  <si>
    <t>0.07</t>
  </si>
  <si>
    <t>80-120</t>
  </si>
  <si>
    <t>09-G01-54-00</t>
  </si>
  <si>
    <t>0,065</t>
  </si>
  <si>
    <t>11-G01-54-00</t>
  </si>
  <si>
    <t>13-G01-54-00</t>
  </si>
  <si>
    <t>11-G01-55-00</t>
  </si>
  <si>
    <t>11-G01-58-00</t>
  </si>
  <si>
    <t>11-G01-60-00</t>
  </si>
  <si>
    <t>11-G01-62-00</t>
  </si>
  <si>
    <t>11-G01-64-00</t>
  </si>
  <si>
    <t>2.1.153</t>
  </si>
  <si>
    <t>От клапанов PV 2575, PV 2575,
 PV 2534, PV 2522 до печей Н301, H401 и до сброса в факельный коллектор</t>
  </si>
  <si>
    <t>11-G01-59-00</t>
  </si>
  <si>
    <t>Топливный газ, пилотный газ</t>
  </si>
  <si>
    <t>0,035</t>
  </si>
  <si>
    <t>11-G01-61-00</t>
  </si>
  <si>
    <t>11-G01-63-00</t>
  </si>
  <si>
    <t>11-G01-65-00</t>
  </si>
  <si>
    <t>H-301-FG-300</t>
  </si>
  <si>
    <t>А333M Gr.6</t>
  </si>
  <si>
    <t>H-301-FG-301</t>
  </si>
  <si>
    <t>H-301-FG-302</t>
  </si>
  <si>
    <t>H-301-FG-303</t>
  </si>
  <si>
    <t>H-301-FG-304</t>
  </si>
  <si>
    <t>H-301-FG-305</t>
  </si>
  <si>
    <t>H-301-FG-306</t>
  </si>
  <si>
    <t>H-401-FG-400</t>
  </si>
  <si>
    <t>H-401-FG-401</t>
  </si>
  <si>
    <t>H-401-FG-402</t>
  </si>
  <si>
    <t>H-401-FG-403</t>
  </si>
  <si>
    <t>H-401-FG-404</t>
  </si>
  <si>
    <t>H-301-PG-310</t>
  </si>
  <si>
    <t>H-301-PG-311</t>
  </si>
  <si>
    <t>H-301-PG-312</t>
  </si>
  <si>
    <t>H-301-PG-313</t>
  </si>
  <si>
    <t>H-301-PG-314</t>
  </si>
  <si>
    <t>H-301-PG-315</t>
  </si>
  <si>
    <t>H-301-PG-316</t>
  </si>
  <si>
    <t>H-301-PG-410</t>
  </si>
  <si>
    <t>H-301-PG-411</t>
  </si>
  <si>
    <t>H-301-PG-412</t>
  </si>
  <si>
    <t>H-301-PG-413</t>
  </si>
  <si>
    <t>H-301-PG-414</t>
  </si>
  <si>
    <t>2.1.154</t>
  </si>
  <si>
    <t>От маслосистемы К301 до сливного бака К301 и обратно</t>
  </si>
  <si>
    <t>01-L01-03-00</t>
  </si>
  <si>
    <t>01-L01-04-00</t>
  </si>
  <si>
    <t>2.1.155</t>
  </si>
  <si>
    <t>От передвижной техники на всас насосов Р301А/В</t>
  </si>
  <si>
    <t>09-М01-50-00</t>
  </si>
  <si>
    <t>5-32</t>
  </si>
  <si>
    <t>10</t>
  </si>
  <si>
    <t>0,1-0,3</t>
  </si>
  <si>
    <t>5-100</t>
  </si>
  <si>
    <t>Сырье установки</t>
  </si>
  <si>
    <t>0,45-1,3</t>
  </si>
  <si>
    <t>2.1.158</t>
  </si>
  <si>
    <t>От фильтров А301/А,В до сырьевой емкости V301
 и в коллектор раствора МДЭА</t>
  </si>
  <si>
    <t>09-P01-53-00</t>
  </si>
  <si>
    <t>09-P01-53-01</t>
  </si>
  <si>
    <t>09-P01-53-02</t>
  </si>
  <si>
    <t>09-P01-59-00</t>
  </si>
  <si>
    <t>13-P01-59-00</t>
  </si>
  <si>
    <t>2.1.159</t>
  </si>
  <si>
    <t>От сырьевой емкости V301 до насосов Р301/А,В и до линии некондиции в секцию 1 ГО ДТ, в коллектор раствора МДЭА и в дренажный коллектор углеводородов, до теплообменников Е402/А,В</t>
  </si>
  <si>
    <t>09-P01-54-00</t>
  </si>
  <si>
    <t xml:space="preserve">Сырьевая смесь </t>
  </si>
  <si>
    <t>09-P01-54-01</t>
  </si>
  <si>
    <t>09-P01-54-02</t>
  </si>
  <si>
    <t>09-P01-54-03</t>
  </si>
  <si>
    <t>09-P01-54-04</t>
  </si>
  <si>
    <t>`15,7</t>
  </si>
  <si>
    <t>09-P01-54-05</t>
  </si>
  <si>
    <t>09-P01-54-06</t>
  </si>
  <si>
    <t>09-P01-54-07</t>
  </si>
  <si>
    <t>09-P01-57-00</t>
  </si>
  <si>
    <t>13-P01-57-00</t>
  </si>
  <si>
    <t>09-Р01-58-00</t>
  </si>
  <si>
    <t>09-Р01-60-00</t>
  </si>
  <si>
    <t>A106 Gr.B</t>
  </si>
  <si>
    <t>09-Р01-60-01</t>
  </si>
  <si>
    <t>09-Р01-61-00</t>
  </si>
  <si>
    <t>09-Р01-61-01</t>
  </si>
  <si>
    <t>2.1.161</t>
  </si>
  <si>
    <t>От секции 1 ГО ДТ до клапана регулирующего PV 2503A</t>
  </si>
  <si>
    <t>03-Р02-50-00</t>
  </si>
  <si>
    <t xml:space="preserve">Свежий ВСГ </t>
  </si>
  <si>
    <t>2,35-2,5</t>
  </si>
  <si>
    <t>09-Р02-50-00</t>
  </si>
  <si>
    <t>13-Р02-50-00</t>
  </si>
  <si>
    <t>2.1.162</t>
  </si>
  <si>
    <t>От установки УПВБ 
на секцию 1 ГО ДТ</t>
  </si>
  <si>
    <t>01-Р02-51-00</t>
  </si>
  <si>
    <t>6,2-6,5</t>
  </si>
  <si>
    <t>84-87</t>
  </si>
  <si>
    <t>03-Р02-51-00</t>
  </si>
  <si>
    <t>01-Р02-51-01</t>
  </si>
  <si>
    <t>2.1.163</t>
  </si>
  <si>
    <t>C секции 1 ГО ДТ до регулирующего клапана FV 3997</t>
  </si>
  <si>
    <t>01-Р02-52-00</t>
  </si>
  <si>
    <t>5,9-6,7</t>
  </si>
  <si>
    <t>104-129</t>
  </si>
  <si>
    <t>A358 TR321</t>
  </si>
  <si>
    <t>A312 TR321</t>
  </si>
  <si>
    <t>2.1.167</t>
  </si>
  <si>
    <t xml:space="preserve">От холодильника газопродуктовой смеси E 301/В до холодильника E301/А  
и от E301/А до печи Н301
</t>
  </si>
  <si>
    <t>12-Р03-51-00</t>
  </si>
  <si>
    <t>268-323</t>
  </si>
  <si>
    <t>15,09</t>
  </si>
  <si>
    <t>12-Р03-51-01</t>
  </si>
  <si>
    <t>2.1.168</t>
  </si>
  <si>
    <t>От печи H301 и от клапана FV 3515 до реактора гидроочистки R101</t>
  </si>
  <si>
    <t>12-Р03-53-00</t>
  </si>
  <si>
    <t>327-400</t>
  </si>
  <si>
    <t>12-Р03-53-04</t>
  </si>
  <si>
    <t>6,02</t>
  </si>
  <si>
    <t>2.1.170</t>
  </si>
  <si>
    <t>От емкости V304 до насоса Р302</t>
  </si>
  <si>
    <t>06-Р06-54-01</t>
  </si>
  <si>
    <t>8,56</t>
  </si>
  <si>
    <t xml:space="preserve">Кислая вода </t>
  </si>
  <si>
    <t>30-50</t>
  </si>
  <si>
    <t>2.1.173</t>
  </si>
  <si>
    <t>Oт сепаратора V302 до регулирующего клапана LdV4514. 
Обвязка уровнемерных колонок сепаратора V302</t>
  </si>
  <si>
    <t>09-Р07-51-00</t>
  </si>
  <si>
    <t>09-Р07-51-01</t>
  </si>
  <si>
    <t>09-Р07-51-04</t>
  </si>
  <si>
    <t>09-Р07-51-05</t>
  </si>
  <si>
    <t>2.1.176</t>
  </si>
  <si>
    <t xml:space="preserve">От стабилизационной колонны С401 до регулирующего клапана FV 3525
</t>
  </si>
  <si>
    <t>10-Р09-53-00</t>
  </si>
  <si>
    <t>A333 Gr.6</t>
  </si>
  <si>
    <t>13-Р09-53-00</t>
  </si>
  <si>
    <t>2.1.177</t>
  </si>
  <si>
    <t xml:space="preserve">Oт реактора гидроочистки R101/С до холодильника Е301/А и от холодильника Е301/А до холодильника Е301/В
</t>
  </si>
  <si>
    <t>12-P12-50-00</t>
  </si>
  <si>
    <t xml:space="preserve">Газопродуктовая смесь гидроочистки </t>
  </si>
  <si>
    <t>338-403</t>
  </si>
  <si>
    <t>16,66</t>
  </si>
  <si>
    <t>5,49</t>
  </si>
  <si>
    <t>3,38</t>
  </si>
  <si>
    <t>12-P12-50-01</t>
  </si>
  <si>
    <t>A335 Gr.P11</t>
  </si>
  <si>
    <t>7,62</t>
  </si>
  <si>
    <t>8,74</t>
  </si>
  <si>
    <t>A358 Gr.TR321</t>
  </si>
  <si>
    <t>12,7</t>
  </si>
  <si>
    <t>9,27</t>
  </si>
  <si>
    <t>7,11</t>
  </si>
  <si>
    <t>5,54</t>
  </si>
  <si>
    <t>2.1.179</t>
  </si>
  <si>
    <t>Oт аппаратов воздушного охлаждения ЕА301/А,В до сепаратора высокого давления V302</t>
  </si>
  <si>
    <t>09-P12-53-00</t>
  </si>
  <si>
    <t>13-P12-53-00</t>
  </si>
  <si>
    <t>2.1.180</t>
  </si>
  <si>
    <t>C установки УГПМ до секции I ГО ДТ</t>
  </si>
  <si>
    <t>03-Р17-01-00</t>
  </si>
  <si>
    <t>Легкий газойль коксования</t>
  </si>
  <si>
    <t>1,15-1,25</t>
  </si>
  <si>
    <t>03-Р17-01-01</t>
  </si>
  <si>
    <t>7</t>
  </si>
  <si>
    <t>03-Р17-02-00</t>
  </si>
  <si>
    <t>1,2-1,3</t>
  </si>
  <si>
    <t>03-Р17-02-01</t>
  </si>
  <si>
    <t>03-Р17-03-00</t>
  </si>
  <si>
    <t>2.1.181</t>
  </si>
  <si>
    <t xml:space="preserve">Oт сепаратора V302 до теплообменника Е402А/В/С, 
до аварийной емкости V702, до коллектора дренажа углеводородов.
Обвязка уровнемерной колонки V302
</t>
  </si>
  <si>
    <t>09-Р18-01-00</t>
  </si>
  <si>
    <t>Гидрогенизат</t>
  </si>
  <si>
    <t>6,35</t>
  </si>
  <si>
    <t>09-Р18-01-01</t>
  </si>
  <si>
    <t>09-Р18-01-04</t>
  </si>
  <si>
    <t>2.1.182</t>
  </si>
  <si>
    <t>Oт регулирующего клапана FV3518 до теплообменника Е402В и до узла отбора проб № 8, от узла отбора проб № 8  до коллектора факельных сбросов и коллектора дренажа углеводородов</t>
  </si>
  <si>
    <t>09-Р18-02-00</t>
  </si>
  <si>
    <t>Гидрогенизат холодного сепаратора</t>
  </si>
  <si>
    <t>7,8</t>
  </si>
  <si>
    <t>8,18</t>
  </si>
  <si>
    <t>09-Р18-02-01</t>
  </si>
  <si>
    <t>09-Р18-02-02</t>
  </si>
  <si>
    <t>09-Р18-02-03</t>
  </si>
  <si>
    <t>9,53</t>
  </si>
  <si>
    <t>7,47</t>
  </si>
  <si>
    <t>3,91</t>
  </si>
  <si>
    <t>2,77</t>
  </si>
  <si>
    <t>2.1.185</t>
  </si>
  <si>
    <t>Oт стабилизационной колонны С401 до аппарата воздушного охлаждения EA401 и от ЕА401 до сепаратора V401</t>
  </si>
  <si>
    <t xml:space="preserve">09-Р20-01-00 </t>
  </si>
  <si>
    <t xml:space="preserve">Пары колонны стабилизации </t>
  </si>
  <si>
    <t>150-182</t>
  </si>
  <si>
    <t>10-Р20-01-00</t>
  </si>
  <si>
    <t>10-Р20-01-01</t>
  </si>
  <si>
    <t>10-Р20-01-02</t>
  </si>
  <si>
    <t>09-Р20-02-00</t>
  </si>
  <si>
    <t>09-Р20-02-01</t>
  </si>
  <si>
    <t>2.1.186</t>
  </si>
  <si>
    <t>Oт сепаратора V401 до клапанов
 PV 2555, PSV 311, до абсорбера С403 и от абсорбера С403 до клапана
 PSV 309</t>
  </si>
  <si>
    <t>09-Р21-01-00</t>
  </si>
  <si>
    <t>Газ емкости орошения</t>
  </si>
  <si>
    <t>08X18H10T</t>
  </si>
  <si>
    <t>3,5</t>
  </si>
  <si>
    <t>09-Р21-01-01</t>
  </si>
  <si>
    <t>09-Р21-02-00</t>
  </si>
  <si>
    <t>10-Р21-02-00</t>
  </si>
  <si>
    <t>13-Р21-02-00</t>
  </si>
  <si>
    <t>10-Р21-02-01</t>
  </si>
  <si>
    <t>10-Р21-02-02</t>
  </si>
  <si>
    <t>10-Р21-02-03</t>
  </si>
  <si>
    <t xml:space="preserve">Дизельное топливо зимнее </t>
  </si>
  <si>
    <t>2.1.188</t>
  </si>
  <si>
    <t>Oт аппарата воздушного 
охлаждения ЕА402/2.2Е до секции 1 ГОДТ и в дренажный коллектор</t>
  </si>
  <si>
    <t>04–Р22-04-00</t>
  </si>
  <si>
    <t>04–Р22-04-01</t>
  </si>
  <si>
    <t>2.1.189</t>
  </si>
  <si>
    <t xml:space="preserve">Oт колонны С401 до насосов Р402/А,В, до коллектора дренажа углеводородов, до факельного коллектора
</t>
  </si>
  <si>
    <t>09-Р23-50-00</t>
  </si>
  <si>
    <t xml:space="preserve">Дизельное топливо летнее </t>
  </si>
  <si>
    <t>280-310</t>
  </si>
  <si>
    <t>10-Р23-50-00</t>
  </si>
  <si>
    <t>13-Р23-50-00</t>
  </si>
  <si>
    <t>10-Р23-50-02</t>
  </si>
  <si>
    <t>10-Р23-50-04</t>
  </si>
  <si>
    <t>10-Р23-50-05</t>
  </si>
  <si>
    <t>09-Р23-59-00</t>
  </si>
  <si>
    <t>11,13</t>
  </si>
  <si>
    <t>09-Р23-59-01</t>
  </si>
  <si>
    <t>5,56</t>
  </si>
  <si>
    <t>09-Р23-60-00</t>
  </si>
  <si>
    <t>09-Р23-60-01</t>
  </si>
  <si>
    <t>2.1.191</t>
  </si>
  <si>
    <t>Oт  теплообменника Е402В до аппарата воздушного охлаждения ЕА403</t>
  </si>
  <si>
    <t>09-Р23-53-00</t>
  </si>
  <si>
    <t>Дизельное топливо летнее</t>
  </si>
  <si>
    <t>121-125</t>
  </si>
  <si>
    <t>6</t>
  </si>
  <si>
    <t>2.1.192</t>
  </si>
  <si>
    <t xml:space="preserve">Oт аппарата воздушного охлаждения ЕА403 до дренажного коллектора и до секции 1 установки ГО ДТ </t>
  </si>
  <si>
    <t>13-Р23-54-00</t>
  </si>
  <si>
    <t>40-55</t>
  </si>
  <si>
    <t>09-Р23-55-00</t>
  </si>
  <si>
    <t>13-Р23-55-00</t>
  </si>
  <si>
    <t>09-Р23-55-01</t>
  </si>
  <si>
    <t>13-Р23-55-01</t>
  </si>
  <si>
    <t>40+55</t>
  </si>
  <si>
    <t>13-Р23-55-02</t>
  </si>
  <si>
    <t>2</t>
  </si>
  <si>
    <t>2.1.195</t>
  </si>
  <si>
    <t xml:space="preserve">Oт аппарата воздушного 
охлаждения ЕА403 до секции 1 ГО ДТ 
</t>
  </si>
  <si>
    <t>03-Р23-61-00</t>
  </si>
  <si>
    <t>1,45-1,85</t>
  </si>
  <si>
    <t>101,5</t>
  </si>
  <si>
    <t>13-Р23-61-00</t>
  </si>
  <si>
    <t>2.1.196</t>
  </si>
  <si>
    <t>Oт клапана FV3526 до секции 1 ГО ДТ и до емкости сырья V301</t>
  </si>
  <si>
    <t>09-Р23-58-00</t>
  </si>
  <si>
    <t>13-Р23-58-00</t>
  </si>
  <si>
    <t>03-Р23-62-00</t>
  </si>
  <si>
    <t>13-Р23-62-00</t>
  </si>
  <si>
    <t>13-Р23-62-01</t>
  </si>
  <si>
    <t>2.1.197</t>
  </si>
  <si>
    <t>От абсорбера С403 до факельного коллектора и до узла отбора проб
 № 14</t>
  </si>
  <si>
    <t>10-P26-01-00</t>
  </si>
  <si>
    <t>Очищенный топливный газ</t>
  </si>
  <si>
    <t>13-P26-01-00</t>
  </si>
  <si>
    <t>10-P26-01-01</t>
  </si>
  <si>
    <t>10-P26-01-03</t>
  </si>
  <si>
    <t>2.1.198</t>
  </si>
  <si>
    <t xml:space="preserve">Oт клапана PV2670B до секции 1 установки ГО ДТ
</t>
  </si>
  <si>
    <t>03-P26-02-00</t>
  </si>
  <si>
    <t>0,09-0,15</t>
  </si>
  <si>
    <t>13-P26-02-00</t>
  </si>
  <si>
    <t>2.1.199</t>
  </si>
  <si>
    <t>Oт секции 1 ГО ДТ до колонны С403 и до емкости V402</t>
  </si>
  <si>
    <t>03-Р27-50-00</t>
  </si>
  <si>
    <t>43-45</t>
  </si>
  <si>
    <t>09-Р27-50-00</t>
  </si>
  <si>
    <t>13-Р27-50-00</t>
  </si>
  <si>
    <t>09-Р27-50-01</t>
  </si>
  <si>
    <t>09-Р27-51-00</t>
  </si>
  <si>
    <t>10-Р27-57-00</t>
  </si>
  <si>
    <t>13-Р27-57-00</t>
  </si>
  <si>
    <t xml:space="preserve">Регенерированный раствор МДЭА </t>
  </si>
  <si>
    <t>2.1.201</t>
  </si>
  <si>
    <t>Oт емкости V402 на всас насосов Р403/А,В и в дренажный коллектор МДЭА</t>
  </si>
  <si>
    <t>09-P27-52-00</t>
  </si>
  <si>
    <t>09-P27-52-01</t>
  </si>
  <si>
    <t>09-P27-52-04</t>
  </si>
  <si>
    <t>09-P27-52-05</t>
  </si>
  <si>
    <t>09-P27-60-00</t>
  </si>
  <si>
    <t>09-P27-60-01</t>
  </si>
  <si>
    <t>09-P27-61-00</t>
  </si>
  <si>
    <t>09-P27-61-01</t>
  </si>
  <si>
    <t>2.1.203</t>
  </si>
  <si>
    <t xml:space="preserve">Oт клапана FCV3581 в линию насыщенного раствора МДЭА на секцию 1 ГО ДТ
</t>
  </si>
  <si>
    <t>13-Р27-62-00</t>
  </si>
  <si>
    <t>2.1.204</t>
  </si>
  <si>
    <t>Oт аминового абсорбера С402 
до секции 1 ГО ДТ.
Обвязка уровнемерных колонок С402</t>
  </si>
  <si>
    <t>10-Р28-50-00</t>
  </si>
  <si>
    <t xml:space="preserve">Насыщенный раствор МДЭА </t>
  </si>
  <si>
    <t>45-50</t>
  </si>
  <si>
    <t>10-Р28-50-01</t>
  </si>
  <si>
    <t>10-Р28-50-02</t>
  </si>
  <si>
    <t>10-Р28-50-03</t>
  </si>
  <si>
    <t>10-Р28-50-04</t>
  </si>
  <si>
    <t>10-Р28-52-00</t>
  </si>
  <si>
    <t>2.1.205</t>
  </si>
  <si>
    <t>От  каплеотбойника V303 
до регулирующего клапана LV4625. 
Обвязка уровнемерных колонок V303</t>
  </si>
  <si>
    <t>01-P28-51-00</t>
  </si>
  <si>
    <t>4,68-5</t>
  </si>
  <si>
    <t>45-47</t>
  </si>
  <si>
    <t>01-P28-51-01</t>
  </si>
  <si>
    <t>01-P28-51-02</t>
  </si>
  <si>
    <t>01-P28-51-03</t>
  </si>
  <si>
    <t>01-P28-51-04</t>
  </si>
  <si>
    <t>2.1.206</t>
  </si>
  <si>
    <t xml:space="preserve">Oт каплеотбойника V303, 
от аминовогоабсорбера С 402 на секцию 1 ГО ДТ 
</t>
  </si>
  <si>
    <t>01-Р28-53-00</t>
  </si>
  <si>
    <t>0,75-1</t>
  </si>
  <si>
    <t>01-Р28-54-00</t>
  </si>
  <si>
    <t>03-Р28-54-00</t>
  </si>
  <si>
    <t>10-Р28-54-00</t>
  </si>
  <si>
    <t>13-Р28-54-00</t>
  </si>
  <si>
    <t>01-Р28-54-01</t>
  </si>
  <si>
    <t>2.1.207</t>
  </si>
  <si>
    <t>От колонны С-403 до насоса Р404 и до коллектора раствора МДЭА</t>
  </si>
  <si>
    <t>09-Р28-55-00</t>
  </si>
  <si>
    <t>45-54</t>
  </si>
  <si>
    <t>10-Р28-55-00</t>
  </si>
  <si>
    <t>13-Р28-55-00</t>
  </si>
  <si>
    <t>10-Р28-55-01</t>
  </si>
  <si>
    <t>10-Р28-55-02</t>
  </si>
  <si>
    <t>10-Р28-55-03</t>
  </si>
  <si>
    <t>10-Р28-55-04</t>
  </si>
  <si>
    <t>09-Р28-59-00</t>
  </si>
  <si>
    <t>09-Р28-59-01</t>
  </si>
  <si>
    <t>09-Р28-60-00</t>
  </si>
  <si>
    <t>09-Р28-60-01</t>
  </si>
  <si>
    <t>2.1.208</t>
  </si>
  <si>
    <t>Oт насосов P401/А,В до секции 1
 ГО ДТ</t>
  </si>
  <si>
    <t>09-Р28-56-00</t>
  </si>
  <si>
    <t>13-Р28-56-00</t>
  </si>
  <si>
    <t>03-Р28-57-00</t>
  </si>
  <si>
    <t>0,7-0,95</t>
  </si>
  <si>
    <t>13-Р28-57-00</t>
  </si>
  <si>
    <t>03-Р28-58-00</t>
  </si>
  <si>
    <t>2.1.209</t>
  </si>
  <si>
    <t>Oт каплеотбойника V303 до компрессорной  установки К301, до секции 1 ГО ДТ и до факельного коллектора</t>
  </si>
  <si>
    <t>01-Р32-50-00</t>
  </si>
  <si>
    <t xml:space="preserve">Циркуляционный ВСГ </t>
  </si>
  <si>
    <t>4,4-5,1</t>
  </si>
  <si>
    <t>45-60</t>
  </si>
  <si>
    <t>01-Р32-50-01</t>
  </si>
  <si>
    <t>01-Р32-50-02</t>
  </si>
  <si>
    <t>01-Р32-50-03</t>
  </si>
  <si>
    <t>10,31</t>
  </si>
  <si>
    <t>01-Р32-50-04</t>
  </si>
  <si>
    <t>3,73</t>
  </si>
  <si>
    <t>1</t>
  </si>
  <si>
    <t>01-Р32-50-05</t>
  </si>
  <si>
    <t>01-Р32-51-00</t>
  </si>
  <si>
    <t>2.1.212</t>
  </si>
  <si>
    <t>Oт насосов Р701А, В, от аппарата воздушного охлаждения ЕА403, от емкости V301 до секции 1 ГО ДТ</t>
  </si>
  <si>
    <t>03-Р33-50-00</t>
  </si>
  <si>
    <t>13-Р33-50-00</t>
  </si>
  <si>
    <t>2.1.214</t>
  </si>
  <si>
    <t xml:space="preserve">Oт абсорбера С402 до каплеотбойника V303 </t>
  </si>
  <si>
    <t>01-Р36-01-00</t>
  </si>
  <si>
    <t xml:space="preserve">Очищенный ВСГ </t>
  </si>
  <si>
    <t>4,5-5</t>
  </si>
  <si>
    <t>03-Р36-01-00</t>
  </si>
  <si>
    <t>10-Р36-01-00</t>
  </si>
  <si>
    <t>13-Р36-01-00</t>
  </si>
  <si>
    <t>01-Р36-01-01</t>
  </si>
  <si>
    <t>10-Р36-01-01</t>
  </si>
  <si>
    <t>10-Р36-01-02</t>
  </si>
  <si>
    <t>ТЦКП№2_УПВ (Установка производства водорода)</t>
  </si>
  <si>
    <t>2.2.001</t>
  </si>
  <si>
    <t>Природный газ от МЦК до факельного коллектора</t>
  </si>
  <si>
    <t>NG200.04</t>
  </si>
  <si>
    <t>Природный газ</t>
  </si>
  <si>
    <t>0,49</t>
  </si>
  <si>
    <t>окруж. среда</t>
  </si>
  <si>
    <t>15</t>
  </si>
  <si>
    <t>A312-TP304L</t>
  </si>
  <si>
    <t>А333-6 SMLS</t>
  </si>
  <si>
    <t>NG200.05 (л.NG200.10)</t>
  </si>
  <si>
    <t>NG200.06</t>
  </si>
  <si>
    <t>NG200.07 (NG200.11)</t>
  </si>
  <si>
    <t>NG200.08</t>
  </si>
  <si>
    <t>NG200.08А</t>
  </si>
  <si>
    <t>NG200.09 (л.NG200.12)</t>
  </si>
  <si>
    <t>205-G02-117-01</t>
  </si>
  <si>
    <t>205-G02-117-02</t>
  </si>
  <si>
    <t>NG300.01</t>
  </si>
  <si>
    <t>2.2.002</t>
  </si>
  <si>
    <t>Природный газ от подогревателя Е-210 до сепаратора В-201</t>
  </si>
  <si>
    <t>G02-117-03</t>
  </si>
  <si>
    <t>G02-117-04</t>
  </si>
  <si>
    <t>2.2.003</t>
  </si>
  <si>
    <t>Технологический газ от В-201 до С-201 А,В</t>
  </si>
  <si>
    <t>NG202.01</t>
  </si>
  <si>
    <t>Технологический газ</t>
  </si>
  <si>
    <t>NG202.02</t>
  </si>
  <si>
    <t>NG202.03</t>
  </si>
  <si>
    <t>НС-100А(А) (НС-112А)</t>
  </si>
  <si>
    <t>НС-100В(А) (НС-112В)</t>
  </si>
  <si>
    <t xml:space="preserve">НС-100С(А) </t>
  </si>
  <si>
    <t xml:space="preserve">НС-100Д(А) </t>
  </si>
  <si>
    <t xml:space="preserve">НС-100Е(А) </t>
  </si>
  <si>
    <t>НС-101А</t>
  </si>
  <si>
    <t xml:space="preserve">НС-101А(А) </t>
  </si>
  <si>
    <t xml:space="preserve">НС-108А </t>
  </si>
  <si>
    <t>НС-100А(В) (НС-112В)</t>
  </si>
  <si>
    <t>НС-100В(В)          (НС-113В)</t>
  </si>
  <si>
    <t xml:space="preserve">НС-100С(В) </t>
  </si>
  <si>
    <t xml:space="preserve">НС-100Д(В) </t>
  </si>
  <si>
    <t xml:space="preserve">НС-100Е(В) </t>
  </si>
  <si>
    <t>НС-101В</t>
  </si>
  <si>
    <t xml:space="preserve">НС-101А(В) </t>
  </si>
  <si>
    <t xml:space="preserve">НС-108В </t>
  </si>
  <si>
    <t>2.2.004</t>
  </si>
  <si>
    <t>Технологический газ от С-201А,В до Е-201</t>
  </si>
  <si>
    <t>PG210.01</t>
  </si>
  <si>
    <t xml:space="preserve">А333-6 </t>
  </si>
  <si>
    <t>PG210.01A</t>
  </si>
  <si>
    <t>PG210.02</t>
  </si>
  <si>
    <t>PG210.03</t>
  </si>
  <si>
    <t>PG210.04</t>
  </si>
  <si>
    <t>HC-102A</t>
  </si>
  <si>
    <t>HC-102A(A)</t>
  </si>
  <si>
    <t>HC-103A</t>
  </si>
  <si>
    <t>HC-104A</t>
  </si>
  <si>
    <t>HC-104A(A)</t>
  </si>
  <si>
    <t>HC-105A(A)</t>
  </si>
  <si>
    <t>HC-105B(A) (HC-109A, НС-110А)</t>
  </si>
  <si>
    <t>HC-105С(A)</t>
  </si>
  <si>
    <t>HC-106A</t>
  </si>
  <si>
    <t>HC-107A</t>
  </si>
  <si>
    <t>HC-102В</t>
  </si>
  <si>
    <t>HC-102А(В)</t>
  </si>
  <si>
    <t>HC-103В</t>
  </si>
  <si>
    <t>HC-104В</t>
  </si>
  <si>
    <t>HC-104А(В)</t>
  </si>
  <si>
    <t>HC-105А(В)</t>
  </si>
  <si>
    <t>HC-105В(В)             (НС-109В, НС-110В)</t>
  </si>
  <si>
    <t>HC-105С(В)</t>
  </si>
  <si>
    <t>HC-106В</t>
  </si>
  <si>
    <t>HC-107В</t>
  </si>
  <si>
    <t>2.2.005</t>
  </si>
  <si>
    <t>Технологический газ от подогревателя сырья Е-201 до реактора гидрирования/серопоглащения R-201</t>
  </si>
  <si>
    <t>PG211.1</t>
  </si>
  <si>
    <t xml:space="preserve">А333-Р-11 </t>
  </si>
  <si>
    <t>PG211.2</t>
  </si>
  <si>
    <t>А333-Р11</t>
  </si>
  <si>
    <t>PG211.3</t>
  </si>
  <si>
    <t>2.2.006</t>
  </si>
  <si>
    <t>Технологический газ от реактора гидрирования/серопоглащения R-201 до линии PG214.04</t>
  </si>
  <si>
    <t>PG212.02</t>
  </si>
  <si>
    <t>А333-6</t>
  </si>
  <si>
    <t>PG214.01</t>
  </si>
  <si>
    <t>PG214.02</t>
  </si>
  <si>
    <t>PG214.03</t>
  </si>
  <si>
    <t>PG214.06</t>
  </si>
  <si>
    <t>PG214.07</t>
  </si>
  <si>
    <t>PG214.08</t>
  </si>
  <si>
    <t>PG214.09</t>
  </si>
  <si>
    <t>PG214.10</t>
  </si>
  <si>
    <t>PG214.11</t>
  </si>
  <si>
    <t>2.2.010</t>
  </si>
  <si>
    <t>Технологический газ от Е-203/1,2 до R-204</t>
  </si>
  <si>
    <t>РG217.01</t>
  </si>
  <si>
    <t>А335-Р11</t>
  </si>
  <si>
    <t>РG217.02</t>
  </si>
  <si>
    <t>РG217.03</t>
  </si>
  <si>
    <t>РG217.04</t>
  </si>
  <si>
    <t>РG217.05</t>
  </si>
  <si>
    <t>РG217.06</t>
  </si>
  <si>
    <t>РG217.07</t>
  </si>
  <si>
    <t>A333-6</t>
  </si>
  <si>
    <t>А312-ТР304L</t>
  </si>
  <si>
    <t>2.2.016</t>
  </si>
  <si>
    <t xml:space="preserve">Технологический газ от Е-208 через сепаратор В-202 до абсорберов В-301А-F </t>
  </si>
  <si>
    <t>РG223.01</t>
  </si>
  <si>
    <t>РG224.01</t>
  </si>
  <si>
    <t>РG224.02</t>
  </si>
  <si>
    <t>РG224.03</t>
  </si>
  <si>
    <t>РG224.04</t>
  </si>
  <si>
    <t>РG224.08</t>
  </si>
  <si>
    <t>РG224.09</t>
  </si>
  <si>
    <t>РG300.01</t>
  </si>
  <si>
    <t>РG300.02</t>
  </si>
  <si>
    <t>РG300.03</t>
  </si>
  <si>
    <t>РG300.04</t>
  </si>
  <si>
    <t>РG300.05</t>
  </si>
  <si>
    <t>РG300.06</t>
  </si>
  <si>
    <t>РG300.07</t>
  </si>
  <si>
    <t>РG300.08</t>
  </si>
  <si>
    <t>РG300.09</t>
  </si>
  <si>
    <t>РG300.10</t>
  </si>
  <si>
    <t>РG300.11</t>
  </si>
  <si>
    <t>РG300.12</t>
  </si>
  <si>
    <t>РG300.13</t>
  </si>
  <si>
    <t>2.2.017</t>
  </si>
  <si>
    <t>Отходящий газ от В-302 до 
Х-201 (Н-201), 
Х-202 (Н-202)</t>
  </si>
  <si>
    <t>РG224.05</t>
  </si>
  <si>
    <t>Отходящий газ</t>
  </si>
  <si>
    <t>РG224.06</t>
  </si>
  <si>
    <t>РG224.07</t>
  </si>
  <si>
    <t>РG224.10</t>
  </si>
  <si>
    <t>OG235.01</t>
  </si>
  <si>
    <t>OG235.02</t>
  </si>
  <si>
    <t>OG235.03</t>
  </si>
  <si>
    <t>OG235.04</t>
  </si>
  <si>
    <t>OG235.05</t>
  </si>
  <si>
    <t>OG235.06</t>
  </si>
  <si>
    <t>OG235.07</t>
  </si>
  <si>
    <t>OG235.08</t>
  </si>
  <si>
    <t>OG235.09</t>
  </si>
  <si>
    <t>OG235.10</t>
  </si>
  <si>
    <t>OG235.11</t>
  </si>
  <si>
    <t>OG235.12</t>
  </si>
  <si>
    <t>OG235.13</t>
  </si>
  <si>
    <t>OG235.15</t>
  </si>
  <si>
    <t>2.2.018</t>
  </si>
  <si>
    <t>Отходящий газ от Х-300 до
 В-302</t>
  </si>
  <si>
    <t>OG300.01</t>
  </si>
  <si>
    <t>OG300.02</t>
  </si>
  <si>
    <t>2.2.019</t>
  </si>
  <si>
    <t>Водород от 
 В-301А-F (X300) до клапана
 FV-0102,
 МЦК</t>
  </si>
  <si>
    <t>Н230.01</t>
  </si>
  <si>
    <t>Водород</t>
  </si>
  <si>
    <t>3,8</t>
  </si>
  <si>
    <t>Р01-118-01</t>
  </si>
  <si>
    <t>Н230.03</t>
  </si>
  <si>
    <t>Н230.04</t>
  </si>
  <si>
    <t>Н230.07</t>
  </si>
  <si>
    <t>Н300.01</t>
  </si>
  <si>
    <t>Н300.02</t>
  </si>
  <si>
    <t>Н300.03</t>
  </si>
  <si>
    <t>Н300.04</t>
  </si>
  <si>
    <t>Н300.05</t>
  </si>
  <si>
    <t>Н300.06</t>
  </si>
  <si>
    <t>Н300.07</t>
  </si>
  <si>
    <t>Н300.08</t>
  </si>
  <si>
    <t>Н300.09</t>
  </si>
  <si>
    <t>Н300.10</t>
  </si>
  <si>
    <t>Н300.11</t>
  </si>
  <si>
    <t>2.2.020</t>
  </si>
  <si>
    <t>Водород от 
клапана FV-0102 до С-201А,В</t>
  </si>
  <si>
    <t>Н230.05</t>
  </si>
  <si>
    <t>0,47</t>
  </si>
  <si>
    <t>38</t>
  </si>
  <si>
    <t>Н230.06</t>
  </si>
  <si>
    <t>2.2.022</t>
  </si>
  <si>
    <t>Топливный газ от В-201 до
 FV-0601A,B;
 PSV-0644A,B</t>
  </si>
  <si>
    <t>FG205.01</t>
  </si>
  <si>
    <t>FG205.02</t>
  </si>
  <si>
    <t>FG205.03</t>
  </si>
  <si>
    <t>FG205.06</t>
  </si>
  <si>
    <t>FG205.07</t>
  </si>
  <si>
    <t>FG205.10</t>
  </si>
  <si>
    <t>FG205.11</t>
  </si>
  <si>
    <t>FG205.14</t>
  </si>
  <si>
    <t>FG205.15</t>
  </si>
  <si>
    <t>FG205.18</t>
  </si>
  <si>
    <t>FG205.19</t>
  </si>
  <si>
    <t>FG205.20</t>
  </si>
  <si>
    <t>FG205.21</t>
  </si>
  <si>
    <t>2.2.023</t>
  </si>
  <si>
    <t>Топливный газ от FV-0601A,B до
 Х-201 (Н-201),
 Х-202 (Н-202)</t>
  </si>
  <si>
    <t>FG205.04</t>
  </si>
  <si>
    <t>FG205.05</t>
  </si>
  <si>
    <t>FG205.12</t>
  </si>
  <si>
    <t>FG205.13</t>
  </si>
  <si>
    <t>2.2.024</t>
  </si>
  <si>
    <t>Топливный газ от PSV-0644A,B до
 Х-201 (Н-201),
 Х-202 (Н-202)</t>
  </si>
  <si>
    <t>FG205.08</t>
  </si>
  <si>
    <t>FG205.09</t>
  </si>
  <si>
    <t>FG205.16</t>
  </si>
  <si>
    <t>FG205.17</t>
  </si>
  <si>
    <t>2.2.025</t>
  </si>
  <si>
    <t>Факельный газ
 через В-206
в коллектор (МЦК)</t>
  </si>
  <si>
    <t>PV290.01</t>
  </si>
  <si>
    <t>Факельный газ</t>
  </si>
  <si>
    <t>PV290.02</t>
  </si>
  <si>
    <t>PV290.03</t>
  </si>
  <si>
    <t>PV290.04</t>
  </si>
  <si>
    <t>PV290.07</t>
  </si>
  <si>
    <t>PV290.08</t>
  </si>
  <si>
    <t>PV290.10</t>
  </si>
  <si>
    <t>PV290.11</t>
  </si>
  <si>
    <t>PV290.12</t>
  </si>
  <si>
    <t>PV290.13</t>
  </si>
  <si>
    <t>PV290.14</t>
  </si>
  <si>
    <t>PV290.15</t>
  </si>
  <si>
    <t>PV290.20</t>
  </si>
  <si>
    <t>PV290.21</t>
  </si>
  <si>
    <t>PV290.30</t>
  </si>
  <si>
    <t>PV290.32</t>
  </si>
  <si>
    <t>PV290.35</t>
  </si>
  <si>
    <t>PV291.01A</t>
  </si>
  <si>
    <t>F01-116-01</t>
  </si>
  <si>
    <t>F01-116-02</t>
  </si>
  <si>
    <t>2.2.026</t>
  </si>
  <si>
    <t>Факельный газ от Х300, PV-1337,
PSV-1335 до В-206</t>
  </si>
  <si>
    <t>PV290.25</t>
  </si>
  <si>
    <t>PV290.28</t>
  </si>
  <si>
    <t>PV300.01</t>
  </si>
  <si>
    <t>2.2.027</t>
  </si>
  <si>
    <t>Метанол от
 В-211 в  SM295.02</t>
  </si>
  <si>
    <t>ME231.03</t>
  </si>
  <si>
    <t>Метанол</t>
  </si>
  <si>
    <t>3,7</t>
  </si>
  <si>
    <t>ME231.04</t>
  </si>
  <si>
    <t>ME231.06</t>
  </si>
  <si>
    <t>P02-119-03</t>
  </si>
  <si>
    <t>2.2.028</t>
  </si>
  <si>
    <t>Масло для смазки С-201АВ</t>
  </si>
  <si>
    <t>LO-300A</t>
  </si>
  <si>
    <t>А312-ТР304</t>
  </si>
  <si>
    <t>LO-301A</t>
  </si>
  <si>
    <t>LO-300A(А)</t>
  </si>
  <si>
    <t>0.1</t>
  </si>
  <si>
    <t>LO-301A(А)</t>
  </si>
  <si>
    <t>LO-302A</t>
  </si>
  <si>
    <t>LO-303A</t>
  </si>
  <si>
    <t>LO-304A</t>
  </si>
  <si>
    <t>LO-304A(А)</t>
  </si>
  <si>
    <t>LO-305A</t>
  </si>
  <si>
    <t>LO-306A</t>
  </si>
  <si>
    <t>LO-306A(А)</t>
  </si>
  <si>
    <t>LO-307A</t>
  </si>
  <si>
    <t>LO-307A(А)</t>
  </si>
  <si>
    <t>LO-308A</t>
  </si>
  <si>
    <t>LO-309A</t>
  </si>
  <si>
    <t>LO-310A</t>
  </si>
  <si>
    <t>LO-301В</t>
  </si>
  <si>
    <t>LO-300A(В)</t>
  </si>
  <si>
    <t>LO-301А(В)</t>
  </si>
  <si>
    <t>LO-302В</t>
  </si>
  <si>
    <t>LO-303В</t>
  </si>
  <si>
    <t>LO-304В</t>
  </si>
  <si>
    <t>LO-304А(В)</t>
  </si>
  <si>
    <t>LO-305В</t>
  </si>
  <si>
    <t>LO-306В</t>
  </si>
  <si>
    <t>LO-306А(В)</t>
  </si>
  <si>
    <t>LO-307В</t>
  </si>
  <si>
    <t>LO-307А(В)</t>
  </si>
  <si>
    <t>LO-308В</t>
  </si>
  <si>
    <t>LO-309В</t>
  </si>
  <si>
    <t>LO-310В</t>
  </si>
  <si>
    <t xml:space="preserve">Водяной пар </t>
  </si>
  <si>
    <t>240</t>
  </si>
  <si>
    <t>ASTM A333-6</t>
  </si>
  <si>
    <t>3,45</t>
  </si>
  <si>
    <t>2.2.04ПВ</t>
  </si>
  <si>
    <t>Водяной пар среднего давления SM267.01, SM267.02, SM267.03</t>
  </si>
  <si>
    <t>3,25</t>
  </si>
  <si>
    <t>5,6</t>
  </si>
  <si>
    <t xml:space="preserve">ТЕХНОЛОГИЧЕСКИЙ ТРУБОПРОВОД </t>
  </si>
  <si>
    <t>ТЦКП№2_КУПВБ (Комбинированная установка производства высокооктановых бензинов)</t>
  </si>
  <si>
    <t>Регистрационный №</t>
  </si>
  <si>
    <t>Отбраковочная толщина, мм</t>
  </si>
  <si>
    <t>Скорость коррозии, мм/год</t>
  </si>
  <si>
    <t>Ревизия (освидетельствование)</t>
  </si>
  <si>
    <t>Давление расчетное, Мпа</t>
  </si>
  <si>
    <t>Полное 
наименование по паспорту</t>
  </si>
  <si>
    <t>Наименование участка или обозначение по схеме</t>
  </si>
  <si>
    <t>температура, С0</t>
  </si>
  <si>
    <t>Об.сырье гидрооч.</t>
  </si>
  <si>
    <t>БбII</t>
  </si>
  <si>
    <t>0,075</t>
  </si>
  <si>
    <t>2024</t>
  </si>
  <si>
    <t>2.3.002</t>
  </si>
  <si>
    <t>приемный 208-10-Р-001А/В</t>
  </si>
  <si>
    <t>1003-001,1</t>
  </si>
  <si>
    <t>БбI</t>
  </si>
  <si>
    <t>10,1</t>
  </si>
  <si>
    <t>0,345</t>
  </si>
  <si>
    <t>36</t>
  </si>
  <si>
    <t>2025</t>
  </si>
  <si>
    <t>1382-001,1</t>
  </si>
  <si>
    <t>1004-001,1</t>
  </si>
  <si>
    <t>1383-001,1</t>
  </si>
  <si>
    <t>2.3.003</t>
  </si>
  <si>
    <t>Объедененное сырье от 208-10-Р-001А/В до тройника смешения с ВСГ</t>
  </si>
  <si>
    <t>1005-011,2</t>
  </si>
  <si>
    <t>8,423</t>
  </si>
  <si>
    <t>1005-001,1-1</t>
  </si>
  <si>
    <t>1005-001,1-2</t>
  </si>
  <si>
    <t>1021-011,2</t>
  </si>
  <si>
    <t>1029-001,1</t>
  </si>
  <si>
    <t>8,6</t>
  </si>
  <si>
    <t>7,024</t>
  </si>
  <si>
    <t>2020</t>
  </si>
  <si>
    <t>3,2</t>
  </si>
  <si>
    <t>2.3.010</t>
  </si>
  <si>
    <t>выход с 208-10-МЕ-001А/В</t>
  </si>
  <si>
    <t>1011-001,1</t>
  </si>
  <si>
    <t>2023</t>
  </si>
  <si>
    <t>1012-001,1</t>
  </si>
  <si>
    <t>водород</t>
  </si>
  <si>
    <t>БаII</t>
  </si>
  <si>
    <t>БаI</t>
  </si>
  <si>
    <t>2,9</t>
  </si>
  <si>
    <t>АбII</t>
  </si>
  <si>
    <t>35</t>
  </si>
  <si>
    <t>47</t>
  </si>
  <si>
    <t>2.3.015</t>
  </si>
  <si>
    <t>ГСС от 208-10-Е-009 до 208-10-Е-001А</t>
  </si>
  <si>
    <t>1031-001,1</t>
  </si>
  <si>
    <t>ГСС 1 реактора</t>
  </si>
  <si>
    <t>146</t>
  </si>
  <si>
    <t>1032-011,2</t>
  </si>
  <si>
    <t>1032-001,1</t>
  </si>
  <si>
    <t>1032-001,2</t>
  </si>
  <si>
    <t>118</t>
  </si>
  <si>
    <t>ГПС 2 реактора</t>
  </si>
  <si>
    <t>7,7</t>
  </si>
  <si>
    <t>237</t>
  </si>
  <si>
    <t>2.3.018</t>
  </si>
  <si>
    <t>ГПС от 208-10-Е-002C до 208-10-E-002В</t>
  </si>
  <si>
    <t>1315-001,2</t>
  </si>
  <si>
    <t>AaI</t>
  </si>
  <si>
    <t>5,826</t>
  </si>
  <si>
    <t>265</t>
  </si>
  <si>
    <t>2.3.019</t>
  </si>
  <si>
    <t>ГПС от 208-10-R-002 до 208-10-E-002D</t>
  </si>
  <si>
    <t>1045-001,2</t>
  </si>
  <si>
    <t>ГПС реактора гидроочистки</t>
  </si>
  <si>
    <t>5,879</t>
  </si>
  <si>
    <t>335</t>
  </si>
  <si>
    <t>2.3.020</t>
  </si>
  <si>
    <t>ГCС от 208-10-E-001D до 208-10-R-001</t>
  </si>
  <si>
    <t>1039-001,2</t>
  </si>
  <si>
    <t>8,3</t>
  </si>
  <si>
    <t>6,817</t>
  </si>
  <si>
    <t>202</t>
  </si>
  <si>
    <t>2.3.021</t>
  </si>
  <si>
    <t>ГCС от 208-10-R-001 до 208-10-E-002A</t>
  </si>
  <si>
    <t>1043-001,2</t>
  </si>
  <si>
    <t>ГСС 2 реактора</t>
  </si>
  <si>
    <t>6,782</t>
  </si>
  <si>
    <t>206</t>
  </si>
  <si>
    <t>2.3.023</t>
  </si>
  <si>
    <t>ГCС от 208-10-Е-002D до 208-10-H-001</t>
  </si>
  <si>
    <t>1044-011,1</t>
  </si>
  <si>
    <t>ГСС реактора гидроочистки</t>
  </si>
  <si>
    <t>6,417</t>
  </si>
  <si>
    <t>280</t>
  </si>
  <si>
    <t>1044-001,2</t>
  </si>
  <si>
    <t>1044-009,0</t>
  </si>
  <si>
    <t>1046-001,2</t>
  </si>
  <si>
    <t>2.3.024</t>
  </si>
  <si>
    <t>ГCС от 208-10-H-001 до 208-10-R-002</t>
  </si>
  <si>
    <t>1047-009,0</t>
  </si>
  <si>
    <t>8,1</t>
  </si>
  <si>
    <t>6,093</t>
  </si>
  <si>
    <t>303</t>
  </si>
  <si>
    <t>1047-001,2</t>
  </si>
  <si>
    <t>ВСГ гидро.</t>
  </si>
  <si>
    <t>АаI</t>
  </si>
  <si>
    <t>8,7</t>
  </si>
  <si>
    <t>2.3.026</t>
  </si>
  <si>
    <t>ГПС от 208-10-Е-001C до 208-10-E-001В</t>
  </si>
  <si>
    <t>1308-001,1</t>
  </si>
  <si>
    <t>7,0</t>
  </si>
  <si>
    <t>2.3.027</t>
  </si>
  <si>
    <t>ГПС от 208-10-Е-001А до смешения с промывной водой</t>
  </si>
  <si>
    <t>1041-001,2</t>
  </si>
  <si>
    <t>6,8</t>
  </si>
  <si>
    <t>5,5</t>
  </si>
  <si>
    <t>129</t>
  </si>
  <si>
    <t>ГПС+пром. Вода</t>
  </si>
  <si>
    <t>119</t>
  </si>
  <si>
    <t>2.3.029</t>
  </si>
  <si>
    <t>ГПС от  208-10-ЕА-001 до 208-10-D-002</t>
  </si>
  <si>
    <t>1058-001,2</t>
  </si>
  <si>
    <t>54</t>
  </si>
  <si>
    <t>Тяжелая ГО нафта</t>
  </si>
  <si>
    <t>2.3.038</t>
  </si>
  <si>
    <t>пусковая линия от 208-10-Р-001А/В до линии 10-30</t>
  </si>
  <si>
    <t>1028-001,1</t>
  </si>
  <si>
    <t>6,6</t>
  </si>
  <si>
    <t>1,28</t>
  </si>
  <si>
    <t>1028-011,2</t>
  </si>
  <si>
    <t>2.3.039</t>
  </si>
  <si>
    <t>Из 208-10-D-002 в 208-10-D-003, уровнемеры.</t>
  </si>
  <si>
    <t>1059-011,2</t>
  </si>
  <si>
    <t>ВСГ</t>
  </si>
  <si>
    <t>1059-011,0</t>
  </si>
  <si>
    <t>1059-001,2</t>
  </si>
  <si>
    <t>1059-001,1</t>
  </si>
  <si>
    <t>1059-008,2</t>
  </si>
  <si>
    <t>1060-001,2</t>
  </si>
  <si>
    <t>LT-4005A-001,2</t>
  </si>
  <si>
    <t>LG-4504B-001,2</t>
  </si>
  <si>
    <t>1367-001,2</t>
  </si>
  <si>
    <t>2.3.040</t>
  </si>
  <si>
    <t>Из 208-10-D-003 на 208-10-К-001А/В</t>
  </si>
  <si>
    <t>1067-008,1</t>
  </si>
  <si>
    <t>1067-008,2</t>
  </si>
  <si>
    <t>1081-008,1</t>
  </si>
  <si>
    <t>1671-008,1</t>
  </si>
  <si>
    <t>2.3.041</t>
  </si>
  <si>
    <t>Из 208-10-D-002/003  в 208-10-Е-003</t>
  </si>
  <si>
    <t>1061-001,2</t>
  </si>
  <si>
    <t>Питание отпарной колонны</t>
  </si>
  <si>
    <t>1065-008,2</t>
  </si>
  <si>
    <t>2.3.042</t>
  </si>
  <si>
    <t>Кислая вода из 208-10-D-002в коллектор кислой воды на УПЭС</t>
  </si>
  <si>
    <t>1062-001,2</t>
  </si>
  <si>
    <t>кислая вода</t>
  </si>
  <si>
    <t>1436-001,2</t>
  </si>
  <si>
    <t>1692-001,2</t>
  </si>
  <si>
    <t>2.3.043</t>
  </si>
  <si>
    <t>коллектор кислых стоков</t>
  </si>
  <si>
    <t>1063-011,0</t>
  </si>
  <si>
    <t>55</t>
  </si>
  <si>
    <t>1063-001,2</t>
  </si>
  <si>
    <t>1379-001,2</t>
  </si>
  <si>
    <t>2.3.044</t>
  </si>
  <si>
    <t>Из 208-10-SN-007, сброс на факел</t>
  </si>
  <si>
    <t>1368-001,2</t>
  </si>
  <si>
    <t>2.3.045</t>
  </si>
  <si>
    <t>Из 208-10-D-003  в 208-10-Е-003</t>
  </si>
  <si>
    <t>1030-001,1</t>
  </si>
  <si>
    <t>2,2</t>
  </si>
  <si>
    <t>1030-011,0</t>
  </si>
  <si>
    <t>1066-001,1</t>
  </si>
  <si>
    <t>1066-011,2</t>
  </si>
  <si>
    <t>1066-011,0</t>
  </si>
  <si>
    <t>1066-008,2</t>
  </si>
  <si>
    <t>2.3.046</t>
  </si>
  <si>
    <t>Из 208-10-Е-003  в 208-10-Е-004</t>
  </si>
  <si>
    <t>1113-001,1</t>
  </si>
  <si>
    <t>1,246</t>
  </si>
  <si>
    <t>104</t>
  </si>
  <si>
    <t>Ст. гидроген.</t>
  </si>
  <si>
    <t>3,0</t>
  </si>
  <si>
    <t>2.3.050</t>
  </si>
  <si>
    <t>Пары верха 208-10-С-001 в 208-10-ЕА-002</t>
  </si>
  <si>
    <t>1127-001,1-1</t>
  </si>
  <si>
    <t>пары верха колонны</t>
  </si>
  <si>
    <t>1,096</t>
  </si>
  <si>
    <t>79</t>
  </si>
  <si>
    <t>1127-011,2</t>
  </si>
  <si>
    <t>1281-001,1</t>
  </si>
  <si>
    <t>2.3.051</t>
  </si>
  <si>
    <t>Пары верха колонны из 208-10-ЕА-002 в 208-10-Е-005 и в 208-10-D-004</t>
  </si>
  <si>
    <t>1134-001,1</t>
  </si>
  <si>
    <t>1,062</t>
  </si>
  <si>
    <t>46</t>
  </si>
  <si>
    <t>1135-001,1</t>
  </si>
  <si>
    <t>1356-011,2</t>
  </si>
  <si>
    <t>2.3.052</t>
  </si>
  <si>
    <t>Кислый газ из 208-10-D-004 в 208-10-С-003</t>
  </si>
  <si>
    <t>1137-001,1</t>
  </si>
  <si>
    <t>кислый газ</t>
  </si>
  <si>
    <t>1,034</t>
  </si>
  <si>
    <t>1137-001,1-2</t>
  </si>
  <si>
    <t>1137-011,2</t>
  </si>
  <si>
    <t>1373-001,1</t>
  </si>
  <si>
    <t>2.3.053</t>
  </si>
  <si>
    <t>Кислый СУГ из 208-10-D-004 на прим насосов 208-10-Р-002А/В</t>
  </si>
  <si>
    <t>1131-011,2</t>
  </si>
  <si>
    <t>кислый СУГ</t>
  </si>
  <si>
    <t>1131-001,1</t>
  </si>
  <si>
    <t>2.3.054</t>
  </si>
  <si>
    <t>Прием насосов 208-10-Р-002А/В</t>
  </si>
  <si>
    <t>1132-001,1</t>
  </si>
  <si>
    <t>2,3</t>
  </si>
  <si>
    <t>1,469</t>
  </si>
  <si>
    <t>1133-001,1</t>
  </si>
  <si>
    <t>1403-001,1</t>
  </si>
  <si>
    <t>1404-001,1</t>
  </si>
  <si>
    <t>2.3.055</t>
  </si>
  <si>
    <t xml:space="preserve">От 208-10-Р-002А/В в 208-10-С-003 и на границу установки </t>
  </si>
  <si>
    <t>1126-001,1</t>
  </si>
  <si>
    <t>1,47</t>
  </si>
  <si>
    <t>2021</t>
  </si>
  <si>
    <t>1128-001,1</t>
  </si>
  <si>
    <t>1129-001,1</t>
  </si>
  <si>
    <t>1129-011,2</t>
  </si>
  <si>
    <t>1129-011,0</t>
  </si>
  <si>
    <t>1130-011,2</t>
  </si>
  <si>
    <t>1371-001,1</t>
  </si>
  <si>
    <t>1691-001,1</t>
  </si>
  <si>
    <t>1691-011,2</t>
  </si>
  <si>
    <t>1838-011,2</t>
  </si>
  <si>
    <t>2.3.056</t>
  </si>
  <si>
    <t>ВСГ из 208-10-D-002 в 208-10-С-003</t>
  </si>
  <si>
    <t>1068-001,1</t>
  </si>
  <si>
    <t>0,842</t>
  </si>
  <si>
    <t>2.3.057</t>
  </si>
  <si>
    <t>Кислая вода из 208-10-D-004 в коллектор кислых стоков и на УПЭС</t>
  </si>
  <si>
    <t>1136-001,1</t>
  </si>
  <si>
    <t>1,65</t>
  </si>
  <si>
    <t>1840-001,1</t>
  </si>
  <si>
    <t>1064-001,1</t>
  </si>
  <si>
    <t>1064-011,2</t>
  </si>
  <si>
    <t>2,1</t>
  </si>
  <si>
    <t>2.3.059</t>
  </si>
  <si>
    <t>Стабильный гидрогенизат из 208-10-Е-004 в 208-10-С-002</t>
  </si>
  <si>
    <t>1123-001,1-1</t>
  </si>
  <si>
    <t>Гидроочищенная нафта</t>
  </si>
  <si>
    <t>0,287</t>
  </si>
  <si>
    <t>1123-001,1-2</t>
  </si>
  <si>
    <t>1123-011,2</t>
  </si>
  <si>
    <t>Легкая ГО нафта</t>
  </si>
  <si>
    <t>0,7</t>
  </si>
  <si>
    <t>0,069</t>
  </si>
  <si>
    <t>76</t>
  </si>
  <si>
    <t>Легкaя гидроочищеннaя нaфтa</t>
  </si>
  <si>
    <t>2.3.064</t>
  </si>
  <si>
    <t>От паспорта 063 в 208-10-С-002</t>
  </si>
  <si>
    <t>1153-001,1</t>
  </si>
  <si>
    <t>0,131</t>
  </si>
  <si>
    <t>78</t>
  </si>
  <si>
    <t>160</t>
  </si>
  <si>
    <t>100</t>
  </si>
  <si>
    <t>2.3.070</t>
  </si>
  <si>
    <t>Тяжелый бензин от 208-20-ЕА-004 до 208-10-Е-007</t>
  </si>
  <si>
    <t>1870-001,1</t>
  </si>
  <si>
    <t>0,883</t>
  </si>
  <si>
    <t>469</t>
  </si>
  <si>
    <t>1107-001,1</t>
  </si>
  <si>
    <t>2.3.072</t>
  </si>
  <si>
    <t>Вход ВСГ в 208-10-R-002 на квенч 2 слой</t>
  </si>
  <si>
    <t>1049-001,2</t>
  </si>
  <si>
    <t>8,0</t>
  </si>
  <si>
    <t>5,969</t>
  </si>
  <si>
    <t>309</t>
  </si>
  <si>
    <t>2.3.073</t>
  </si>
  <si>
    <t>Вход ВСГ в 208-10-R-002 на квенч 3 слой</t>
  </si>
  <si>
    <t>1426-001,2</t>
  </si>
  <si>
    <t>6,033</t>
  </si>
  <si>
    <t>Дем. вода</t>
  </si>
  <si>
    <t>0,096</t>
  </si>
  <si>
    <t>80</t>
  </si>
  <si>
    <t>2.3.075</t>
  </si>
  <si>
    <t>Из 208-10-К-001А/В (1 ступ) в 208-10-Е-008А/В</t>
  </si>
  <si>
    <t>1077-008,2</t>
  </si>
  <si>
    <t>Ба,I</t>
  </si>
  <si>
    <t>5,2</t>
  </si>
  <si>
    <t>4,265</t>
  </si>
  <si>
    <t>109</t>
  </si>
  <si>
    <t>1077-008,1</t>
  </si>
  <si>
    <t>1257-008,1</t>
  </si>
  <si>
    <t>1257-008,2</t>
  </si>
  <si>
    <t>1092-008,1</t>
  </si>
  <si>
    <t>1264-008,1</t>
  </si>
  <si>
    <t>1264-008,2</t>
  </si>
  <si>
    <t>1428-008,1</t>
  </si>
  <si>
    <t>1428-008,2</t>
  </si>
  <si>
    <t>43</t>
  </si>
  <si>
    <t>2.3.077</t>
  </si>
  <si>
    <t>Из 208-10-D-006 в факельный коллектор</t>
  </si>
  <si>
    <t>1101-008,2</t>
  </si>
  <si>
    <t>4,231</t>
  </si>
  <si>
    <t>4,95</t>
  </si>
  <si>
    <t>3,1</t>
  </si>
  <si>
    <t>2.3.083</t>
  </si>
  <si>
    <t>Из 208-10-D-007 на факел и к 208-10-PSV-012A/B</t>
  </si>
  <si>
    <t>1104-008,2</t>
  </si>
  <si>
    <t>1275-008,2</t>
  </si>
  <si>
    <t>2,15</t>
  </si>
  <si>
    <t>2.3.085</t>
  </si>
  <si>
    <t>Тощий амин с УПЭС в 208-10-D-009</t>
  </si>
  <si>
    <t>1139-001,1</t>
  </si>
  <si>
    <t>Тощий амин</t>
  </si>
  <si>
    <t>БвII</t>
  </si>
  <si>
    <t>1377-001,1</t>
  </si>
  <si>
    <t>1605-001,1</t>
  </si>
  <si>
    <t>1605-011,0</t>
  </si>
  <si>
    <t>1605-011,2</t>
  </si>
  <si>
    <t>2.3.086</t>
  </si>
  <si>
    <t>Обвязка насосов 208-10-Р-007А/В</t>
  </si>
  <si>
    <t>1340-001,1</t>
  </si>
  <si>
    <t>1,215</t>
  </si>
  <si>
    <t>1400-001,1</t>
  </si>
  <si>
    <t>1401-001,1</t>
  </si>
  <si>
    <t>1141-011,2</t>
  </si>
  <si>
    <t>1141-001,2</t>
  </si>
  <si>
    <t>1141-001,1</t>
  </si>
  <si>
    <t>2.3.087</t>
  </si>
  <si>
    <t>Тощий амин от линии 1141 до 208-10-С-003</t>
  </si>
  <si>
    <t>1142-001,1</t>
  </si>
  <si>
    <t>1,023</t>
  </si>
  <si>
    <t>2.3.088</t>
  </si>
  <si>
    <t>Из 10-С-003 и от 10-Р-007А/В на УПЭС</t>
  </si>
  <si>
    <t>1143-001,1</t>
  </si>
  <si>
    <t>Нас. амин</t>
  </si>
  <si>
    <t>1,030</t>
  </si>
  <si>
    <t>1143-011,0</t>
  </si>
  <si>
    <t>1145-001,1</t>
  </si>
  <si>
    <t>1190-001,2</t>
  </si>
  <si>
    <t>1190-011,0</t>
  </si>
  <si>
    <t>1375-001,1</t>
  </si>
  <si>
    <t>2.3.089</t>
  </si>
  <si>
    <t>Из 208-10-С-003 в топливную сеть завода</t>
  </si>
  <si>
    <t>1146-011,2</t>
  </si>
  <si>
    <t>Топливный газ гидроочистки</t>
  </si>
  <si>
    <t>0,82</t>
  </si>
  <si>
    <t>1146-011,0</t>
  </si>
  <si>
    <t>1146-001,1</t>
  </si>
  <si>
    <t>1293-001,1</t>
  </si>
  <si>
    <t>1374-001,1</t>
  </si>
  <si>
    <t>2.3.090</t>
  </si>
  <si>
    <t>Кислый газ с низа 208-10-С-003 в верх 208-10-С-003</t>
  </si>
  <si>
    <t>1147-001,1</t>
  </si>
  <si>
    <t>Кислый газ</t>
  </si>
  <si>
    <t>0,837</t>
  </si>
  <si>
    <t>2.3.091</t>
  </si>
  <si>
    <t>Из 10-D-009 на прием насосов 10-Р-007А/В</t>
  </si>
  <si>
    <t>1140-001,1</t>
  </si>
  <si>
    <t>1140-011,2</t>
  </si>
  <si>
    <t>0,02</t>
  </si>
  <si>
    <t>Нест. Гидроген.</t>
  </si>
  <si>
    <t>2.3.096</t>
  </si>
  <si>
    <t>Аварийный сброс из 208-10-D-001</t>
  </si>
  <si>
    <t>1178-001,1</t>
  </si>
  <si>
    <t>2.3.097</t>
  </si>
  <si>
    <t>Сброс на факел с 208-10-С-003</t>
  </si>
  <si>
    <t>1189</t>
  </si>
  <si>
    <t>2.3.103</t>
  </si>
  <si>
    <t>103</t>
  </si>
  <si>
    <t>От 208-10-D-005 до 208-10-PSV-017A/B</t>
  </si>
  <si>
    <t>1304-001,1</t>
  </si>
  <si>
    <t>1304-011,2</t>
  </si>
  <si>
    <t>2028</t>
  </si>
  <si>
    <t>87</t>
  </si>
  <si>
    <t>2.3.107</t>
  </si>
  <si>
    <t>107</t>
  </si>
  <si>
    <t>Обвязка уровнемерных колонок 208-10-D-002</t>
  </si>
  <si>
    <t>1416-001,2</t>
  </si>
  <si>
    <t>1417-001.2</t>
  </si>
  <si>
    <t>1418-001,2</t>
  </si>
  <si>
    <t>1517-001,2</t>
  </si>
  <si>
    <t>1518-001,2</t>
  </si>
  <si>
    <t>1519-001,2</t>
  </si>
  <si>
    <t>1422-001,2</t>
  </si>
  <si>
    <t>1423-001,2</t>
  </si>
  <si>
    <t>1520-001,2</t>
  </si>
  <si>
    <t>1642-001,2</t>
  </si>
  <si>
    <t>2.3.108</t>
  </si>
  <si>
    <t>108</t>
  </si>
  <si>
    <t>1419</t>
  </si>
  <si>
    <t>1419-001,2</t>
  </si>
  <si>
    <t>1420-001,2</t>
  </si>
  <si>
    <t>1421-001,2</t>
  </si>
  <si>
    <t>1567-001,2</t>
  </si>
  <si>
    <t>1568-001,1</t>
  </si>
  <si>
    <t>1568-001,2</t>
  </si>
  <si>
    <t>1849-008,2</t>
  </si>
  <si>
    <t>1931-008,2</t>
  </si>
  <si>
    <t>1932-008,2</t>
  </si>
  <si>
    <t>1933-008,2</t>
  </si>
  <si>
    <t>1424-001,2</t>
  </si>
  <si>
    <t>1569-001,2</t>
  </si>
  <si>
    <t>2.3.109</t>
  </si>
  <si>
    <t>Нестабильный гидрогенизат от линии 1061 до линии 1030</t>
  </si>
  <si>
    <t>1941-011,2</t>
  </si>
  <si>
    <t>1941-001,1</t>
  </si>
  <si>
    <t>1511-001,2</t>
  </si>
  <si>
    <t>2.3.113</t>
  </si>
  <si>
    <t>113</t>
  </si>
  <si>
    <t>От 208-10-D-004 до 208-10-PSV-027A/B</t>
  </si>
  <si>
    <t>1666-011,2</t>
  </si>
  <si>
    <t>1666-001,1</t>
  </si>
  <si>
    <t>114</t>
  </si>
  <si>
    <t>Обвязка уровнемерных колонок 208-10-С-003 сброс на факел</t>
  </si>
  <si>
    <t>2.3.118</t>
  </si>
  <si>
    <t>Обвязка уровнемерных колонок 208-10-С-003</t>
  </si>
  <si>
    <t>1709-001,1</t>
  </si>
  <si>
    <t>1712-001,1</t>
  </si>
  <si>
    <t>1713-001,1</t>
  </si>
  <si>
    <t>1850-001,1</t>
  </si>
  <si>
    <t>2.3.119</t>
  </si>
  <si>
    <t>1714-001,1</t>
  </si>
  <si>
    <t>1716-001,1</t>
  </si>
  <si>
    <t>2.3.120</t>
  </si>
  <si>
    <t>120</t>
  </si>
  <si>
    <t>Обвязка уровнемерных колонок 208-10-D-004 сброс в дренаж</t>
  </si>
  <si>
    <t>1717-001,1</t>
  </si>
  <si>
    <t>1862-001,1</t>
  </si>
  <si>
    <t>1863-001,1</t>
  </si>
  <si>
    <t>1721-001,1</t>
  </si>
  <si>
    <t>1722-001,1</t>
  </si>
  <si>
    <t>2.3.121</t>
  </si>
  <si>
    <t>121</t>
  </si>
  <si>
    <t>Обвязка уровнемерных колонок 208-10-D-004 сброс на факел</t>
  </si>
  <si>
    <t>1718-001,1</t>
  </si>
  <si>
    <t>1719-001,1</t>
  </si>
  <si>
    <t>1720-001,1</t>
  </si>
  <si>
    <t>1724-001,1</t>
  </si>
  <si>
    <t>2.3.122</t>
  </si>
  <si>
    <t>122</t>
  </si>
  <si>
    <t>Обвязка уровнемеров кислой воды 208-10-D-004 сос бросом в коллектор кислых стоков</t>
  </si>
  <si>
    <t>1723-001,1</t>
  </si>
  <si>
    <t>1725</t>
  </si>
  <si>
    <t>2.3.123</t>
  </si>
  <si>
    <t>123</t>
  </si>
  <si>
    <t>Обвязка уровнемеров кислой воды 208-10-D-009 со сбросом в коллектор кислых стоков</t>
  </si>
  <si>
    <t>1727-001,1</t>
  </si>
  <si>
    <t>1729-001,1</t>
  </si>
  <si>
    <t>1732-001,1</t>
  </si>
  <si>
    <t>1846-001,1</t>
  </si>
  <si>
    <t>1847-001,1</t>
  </si>
  <si>
    <t>2.3.127</t>
  </si>
  <si>
    <t>127</t>
  </si>
  <si>
    <t>Сброс от 208-10-SN-003 на факел</t>
  </si>
  <si>
    <t>1782-001,1</t>
  </si>
  <si>
    <t>2.3.129</t>
  </si>
  <si>
    <t>Сброс от 208-10-SN-006 на факел</t>
  </si>
  <si>
    <t>1788-001,2</t>
  </si>
  <si>
    <t>2.3.130</t>
  </si>
  <si>
    <t>130</t>
  </si>
  <si>
    <t>Сброс от 208-10-SN-008 на факел</t>
  </si>
  <si>
    <t>1790-008,2</t>
  </si>
  <si>
    <t>132</t>
  </si>
  <si>
    <t>2022</t>
  </si>
  <si>
    <t>134</t>
  </si>
  <si>
    <t>138</t>
  </si>
  <si>
    <t>2.3.142</t>
  </si>
  <si>
    <t>142</t>
  </si>
  <si>
    <t>Обвязка уровнемерных колонок 208-10-D-003 сброс на факел</t>
  </si>
  <si>
    <t>1848-008,2</t>
  </si>
  <si>
    <t>1894-008,2</t>
  </si>
  <si>
    <t>1895-008,2</t>
  </si>
  <si>
    <t>1896-008,2</t>
  </si>
  <si>
    <t>1897-008,2</t>
  </si>
  <si>
    <t>2.3.144</t>
  </si>
  <si>
    <t>144</t>
  </si>
  <si>
    <t>Сброс от 208-10-К-001А/В (V205А/В) на факел</t>
  </si>
  <si>
    <t>1865-008,1</t>
  </si>
  <si>
    <t>1868-008,1</t>
  </si>
  <si>
    <t>2.3.145</t>
  </si>
  <si>
    <t>145</t>
  </si>
  <si>
    <t>Сброс от 208-10-К-001А/В (V208А/В) на факел</t>
  </si>
  <si>
    <t>1866-008,1</t>
  </si>
  <si>
    <t>1869-008,1</t>
  </si>
  <si>
    <t>ВIV</t>
  </si>
  <si>
    <t>2.3.147</t>
  </si>
  <si>
    <t>147</t>
  </si>
  <si>
    <t>Обвязка уровнемерных колонок 208-10-D-008</t>
  </si>
  <si>
    <t>1726-001,1</t>
  </si>
  <si>
    <t>Б(а)I</t>
  </si>
  <si>
    <t>2.3.150</t>
  </si>
  <si>
    <t>Продувка 208-30-К-001А/В</t>
  </si>
  <si>
    <t>7356-008,2</t>
  </si>
  <si>
    <t>7356-008,1</t>
  </si>
  <si>
    <t>0,35</t>
  </si>
  <si>
    <t>2.3.152</t>
  </si>
  <si>
    <t>152</t>
  </si>
  <si>
    <t>От системы охлаждения 208-10-К-001А в переносную тару</t>
  </si>
  <si>
    <t>1628-008,1</t>
  </si>
  <si>
    <t>Замасленная сточная вода</t>
  </si>
  <si>
    <t>Б, V</t>
  </si>
  <si>
    <t>2.3.154</t>
  </si>
  <si>
    <t>154</t>
  </si>
  <si>
    <t>Стабильный гидрогенизат  от линии 1121 до линии 1123</t>
  </si>
  <si>
    <t>1940-001,1</t>
  </si>
  <si>
    <t>0,293</t>
  </si>
  <si>
    <t>2.3.155</t>
  </si>
  <si>
    <t>155</t>
  </si>
  <si>
    <t>Из 20-D-002А/В в 30-ЕА-001</t>
  </si>
  <si>
    <t>2015-Н2-40-CIGB-PP-011,3</t>
  </si>
  <si>
    <t>4,199</t>
  </si>
  <si>
    <t>2015-H2-40-CIGB-PP_1-002.2</t>
  </si>
  <si>
    <t>4,19</t>
  </si>
  <si>
    <t>2.3.158</t>
  </si>
  <si>
    <t>158</t>
  </si>
  <si>
    <t>Изомеризат от 208-20-Е-002 до 208-20-D-002А/В, 208-20-D-003А/В, 208-20-ЕА-001</t>
  </si>
  <si>
    <t>2017-002,2</t>
  </si>
  <si>
    <t>Верхний продукт деизогексанизатора</t>
  </si>
  <si>
    <t>0,856</t>
  </si>
  <si>
    <t>316</t>
  </si>
  <si>
    <t>2018-011,3</t>
  </si>
  <si>
    <t>2018-002,2</t>
  </si>
  <si>
    <t>2018-002,1</t>
  </si>
  <si>
    <t>2019-011,3</t>
  </si>
  <si>
    <t>2019-001,1</t>
  </si>
  <si>
    <t>2019-011,0</t>
  </si>
  <si>
    <t>2019-002,1</t>
  </si>
  <si>
    <t>2028-002,1</t>
  </si>
  <si>
    <t>159</t>
  </si>
  <si>
    <t>2.3.160</t>
  </si>
  <si>
    <t>Изомеризат от паспорта 156 до паспорта 158</t>
  </si>
  <si>
    <t>2013-002,2</t>
  </si>
  <si>
    <t>2014-002,2</t>
  </si>
  <si>
    <t>290</t>
  </si>
  <si>
    <t>2.3.162</t>
  </si>
  <si>
    <t>Сырье изомеризации в 208-20-D-003А/В и в 208-20-D-004</t>
  </si>
  <si>
    <t>2032-002,1</t>
  </si>
  <si>
    <t>Объединенное сырье изомеризации</t>
  </si>
  <si>
    <t>1,068</t>
  </si>
  <si>
    <t>41</t>
  </si>
  <si>
    <t>2033-002,1</t>
  </si>
  <si>
    <t>2034-002,1</t>
  </si>
  <si>
    <t>2035-002,1</t>
  </si>
  <si>
    <t>2036-002,1</t>
  </si>
  <si>
    <t>2037-002,1</t>
  </si>
  <si>
    <t>8268-002,1</t>
  </si>
  <si>
    <t>8270-002,1</t>
  </si>
  <si>
    <t>7248</t>
  </si>
  <si>
    <t>2040-002,1</t>
  </si>
  <si>
    <t>2041-002,1</t>
  </si>
  <si>
    <t>2041-002,2</t>
  </si>
  <si>
    <t>2042-002,1</t>
  </si>
  <si>
    <t>2049-002,2</t>
  </si>
  <si>
    <t>8321-002,1</t>
  </si>
  <si>
    <t>ГСС изомеризации</t>
  </si>
  <si>
    <t>172</t>
  </si>
  <si>
    <t>4,45</t>
  </si>
  <si>
    <t>175</t>
  </si>
  <si>
    <t>176</t>
  </si>
  <si>
    <t>177</t>
  </si>
  <si>
    <t>Кубовый продукт стабилизатора</t>
  </si>
  <si>
    <t>2.3.178</t>
  </si>
  <si>
    <t>Из 208-20-Н-002 в 208-20-С-001</t>
  </si>
  <si>
    <t>2091-011,1</t>
  </si>
  <si>
    <t>2,25</t>
  </si>
  <si>
    <t>1,475</t>
  </si>
  <si>
    <t>2091-011.0</t>
  </si>
  <si>
    <t>2091-002,2</t>
  </si>
  <si>
    <t>2.3.179</t>
  </si>
  <si>
    <t>Пары стабилизации с 208-20-С-001 до 208-20-ЕА-002</t>
  </si>
  <si>
    <t>2078-002,2</t>
  </si>
  <si>
    <t>пары стабилиз.</t>
  </si>
  <si>
    <t>1,453</t>
  </si>
  <si>
    <t>2078-002,1</t>
  </si>
  <si>
    <t>20-C-001-V01-002,2</t>
  </si>
  <si>
    <t>180</t>
  </si>
  <si>
    <t>1,85</t>
  </si>
  <si>
    <t>3,628</t>
  </si>
  <si>
    <t>Щелочь</t>
  </si>
  <si>
    <t>0,068</t>
  </si>
  <si>
    <t>2.3.183</t>
  </si>
  <si>
    <t>От 208-20-Н-001 до паспортов 157 и 158</t>
  </si>
  <si>
    <t>2016-002,1</t>
  </si>
  <si>
    <t>2,86</t>
  </si>
  <si>
    <t>260</t>
  </si>
  <si>
    <t>2016-011,3</t>
  </si>
  <si>
    <t>2.3.185</t>
  </si>
  <si>
    <t>185</t>
  </si>
  <si>
    <t>От паспортов 184 и 157 до 208-20-Н-001</t>
  </si>
  <si>
    <t>2021-002,1</t>
  </si>
  <si>
    <t>2,82</t>
  </si>
  <si>
    <t>188</t>
  </si>
  <si>
    <t>190</t>
  </si>
  <si>
    <t>191</t>
  </si>
  <si>
    <t>2.3.194</t>
  </si>
  <si>
    <t>Сабильный легкий бензин из 208-20-Е-007 до линии 2093</t>
  </si>
  <si>
    <t>2092-002,1</t>
  </si>
  <si>
    <t>1,409</t>
  </si>
  <si>
    <t>2092-002,2</t>
  </si>
  <si>
    <t>2092-011,3</t>
  </si>
  <si>
    <t>5054-002,2</t>
  </si>
  <si>
    <t>0,239</t>
  </si>
  <si>
    <t>Верхн. продукт ДИГ</t>
  </si>
  <si>
    <t>0,875</t>
  </si>
  <si>
    <t>1,45</t>
  </si>
  <si>
    <t>2.3.206</t>
  </si>
  <si>
    <t>Кубовый продукт из 208-20-Е-011 до 208-20-С-003</t>
  </si>
  <si>
    <t>2118-002,2</t>
  </si>
  <si>
    <t>Куб. прод. ДИГ</t>
  </si>
  <si>
    <t>0,204</t>
  </si>
  <si>
    <t>0,275</t>
  </si>
  <si>
    <t>Пары ресивера</t>
  </si>
  <si>
    <t>2.3.211</t>
  </si>
  <si>
    <t>Пары ресивера от паспорта 210 в 208-20-С-002</t>
  </si>
  <si>
    <t>2128-002,2</t>
  </si>
  <si>
    <t>0,781</t>
  </si>
  <si>
    <t>2.3.212</t>
  </si>
  <si>
    <t>Деминерализованная вода от насосов 208-20-Р-009 до линии 7246</t>
  </si>
  <si>
    <t>7241</t>
  </si>
  <si>
    <t>ВV</t>
  </si>
  <si>
    <t>1,263</t>
  </si>
  <si>
    <t>1,091</t>
  </si>
  <si>
    <t>7242-002,1</t>
  </si>
  <si>
    <t>7243-002,1</t>
  </si>
  <si>
    <t>8312</t>
  </si>
  <si>
    <t>8313</t>
  </si>
  <si>
    <t>7244-002,1</t>
  </si>
  <si>
    <t>1,667</t>
  </si>
  <si>
    <t>2.3.213</t>
  </si>
  <si>
    <t>213</t>
  </si>
  <si>
    <t>Сброс с эжектора 208-20-J-001</t>
  </si>
  <si>
    <t>2038-002,1</t>
  </si>
  <si>
    <t>236</t>
  </si>
  <si>
    <t>214</t>
  </si>
  <si>
    <t>2.3.219</t>
  </si>
  <si>
    <t>219</t>
  </si>
  <si>
    <t>Щелочь с границы установки в 208-20-D-010, воздушник</t>
  </si>
  <si>
    <t>7217-011,3</t>
  </si>
  <si>
    <t>7217-002,2</t>
  </si>
  <si>
    <t>7217-011,0</t>
  </si>
  <si>
    <t>20-D-010-G01-002,2</t>
  </si>
  <si>
    <t>2.3.220</t>
  </si>
  <si>
    <t>Щелочь от 208-20-D-010 и 208-20-D-007 на прием 208-20-Р-006А/В</t>
  </si>
  <si>
    <t>7218-002,2</t>
  </si>
  <si>
    <t>0,45</t>
  </si>
  <si>
    <t>0,073</t>
  </si>
  <si>
    <t>7218-002,1</t>
  </si>
  <si>
    <t>7218-011,3</t>
  </si>
  <si>
    <t>7219-002,1</t>
  </si>
  <si>
    <t>7220-002,1</t>
  </si>
  <si>
    <t>1,554</t>
  </si>
  <si>
    <t>7221-002,1</t>
  </si>
  <si>
    <t>2.3.221</t>
  </si>
  <si>
    <t>С выкида 208-20-Р-006А/В на прием насосов 208-20-Р-007А/В и на нейтрализацию</t>
  </si>
  <si>
    <t>7222-003,2</t>
  </si>
  <si>
    <t>0,93</t>
  </si>
  <si>
    <t>7222-002,1</t>
  </si>
  <si>
    <t>7222-011,4</t>
  </si>
  <si>
    <t>7222-011,3</t>
  </si>
  <si>
    <t>7222-011,0</t>
  </si>
  <si>
    <t>7237-011,3</t>
  </si>
  <si>
    <t>7237-002,1</t>
  </si>
  <si>
    <t>7237-002,2</t>
  </si>
  <si>
    <t>7287-011,3</t>
  </si>
  <si>
    <t>2.3.223</t>
  </si>
  <si>
    <t>Щелочь от 208-20-С-002 до линии 7236 и на прием 208-20-Р-007А/В</t>
  </si>
  <si>
    <t>7228-002,2</t>
  </si>
  <si>
    <t>0,749</t>
  </si>
  <si>
    <t>7228-011,3</t>
  </si>
  <si>
    <t>7228-002,1</t>
  </si>
  <si>
    <t>7235-011,3</t>
  </si>
  <si>
    <t>7235-002,1</t>
  </si>
  <si>
    <t>7289-002,1</t>
  </si>
  <si>
    <t>0,72</t>
  </si>
  <si>
    <t>2.3.226</t>
  </si>
  <si>
    <t>Щелочь от насосов 208-20-Р-007А/В до 208-20-Е-009 и 208-20-С-002</t>
  </si>
  <si>
    <t>7286-002,1</t>
  </si>
  <si>
    <t>1,141</t>
  </si>
  <si>
    <t>7286-011,3</t>
  </si>
  <si>
    <t>7229-002,1</t>
  </si>
  <si>
    <t>7230-002,1</t>
  </si>
  <si>
    <t>7231-002,1</t>
  </si>
  <si>
    <t>7232-002,1</t>
  </si>
  <si>
    <t>7232-002,2</t>
  </si>
  <si>
    <t>7232-011,3</t>
  </si>
  <si>
    <t>7233-002,2</t>
  </si>
  <si>
    <t>8261-002,1</t>
  </si>
  <si>
    <t>8262-002,1</t>
  </si>
  <si>
    <t>2.3.227</t>
  </si>
  <si>
    <t>Щелочь от насосов 208-20-Р-008 до 208-20-С-002</t>
  </si>
  <si>
    <t>7224-002,1</t>
  </si>
  <si>
    <t>1,677</t>
  </si>
  <si>
    <t>1,112</t>
  </si>
  <si>
    <t>7225-002,1</t>
  </si>
  <si>
    <t>7226-011,3</t>
  </si>
  <si>
    <t>7226-002,1</t>
  </si>
  <si>
    <t>7226-002,2</t>
  </si>
  <si>
    <t>8263-002,1</t>
  </si>
  <si>
    <t>8265-002,1</t>
  </si>
  <si>
    <t>7227-002,2</t>
  </si>
  <si>
    <t>230</t>
  </si>
  <si>
    <t>2.3.234</t>
  </si>
  <si>
    <t>234</t>
  </si>
  <si>
    <t>Отбор проб 208-20-SN-003</t>
  </si>
  <si>
    <t>7294-002,2</t>
  </si>
  <si>
    <t>7295-011,3</t>
  </si>
  <si>
    <t>2133-002,2</t>
  </si>
  <si>
    <t>2133-002,1</t>
  </si>
  <si>
    <t>8324-002,2</t>
  </si>
  <si>
    <t>2.3.235</t>
  </si>
  <si>
    <t>Отбор проб на влагомер АТ5001С</t>
  </si>
  <si>
    <t>20-LG-R-4507-V-002.2</t>
  </si>
  <si>
    <t>3,495</t>
  </si>
  <si>
    <t>7296-002,2</t>
  </si>
  <si>
    <t>7297-002,2</t>
  </si>
  <si>
    <t>8225-002,2</t>
  </si>
  <si>
    <t>8226-002,2</t>
  </si>
  <si>
    <t>0,984</t>
  </si>
  <si>
    <t>2.3.237</t>
  </si>
  <si>
    <t>Сброс из 208-20-Е-002 в дренажный коллектор</t>
  </si>
  <si>
    <t>8206-002,1</t>
  </si>
  <si>
    <t>2.3.238</t>
  </si>
  <si>
    <t>Сброс от 20-LT-4002/4003 в дренажный коллектор</t>
  </si>
  <si>
    <t>8209-002,2</t>
  </si>
  <si>
    <t>8212-002,2</t>
  </si>
  <si>
    <t>241</t>
  </si>
  <si>
    <t>топливный газ</t>
  </si>
  <si>
    <t>1,05</t>
  </si>
  <si>
    <t>2.3.252</t>
  </si>
  <si>
    <t>Щелочь от 208-20-D-010 до 208-20-PSV-013А/В</t>
  </si>
  <si>
    <t>8314-002,2</t>
  </si>
  <si>
    <t>ос</t>
  </si>
  <si>
    <t>2.3.254</t>
  </si>
  <si>
    <t>Дем. вода от 208-20-D-008 до 208-20-PSV-014А/В</t>
  </si>
  <si>
    <t>8316-002,1</t>
  </si>
  <si>
    <t>ГПС</t>
  </si>
  <si>
    <t>0,73</t>
  </si>
  <si>
    <t>Б(а)II</t>
  </si>
  <si>
    <t>2.3.266</t>
  </si>
  <si>
    <t>ГПС из 30-E-002 до TV1014, до КОП(вкл.) перед сбросом в факельный коллектор</t>
  </si>
  <si>
    <t>3012-006,1</t>
  </si>
  <si>
    <t>0,299</t>
  </si>
  <si>
    <t>у/в конд</t>
  </si>
  <si>
    <t>0,55</t>
  </si>
  <si>
    <t>0,241</t>
  </si>
  <si>
    <t>2.3.271</t>
  </si>
  <si>
    <t>От 30-К-001 в 30-Е-001,002</t>
  </si>
  <si>
    <t>3016-006,4</t>
  </si>
  <si>
    <t>0,522</t>
  </si>
  <si>
    <t>3016-011,0</t>
  </si>
  <si>
    <t>3016.1-008,1</t>
  </si>
  <si>
    <t>3017-011,5</t>
  </si>
  <si>
    <t>3017-008,2</t>
  </si>
  <si>
    <t>3017-008,1</t>
  </si>
  <si>
    <t>3017-011,0</t>
  </si>
  <si>
    <t>3017-006,1</t>
  </si>
  <si>
    <t>3015-008,2</t>
  </si>
  <si>
    <t>3015-008,1</t>
  </si>
  <si>
    <t>7387-008,2</t>
  </si>
  <si>
    <t>3018-006,1</t>
  </si>
  <si>
    <t>3029-008,2</t>
  </si>
  <si>
    <t>3047-008,1</t>
  </si>
  <si>
    <t>3047-008,2</t>
  </si>
  <si>
    <t>3047-011,0</t>
  </si>
  <si>
    <t>3047-011,5</t>
  </si>
  <si>
    <t>3079-011,0</t>
  </si>
  <si>
    <t>3079-006,4</t>
  </si>
  <si>
    <t>3085-008,2</t>
  </si>
  <si>
    <t>3085-011,5</t>
  </si>
  <si>
    <t>3085-006,1</t>
  </si>
  <si>
    <t>3099-011,0</t>
  </si>
  <si>
    <t>3127-006,1</t>
  </si>
  <si>
    <t>273</t>
  </si>
  <si>
    <t>2,95</t>
  </si>
  <si>
    <t>2,45</t>
  </si>
  <si>
    <t>2.3.287</t>
  </si>
  <si>
    <t>Жидкая фаза сепаратора 30-D-003 к насосам 30-Р-002/А,В</t>
  </si>
  <si>
    <t>3119-008,2</t>
  </si>
  <si>
    <t>1,493</t>
  </si>
  <si>
    <t>1,144</t>
  </si>
  <si>
    <t>2.3.293</t>
  </si>
  <si>
    <t xml:space="preserve">от 30-D-004 до 30-D-005 A/B, до 30-D-006, до 30-D-008 A/B </t>
  </si>
  <si>
    <t>3082-008,2</t>
  </si>
  <si>
    <t>3084-008,2</t>
  </si>
  <si>
    <t>3083-008,2</t>
  </si>
  <si>
    <t>3083-011,5</t>
  </si>
  <si>
    <t>8472-008,2</t>
  </si>
  <si>
    <t>8474-008,2</t>
  </si>
  <si>
    <t>3104-008,2</t>
  </si>
  <si>
    <t>3086-006,2</t>
  </si>
  <si>
    <t>3086-008,2</t>
  </si>
  <si>
    <t>3086-011,0</t>
  </si>
  <si>
    <t>3086-011,4</t>
  </si>
  <si>
    <t>3070-006,4</t>
  </si>
  <si>
    <t>3070-008,2</t>
  </si>
  <si>
    <t>3070-011,0</t>
  </si>
  <si>
    <t>7380-008,2</t>
  </si>
  <si>
    <t>8507-008,2</t>
  </si>
  <si>
    <t>294</t>
  </si>
  <si>
    <t>30</t>
  </si>
  <si>
    <t>нест. Реформат</t>
  </si>
  <si>
    <t>2.3.299</t>
  </si>
  <si>
    <t>Нестабильный реформат 30-Е-004/C,D в 30-С-001</t>
  </si>
  <si>
    <t>3055</t>
  </si>
  <si>
    <t>1,049</t>
  </si>
  <si>
    <t>1,35</t>
  </si>
  <si>
    <t>2.3.301</t>
  </si>
  <si>
    <t>Из 30-D-008/A,B из 30-Е-005 в 30-D-007</t>
  </si>
  <si>
    <t>3067-006,4</t>
  </si>
  <si>
    <t>Верхний продукт дебутанизатора</t>
  </si>
  <si>
    <t>1,009</t>
  </si>
  <si>
    <t>3076-006,4</t>
  </si>
  <si>
    <t>2.3.302</t>
  </si>
  <si>
    <t>СУГ из 30-D-007</t>
  </si>
  <si>
    <t>3077-006,4</t>
  </si>
  <si>
    <t>0,993</t>
  </si>
  <si>
    <t>30-D-007-VO2-006,4</t>
  </si>
  <si>
    <t>8460-006,4</t>
  </si>
  <si>
    <t>2.3.303</t>
  </si>
  <si>
    <t>Из 30-D-007 до задвижек на всасе 30-Р-003/А,В</t>
  </si>
  <si>
    <t>3123-006,4</t>
  </si>
  <si>
    <t>1,372</t>
  </si>
  <si>
    <t>1,006</t>
  </si>
  <si>
    <t>2,7</t>
  </si>
  <si>
    <t>2.3.305</t>
  </si>
  <si>
    <t>Газ в топливную систему из 30-Е-008</t>
  </si>
  <si>
    <t>3080-006,4</t>
  </si>
  <si>
    <t>ТГ платф.</t>
  </si>
  <si>
    <t>2,044</t>
  </si>
  <si>
    <t>96</t>
  </si>
  <si>
    <t>3081-006,4</t>
  </si>
  <si>
    <t>8484-006,4</t>
  </si>
  <si>
    <t>2.3.306</t>
  </si>
  <si>
    <t>Из куба 30-С-001 в 30-Е-004/C,D</t>
  </si>
  <si>
    <t>3056-006,4</t>
  </si>
  <si>
    <t>Реформат</t>
  </si>
  <si>
    <t>1,101</t>
  </si>
  <si>
    <t>3057-006,4</t>
  </si>
  <si>
    <t>3060-006.4</t>
  </si>
  <si>
    <t>2.3.307</t>
  </si>
  <si>
    <t>Из 30-Е-007 в 30-С-001</t>
  </si>
  <si>
    <t>3058-006,4</t>
  </si>
  <si>
    <t>1,081</t>
  </si>
  <si>
    <t>2.3.308</t>
  </si>
  <si>
    <t>Из 30-Е-004/C,D в 30-Е-004/А,В</t>
  </si>
  <si>
    <t>3045-006,4</t>
  </si>
  <si>
    <t>2.3.309</t>
  </si>
  <si>
    <t>Из 30-Е-004/А,В в 30-ЕА-005</t>
  </si>
  <si>
    <t>3059-006,4</t>
  </si>
  <si>
    <t>0,926</t>
  </si>
  <si>
    <t>85</t>
  </si>
  <si>
    <t>2.3.310</t>
  </si>
  <si>
    <t>310</t>
  </si>
  <si>
    <t>Реформат из 30-ЕА-005 в 30-Е-006</t>
  </si>
  <si>
    <t>3061-006,4</t>
  </si>
  <si>
    <t>3062-006,4</t>
  </si>
  <si>
    <t>3064-006,4</t>
  </si>
  <si>
    <t>Б(б)II</t>
  </si>
  <si>
    <t>2.3.317</t>
  </si>
  <si>
    <t>От НРК к 30-J-001</t>
  </si>
  <si>
    <t>7382-008,2</t>
  </si>
  <si>
    <t>2,422</t>
  </si>
  <si>
    <t>7382-011,0</t>
  </si>
  <si>
    <t>7382-011,5</t>
  </si>
  <si>
    <t>В III</t>
  </si>
  <si>
    <t>0,05</t>
  </si>
  <si>
    <t>325</t>
  </si>
  <si>
    <t>2,418</t>
  </si>
  <si>
    <t>2.3.332</t>
  </si>
  <si>
    <t>Воздушник 10-D-001</t>
  </si>
  <si>
    <t>10-D-001-BLANKOFF</t>
  </si>
  <si>
    <t>Б(а) II</t>
  </si>
  <si>
    <t>0,,345</t>
  </si>
  <si>
    <t>2.3.333</t>
  </si>
  <si>
    <t>Воздушник 10-ME-001А</t>
  </si>
  <si>
    <t>10-МЕ-001А-BLANKOFF</t>
  </si>
  <si>
    <t>Объединенное сырье гидроoчистки</t>
  </si>
  <si>
    <t>Б(б)I</t>
  </si>
  <si>
    <t>2.3.334</t>
  </si>
  <si>
    <t>Воздушник 10-ME-001В</t>
  </si>
  <si>
    <t>10-МЕ-001В-BLANKOFF</t>
  </si>
  <si>
    <t>2.3.336</t>
  </si>
  <si>
    <t>336</t>
  </si>
  <si>
    <t xml:space="preserve">Отбор давления датчика 2003 70-D-001 </t>
  </si>
  <si>
    <t>70-D-001-PT-2003</t>
  </si>
  <si>
    <t>УВ</t>
  </si>
  <si>
    <t>Б(б) III</t>
  </si>
  <si>
    <t>2.3.337</t>
  </si>
  <si>
    <t>Отбор давления манометра 2503 70-D-001</t>
  </si>
  <si>
    <t>70-D-001-PT-2503</t>
  </si>
  <si>
    <t>2.3.338</t>
  </si>
  <si>
    <t>Дренаж раствора амина от 208-10-С-003, FV-3027, 10-Р-007А/В</t>
  </si>
  <si>
    <t>1144-001,1</t>
  </si>
  <si>
    <t>Дренаж раствора амина</t>
  </si>
  <si>
    <t>А(а)I</t>
  </si>
  <si>
    <t>1144-011,2</t>
  </si>
  <si>
    <t>1647-001,1</t>
  </si>
  <si>
    <t>1219-001,1</t>
  </si>
  <si>
    <t>1219-011,2</t>
  </si>
  <si>
    <t>1399-001,1</t>
  </si>
  <si>
    <t>1220-001,1</t>
  </si>
  <si>
    <t>2.3.339</t>
  </si>
  <si>
    <t>Дренаж раствора амина от 208-10-D-001, 10-LV-4018, 208-10-D-009</t>
  </si>
  <si>
    <t>1645-001,1</t>
  </si>
  <si>
    <t>1380-011,0</t>
  </si>
  <si>
    <t>1380-001,2</t>
  </si>
  <si>
    <t>1224-001,1</t>
  </si>
  <si>
    <t>1224-011,2</t>
  </si>
  <si>
    <t>1578-001,1</t>
  </si>
  <si>
    <t>1188-011,2</t>
  </si>
  <si>
    <t>1024-001,1</t>
  </si>
  <si>
    <t>у/в</t>
  </si>
  <si>
    <t>А(б)II</t>
  </si>
  <si>
    <t>2.3.405</t>
  </si>
  <si>
    <t>Дренажный коллектор с секций 10, 20 в 70-D-001</t>
  </si>
  <si>
    <t>7718-011,0</t>
  </si>
  <si>
    <t>1210-001,2</t>
  </si>
  <si>
    <t>1359-001,2</t>
  </si>
  <si>
    <t>6272-011,1</t>
  </si>
  <si>
    <t>1576</t>
  </si>
  <si>
    <t>1858-011,1</t>
  </si>
  <si>
    <t>1584-011,1</t>
  </si>
  <si>
    <t>1585-011,1</t>
  </si>
  <si>
    <t>1859-011,1</t>
  </si>
  <si>
    <t>1860-011,1</t>
  </si>
  <si>
    <t>1589-011,1</t>
  </si>
  <si>
    <t>1577-001,1</t>
  </si>
  <si>
    <t>1579-001,1</t>
  </si>
  <si>
    <t>1036-001,1</t>
  </si>
  <si>
    <t>1783-001,1</t>
  </si>
  <si>
    <t>1018-001,1</t>
  </si>
  <si>
    <t>1381-001,1</t>
  </si>
  <si>
    <t>1891-001,1</t>
  </si>
  <si>
    <t>1402-001,1</t>
  </si>
  <si>
    <t>1213-001,2</t>
  </si>
  <si>
    <t>1214-001,2</t>
  </si>
  <si>
    <t>1686-001,2</t>
  </si>
  <si>
    <t>1215-001,1</t>
  </si>
  <si>
    <t>1384-001,1</t>
  </si>
  <si>
    <t>1890-001,1</t>
  </si>
  <si>
    <t>1204-001,1</t>
  </si>
  <si>
    <t>1392-001,1</t>
  </si>
  <si>
    <t>1160-001,1</t>
  </si>
  <si>
    <t>1192-001,1</t>
  </si>
  <si>
    <t>1388-001,1</t>
  </si>
  <si>
    <t>1221-001,1</t>
  </si>
  <si>
    <t>1221-008,2</t>
  </si>
  <si>
    <t>1816-001,1</t>
  </si>
  <si>
    <t>1205-001,1</t>
  </si>
  <si>
    <t>1892-001,1</t>
  </si>
  <si>
    <t>1685-001,1</t>
  </si>
  <si>
    <t>1216-001,1</t>
  </si>
  <si>
    <t>1185-011,2</t>
  </si>
  <si>
    <t>1222</t>
  </si>
  <si>
    <t>1191-011,2</t>
  </si>
  <si>
    <t>1223-011,2</t>
  </si>
  <si>
    <t>1592-001,1</t>
  </si>
  <si>
    <t>1681-001,1</t>
  </si>
  <si>
    <t>6276-002,1</t>
  </si>
  <si>
    <t>6275-002,1</t>
  </si>
  <si>
    <t>6257-002,1</t>
  </si>
  <si>
    <t>6260-002,1</t>
  </si>
  <si>
    <t>6260-011.3</t>
  </si>
  <si>
    <t>6280-002,1</t>
  </si>
  <si>
    <t>6280-011,3</t>
  </si>
  <si>
    <t>6282-002,1</t>
  </si>
  <si>
    <t>6282-011,3</t>
  </si>
  <si>
    <t>6283-002,1</t>
  </si>
  <si>
    <t>6286-002,1</t>
  </si>
  <si>
    <t>6287-002,1</t>
  </si>
  <si>
    <t>6287-011,3</t>
  </si>
  <si>
    <t>6267-011,3</t>
  </si>
  <si>
    <t>6267-002,1</t>
  </si>
  <si>
    <t>6268-002,1</t>
  </si>
  <si>
    <t>6268-011,3</t>
  </si>
  <si>
    <t>6290-002,1</t>
  </si>
  <si>
    <t>6290-011,3</t>
  </si>
  <si>
    <t>7968-011,3</t>
  </si>
  <si>
    <t>6284-002,1</t>
  </si>
  <si>
    <t>6254-002,1</t>
  </si>
  <si>
    <t>6258-002,1</t>
  </si>
  <si>
    <t>6259-002,1</t>
  </si>
  <si>
    <t>6261-002,1</t>
  </si>
  <si>
    <t>6285-002,1</t>
  </si>
  <si>
    <t>6285-002,1_1</t>
  </si>
  <si>
    <t>6285-011,3</t>
  </si>
  <si>
    <t>6253-002,2</t>
  </si>
  <si>
    <t>6253-011,3</t>
  </si>
  <si>
    <t>6263-011,3</t>
  </si>
  <si>
    <t>6263-002,2</t>
  </si>
  <si>
    <t>6274-002,1</t>
  </si>
  <si>
    <t>6291-011,3</t>
  </si>
  <si>
    <t>6291-002,2</t>
  </si>
  <si>
    <t>6270-011,3</t>
  </si>
  <si>
    <t>6270-002,2</t>
  </si>
  <si>
    <t>6273-002,2</t>
  </si>
  <si>
    <t>7721-008,2</t>
  </si>
  <si>
    <t>3576-008,2</t>
  </si>
  <si>
    <t>7969-011,4</t>
  </si>
  <si>
    <t>1212-008,2</t>
  </si>
  <si>
    <t>1810-008,2</t>
  </si>
  <si>
    <t>6308-008,2</t>
  </si>
  <si>
    <t>6307-008,2</t>
  </si>
  <si>
    <t>6306-008,2</t>
  </si>
  <si>
    <t>6305-008,2</t>
  </si>
  <si>
    <t>6292-008,2</t>
  </si>
  <si>
    <t>6292-002,2</t>
  </si>
  <si>
    <t>6301-008,2</t>
  </si>
  <si>
    <t>6299-008,2</t>
  </si>
  <si>
    <t>6296-008,2</t>
  </si>
  <si>
    <t>6328-008,2</t>
  </si>
  <si>
    <t>6328-008,1</t>
  </si>
  <si>
    <t>6297-008,2</t>
  </si>
  <si>
    <t>6300-008,2</t>
  </si>
  <si>
    <t>1217-001,1</t>
  </si>
  <si>
    <t>1893-001,1</t>
  </si>
  <si>
    <t>1583-001,1</t>
  </si>
  <si>
    <t>1587-001,1</t>
  </si>
  <si>
    <t>1590-001,1</t>
  </si>
  <si>
    <t>6251-011,3</t>
  </si>
  <si>
    <t>1588-001,1</t>
  </si>
  <si>
    <t>6298-008,2</t>
  </si>
  <si>
    <t>Углеводородный сброс на факел</t>
  </si>
  <si>
    <t>2.3.410</t>
  </si>
  <si>
    <t>Основной факельный коллектор</t>
  </si>
  <si>
    <t>7729-007,0</t>
  </si>
  <si>
    <t>0,71</t>
  </si>
  <si>
    <t>7729-011,5</t>
  </si>
  <si>
    <t>7729-011,0</t>
  </si>
  <si>
    <t>7943-011,0</t>
  </si>
  <si>
    <t>7943-006,4</t>
  </si>
  <si>
    <t>7946-006,4</t>
  </si>
  <si>
    <t>7952</t>
  </si>
  <si>
    <t>7944</t>
  </si>
  <si>
    <t>7955-011,5</t>
  </si>
  <si>
    <t>7956-011,5</t>
  </si>
  <si>
    <t>7945</t>
  </si>
  <si>
    <t>6174-001,1</t>
  </si>
  <si>
    <t>6175-004,0</t>
  </si>
  <si>
    <t>7731-011,4</t>
  </si>
  <si>
    <t>6167-011,4</t>
  </si>
  <si>
    <t>7739-011,0</t>
  </si>
  <si>
    <t>7733-008,2</t>
  </si>
  <si>
    <t>7733-011,0</t>
  </si>
  <si>
    <t>7730-011,0</t>
  </si>
  <si>
    <t>7730-011,3</t>
  </si>
  <si>
    <t>6041-011,3</t>
  </si>
  <si>
    <t>6041-002,2</t>
  </si>
  <si>
    <t>7975-011,0</t>
  </si>
  <si>
    <t>7975-011,2</t>
  </si>
  <si>
    <t>1225-011,2</t>
  </si>
  <si>
    <t>1227-011,2</t>
  </si>
  <si>
    <t>1232-011,2</t>
  </si>
  <si>
    <t>1229-001,1</t>
  </si>
  <si>
    <t>1229-011,2</t>
  </si>
  <si>
    <t>1038-011,2</t>
  </si>
  <si>
    <t>1234-011,2</t>
  </si>
  <si>
    <t>1236-011,2</t>
  </si>
  <si>
    <t>1236-001,1</t>
  </si>
  <si>
    <t>1781-001,1</t>
  </si>
  <si>
    <t>1667-011,2</t>
  </si>
  <si>
    <t>1282-011,2</t>
  </si>
  <si>
    <t>1280</t>
  </si>
  <si>
    <t>1287-001,1</t>
  </si>
  <si>
    <t>1334-001,1</t>
  </si>
  <si>
    <t>1291-011,2</t>
  </si>
  <si>
    <t>1294-011,2</t>
  </si>
  <si>
    <t>1297-011,2</t>
  </si>
  <si>
    <t>1299-011,2</t>
  </si>
  <si>
    <t>1250-011,2</t>
  </si>
  <si>
    <t>1242-001,1</t>
  </si>
  <si>
    <t>1242-011,2</t>
  </si>
  <si>
    <t>1244-011,2</t>
  </si>
  <si>
    <t>1290-011,2</t>
  </si>
  <si>
    <t>1303-011,2</t>
  </si>
  <si>
    <t>1306-011,2</t>
  </si>
  <si>
    <t>1432-011,2</t>
  </si>
  <si>
    <t>1468-001,1</t>
  </si>
  <si>
    <t>1468-011,2</t>
  </si>
  <si>
    <t>1469-001,1</t>
  </si>
  <si>
    <t>1292-001,1</t>
  </si>
  <si>
    <t>1646-001,1</t>
  </si>
  <si>
    <t>1405-001,1</t>
  </si>
  <si>
    <t>1465-001,1</t>
  </si>
  <si>
    <t>1929-001,1</t>
  </si>
  <si>
    <t>1927-011,2</t>
  </si>
  <si>
    <t>1926-011,2</t>
  </si>
  <si>
    <t>6015-001,1</t>
  </si>
  <si>
    <t>6183-001,2</t>
  </si>
  <si>
    <t>7974</t>
  </si>
  <si>
    <t>7951</t>
  </si>
  <si>
    <t>1743-011,1</t>
  </si>
  <si>
    <t>1743-011,2</t>
  </si>
  <si>
    <t>1744-011,1</t>
  </si>
  <si>
    <t>1744-009,0</t>
  </si>
  <si>
    <t>1247-001,2</t>
  </si>
  <si>
    <t>1245-001,2</t>
  </si>
  <si>
    <t>1240-001,2</t>
  </si>
  <si>
    <t>1409-001,2</t>
  </si>
  <si>
    <t>1415-001,2</t>
  </si>
  <si>
    <t>1238-001,2</t>
  </si>
  <si>
    <t>1787-001,2</t>
  </si>
  <si>
    <t>1789-001.2</t>
  </si>
  <si>
    <t>1248-001.2</t>
  </si>
  <si>
    <t>1453-001.2</t>
  </si>
  <si>
    <t>1456-008,2</t>
  </si>
  <si>
    <t>1456-008,1</t>
  </si>
  <si>
    <t>6047-011,3</t>
  </si>
  <si>
    <t>6048-002,2</t>
  </si>
  <si>
    <t>6048-011,3</t>
  </si>
  <si>
    <t>6016-011,3</t>
  </si>
  <si>
    <t>6016-002,1</t>
  </si>
  <si>
    <t>6051-011,3</t>
  </si>
  <si>
    <t>6014-011,3</t>
  </si>
  <si>
    <t>6073-002,2</t>
  </si>
  <si>
    <t>6073-011,3</t>
  </si>
  <si>
    <t>6069-002,2</t>
  </si>
  <si>
    <t>6069-011,3</t>
  </si>
  <si>
    <t>6058-011,3</t>
  </si>
  <si>
    <t>6053-011,3</t>
  </si>
  <si>
    <t>6053-002,2</t>
  </si>
  <si>
    <t>6066-011,3</t>
  </si>
  <si>
    <t>6062-011,3</t>
  </si>
  <si>
    <t>6062</t>
  </si>
  <si>
    <t>6065-011,3</t>
  </si>
  <si>
    <t>6022-011,3</t>
  </si>
  <si>
    <t>6072</t>
  </si>
  <si>
    <t>6026-011,3</t>
  </si>
  <si>
    <t>6021-011,3</t>
  </si>
  <si>
    <t>6030-011,3</t>
  </si>
  <si>
    <t>6038-011,3</t>
  </si>
  <si>
    <t>6038-002,2</t>
  </si>
  <si>
    <t>6031-011,3</t>
  </si>
  <si>
    <t>6039-011,3</t>
  </si>
  <si>
    <t>6040-002,2</t>
  </si>
  <si>
    <t>6040-011,3</t>
  </si>
  <si>
    <t>6032-011,3</t>
  </si>
  <si>
    <t>6071</t>
  </si>
  <si>
    <t>6035-011,3</t>
  </si>
  <si>
    <t>6080-011,3</t>
  </si>
  <si>
    <t>6024011,3</t>
  </si>
  <si>
    <t>6034-011,3</t>
  </si>
  <si>
    <t>6079-011,3</t>
  </si>
  <si>
    <t>6025-011,3</t>
  </si>
  <si>
    <t>6007-011,3</t>
  </si>
  <si>
    <t>6010</t>
  </si>
  <si>
    <t>6018</t>
  </si>
  <si>
    <t>6008-011,3</t>
  </si>
  <si>
    <t>6036-011,3</t>
  </si>
  <si>
    <t>6009-011,3</t>
  </si>
  <si>
    <t>6009-002,1</t>
  </si>
  <si>
    <t>6006-011,3</t>
  </si>
  <si>
    <t>6017-011,3</t>
  </si>
  <si>
    <t>6019-011,3</t>
  </si>
  <si>
    <t>6020</t>
  </si>
  <si>
    <t>6020-011,3</t>
  </si>
  <si>
    <t>6003</t>
  </si>
  <si>
    <t>6002</t>
  </si>
  <si>
    <t>8315-002,2</t>
  </si>
  <si>
    <t>8315-011,3</t>
  </si>
  <si>
    <t>6074-002,2</t>
  </si>
  <si>
    <t>6077-002,2</t>
  </si>
  <si>
    <t>6055</t>
  </si>
  <si>
    <t>1745-009,0</t>
  </si>
  <si>
    <t>7798-008,2</t>
  </si>
  <si>
    <t>1265-008,2</t>
  </si>
  <si>
    <t>1266-008,2</t>
  </si>
  <si>
    <t>1268-008,2</t>
  </si>
  <si>
    <t>1270-008,2</t>
  </si>
  <si>
    <t>1689-008,2</t>
  </si>
  <si>
    <t>1690-008,2</t>
  </si>
  <si>
    <t>1276-008,2</t>
  </si>
  <si>
    <t>1821-008,2</t>
  </si>
  <si>
    <t>1821-008,1</t>
  </si>
  <si>
    <t>1820-008,1</t>
  </si>
  <si>
    <t>1457-008,1</t>
  </si>
  <si>
    <t>1457-008,2</t>
  </si>
  <si>
    <t>1274-008,2</t>
  </si>
  <si>
    <t>1271-008,2</t>
  </si>
  <si>
    <t>1261-008,2</t>
  </si>
  <si>
    <t>1687-008,2</t>
  </si>
  <si>
    <t>1258-008,2</t>
  </si>
  <si>
    <t>1259-008,2</t>
  </si>
  <si>
    <t>1263-008,2</t>
  </si>
  <si>
    <t>1688-008,2</t>
  </si>
  <si>
    <t>1455-008,2</t>
  </si>
  <si>
    <t>1345-008,2</t>
  </si>
  <si>
    <t>1791-008,2</t>
  </si>
  <si>
    <t>1014-008,2</t>
  </si>
  <si>
    <t>А(а)II</t>
  </si>
  <si>
    <t>2.3.416</t>
  </si>
  <si>
    <t>факельный сброс СППК 70-D-008</t>
  </si>
  <si>
    <t>6155-006,4</t>
  </si>
  <si>
    <t>6155-011,0</t>
  </si>
  <si>
    <t>2.3.421</t>
  </si>
  <si>
    <t>Дренаж на факел от 30-D-006</t>
  </si>
  <si>
    <t>6320-006,2</t>
  </si>
  <si>
    <t>2.3.422</t>
  </si>
  <si>
    <t>факельный сброс линии ВСГ от 30-D-006 к КЦА</t>
  </si>
  <si>
    <t>6160-011,4</t>
  </si>
  <si>
    <t>2.3.423</t>
  </si>
  <si>
    <t>Факельный сброс от 30-PSV-014А/В</t>
  </si>
  <si>
    <t>6156-011,4</t>
  </si>
  <si>
    <t>2.3.424</t>
  </si>
  <si>
    <t>факельный сброс от 30-SN-006, UV-7030</t>
  </si>
  <si>
    <t>6169-006,2</t>
  </si>
  <si>
    <t>6170-006,2</t>
  </si>
  <si>
    <t>6172-006,2</t>
  </si>
  <si>
    <t>2.3.425</t>
  </si>
  <si>
    <t>факельный сброс с СППК КЦА</t>
  </si>
  <si>
    <t>6173-011,4</t>
  </si>
  <si>
    <t>6171-011,4</t>
  </si>
  <si>
    <t>6161-006,2</t>
  </si>
  <si>
    <t>6165</t>
  </si>
  <si>
    <t>2.3.426</t>
  </si>
  <si>
    <t>426</t>
  </si>
  <si>
    <t>факельный сброс от 70-D-011</t>
  </si>
  <si>
    <t>7954-011,1</t>
  </si>
  <si>
    <t>7954-001,2</t>
  </si>
  <si>
    <t>2.3.427</t>
  </si>
  <si>
    <t>427</t>
  </si>
  <si>
    <t>факельный сброс от 70-АТ-5200</t>
  </si>
  <si>
    <t>7751-001,2</t>
  </si>
  <si>
    <t>7751-011,1</t>
  </si>
  <si>
    <t>2.3.428</t>
  </si>
  <si>
    <t>Дыхание 30-D-009</t>
  </si>
  <si>
    <t>7996-006,4</t>
  </si>
  <si>
    <t>окр. ср.</t>
  </si>
  <si>
    <t>2.3.429</t>
  </si>
  <si>
    <t>Факельный сброс от 30-PSV-006А/В</t>
  </si>
  <si>
    <t>6120-008,2</t>
  </si>
  <si>
    <t>2.3.434</t>
  </si>
  <si>
    <t>Факельный сброс от 30-SN-004</t>
  </si>
  <si>
    <t>6127-008,2</t>
  </si>
  <si>
    <t>447</t>
  </si>
  <si>
    <t>2.3.448</t>
  </si>
  <si>
    <t>Топливный газ с границы установки</t>
  </si>
  <si>
    <t>7735-006,4</t>
  </si>
  <si>
    <t>0,588</t>
  </si>
  <si>
    <t>7735-011,5</t>
  </si>
  <si>
    <t>7735-011,0</t>
  </si>
  <si>
    <t>7742-006,4</t>
  </si>
  <si>
    <t>7744-006,4</t>
  </si>
  <si>
    <t>7750-011,5</t>
  </si>
  <si>
    <t>7748-001.2</t>
  </si>
  <si>
    <t>7755-001,2</t>
  </si>
  <si>
    <t>7736-006,4</t>
  </si>
  <si>
    <t>7736-011,0</t>
  </si>
  <si>
    <t>7992</t>
  </si>
  <si>
    <t>7754-011,4</t>
  </si>
  <si>
    <t>7754-011,0</t>
  </si>
  <si>
    <t>7990-011,3</t>
  </si>
  <si>
    <t>7989-011,2</t>
  </si>
  <si>
    <t>7989-011,0</t>
  </si>
  <si>
    <t>7752</t>
  </si>
  <si>
    <t>7758-001,2</t>
  </si>
  <si>
    <t>7759-001,2</t>
  </si>
  <si>
    <t>2.3.449</t>
  </si>
  <si>
    <t>От 70-МЕ-005А/В на печи 10-Н-001, 10-Н-002, 10-Н-003, 20-Н-002</t>
  </si>
  <si>
    <t>7757-001,2</t>
  </si>
  <si>
    <t>7760-001,2</t>
  </si>
  <si>
    <t>1659-001,2</t>
  </si>
  <si>
    <t>1659-011,1</t>
  </si>
  <si>
    <t>1658-001,2</t>
  </si>
  <si>
    <t>1658-011,1</t>
  </si>
  <si>
    <t>70-МЕ-005А-001.2</t>
  </si>
  <si>
    <t>70-МЕ-005В-001.2</t>
  </si>
  <si>
    <t>1657-001,2</t>
  </si>
  <si>
    <t>2.3.451</t>
  </si>
  <si>
    <t>Топливный газ от 70-МЕ-003А/В на печи платформинга</t>
  </si>
  <si>
    <t>7743-006,4</t>
  </si>
  <si>
    <t>7745</t>
  </si>
  <si>
    <t>7746-011,5</t>
  </si>
  <si>
    <t>7746-006,4</t>
  </si>
  <si>
    <t>2.3.452</t>
  </si>
  <si>
    <t>От 20-С-002 в коллектор топливного газа</t>
  </si>
  <si>
    <t>7737-002,2</t>
  </si>
  <si>
    <t>Топливный газ изомеризации</t>
  </si>
  <si>
    <t>0,720</t>
  </si>
  <si>
    <t>7737-011,3</t>
  </si>
  <si>
    <t>7737-011,0</t>
  </si>
  <si>
    <t>2129-002,2</t>
  </si>
  <si>
    <t>2130-002,2</t>
  </si>
  <si>
    <t>455</t>
  </si>
  <si>
    <t>0</t>
  </si>
  <si>
    <t>2.3.457</t>
  </si>
  <si>
    <t>Прямая охлаждающая вода II сист. с границы установки</t>
  </si>
  <si>
    <t>3682-011,0</t>
  </si>
  <si>
    <t>вода IIсист.</t>
  </si>
  <si>
    <t>B V</t>
  </si>
  <si>
    <t>28</t>
  </si>
  <si>
    <t>3682-011,6</t>
  </si>
  <si>
    <t>3682-008,2</t>
  </si>
  <si>
    <t>1484-001,2</t>
  </si>
  <si>
    <t>7308-008,2</t>
  </si>
  <si>
    <t>7308-011,0</t>
  </si>
  <si>
    <t>1522-008,2</t>
  </si>
  <si>
    <t>1524-008,2</t>
  </si>
  <si>
    <t>3732-001,1</t>
  </si>
  <si>
    <t>3732-011,0</t>
  </si>
  <si>
    <t>3732-011,2</t>
  </si>
  <si>
    <t>3734-001,1</t>
  </si>
  <si>
    <t>3734-011,2</t>
  </si>
  <si>
    <t>1496-011,2</t>
  </si>
  <si>
    <t>1496-001,1</t>
  </si>
  <si>
    <t>1777-001,1</t>
  </si>
  <si>
    <t>7245-011,3</t>
  </si>
  <si>
    <t>7245-011,0</t>
  </si>
  <si>
    <t>7245-002,1</t>
  </si>
  <si>
    <t>7316-011,0</t>
  </si>
  <si>
    <t>3581-011,0</t>
  </si>
  <si>
    <t>3574-011,5</t>
  </si>
  <si>
    <t>3574-011,0</t>
  </si>
  <si>
    <t>3562-011,5</t>
  </si>
  <si>
    <t>3562-006,3</t>
  </si>
  <si>
    <t>3534-006,3</t>
  </si>
  <si>
    <t>3742-011,5</t>
  </si>
  <si>
    <t>7399-006,1</t>
  </si>
  <si>
    <t>7399-011,5</t>
  </si>
  <si>
    <t>B III</t>
  </si>
  <si>
    <t>42</t>
  </si>
  <si>
    <t>2.3.461</t>
  </si>
  <si>
    <t>Прямая охлаждающая вода I сист. с границы установки</t>
  </si>
  <si>
    <t>1604-008,2</t>
  </si>
  <si>
    <t>вода Iсист.</t>
  </si>
  <si>
    <t>3681-002,2</t>
  </si>
  <si>
    <t>3681-008,1</t>
  </si>
  <si>
    <t>3681-008,2</t>
  </si>
  <si>
    <t>3681-011,0</t>
  </si>
  <si>
    <t>3681-011,3</t>
  </si>
  <si>
    <t>3681-011,2</t>
  </si>
  <si>
    <t>3681-011,6</t>
  </si>
  <si>
    <t>1500-001,1</t>
  </si>
  <si>
    <t>1500-011,2</t>
  </si>
  <si>
    <t>1498-011,2</t>
  </si>
  <si>
    <t>1498-001,1</t>
  </si>
  <si>
    <t>1115-011,2</t>
  </si>
  <si>
    <t>1115-001,1</t>
  </si>
  <si>
    <t>1806-001,1</t>
  </si>
  <si>
    <t>3762-002,2</t>
  </si>
  <si>
    <t>7257-002,1</t>
  </si>
  <si>
    <t>7257-011,3</t>
  </si>
  <si>
    <t>7253-011,3</t>
  </si>
  <si>
    <t>7253-002,1</t>
  </si>
  <si>
    <t>3764-011,3</t>
  </si>
  <si>
    <t>3764-002,2</t>
  </si>
  <si>
    <t>7249-002,1</t>
  </si>
  <si>
    <t>7249-011,3</t>
  </si>
  <si>
    <t>1617-008,1</t>
  </si>
  <si>
    <t>1619-008,1</t>
  </si>
  <si>
    <t>3752-008,1</t>
  </si>
  <si>
    <t>3754-008,1</t>
  </si>
  <si>
    <t>3756-008,1</t>
  </si>
  <si>
    <t>3758-008,1</t>
  </si>
  <si>
    <t>7392-006,2</t>
  </si>
  <si>
    <t>7392-011,0</t>
  </si>
  <si>
    <t>7312-011,0</t>
  </si>
  <si>
    <t>7312-006,4</t>
  </si>
  <si>
    <t>3760-008,1</t>
  </si>
  <si>
    <t>7392-011,4</t>
  </si>
  <si>
    <t>2.3.462</t>
  </si>
  <si>
    <t>Прямая охлаждающая вода I сист. в Е-203/А,В на 10-К-001/А,В</t>
  </si>
  <si>
    <t>1636-008,1</t>
  </si>
  <si>
    <t>1,33</t>
  </si>
  <si>
    <t>Прямая охлаждающая вода I сист. в 10-Е-007/А,В</t>
  </si>
  <si>
    <t>2.3.464</t>
  </si>
  <si>
    <t>1597-001,1</t>
  </si>
  <si>
    <t>2.3.465</t>
  </si>
  <si>
    <t>Прямая охлаждающая вода I сист. в 10-Е-006/А,В</t>
  </si>
  <si>
    <t>1599-001,1</t>
  </si>
  <si>
    <t>2.3.466</t>
  </si>
  <si>
    <t>Прямая охлаждающая вода I сист. в 20-Е-010</t>
  </si>
  <si>
    <t>7250-002,1</t>
  </si>
  <si>
    <t>2.3.467</t>
  </si>
  <si>
    <t>Обратная охлаждающая вода I сист. на границу установки</t>
  </si>
  <si>
    <t>8204-002,1</t>
  </si>
  <si>
    <t>3684-008,1</t>
  </si>
  <si>
    <t>3684-008,2</t>
  </si>
  <si>
    <t>3684-011,0</t>
  </si>
  <si>
    <t>3684-011,3</t>
  </si>
  <si>
    <t>3684-011,2</t>
  </si>
  <si>
    <t>3684-011,6</t>
  </si>
  <si>
    <t>3684-002,2</t>
  </si>
  <si>
    <t>7314-011,0</t>
  </si>
  <si>
    <t>7393-011,0</t>
  </si>
  <si>
    <t>7393-006,2</t>
  </si>
  <si>
    <t>7393-011,4</t>
  </si>
  <si>
    <t>3761-008,1</t>
  </si>
  <si>
    <t>3759-008,1</t>
  </si>
  <si>
    <t>3755-008,1</t>
  </si>
  <si>
    <t>3757-008,1</t>
  </si>
  <si>
    <t>3753-008,1</t>
  </si>
  <si>
    <t>1618-008,1</t>
  </si>
  <si>
    <t>1620-008,1</t>
  </si>
  <si>
    <t>7259-011,3</t>
  </si>
  <si>
    <t>7259-002,1</t>
  </si>
  <si>
    <t>7255-011,3</t>
  </si>
  <si>
    <t>7252-002,1</t>
  </si>
  <si>
    <t>7252-011,3</t>
  </si>
  <si>
    <t>6292-011,3</t>
  </si>
  <si>
    <t>1501-001,1</t>
  </si>
  <si>
    <t>1501-011,2</t>
  </si>
  <si>
    <t>1499-001,1</t>
  </si>
  <si>
    <t>1499-011,2</t>
  </si>
  <si>
    <t>1174-011,2</t>
  </si>
  <si>
    <t>1174-001,1</t>
  </si>
  <si>
    <t>1807-001,1</t>
  </si>
  <si>
    <t>7314-006,4</t>
  </si>
  <si>
    <t>2.3.469</t>
  </si>
  <si>
    <t>Из 10-Е-203/А,В на 10-К-001/А,В</t>
  </si>
  <si>
    <t>1637-008,1</t>
  </si>
  <si>
    <t>Оборотная охлаждающая вода I. Системы</t>
  </si>
  <si>
    <t>2030</t>
  </si>
  <si>
    <t>1627-008,1</t>
  </si>
  <si>
    <t>2.3.470</t>
  </si>
  <si>
    <t>Обратная охлаждающая вода I сист. из 10-Е-007/А,В</t>
  </si>
  <si>
    <t>1598-001,1</t>
  </si>
  <si>
    <t>2.3.471</t>
  </si>
  <si>
    <t>Обратная охлаждающая вода I сист. из 10-Е-006/А,В</t>
  </si>
  <si>
    <t>1600-001,1</t>
  </si>
  <si>
    <t>2.3.472</t>
  </si>
  <si>
    <t>Обратная охлаждающая вода I сист. из 20-Е-010</t>
  </si>
  <si>
    <t>7258-002,1</t>
  </si>
  <si>
    <t>2.3.473</t>
  </si>
  <si>
    <t>473</t>
  </si>
  <si>
    <t>Тех.вода с границы установки потребителям</t>
  </si>
  <si>
    <t>3778-011,2</t>
  </si>
  <si>
    <t>тех.вода</t>
  </si>
  <si>
    <t>3561</t>
  </si>
  <si>
    <t>3750-011,5</t>
  </si>
  <si>
    <t>3784-011,5</t>
  </si>
  <si>
    <t>3654-011,5</t>
  </si>
  <si>
    <t>3783</t>
  </si>
  <si>
    <t>3781-003,2</t>
  </si>
  <si>
    <t>3781-003,1</t>
  </si>
  <si>
    <t>3782-011,4</t>
  </si>
  <si>
    <t>3744-003,2</t>
  </si>
  <si>
    <t>3749-011,4</t>
  </si>
  <si>
    <t>3751-008,2</t>
  </si>
  <si>
    <t>3751-008,1</t>
  </si>
  <si>
    <t>3773-008,1</t>
  </si>
  <si>
    <t>3774-008,1</t>
  </si>
  <si>
    <t>3775-008,1</t>
  </si>
  <si>
    <t>3776-008,1</t>
  </si>
  <si>
    <t>3748-011,3</t>
  </si>
  <si>
    <t>3748-002,1</t>
  </si>
  <si>
    <t>3747-011,2</t>
  </si>
  <si>
    <t>3777-001,1</t>
  </si>
  <si>
    <t>3524-011,2</t>
  </si>
  <si>
    <t>3524-001,1</t>
  </si>
  <si>
    <t>2.3.474</t>
  </si>
  <si>
    <t>Обвязка 70-Р-002/А,В</t>
  </si>
  <si>
    <t>7724-003,2</t>
  </si>
  <si>
    <t>щелочь</t>
  </si>
  <si>
    <t>7724-003,1</t>
  </si>
  <si>
    <t>7723-003,2</t>
  </si>
  <si>
    <t>7723-003,1</t>
  </si>
  <si>
    <t>0,514</t>
  </si>
  <si>
    <t>7725-003,1</t>
  </si>
  <si>
    <t>замасл.сточная вода</t>
  </si>
  <si>
    <t>477</t>
  </si>
  <si>
    <t>серная кислота</t>
  </si>
  <si>
    <t>2.3.481</t>
  </si>
  <si>
    <t>Подача серной кислоты от 70-Р-013 в 70-D-002/А,В</t>
  </si>
  <si>
    <t>7722-003,2</t>
  </si>
  <si>
    <t>485</t>
  </si>
  <si>
    <t>486</t>
  </si>
  <si>
    <t>2.3.488</t>
  </si>
  <si>
    <t>От воронки в пром.канализацию</t>
  </si>
  <si>
    <t>3515-001,1</t>
  </si>
  <si>
    <t>B,V</t>
  </si>
  <si>
    <t>2.3.490</t>
  </si>
  <si>
    <t>дем.вода к потребителям</t>
  </si>
  <si>
    <t>7323-008,1</t>
  </si>
  <si>
    <t>Деминерализованная вода</t>
  </si>
  <si>
    <t>3526-011,4</t>
  </si>
  <si>
    <t>3526-011,0</t>
  </si>
  <si>
    <t>3526-003,1</t>
  </si>
  <si>
    <t>3514-003,1</t>
  </si>
  <si>
    <t>3530-003,1</t>
  </si>
  <si>
    <t>3513-011,2</t>
  </si>
  <si>
    <t>3527</t>
  </si>
  <si>
    <t>3528-003,1</t>
  </si>
  <si>
    <t>3529-003,1</t>
  </si>
  <si>
    <t>3509-003,1</t>
  </si>
  <si>
    <t>3557-003,1</t>
  </si>
  <si>
    <t>3532-003,1</t>
  </si>
  <si>
    <t>7238-011,3</t>
  </si>
  <si>
    <t>7238-002,1</t>
  </si>
  <si>
    <t>7238-011,0</t>
  </si>
  <si>
    <t>7239-002,1</t>
  </si>
  <si>
    <t>2.3.492</t>
  </si>
  <si>
    <t>Дем.вода в 30-D-009</t>
  </si>
  <si>
    <t>7320-011,0</t>
  </si>
  <si>
    <t>дем.вода</t>
  </si>
  <si>
    <t>7320-006,4</t>
  </si>
  <si>
    <t>2.3.493</t>
  </si>
  <si>
    <t>Нагнетание 30-Р-007/А,В в сырье платформинга</t>
  </si>
  <si>
    <t>7322-011,5</t>
  </si>
  <si>
    <t>0,645</t>
  </si>
  <si>
    <t>7322-006,1</t>
  </si>
  <si>
    <t>7322-006,4</t>
  </si>
  <si>
    <t>2.3.494</t>
  </si>
  <si>
    <t>Нагнетание 30-Р-005/А,В; 30-Р-006 в сырье платформинга</t>
  </si>
  <si>
    <t>7306-006,4</t>
  </si>
  <si>
    <t>Хлорорганика</t>
  </si>
  <si>
    <t>1,113</t>
  </si>
  <si>
    <t>0,941</t>
  </si>
  <si>
    <t>7306-006,1</t>
  </si>
  <si>
    <t>7306-011,5</t>
  </si>
  <si>
    <t>отраб. масло</t>
  </si>
  <si>
    <t>2.3.498</t>
  </si>
  <si>
    <t>От передвижной техники до л.3066</t>
  </si>
  <si>
    <t>7301-006,4</t>
  </si>
  <si>
    <t>2.3.500</t>
  </si>
  <si>
    <t>Откачка отработанного масла в переносную тару</t>
  </si>
  <si>
    <t>7303-008,1</t>
  </si>
  <si>
    <t>Б(в)II</t>
  </si>
  <si>
    <t>гидростат.</t>
  </si>
  <si>
    <t>---</t>
  </si>
  <si>
    <t>63</t>
  </si>
  <si>
    <t>503</t>
  </si>
  <si>
    <t>18,2</t>
  </si>
  <si>
    <t>2.3.508</t>
  </si>
  <si>
    <t>Аммиачная вода в 208-70-D-028</t>
  </si>
  <si>
    <t>7756-003,1</t>
  </si>
  <si>
    <t>Амм. вода</t>
  </si>
  <si>
    <t>2.3.509</t>
  </si>
  <si>
    <t>Воздушник 208-20-С-002</t>
  </si>
  <si>
    <t>20-С-002-AV-50</t>
  </si>
  <si>
    <t>510</t>
  </si>
  <si>
    <t>2.3.511</t>
  </si>
  <si>
    <t>От 20-С-002 к манометру РI-2551</t>
  </si>
  <si>
    <t>20-С-002-РI-2551-002,2</t>
  </si>
  <si>
    <t>топливный газ изомеризации</t>
  </si>
  <si>
    <t>Верхний продукт ДИГ</t>
  </si>
  <si>
    <t>2.3.513</t>
  </si>
  <si>
    <t>Воздушник 208-20-D-008</t>
  </si>
  <si>
    <t>20-D-008-V01-002,1</t>
  </si>
  <si>
    <t>0,313</t>
  </si>
  <si>
    <t>2.3.514</t>
  </si>
  <si>
    <t>Воздушник 208-20-D-011</t>
  </si>
  <si>
    <t>20-D-011-V01-002,1</t>
  </si>
  <si>
    <t>0,54</t>
  </si>
  <si>
    <t>530</t>
  </si>
  <si>
    <t>2.5.535</t>
  </si>
  <si>
    <t>Дренаж в ПЛК с блока приготовления реагентов</t>
  </si>
  <si>
    <t>7825-003,1</t>
  </si>
  <si>
    <t>В V</t>
  </si>
  <si>
    <t>2.5.537</t>
  </si>
  <si>
    <t>Дыхание 208-70-D-028</t>
  </si>
  <si>
    <t>7964-003,1</t>
  </si>
  <si>
    <t>2.3.542</t>
  </si>
  <si>
    <t>От 70-МЕ-003А/В до сброса в факельный коллектор</t>
  </si>
  <si>
    <t>7942-006,4</t>
  </si>
  <si>
    <t>2.5.543</t>
  </si>
  <si>
    <t>От 20-D-007 до основного факельного коллектора</t>
  </si>
  <si>
    <t>8340-002,1</t>
  </si>
  <si>
    <t>8340-011,3</t>
  </si>
  <si>
    <t>2.3.548</t>
  </si>
  <si>
    <t>Подача ингибитора коррозии в 10-С-001</t>
  </si>
  <si>
    <t>1138-001,1</t>
  </si>
  <si>
    <t>Б(в)III</t>
  </si>
  <si>
    <t>1,485</t>
  </si>
  <si>
    <t>2.5.549</t>
  </si>
  <si>
    <t>Обратная охлаждающая вода I сист. из 20-Е-001</t>
  </si>
  <si>
    <t>7251-002,1</t>
  </si>
  <si>
    <t xml:space="preserve">3,250 </t>
  </si>
  <si>
    <t xml:space="preserve"> 0,588</t>
  </si>
  <si>
    <t>2.5.550</t>
  </si>
  <si>
    <t>От 208-70-МЕ-022А до паспорта №70-251</t>
  </si>
  <si>
    <t>7784-003,1</t>
  </si>
  <si>
    <t>аммиачная вода</t>
  </si>
  <si>
    <t>0,39</t>
  </si>
  <si>
    <t>2.5.556</t>
  </si>
  <si>
    <t>Сброс на свечу со СКИДа печей платформинга</t>
  </si>
  <si>
    <t>3600-011,5</t>
  </si>
  <si>
    <t>продуктовый газ</t>
  </si>
  <si>
    <t>0,685</t>
  </si>
  <si>
    <t>2.5.561</t>
  </si>
  <si>
    <t>газ восстановления от 40-Н-001 до зоны восстановления и 40-Н-002</t>
  </si>
  <si>
    <t>40Р-003</t>
  </si>
  <si>
    <t>1,377</t>
  </si>
  <si>
    <t>40Р-005</t>
  </si>
  <si>
    <t>2.5.562</t>
  </si>
  <si>
    <t>газ восстановления от 40-Н-002 до зоны восстановления</t>
  </si>
  <si>
    <t>40Р-004</t>
  </si>
  <si>
    <t>0,686</t>
  </si>
  <si>
    <t>585</t>
  </si>
  <si>
    <t>40Р-006</t>
  </si>
  <si>
    <t>40Р-009</t>
  </si>
  <si>
    <t>40Р-010</t>
  </si>
  <si>
    <t>40Р-081</t>
  </si>
  <si>
    <t>40Р-082</t>
  </si>
  <si>
    <t>2.3.563</t>
  </si>
  <si>
    <t>сбросной газ от 40-Е-005 в атмосферу</t>
  </si>
  <si>
    <t>40Р-007</t>
  </si>
  <si>
    <t>0,03</t>
  </si>
  <si>
    <t>2.5.564</t>
  </si>
  <si>
    <t>воздух охлаждения от 40-ЕА-001 до линии 40V-015</t>
  </si>
  <si>
    <t>40Р-008</t>
  </si>
  <si>
    <t>0,103</t>
  </si>
  <si>
    <t>93</t>
  </si>
  <si>
    <t>2,445</t>
  </si>
  <si>
    <t>2.5.566</t>
  </si>
  <si>
    <t>отбор давления PDT-2017 и PDT-2018</t>
  </si>
  <si>
    <t>40Р-014</t>
  </si>
  <si>
    <t>0,354</t>
  </si>
  <si>
    <t>2.5.568</t>
  </si>
  <si>
    <t>отбор давления PDT-2017В</t>
  </si>
  <si>
    <t>40Р-019</t>
  </si>
  <si>
    <t>2,442</t>
  </si>
  <si>
    <t>2.5.571</t>
  </si>
  <si>
    <t>571</t>
  </si>
  <si>
    <t>от 40-D-007 к датчикам перепада давления PDT-2032, PDT-2034, PDT-2035, PDT-2052</t>
  </si>
  <si>
    <t>40Р-028</t>
  </si>
  <si>
    <t>0,262</t>
  </si>
  <si>
    <t>40Р-029</t>
  </si>
  <si>
    <t>40Р-030</t>
  </si>
  <si>
    <t>40Р-041</t>
  </si>
  <si>
    <t>40Р-100</t>
  </si>
  <si>
    <t>40Р-112</t>
  </si>
  <si>
    <t>2.3.572</t>
  </si>
  <si>
    <t>от 40-D-006 к датчикам перепада давления PDT-2034, PDT-2043, PDT-2035</t>
  </si>
  <si>
    <t>40Р-031</t>
  </si>
  <si>
    <t>0,276</t>
  </si>
  <si>
    <t>40Р-032</t>
  </si>
  <si>
    <t>40Р-033</t>
  </si>
  <si>
    <t>40Р-042</t>
  </si>
  <si>
    <t>2.3.573</t>
  </si>
  <si>
    <t>от 40-К-002 в 40-Е-003</t>
  </si>
  <si>
    <t>40Р-034</t>
  </si>
  <si>
    <t>0,04</t>
  </si>
  <si>
    <t>2.3.574</t>
  </si>
  <si>
    <t>от 40-Е-003 до 4-Е-005</t>
  </si>
  <si>
    <t>40Р-035</t>
  </si>
  <si>
    <t>2.3.575</t>
  </si>
  <si>
    <t>от линии 40Р-061 до 40-Е-006</t>
  </si>
  <si>
    <t>40Р-062</t>
  </si>
  <si>
    <t>2.3.576</t>
  </si>
  <si>
    <t>от 40-К-004 к транспорту регенерированного катализатора в 40-D-006</t>
  </si>
  <si>
    <t>40Р-036</t>
  </si>
  <si>
    <t>0,368</t>
  </si>
  <si>
    <t>40Р-038</t>
  </si>
  <si>
    <t>40Р-043</t>
  </si>
  <si>
    <t>2.5.577</t>
  </si>
  <si>
    <t>от 40-К-004 в 40-D-006</t>
  </si>
  <si>
    <t>40Р-037</t>
  </si>
  <si>
    <t>0,46</t>
  </si>
  <si>
    <t>2.5.578</t>
  </si>
  <si>
    <t>от 40-R-001 в 40-Е-005</t>
  </si>
  <si>
    <t>40Р-039</t>
  </si>
  <si>
    <t>2.5.579</t>
  </si>
  <si>
    <t>от40-Е-005 в 40-D-004</t>
  </si>
  <si>
    <t>40Р-040</t>
  </si>
  <si>
    <t>0,238</t>
  </si>
  <si>
    <t>40Р-044</t>
  </si>
  <si>
    <t>0,243</t>
  </si>
  <si>
    <t>2.3.580</t>
  </si>
  <si>
    <t>от 40-К-003 до 40-Е-007</t>
  </si>
  <si>
    <t>40Р-045</t>
  </si>
  <si>
    <t>0,332</t>
  </si>
  <si>
    <t>2.3.581</t>
  </si>
  <si>
    <t>от 40-Е-007 до линии 40N-003</t>
  </si>
  <si>
    <t>40Р-046</t>
  </si>
  <si>
    <t>2.5.582</t>
  </si>
  <si>
    <t>от 40-К-003 в 40-D-003 и на транспорт нерегенерированного катализатора в 40-D-003</t>
  </si>
  <si>
    <t>40Р-047</t>
  </si>
  <si>
    <t>0,323</t>
  </si>
  <si>
    <t>40Р-051</t>
  </si>
  <si>
    <t>40Р-055</t>
  </si>
  <si>
    <t>40Р-076</t>
  </si>
  <si>
    <t>2.5.583</t>
  </si>
  <si>
    <t>от 40-К-003 до 40-Е-004</t>
  </si>
  <si>
    <t>40Р-048</t>
  </si>
  <si>
    <t>0,518</t>
  </si>
  <si>
    <t>40Р-050</t>
  </si>
  <si>
    <t>2.5.584</t>
  </si>
  <si>
    <t>от 40-Е-004 до 40-D-003</t>
  </si>
  <si>
    <t>40Р-049</t>
  </si>
  <si>
    <t>2.5.585</t>
  </si>
  <si>
    <t>от 40-К-001 через 40-ЕА-001 до 40-Н-003, 40-Н-005 и 40-R-001</t>
  </si>
  <si>
    <t>40Р-052</t>
  </si>
  <si>
    <t>40Р-053</t>
  </si>
  <si>
    <t>40Р-063</t>
  </si>
  <si>
    <t>40Р-064</t>
  </si>
  <si>
    <t>2.5.586</t>
  </si>
  <si>
    <t>от линии 40Р-008 до линии 40Р-062</t>
  </si>
  <si>
    <t>40Р-054</t>
  </si>
  <si>
    <t>2.3.587</t>
  </si>
  <si>
    <t>от FIF-3034 до датчика перепада давления PDT-2012</t>
  </si>
  <si>
    <t>40Р-056</t>
  </si>
  <si>
    <t>2.5.588</t>
  </si>
  <si>
    <t>от 40-J-001до 40-R-001</t>
  </si>
  <si>
    <t>40Р-060</t>
  </si>
  <si>
    <t>40Р-079</t>
  </si>
  <si>
    <t>2.5.591</t>
  </si>
  <si>
    <t>от 40-Н-005 до 40-R-001</t>
  </si>
  <si>
    <t>40Р-059</t>
  </si>
  <si>
    <t>2.3.592</t>
  </si>
  <si>
    <t>от 40-К-002 до 40-ЕА-001</t>
  </si>
  <si>
    <t>40Р-061</t>
  </si>
  <si>
    <t>2.5.593</t>
  </si>
  <si>
    <t>от 40-R-001 до 40-К-001</t>
  </si>
  <si>
    <t>40Р-065</t>
  </si>
  <si>
    <t>2.5.594</t>
  </si>
  <si>
    <t>от 40-Н-003 до 40-R-001</t>
  </si>
  <si>
    <t>40Р-066</t>
  </si>
  <si>
    <t>2.5.595</t>
  </si>
  <si>
    <t>от 40-R-001 до 40-Н-004</t>
  </si>
  <si>
    <t>40Р-067</t>
  </si>
  <si>
    <t>40Р-075</t>
  </si>
  <si>
    <t>2.5.596</t>
  </si>
  <si>
    <t>от 40-Н-004 до 40-R-001</t>
  </si>
  <si>
    <t>40Р-068</t>
  </si>
  <si>
    <t>622</t>
  </si>
  <si>
    <t>2.5.598</t>
  </si>
  <si>
    <t>от линии 40Р-038 до датчика перепада давления PDT-2009</t>
  </si>
  <si>
    <t>40Р-071</t>
  </si>
  <si>
    <t>2.3.599</t>
  </si>
  <si>
    <t>отборы на датчики давления PDT-2017, PDT-2011</t>
  </si>
  <si>
    <t>40Р-077</t>
  </si>
  <si>
    <t>40Р-078</t>
  </si>
  <si>
    <t>2.5.600</t>
  </si>
  <si>
    <t>отборы на датчики давления PDT-2040, PDT-2048</t>
  </si>
  <si>
    <t>40Р-080</t>
  </si>
  <si>
    <t>0,297</t>
  </si>
  <si>
    <t>40Р-083</t>
  </si>
  <si>
    <t>0,738</t>
  </si>
  <si>
    <t>2.3.603</t>
  </si>
  <si>
    <t>отбор на датчик давления PDT-2052</t>
  </si>
  <si>
    <t>40Р-102</t>
  </si>
  <si>
    <t>2.5.604</t>
  </si>
  <si>
    <t>от 40-МЕ-002 до 40-Е-002</t>
  </si>
  <si>
    <t>40Р-111</t>
  </si>
  <si>
    <t>2,432</t>
  </si>
  <si>
    <t>40Р-114</t>
  </si>
  <si>
    <t>2.5.606</t>
  </si>
  <si>
    <t>от линии 40Р-037 в 40-Е-008</t>
  </si>
  <si>
    <t>40Р-128</t>
  </si>
  <si>
    <t>0,284</t>
  </si>
  <si>
    <t>2.5.607</t>
  </si>
  <si>
    <t>от 40-Е-008 до линии 40N-006</t>
  </si>
  <si>
    <t>40Р-129</t>
  </si>
  <si>
    <t>0,278</t>
  </si>
  <si>
    <t>2.3.608</t>
  </si>
  <si>
    <t>из зоны восстановления в 40-Е-001</t>
  </si>
  <si>
    <t>40Р-137</t>
  </si>
  <si>
    <t>0,684</t>
  </si>
  <si>
    <t>40Р-138</t>
  </si>
  <si>
    <t>2.5.609</t>
  </si>
  <si>
    <t>отборы на датчики давления PDT-2005, PDT-2008</t>
  </si>
  <si>
    <t>40Р-145</t>
  </si>
  <si>
    <t>40Р-147</t>
  </si>
  <si>
    <t>2.3.610</t>
  </si>
  <si>
    <t>отбор на датчик давления PDT-2048</t>
  </si>
  <si>
    <t>40Р-149</t>
  </si>
  <si>
    <t>2.3.612</t>
  </si>
  <si>
    <t>отбор на датчик давления PDT-2019 (выц</t>
  </si>
  <si>
    <t>40Р-151</t>
  </si>
  <si>
    <t>2.3.613</t>
  </si>
  <si>
    <t>отбор на датчик давления PDT-2019</t>
  </si>
  <si>
    <t>40Р-152</t>
  </si>
  <si>
    <t>2.5.614</t>
  </si>
  <si>
    <t>пробоотборник SN-003</t>
  </si>
  <si>
    <t>40Р-153</t>
  </si>
  <si>
    <t>2.3.615</t>
  </si>
  <si>
    <t>основной факельный коллектор НРК</t>
  </si>
  <si>
    <t>40BD-001</t>
  </si>
  <si>
    <t>факельный сброс</t>
  </si>
  <si>
    <t>0,365</t>
  </si>
  <si>
    <t>18</t>
  </si>
  <si>
    <t>2.3.616</t>
  </si>
  <si>
    <t>сброс от PSV-001A/B</t>
  </si>
  <si>
    <t>40BD-002</t>
  </si>
  <si>
    <t>1,428</t>
  </si>
  <si>
    <t>2.5.617</t>
  </si>
  <si>
    <t>сброс от PSV-002</t>
  </si>
  <si>
    <t>40BD-003</t>
  </si>
  <si>
    <t>0,347</t>
  </si>
  <si>
    <t>2.5.618</t>
  </si>
  <si>
    <t>сброс с линии 40Р-148</t>
  </si>
  <si>
    <t>40BD-004</t>
  </si>
  <si>
    <t>2.3.619</t>
  </si>
  <si>
    <t>сброс с линии 40Р-012, PSV-009, SN-012</t>
  </si>
  <si>
    <t>40BD-005</t>
  </si>
  <si>
    <t>40BD-006</t>
  </si>
  <si>
    <t>40BD-007</t>
  </si>
  <si>
    <t>2.3.620</t>
  </si>
  <si>
    <t>сброс от PSV-008A/B</t>
  </si>
  <si>
    <t>40BD-008</t>
  </si>
  <si>
    <t>0,884</t>
  </si>
  <si>
    <t>2.3.621</t>
  </si>
  <si>
    <t>сброс с линии 40Р-002</t>
  </si>
  <si>
    <t>40BD-009</t>
  </si>
  <si>
    <t>2.3.622</t>
  </si>
  <si>
    <t>сброс от PDV-2002</t>
  </si>
  <si>
    <t>40BD-010</t>
  </si>
  <si>
    <t>0,664</t>
  </si>
  <si>
    <t>0,374</t>
  </si>
  <si>
    <t>2.3.623</t>
  </si>
  <si>
    <t>сброс от FV-3058</t>
  </si>
  <si>
    <t>40BD-011</t>
  </si>
  <si>
    <t>2,404</t>
  </si>
  <si>
    <t>2.3.624</t>
  </si>
  <si>
    <t>сброс от FV-3059</t>
  </si>
  <si>
    <t>40BD-012</t>
  </si>
  <si>
    <t>0,736</t>
  </si>
  <si>
    <t>2.3.626</t>
  </si>
  <si>
    <t>сброс с линии 40Р-100</t>
  </si>
  <si>
    <t>40BD-015</t>
  </si>
  <si>
    <t>40BD-024</t>
  </si>
  <si>
    <t>2.3.627</t>
  </si>
  <si>
    <t>сброс от PSV-006A/B, PSV-007A/B</t>
  </si>
  <si>
    <t>40BD-016</t>
  </si>
  <si>
    <t>0,737</t>
  </si>
  <si>
    <t>40BD-017</t>
  </si>
  <si>
    <t>2.3.628</t>
  </si>
  <si>
    <t>сброс с линии 40Р-104</t>
  </si>
  <si>
    <t>40BD-018</t>
  </si>
  <si>
    <t>2.3.629</t>
  </si>
  <si>
    <t>сброс от PSV-010, PSV-011, ME-004C</t>
  </si>
  <si>
    <t>40BD-019</t>
  </si>
  <si>
    <t>40BD-020</t>
  </si>
  <si>
    <t>40BD-021</t>
  </si>
  <si>
    <t>2.5.630</t>
  </si>
  <si>
    <t>сброс с линии 40Р-086</t>
  </si>
  <si>
    <t>40BD-022</t>
  </si>
  <si>
    <t>2.3.632</t>
  </si>
  <si>
    <t>подача хлоридов от насосов 40-R-001</t>
  </si>
  <si>
    <t>40CL-001</t>
  </si>
  <si>
    <t>хлориды</t>
  </si>
  <si>
    <t>40CL-003</t>
  </si>
  <si>
    <t>40CL-004</t>
  </si>
  <si>
    <t>2.5.633</t>
  </si>
  <si>
    <t>подача хлоридов в линию 40Р-068</t>
  </si>
  <si>
    <t>40CL-002</t>
  </si>
  <si>
    <t>2.3.634</t>
  </si>
  <si>
    <t>сброс в атмосферу с линии 40Р-006</t>
  </si>
  <si>
    <t>40V-001</t>
  </si>
  <si>
    <t>Сдув. газ</t>
  </si>
  <si>
    <t>0,317</t>
  </si>
  <si>
    <t>катализатор</t>
  </si>
  <si>
    <t>2.5.647</t>
  </si>
  <si>
    <t>транспорт катализатора с 40-D-009 в зону восстановления</t>
  </si>
  <si>
    <t>40CAT-005</t>
  </si>
  <si>
    <t>40CAT-006</t>
  </si>
  <si>
    <t>40CAT-007</t>
  </si>
  <si>
    <t>0,75</t>
  </si>
  <si>
    <t>2.5.651</t>
  </si>
  <si>
    <t>транспорт катализатора в 40-D-003</t>
  </si>
  <si>
    <t>40CAT-012</t>
  </si>
  <si>
    <t>40CAT-013</t>
  </si>
  <si>
    <t>2.3.653</t>
  </si>
  <si>
    <t>транспорт катализатора с зоны сдувки в зону восстановления (вход)</t>
  </si>
  <si>
    <t>40CAT-017</t>
  </si>
  <si>
    <t>0,444</t>
  </si>
  <si>
    <t>40CAT-018</t>
  </si>
  <si>
    <t>2.3.657</t>
  </si>
  <si>
    <t>транспорт регенерированного катализатора в 40-D-006</t>
  </si>
  <si>
    <t>40CAT-025</t>
  </si>
  <si>
    <t>40CAT-026</t>
  </si>
  <si>
    <t>2.5.658</t>
  </si>
  <si>
    <t>из 40-D-003 в 40-D-004</t>
  </si>
  <si>
    <t>40CAT-027</t>
  </si>
  <si>
    <t>2.3.676</t>
  </si>
  <si>
    <t>топливный газ в факельный коллектор НРК</t>
  </si>
  <si>
    <t>40FG-001</t>
  </si>
  <si>
    <t>Горючий газ</t>
  </si>
  <si>
    <t>2.3.677</t>
  </si>
  <si>
    <t>из 40-D-004 до сброса в атмосферу</t>
  </si>
  <si>
    <t>40FG-002</t>
  </si>
  <si>
    <t>0,235</t>
  </si>
  <si>
    <t>2.5.678</t>
  </si>
  <si>
    <t>сброс в атмосферуиз 40-D-004</t>
  </si>
  <si>
    <t>40FG-003</t>
  </si>
  <si>
    <t>0,237</t>
  </si>
  <si>
    <t>2.5.679</t>
  </si>
  <si>
    <t>пробоотборник SN-002</t>
  </si>
  <si>
    <t>40FG-004</t>
  </si>
  <si>
    <t>2.5.680</t>
  </si>
  <si>
    <t>с КЦА в линию 40Р-012</t>
  </si>
  <si>
    <t>40FG-005</t>
  </si>
  <si>
    <t>2,637</t>
  </si>
  <si>
    <t>2,292</t>
  </si>
  <si>
    <t>2.5.681</t>
  </si>
  <si>
    <t>коллектор сырьевого газа</t>
  </si>
  <si>
    <t>1F-100</t>
  </si>
  <si>
    <t>сырьевой газ</t>
  </si>
  <si>
    <t>2,38</t>
  </si>
  <si>
    <t>1F-101</t>
  </si>
  <si>
    <t>1F-102</t>
  </si>
  <si>
    <t>1F-103</t>
  </si>
  <si>
    <t>1F-104</t>
  </si>
  <si>
    <t>1F-105</t>
  </si>
  <si>
    <t>1F-106</t>
  </si>
  <si>
    <t>1F-107</t>
  </si>
  <si>
    <t>1F-108</t>
  </si>
  <si>
    <t>1F-109</t>
  </si>
  <si>
    <t>1F-110</t>
  </si>
  <si>
    <t>1F-111</t>
  </si>
  <si>
    <t>1F-112</t>
  </si>
  <si>
    <t>2.5.682</t>
  </si>
  <si>
    <t>коллектор продуктового газа</t>
  </si>
  <si>
    <t>1H-200</t>
  </si>
  <si>
    <t>2,32</t>
  </si>
  <si>
    <t>1H-201</t>
  </si>
  <si>
    <t>1H-202</t>
  </si>
  <si>
    <t>1H-203</t>
  </si>
  <si>
    <t>1H-204</t>
  </si>
  <si>
    <t>1H-205</t>
  </si>
  <si>
    <t>1H-206</t>
  </si>
  <si>
    <t>1H-207</t>
  </si>
  <si>
    <t>1H-208</t>
  </si>
  <si>
    <t>1H-209</t>
  </si>
  <si>
    <t>1H-210</t>
  </si>
  <si>
    <t>1H-211</t>
  </si>
  <si>
    <t>1H-212</t>
  </si>
  <si>
    <t>2.5.684</t>
  </si>
  <si>
    <t>коллектор хвостового газа</t>
  </si>
  <si>
    <t>1TG-400</t>
  </si>
  <si>
    <t>хвостовой газ</t>
  </si>
  <si>
    <t>1TG-401</t>
  </si>
  <si>
    <t>2.5.685</t>
  </si>
  <si>
    <t>уравнительный коллектор</t>
  </si>
  <si>
    <t>1H-500</t>
  </si>
  <si>
    <t>2,36</t>
  </si>
  <si>
    <t>2.5.686</t>
  </si>
  <si>
    <t>факельный коллектор</t>
  </si>
  <si>
    <t>1HF-001</t>
  </si>
  <si>
    <t>0,125</t>
  </si>
  <si>
    <t>Пар низкого давления</t>
  </si>
  <si>
    <t>IV</t>
  </si>
  <si>
    <t>2.3.70-201</t>
  </si>
  <si>
    <t>Периферийные трубопроводы КУПВБ пара низкого давления</t>
  </si>
  <si>
    <t>В IV</t>
  </si>
  <si>
    <t>3642-011,5</t>
  </si>
  <si>
    <t>3746-011,5</t>
  </si>
  <si>
    <t>3660-011,5</t>
  </si>
  <si>
    <t>3765-011,4</t>
  </si>
  <si>
    <t>3765-003,1</t>
  </si>
  <si>
    <t>3765-006,2</t>
  </si>
  <si>
    <t>3726-008,2</t>
  </si>
  <si>
    <t>3727-011,0</t>
  </si>
  <si>
    <t>3727-008,2</t>
  </si>
  <si>
    <t>3721-008,2</t>
  </si>
  <si>
    <t>3716-008,2</t>
  </si>
  <si>
    <t>3826-008,2</t>
  </si>
  <si>
    <t>3728-011,2</t>
  </si>
  <si>
    <t>3614-001,1</t>
  </si>
  <si>
    <t>3614-011,2</t>
  </si>
  <si>
    <t>3737-001,1</t>
  </si>
  <si>
    <t>3745-001,1</t>
  </si>
  <si>
    <t>3763-001,1</t>
  </si>
  <si>
    <t>1566-001,2</t>
  </si>
  <si>
    <t>3685-001,2</t>
  </si>
  <si>
    <t>3686-011,1</t>
  </si>
  <si>
    <t>3510-001,2</t>
  </si>
  <si>
    <t>3689-011,0</t>
  </si>
  <si>
    <t>3689-011,3</t>
  </si>
  <si>
    <t>3704-011,3</t>
  </si>
  <si>
    <t>3696-011,3</t>
  </si>
  <si>
    <t>3695-002,1</t>
  </si>
  <si>
    <t>3695-011,3</t>
  </si>
  <si>
    <t>3698-002,1</t>
  </si>
  <si>
    <t>3698-011,3</t>
  </si>
  <si>
    <t>3692-011,3</t>
  </si>
  <si>
    <t>3692-002,1</t>
  </si>
  <si>
    <t>3702-011,3</t>
  </si>
  <si>
    <t>3702-002,2</t>
  </si>
  <si>
    <t>3703-011,3</t>
  </si>
  <si>
    <t>3703-002,2</t>
  </si>
  <si>
    <t>3701-011,3</t>
  </si>
  <si>
    <t>3701-002,2</t>
  </si>
  <si>
    <t>3700-011,3</t>
  </si>
  <si>
    <t>3700-002,2</t>
  </si>
  <si>
    <t>3687-002,1</t>
  </si>
  <si>
    <t>3687-011,3</t>
  </si>
  <si>
    <t>3518-003,1</t>
  </si>
  <si>
    <t>3691-002,1</t>
  </si>
  <si>
    <t>3691-011,3</t>
  </si>
  <si>
    <t>3717-007,0</t>
  </si>
  <si>
    <t>3821-008,1</t>
  </si>
  <si>
    <t>Атм.</t>
  </si>
  <si>
    <t>134-139</t>
  </si>
  <si>
    <t>2.3.70-220</t>
  </si>
  <si>
    <t>Коллектор пара высокого давления</t>
  </si>
  <si>
    <t>7344-11,3</t>
  </si>
  <si>
    <t>Пар высокого давления</t>
  </si>
  <si>
    <t>2 II</t>
  </si>
  <si>
    <t>7344-11,5</t>
  </si>
  <si>
    <t>30-E-007-V-006,4</t>
  </si>
  <si>
    <t>7339-011,0</t>
  </si>
  <si>
    <t>7339-006,4</t>
  </si>
  <si>
    <t>3768-011,5</t>
  </si>
  <si>
    <t>8201-011,3</t>
  </si>
  <si>
    <t>2.3.70-224</t>
  </si>
  <si>
    <t>Коллектор пара среднего давления</t>
  </si>
  <si>
    <t>3634-011,0</t>
  </si>
  <si>
    <t>Пар среднего давления</t>
  </si>
  <si>
    <t>3637-011,0</t>
  </si>
  <si>
    <t>3622-011,1</t>
  </si>
  <si>
    <t>3622-011,0</t>
  </si>
  <si>
    <t>3504-007,0</t>
  </si>
  <si>
    <t>3504-011,5</t>
  </si>
  <si>
    <t>3615-011,0</t>
  </si>
  <si>
    <t>3615-011,3</t>
  </si>
  <si>
    <t>3613-006,4</t>
  </si>
  <si>
    <t>3612-011,2</t>
  </si>
  <si>
    <t>7268-011,3</t>
  </si>
  <si>
    <t>7298-011,3</t>
  </si>
  <si>
    <t>7273-002,1</t>
  </si>
  <si>
    <t>7273-011,3</t>
  </si>
  <si>
    <t>3657-011,3</t>
  </si>
  <si>
    <t>7271-002,2</t>
  </si>
  <si>
    <t>7271-011,3</t>
  </si>
  <si>
    <t>20-E-011-V-002.2</t>
  </si>
  <si>
    <t>3594-011,2</t>
  </si>
  <si>
    <t>3825-011,5</t>
  </si>
  <si>
    <t>1033-001,1</t>
  </si>
  <si>
    <t>1033-011,2</t>
  </si>
  <si>
    <t>3656-006,4</t>
  </si>
  <si>
    <t>7317-006,4</t>
  </si>
  <si>
    <t>3585-011,0</t>
  </si>
  <si>
    <t>3585-011,3</t>
  </si>
  <si>
    <t>3635-011,0</t>
  </si>
  <si>
    <t>3635-011,3</t>
  </si>
  <si>
    <t>7260-011,3</t>
  </si>
  <si>
    <t>7261-011,3</t>
  </si>
  <si>
    <t>7261-002,1</t>
  </si>
  <si>
    <t>3586-011,2</t>
  </si>
  <si>
    <t>8208-001,1</t>
  </si>
  <si>
    <t>IV(ВIII)</t>
  </si>
  <si>
    <t>8203-011,3</t>
  </si>
  <si>
    <t>8203-002,1</t>
  </si>
  <si>
    <t>8202-011,3</t>
  </si>
  <si>
    <t>8202-002,2</t>
  </si>
  <si>
    <t>1822-001,1</t>
  </si>
  <si>
    <t>1822-011,1</t>
  </si>
  <si>
    <t>1822-011,2</t>
  </si>
  <si>
    <t>1825-001,2</t>
  </si>
  <si>
    <t>1839-001,2</t>
  </si>
  <si>
    <t>2.3.70-225</t>
  </si>
  <si>
    <t>Периферийные трубопроводы КУПВБ пара среднего давления</t>
  </si>
  <si>
    <t>8200-002,1</t>
  </si>
  <si>
    <t>3653-001,2</t>
  </si>
  <si>
    <t>5026-002,2</t>
  </si>
  <si>
    <t>3617-006,4</t>
  </si>
  <si>
    <t>1233-011,2</t>
  </si>
  <si>
    <t>3629-011,5</t>
  </si>
  <si>
    <t>3573-004,0</t>
  </si>
  <si>
    <t>3803-003,2</t>
  </si>
  <si>
    <t>3655-003,2</t>
  </si>
  <si>
    <t xml:space="preserve"> B IV</t>
  </si>
  <si>
    <t>3588-003,1</t>
  </si>
  <si>
    <t>3639-008,2</t>
  </si>
  <si>
    <t>3731-008,2</t>
  </si>
  <si>
    <t>3601-011,3</t>
  </si>
  <si>
    <t>3602-011,3</t>
  </si>
  <si>
    <t>3603-011,3</t>
  </si>
  <si>
    <t>3603-002,2</t>
  </si>
  <si>
    <t>5033-002,2</t>
  </si>
  <si>
    <t>3646-011,3</t>
  </si>
  <si>
    <t>3646-002,1</t>
  </si>
  <si>
    <t>1594-008,2</t>
  </si>
  <si>
    <t>3572-001,1</t>
  </si>
  <si>
    <t>1910-001,1</t>
  </si>
  <si>
    <t>1910-011,2</t>
  </si>
  <si>
    <t>1909-001,1</t>
  </si>
  <si>
    <t>1912-001,1</t>
  </si>
  <si>
    <t>1912-011,2</t>
  </si>
  <si>
    <t>1928-001,1</t>
  </si>
  <si>
    <t>1928-011,2</t>
  </si>
  <si>
    <t>1823-001,1</t>
  </si>
  <si>
    <t>3628-011,2</t>
  </si>
  <si>
    <t>3631-001,1</t>
  </si>
  <si>
    <t>3632-001,1</t>
  </si>
  <si>
    <t>3550-003,1</t>
  </si>
  <si>
    <t>3638-001,2</t>
  </si>
  <si>
    <t>1911-001,1</t>
  </si>
  <si>
    <t>1913-001,1</t>
  </si>
  <si>
    <t>1914-011,2</t>
  </si>
  <si>
    <t>1914-001,1</t>
  </si>
  <si>
    <t>1915-001,1</t>
  </si>
  <si>
    <t>Конденс пара высокого давления</t>
  </si>
  <si>
    <t>2.3.70-227</t>
  </si>
  <si>
    <t>Конденсат пара высокого давления от 40-Е-004 и дренажей до 70-D-021</t>
  </si>
  <si>
    <t>3522-003,1</t>
  </si>
  <si>
    <t>3522-011,5</t>
  </si>
  <si>
    <t>3522-011,4</t>
  </si>
  <si>
    <t>3522-011,0</t>
  </si>
  <si>
    <t>2.3.70-229</t>
  </si>
  <si>
    <t>Конденсат пара среднего давления в 70-D-021</t>
  </si>
  <si>
    <t>3520-003,1</t>
  </si>
  <si>
    <t>Конденс пара среднего давления</t>
  </si>
  <si>
    <t>3520-011,4</t>
  </si>
  <si>
    <t>3587-011,3</t>
  </si>
  <si>
    <t>7272-011,3</t>
  </si>
  <si>
    <t>2.3.70-230</t>
  </si>
  <si>
    <t>Периферийные трубопроводы КУПВБ конденсата пара среднего давления III категории группы В</t>
  </si>
  <si>
    <t>3652-003,1</t>
  </si>
  <si>
    <t>3599-011,5</t>
  </si>
  <si>
    <t>3740-011,0</t>
  </si>
  <si>
    <t>3616-006,4</t>
  </si>
  <si>
    <t>3658-011,3</t>
  </si>
  <si>
    <t>7274-011,3</t>
  </si>
  <si>
    <t>3624-011,1</t>
  </si>
  <si>
    <t>1824-011,2</t>
  </si>
  <si>
    <t>3831-001,1</t>
  </si>
  <si>
    <t>1543-001,2</t>
  </si>
  <si>
    <t>3730-011,0</t>
  </si>
  <si>
    <t xml:space="preserve">                                                                                                                                                                                                              2.3.70-233</t>
  </si>
  <si>
    <t>Напорный конденсат от 70-D-022</t>
  </si>
  <si>
    <t>3551-003,1</t>
  </si>
  <si>
    <t>Конденс пара низкого давления</t>
  </si>
  <si>
    <t>80-90</t>
  </si>
  <si>
    <t>3552-003,1</t>
  </si>
  <si>
    <t>3552-011,4</t>
  </si>
  <si>
    <t>3552-011,0</t>
  </si>
  <si>
    <t>3553-003,1</t>
  </si>
  <si>
    <t>3577-003,1</t>
  </si>
  <si>
    <t>3667-011,3</t>
  </si>
  <si>
    <t>3668-011,3</t>
  </si>
  <si>
    <t>3675-001,2</t>
  </si>
  <si>
    <t>3676-001,2</t>
  </si>
  <si>
    <t>3665-011,2</t>
  </si>
  <si>
    <t>3664-011,2</t>
  </si>
  <si>
    <t>3500-001,1</t>
  </si>
  <si>
    <t>3501-001,1</t>
  </si>
  <si>
    <t>3502-004,0</t>
  </si>
  <si>
    <t>3502-011,0</t>
  </si>
  <si>
    <t>3503-004,0</t>
  </si>
  <si>
    <t>3503-011,0</t>
  </si>
  <si>
    <t>1575-001,1</t>
  </si>
  <si>
    <t>2.3.70-235</t>
  </si>
  <si>
    <t>Коллектор конденсата пара низкого давления в 70-D-022</t>
  </si>
  <si>
    <t>3547-003,1</t>
  </si>
  <si>
    <t>3525-003,1</t>
  </si>
  <si>
    <t>3523-003,1</t>
  </si>
  <si>
    <t>3548-003,1</t>
  </si>
  <si>
    <t>3548-011,4</t>
  </si>
  <si>
    <t>3640-008,2</t>
  </si>
  <si>
    <t>3640-006,4</t>
  </si>
  <si>
    <t>3640-011,0</t>
  </si>
  <si>
    <t>3559-006,4</t>
  </si>
  <si>
    <t>3645-011,5</t>
  </si>
  <si>
    <t>3643-011,5</t>
  </si>
  <si>
    <t>3605-011,5</t>
  </si>
  <si>
    <t>3688-011,0</t>
  </si>
  <si>
    <t>3618-011,3</t>
  </si>
  <si>
    <t>3618-011,2</t>
  </si>
  <si>
    <t>3618-001,1</t>
  </si>
  <si>
    <t>3627-011,2</t>
  </si>
  <si>
    <t>3650-011,1</t>
  </si>
  <si>
    <t>1537-011,1</t>
  </si>
  <si>
    <t>2.3.70-238</t>
  </si>
  <si>
    <t>Коллектор конденсата пара низкого давления в 70-D-030</t>
  </si>
  <si>
    <t>3508-011,2</t>
  </si>
  <si>
    <t>3508-001,1</t>
  </si>
  <si>
    <t>3508-006,4</t>
  </si>
  <si>
    <t>3512-001,2</t>
  </si>
  <si>
    <t>3512-011,1</t>
  </si>
  <si>
    <t>3607-001,1</t>
  </si>
  <si>
    <t>2.3.70-239</t>
  </si>
  <si>
    <t>Коллектор конденсата пара низкого давления из 10-D-008</t>
  </si>
  <si>
    <t>3619-001,1</t>
  </si>
  <si>
    <t>3620-001,1</t>
  </si>
  <si>
    <t>3506-001,1</t>
  </si>
  <si>
    <t>2.3.70-245</t>
  </si>
  <si>
    <t>Дренажи от 70-D-024 в промышленную канализацию</t>
  </si>
  <si>
    <t>ТЦПТО№3_УГПМ (Установка глубокой переработки мазута)</t>
  </si>
  <si>
    <t>Сталь 20</t>
  </si>
  <si>
    <t xml:space="preserve">Продувочная вода </t>
  </si>
  <si>
    <t>3.1.010</t>
  </si>
  <si>
    <t>Ингибитор коррозии от блочной поставки 301X007 (насосов 301Р010/А,В,С) до узлов впрыска реагентов (линия Р08-1046)</t>
  </si>
  <si>
    <t>50-CIN-1002
(Блоки: 001)</t>
  </si>
  <si>
    <t>50-CIN-1002
(Блоки: 002)</t>
  </si>
  <si>
    <t>50-CIN-1003
(Блоки: 001)</t>
  </si>
  <si>
    <t>50-CIN-1003
(Блоки: 002)</t>
  </si>
  <si>
    <t>3.1.015</t>
  </si>
  <si>
    <t>Из заводской сети, от сепаратора очищенного газа 302D208, от испарителя сжиженного газа 302Е208 до сепаратора топливного газа 302D007, от сепаратора топливного газа 302D007 до комплектной поставки вакуумной печи 301Н001, на продувку факельных коллекторов.</t>
  </si>
  <si>
    <t>200-FG-0003
(Блоки: 002)</t>
  </si>
  <si>
    <t xml:space="preserve">Топливный газ </t>
  </si>
  <si>
    <t>100-FG-0003
(Блоки: 007)</t>
  </si>
  <si>
    <t>100-FG-0003
(Блоки: 008)</t>
  </si>
  <si>
    <t>200-FG-0004
(Блоки: 002)</t>
  </si>
  <si>
    <t xml:space="preserve">200-FG-0004     (Блоки: 07)     </t>
  </si>
  <si>
    <t>200-FG-0005
(Блоки: 002)</t>
  </si>
  <si>
    <t>80-FG-0006
(Блоки: 002)</t>
  </si>
  <si>
    <t>200-FG-0007
(Блоки: 002)</t>
  </si>
  <si>
    <t xml:space="preserve">100-FG-0008     (Блоки: 07)     </t>
  </si>
  <si>
    <t>200-FG-0009
(Блоки: 002)</t>
  </si>
  <si>
    <t>80-FG-0032
(Блоки: 002)</t>
  </si>
  <si>
    <t>150-FG-0037
(Блоки: 001)</t>
  </si>
  <si>
    <t>300-FG-0037
(Блоки: 002)</t>
  </si>
  <si>
    <t>50-FG-0038
(Блоки: 001)</t>
  </si>
  <si>
    <t>50-FG-0040
(Блоки: 001)</t>
  </si>
  <si>
    <t>100-FG-0041
(Блоки: 001)</t>
  </si>
  <si>
    <t>200-FG-0064
(Блоки: 002)</t>
  </si>
  <si>
    <t>200-FG-0065
(Блоки: 002)</t>
  </si>
  <si>
    <t>50-FG-0068
(Блоки: 002)</t>
  </si>
  <si>
    <t>200-FG-2004
(Блоки: 002)</t>
  </si>
  <si>
    <t>200-FG-2004
(Блоки: 006/2)</t>
  </si>
  <si>
    <t xml:space="preserve">200-FG-2004     (Блоки: 07)     </t>
  </si>
  <si>
    <t>200-FG-2004
(Блоки: 08)</t>
  </si>
  <si>
    <t>A333M Gr.6</t>
  </si>
  <si>
    <t>3.1.019</t>
  </si>
  <si>
    <t>Факельные сбросы от оборудования и трубопроводов УГПМ</t>
  </si>
  <si>
    <t xml:space="preserve">400-HF-0001          (Блоки: 002) </t>
  </si>
  <si>
    <t>Факельный гах</t>
  </si>
  <si>
    <t xml:space="preserve">800-HF-0001              (Блоки: 007) </t>
  </si>
  <si>
    <t xml:space="preserve">800-HF-0001 01 (Блоки: 007) </t>
  </si>
  <si>
    <t xml:space="preserve">800-HF-0002      (Блоки: 007) </t>
  </si>
  <si>
    <t xml:space="preserve">800-HF-0003       (Блоки: 007) </t>
  </si>
  <si>
    <t>400-HF-0006       (Блоки: 002)</t>
  </si>
  <si>
    <t>50-HF-0006 01       (Блоки: 002)</t>
  </si>
  <si>
    <t>50-HF-0007       (Блоки: 002)</t>
  </si>
  <si>
    <t>50-HF-0008            (Блоки: 002)</t>
  </si>
  <si>
    <t>50-HF-0009                (Блоки: 002)</t>
  </si>
  <si>
    <t xml:space="preserve">100-HF-0010       (Блоки: 007) </t>
  </si>
  <si>
    <t>300-HF-0011                 (Блоки: 007)</t>
  </si>
  <si>
    <t>400-HF-0013              (Блоки: 002)</t>
  </si>
  <si>
    <t xml:space="preserve">50-HF-0013 01             (Блоки: 002) </t>
  </si>
  <si>
    <t>80-HF-0014                  (Блоки: 007)</t>
  </si>
  <si>
    <t>80-HF-0015                 (Блоки: 007)</t>
  </si>
  <si>
    <t>50-HF-0052                 (Блоки: 002)</t>
  </si>
  <si>
    <t>50-HF-0056                 (Блоки: 002)</t>
  </si>
  <si>
    <t>25-HF-0057                  (Блоки: 002)</t>
  </si>
  <si>
    <t>250-HF-0058            (Блоки: 002)</t>
  </si>
  <si>
    <t>50-HF-0064                 (Блоки: 002)</t>
  </si>
  <si>
    <t>50-HF-0066                   (Блоки: 001)</t>
  </si>
  <si>
    <t>50-HF-0066                  (Блоки: 002)</t>
  </si>
  <si>
    <t>80-HF-0068                (Блоки: 002)</t>
  </si>
  <si>
    <t>50-HF-0069               (Блоки: 002)</t>
  </si>
  <si>
    <t>50-HF-0076                  (Блоки: 002)</t>
  </si>
  <si>
    <t>15-HF-0085                   (Блоки: 002)</t>
  </si>
  <si>
    <t>300-HF-0094            (Блоки: 007)</t>
  </si>
  <si>
    <t>250-HF-0106              (Блоки: 002)</t>
  </si>
  <si>
    <t>50-HF-0117                (Блоки: 007)</t>
  </si>
  <si>
    <t>80-HF-0118                (Блоки: 007)</t>
  </si>
  <si>
    <t>Насыщенный раствор метилдиэтаноламина</t>
  </si>
  <si>
    <t>3.1.028</t>
  </si>
  <si>
    <t>Насыщенный раствор метилдиэтаноламина от 301С002, 301D006 до ADH-0009, ADH-0012</t>
  </si>
  <si>
    <t>50-MDEA2-1011
(Блоки: 002)</t>
  </si>
  <si>
    <t>50-MDEA2-1015
(Блоки: 002)</t>
  </si>
  <si>
    <t>Некондиционный светлый нефтепродукт</t>
  </si>
  <si>
    <t>3.1.032</t>
  </si>
  <si>
    <t>Некондиционный светлый нефтепродукт от факельного сепаратора 301D013 до насосов 301Р013А/В</t>
  </si>
  <si>
    <t>200-OGP1-0004 (Блоки: 007)</t>
  </si>
  <si>
    <t>200-OGP1-0005 (Блоки: 007)</t>
  </si>
  <si>
    <t>50-OGP1-0006 (Блоки: 007)</t>
  </si>
  <si>
    <t>200-OGP1-0007 (Блоки: 007)</t>
  </si>
  <si>
    <t>50-OGP1-2008 (Блоки: 007)</t>
  </si>
  <si>
    <t>3.1.033</t>
  </si>
  <si>
    <t>Некондиционный светлый нефтепродукт от линии 007-OGP1-1019 до факельного сепаратора 301D013</t>
  </si>
  <si>
    <t>25-OGP1-0010 (Блоки: 007)</t>
  </si>
  <si>
    <t xml:space="preserve">Некондиционный светлый нефтепродукт </t>
  </si>
  <si>
    <t>3.1.035</t>
  </si>
  <si>
    <t>Мазут от коллектора Р01-1001, от пусковой линии Р03-1029 до емкости мазута 301D004</t>
  </si>
  <si>
    <t xml:space="preserve">350-P01-1003   (Блоки: 007)    
</t>
  </si>
  <si>
    <t>3.1.039</t>
  </si>
  <si>
    <t>Мазут от насосов 301Р001/А,В до холодильника отбора проб 301Е018 и до теплообменников мазут/вакуумная дизельная фракция 301Е001/1,2</t>
  </si>
  <si>
    <t>300-P01-1009
(Блоки: 002)</t>
  </si>
  <si>
    <t>20-P01-1009 01
(Блоки: 002)</t>
  </si>
  <si>
    <t>3.1.040</t>
  </si>
  <si>
    <t xml:space="preserve">Мазут от теплообменников мазут/вакуумная дизельная фракция 301Е001/1,2 до теплообменника мазут/средний вакуумный газойль 301Е002 </t>
  </si>
  <si>
    <t>300-P01-1010
(Блоки: 002)</t>
  </si>
  <si>
    <t>3.1.041</t>
  </si>
  <si>
    <t xml:space="preserve">Мазут от теплообменника мазута/средний вакуумный газойль 301Е002 до теплообменников мазут/тяжелый вакуумный газойль 301Е003/1-3 </t>
  </si>
  <si>
    <t>300-P01-1011
(Блоки: 002)</t>
  </si>
  <si>
    <t>3.1.042</t>
  </si>
  <si>
    <t xml:space="preserve">Мазут от теплообменников мазут/тяжелый вакуумный газойль 301Е003/1-3 (Р01-0038, 0039) через теплообменники мазут/гудрон 301Е004/1,2 до теплообменников мазут/циркуляционное орошение           301Е005/1-6 </t>
  </si>
  <si>
    <t>300-P01-1012
(Блоки: 002)</t>
  </si>
  <si>
    <t>300-P01-1013
(Блоки: 002)</t>
  </si>
  <si>
    <t>300-P01-1014
(Блоки: 002)</t>
  </si>
  <si>
    <t>3.1.043</t>
  </si>
  <si>
    <t>Мазут от теплообменников мазут/циркуляционное орошение 301Е005/1-6 до теплообменников мазут/гудрон 301Е006/1,2</t>
  </si>
  <si>
    <t>300-P01-1015
(Блоки: 002)</t>
  </si>
  <si>
    <t>300-P01-1016
(Блоки: 002)</t>
  </si>
  <si>
    <t>300-P01-1017
(Блоки: 002)</t>
  </si>
  <si>
    <t>300-P01-1017 01
(Блоки: 002)</t>
  </si>
  <si>
    <t>3.1.046</t>
  </si>
  <si>
    <t xml:space="preserve">Мазут от холодильника отбора проб 301Е018 к линии 002-Р01-1004                             </t>
  </si>
  <si>
    <t>25-P01-1036
(Блоки: 002)</t>
  </si>
  <si>
    <t>3.1.047</t>
  </si>
  <si>
    <t>Мазут от теплообменников мазут/тяжелый вакуумный газойль 301Е003/1-3 до теплообменников мазут/гудрон 301Е004/1,2                      (Р01-0012)</t>
  </si>
  <si>
    <t>300-P01-1038
(Блоки: 002)</t>
  </si>
  <si>
    <t>I Б(в)</t>
  </si>
  <si>
    <t>300-P01-1039
(Блоки: 002)</t>
  </si>
  <si>
    <t>ASTM A312</t>
  </si>
  <si>
    <t>3.1.050</t>
  </si>
  <si>
    <t>Гудрон от вакуумной колонны 301С001 к насосам гудрона                               301Р006/А, В</t>
  </si>
  <si>
    <t>350-P03-1001
(Блоки: 001)</t>
  </si>
  <si>
    <t>Гудрон</t>
  </si>
  <si>
    <t>350-P03-1001
(Блоки: 002)</t>
  </si>
  <si>
    <t>350-P03-1002
(Блоки: 002)</t>
  </si>
  <si>
    <t>50-P03-1003
(Блоки: 002)</t>
  </si>
  <si>
    <t>350-P03-1004
(Блоки: 002)</t>
  </si>
  <si>
    <t>300-P03-1005
(Блоки: 002)</t>
  </si>
  <si>
    <t>3.1.053</t>
  </si>
  <si>
    <t>Гудрон от теплообменника 301Е006/5,6 до теплообменника 301Е006/3,4</t>
  </si>
  <si>
    <t>300-P03-1009
(Блоки: 002)</t>
  </si>
  <si>
    <t>300-P03-1010
(Блоки: 002)</t>
  </si>
  <si>
    <t>300-P03-1011
(Блоки: 002)</t>
  </si>
  <si>
    <t>3.1.054</t>
  </si>
  <si>
    <t>Гудрон от теплообменников 301Е006/3,4 до теплообменников 301Е006/1,2</t>
  </si>
  <si>
    <t>300-P03-1012
(Блоки: 002)</t>
  </si>
  <si>
    <t>300-P03-1013
(Блоки: 002)</t>
  </si>
  <si>
    <t>300-P03-1014
(Блоки: 002)</t>
  </si>
  <si>
    <t>3.1.055</t>
  </si>
  <si>
    <t>Гудрон от теплообменников 301Е006/1,2 до теплообменника 301Е004/2</t>
  </si>
  <si>
    <t>300-P03-1015
(Блоки: 002)</t>
  </si>
  <si>
    <t>300-P03-1016
(Блоки: 002)</t>
  </si>
  <si>
    <t>300-P03-1017
(Блоки: 002)</t>
  </si>
  <si>
    <t>3.1.056</t>
  </si>
  <si>
    <t>Гудрон от теплообменника 301Е004/2 до теплообменника 301Е004/1</t>
  </si>
  <si>
    <t>300-P03-1018
(Блоки: 002)</t>
  </si>
  <si>
    <t>300-P03-1019
(Блоки: 002)</t>
  </si>
  <si>
    <t>300-P03-1020
(Блоки: 002)</t>
  </si>
  <si>
    <t>3.1.057</t>
  </si>
  <si>
    <t>Гудрон от теплообменника 301Е004/1 до водяного холодильника смесевого тудрона 301/Е014/1,2 (линии 002-Р03-1028,            002-Р03-1025) к вакуумной колонне 301С001                 (линия 001-Р03-1024)</t>
  </si>
  <si>
    <t>300-P03-1021
(Блоки: 002)</t>
  </si>
  <si>
    <t>300-P03-1022
(Блоки: 002)</t>
  </si>
  <si>
    <t>300-P03-1023
(Блоки: 001)</t>
  </si>
  <si>
    <t>300-P03-1023
(Блоки: 002)</t>
  </si>
  <si>
    <t>3.1.060</t>
  </si>
  <si>
    <t>Гудрон от клапана-отсекателя 301UV7015A до емкости 302D017</t>
  </si>
  <si>
    <t>300-P03-1026
(Блоки: 002)</t>
  </si>
  <si>
    <t>15Х5М</t>
  </si>
  <si>
    <t>200-P03-1026 
(Блоки: 006/2)</t>
  </si>
  <si>
    <t xml:space="preserve">200-P03-1026    (Блоки: 007)    
</t>
  </si>
  <si>
    <t>200-P03-1026 
(Блоки: 008)</t>
  </si>
  <si>
    <t>200-P03-1026 01 
(Блоки: 006/2)</t>
  </si>
  <si>
    <t>200-P03-1026 01 
(Блоки: 008)</t>
  </si>
  <si>
    <t>150-P03-1028 
(Блоки: 008)</t>
  </si>
  <si>
    <t>3.1.063</t>
  </si>
  <si>
    <t>Гудрон от предохранительных клапанов 301PSV1504А/В и линии Р03-1039 до границы установки (МЦК-2 тит.247)</t>
  </si>
  <si>
    <t xml:space="preserve">250-P03-1044
(Блоки: 007)    
</t>
  </si>
  <si>
    <t>Тяжелый вакуумный газойль</t>
  </si>
  <si>
    <t>3.1.069</t>
  </si>
  <si>
    <t xml:space="preserve">Тяжелый вакуумный газойль от линии                       Р05-1001 до насосов 301Р004А/В/С и от насосов 301Р004А/В/С в дренажную систему </t>
  </si>
  <si>
    <t>450-P05-1002
(Блоки: 002 )</t>
  </si>
  <si>
    <t>20-P05-1003
(Блоки: 002 )</t>
  </si>
  <si>
    <t>450-P05-1004
(Блоки: 002 )</t>
  </si>
  <si>
    <t>20-P05-1005
(Блоки: 002 )</t>
  </si>
  <si>
    <t>450-P05-1006
(Блоки: 002 )</t>
  </si>
  <si>
    <t>20-P05-1007
(Блоки: 002 )</t>
  </si>
  <si>
    <t>3.1.070</t>
  </si>
  <si>
    <t>Тяжелый вакуумный газойль от насосов 301Р004А/В/С до теплообменников мазут/циркуляционное орошение 301Е005/5,6</t>
  </si>
  <si>
    <t>400-P05-1008
(Блоки: 002 )</t>
  </si>
  <si>
    <t>400-P05-1008 01
(Блоки: 002 )</t>
  </si>
  <si>
    <t>350-P05-1009
(Блоки: 002 )</t>
  </si>
  <si>
    <t>3.1.078</t>
  </si>
  <si>
    <t xml:space="preserve">  Тяжелый вакуумный газойль от теплообменника мазут/тяжелый вакуумный газойль 301Е003/2 до теплообменника мазут/тяжелый вакуумный газойль 301Е003/1</t>
  </si>
  <si>
    <t>350-P05-1053
(Блоки: 001 )</t>
  </si>
  <si>
    <t>356,6</t>
  </si>
  <si>
    <t>350-P05-1056
(Блоки: 001 )</t>
  </si>
  <si>
    <t>350-P05-1057
(Блоки: 001 )</t>
  </si>
  <si>
    <t>3.1.080</t>
  </si>
  <si>
    <t>Средний вакуумный газойль от колонны 301С001 до линий                                 002-Р06-1002,                002-Р06-1004</t>
  </si>
  <si>
    <t>250-P06-1001
(Блоки: 001)</t>
  </si>
  <si>
    <t>Средний вакуумный газойль</t>
  </si>
  <si>
    <t>250-P06-1001
(Блоки: 002)</t>
  </si>
  <si>
    <t>3.1.082</t>
  </si>
  <si>
    <t>Средний вакуумный газойль от насосов 301Р003А/В до теплообменника 301Е002</t>
  </si>
  <si>
    <t>150-P06-1006
(Блоки: 002)</t>
  </si>
  <si>
    <t>150-P06-1007
(Блоки: 002)</t>
  </si>
  <si>
    <t>3.1.083</t>
  </si>
  <si>
    <t xml:space="preserve">Средний вакуумный газойль от теплообменника 301Е002 до клапанов 301FV3005, 301FV3006
</t>
  </si>
  <si>
    <t>150-P06-1008
(Блоки: 002)</t>
  </si>
  <si>
    <t>150-P06-1009
(Блоки: 002)</t>
  </si>
  <si>
    <t>25-P06-1016
(Блоки: 002)</t>
  </si>
  <si>
    <t>3.1.085</t>
  </si>
  <si>
    <t xml:space="preserve">Средний вакуумный газойль от водяного холодильника 301Е014 до линии 002-Р07-1002
</t>
  </si>
  <si>
    <t>250-P06-1012
(Блоки: 002)</t>
  </si>
  <si>
    <t>150-P06-1012 01
(Блоки: 002)</t>
  </si>
  <si>
    <t>3.1.087</t>
  </si>
  <si>
    <t xml:space="preserve">Вакуумная дизельная фракция от вакуумной колонны 301С001 до насосов верхнего орошения 301Р002/А,В </t>
  </si>
  <si>
    <t>400-P08-1001
(Блоки: 001)</t>
  </si>
  <si>
    <t>Вакуумная дизельная фракция</t>
  </si>
  <si>
    <t>400-P08-1001
(Блоки: 002)</t>
  </si>
  <si>
    <t>400-P08-1002
(Блоки: 002)</t>
  </si>
  <si>
    <t>50-P08-1003
(Блоки: 002)</t>
  </si>
  <si>
    <t>20-P08-1003 01
(Блоки: 002)</t>
  </si>
  <si>
    <t>400-P08-1004
(Блоки: 002)</t>
  </si>
  <si>
    <t>50-P08-1005
(Блоки: 002)</t>
  </si>
  <si>
    <t>20-P08-1005 01
(Блоки: 002)</t>
  </si>
  <si>
    <t>3.1.088</t>
  </si>
  <si>
    <t>Вакуумная дизельная фракция от насосов 301Р002/А,В до теплообменника мазут/вакуумная дизельная фракция 301Е001/1,2 и до регулирующего клапана 301FV3117</t>
  </si>
  <si>
    <t>300-P08-1006
(Блоки: 002)</t>
  </si>
  <si>
    <t>3.1.089</t>
  </si>
  <si>
    <t>Вакуумная дизельная фракция от линии               002-Р08-1006 до теплообменников 301Е001/1,2 и в линию 002-Р08-1009</t>
  </si>
  <si>
    <t>300-P08-1007
(Блоки: 002)</t>
  </si>
  <si>
    <t>300-P08-1008
(Блоки: 002)</t>
  </si>
  <si>
    <t>3.1.090</t>
  </si>
  <si>
    <t>Вакуумная дизельная фракция от теплообменников 301Е001/1,2                      (линия Р08-1008) до воздушных холодильников верхнего орошения 301А001/1,2,3,4</t>
  </si>
  <si>
    <t>300-P08-1009
(Блоки: 002)</t>
  </si>
  <si>
    <t>150-P08-1009 01
(Блоки: 002)</t>
  </si>
  <si>
    <t>150-P08-1009 02
(Блоки: 002)</t>
  </si>
  <si>
    <t>150-P08-1009 03
(Блоки: 002)</t>
  </si>
  <si>
    <t>150-P08-1009 04
(Блоки: 002)</t>
  </si>
  <si>
    <t>150-P08-1009 05
(Блоки: 002)</t>
  </si>
  <si>
    <t>150-P08-1009 06
(Блоки: 002)</t>
  </si>
  <si>
    <t>150-P08-1009 07
(Блоки: 002)</t>
  </si>
  <si>
    <t>150-P08-1009 08
(Блоки: 002)</t>
  </si>
  <si>
    <t>300-P08-1044
(Блоки: 002)</t>
  </si>
  <si>
    <t>3.1.091</t>
  </si>
  <si>
    <t xml:space="preserve">Вакуумная дизельная фракция от АВО 301А001/1-4 до вакуумной колонны 301С001, в                           линии Р08-1013,                  Р08-1021 </t>
  </si>
  <si>
    <t>250-P08-1010
(Блоки: 002)</t>
  </si>
  <si>
    <t>100-P08-1010 01
(Блоки: 002)</t>
  </si>
  <si>
    <t>100-P08-1010 02
(Блоки: 002)</t>
  </si>
  <si>
    <t>100-P08-1010 03
(Блоки: 002)</t>
  </si>
  <si>
    <t>100-P08-1010 04
(Блоки: 002)</t>
  </si>
  <si>
    <t>100-P08-1010 05
(Блоки: 002)</t>
  </si>
  <si>
    <t>100-P08-1010 06
(Блоки: 002)</t>
  </si>
  <si>
    <t>100-P08-1010 07
(Блоки: 002)</t>
  </si>
  <si>
    <t>100-P08-1010 08
(Блоки: 002)</t>
  </si>
  <si>
    <t>50-P08-1010 10
(Блоки: 002)</t>
  </si>
  <si>
    <t>300-P08-1046
(Блоки: 001)</t>
  </si>
  <si>
    <t>50-P08-1046
(Блоки: 002)</t>
  </si>
  <si>
    <t>3.1.093</t>
  </si>
  <si>
    <t>Вакуумная дизельная фракция от насосов 301Р007А/В до 301Е014/1,2, 301D014, 301D015, в линию легкого газойля             Р21-2027 и до границы установки (на перспективу)</t>
  </si>
  <si>
    <t>100-P08-1015
(Блоки: 002)</t>
  </si>
  <si>
    <t>100-P08-1016
(Блоки: 002)</t>
  </si>
  <si>
    <t>100-P08-1017
(Блоки: 002)</t>
  </si>
  <si>
    <t>100-P08-1018
(Блоки: 002)</t>
  </si>
  <si>
    <t>50-P08-1045
(Блоки: 002)</t>
  </si>
  <si>
    <t>100-P08-1047
(Блоки: 002)</t>
  </si>
  <si>
    <t>100-P08-1050
(Блоки: 002)</t>
  </si>
  <si>
    <t>100-P08-1050
(Блоки: 007)</t>
  </si>
  <si>
    <t>3.1.098</t>
  </si>
  <si>
    <t>Газы разложения от вакуумной колонны 301С001 и регулирующего клапана 301PV-2532 до линий HF-0001,                 HF-0013</t>
  </si>
  <si>
    <t>1000-P09-1000
(Блоки: 001)</t>
  </si>
  <si>
    <t xml:space="preserve">Газы разложения </t>
  </si>
  <si>
    <t>1000-P09-1000
(Блоки: 002)</t>
  </si>
  <si>
    <t>350-P09-1019
(Блоки: 002)</t>
  </si>
  <si>
    <t>3.1.099</t>
  </si>
  <si>
    <t>Газы разложения от паровых эжекторов 301J001А/В, 301J002А/В до холодильников-конденсаторов 301Е008, 301Е009</t>
  </si>
  <si>
    <t>1100-P09-1002
(Блоки: 001)</t>
  </si>
  <si>
    <t>ASTM A672</t>
  </si>
  <si>
    <t>1100-P09-1002
(Блоки: 002)</t>
  </si>
  <si>
    <t>1100-P09-1004
(Блоки: 001)</t>
  </si>
  <si>
    <t>1100-P09-1004
(Блоки: 002)</t>
  </si>
  <si>
    <t>300-P09-1006
(Блоки: 002)</t>
  </si>
  <si>
    <t>300-P09-1007
(Блоки: 002)</t>
  </si>
  <si>
    <t>3.1.100</t>
  </si>
  <si>
    <t>Газы разложения от холодильников-конденсаторов 301Е008, 301Е009, 301Е010, 301Е011 до паровых эжекторов 301J002А/В, 301J003А/В, 301J004А/В и гидрозатвора 301D003</t>
  </si>
  <si>
    <t>300-P09-1005
(Блоки: 002)</t>
  </si>
  <si>
    <t>200-P09-1008
(Блоки: 002)</t>
  </si>
  <si>
    <t>150-P09-1011
(Блоки: 002)</t>
  </si>
  <si>
    <t>150-P09-1014
(Блоки: 002)</t>
  </si>
  <si>
    <t>3.1.101</t>
  </si>
  <si>
    <t>Газы разложения от барометрической емкости 301D002 и гидрозатвора 301D003 до абсорбера аминовой очистки 301С002</t>
  </si>
  <si>
    <t>150-P09-1015
(Блоки: 002)</t>
  </si>
  <si>
    <t>150-P09-1016
(Блоки: 002)</t>
  </si>
  <si>
    <t>3.1.102</t>
  </si>
  <si>
    <t>Газы разложения от 301С002 до 301D006 и от 301D006 до 301Н001</t>
  </si>
  <si>
    <t>150-P09-1017
(Блоки: 002)</t>
  </si>
  <si>
    <t>150-P09-1018
(Блоки: 001)</t>
  </si>
  <si>
    <t>150-P09-1018
(Блоки: 002)</t>
  </si>
  <si>
    <t>3.1.109</t>
  </si>
  <si>
    <t>Дизельная фракция для периодической промывки  оборудования от емкости 301D015 к насосам 301Р015А/В и в дренаж светлых нефтепродуктов (линии LHD-0036, LHD-0038)</t>
  </si>
  <si>
    <t>100-RO-0002
(Блоки: 002)</t>
  </si>
  <si>
    <t xml:space="preserve">Дизельная фракция для периодической промывки оборудования </t>
  </si>
  <si>
    <t>50-RO-0003
(Блоки: 002)</t>
  </si>
  <si>
    <t>50-RO-0004
(Блоки: 002)</t>
  </si>
  <si>
    <t>100-RO-0005
(Блоки: 002)</t>
  </si>
  <si>
    <t>50-RO-0006
(Блоки: 002)</t>
  </si>
  <si>
    <t>3.1.110</t>
  </si>
  <si>
    <t>Дизельная фракция для периодической промывки оборудования от насосов 301Р015/А,В к подогревателю 301Е012</t>
  </si>
  <si>
    <t>80-RO-0007
(Блоки: 002)</t>
  </si>
  <si>
    <t>3.1.113</t>
  </si>
  <si>
    <t>Кислая вода от барометрической емкости 301D002 до насосов кислой воды 301Р008/А,В</t>
  </si>
  <si>
    <t>100-SRW-1001
(Блоки: 002)</t>
  </si>
  <si>
    <t>100-SRW-1002
(Блоки: 002)</t>
  </si>
  <si>
    <t>50-SRW-1003
(Блоки: 002)</t>
  </si>
  <si>
    <t>100-SRW-1004
(Блоки: 002)</t>
  </si>
  <si>
    <t>50-SRW-1005
(Блоки: 002)</t>
  </si>
  <si>
    <t>15-SRW-1005 01
(Блоки: 002)</t>
  </si>
  <si>
    <t>3.1.115</t>
  </si>
  <si>
    <t>Кислая вода от клапана 301FV3134 до линии           247-Р37-02-00            (тит.247-20)</t>
  </si>
  <si>
    <t>100-SRW-1007
(Блоки: 002)</t>
  </si>
  <si>
    <t>100-SRW-1007
(Блоки: 007)</t>
  </si>
  <si>
    <t>3.1.119</t>
  </si>
  <si>
    <t>Топливный газ от точек подключения к вакуумной печи 301Н001 (от линий 001-FG-0039, 001-FG-0042) до горелок печи</t>
  </si>
  <si>
    <t>100-FG-0310           (Блоки: 001         301Н001)</t>
  </si>
  <si>
    <t>50-FG-0311           (Блоки: 001         301Н001)</t>
  </si>
  <si>
    <t>50-FG-0312           (Блоки: 001         301Н001)</t>
  </si>
  <si>
    <t>50-FG-0313          (Блоки: 001         301Н001)</t>
  </si>
  <si>
    <t>50-FG-0314           (Блоки: 001         301Н001)</t>
  </si>
  <si>
    <t>50-FG-0315           (Блоки: 001         301Н001)</t>
  </si>
  <si>
    <t>50-FG-0316           (Блоки: 001         301Н001)</t>
  </si>
  <si>
    <t>50-FG-0317           (Блоки: 001         301Н001)</t>
  </si>
  <si>
    <t>50-FG-0318           (Блоки: 001         301Н001)</t>
  </si>
  <si>
    <t>50-FG-0319           (Блоки: 001         301Н001)</t>
  </si>
  <si>
    <t>50-FG-0320           (Блоки: 001         301Н001)</t>
  </si>
  <si>
    <t>50-FG-0321          (Блоки: 001         301Н001)</t>
  </si>
  <si>
    <t>50-FG-0322          (Блоки: 001         301Н001)</t>
  </si>
  <si>
    <t>50-FG-0323           (Блоки: 001         301Н001)</t>
  </si>
  <si>
    <t>50-FG-0324          (Блоки: 001         301Н001)</t>
  </si>
  <si>
    <t>50-FG-0325          (Блоки: 001         301Н001)</t>
  </si>
  <si>
    <t>50-FG-0326           (Блоки: 001         301Н001)</t>
  </si>
  <si>
    <t>50-FG-0327          (Блоки: 001         301Н001)</t>
  </si>
  <si>
    <t>50-FG-0328         (Блоки: 001         301Н001)</t>
  </si>
  <si>
    <t>50-FG-0329          (Блоки: 001         301Н001)</t>
  </si>
  <si>
    <t>50-FG-0330          (Блоки: 001         301Н001)</t>
  </si>
  <si>
    <t>50-FG-0331          (Блоки: 001         301Н001)</t>
  </si>
  <si>
    <t>3.1.124</t>
  </si>
  <si>
    <t xml:space="preserve">Полисульфид аммония от насоса 302Р210 до ёмкости 302D207; от ёмкости 302D207 до насоса 302Р206А; от линии 006/2-LI-0057 до линий 006/2-НF-0038, 
006/2-HF-0079 
</t>
  </si>
  <si>
    <t>25-AP-2001
(Блоки: 006/2)</t>
  </si>
  <si>
    <t>Полисульфид аммония</t>
  </si>
  <si>
    <t>80-AP-2002
(Блоки: 006/2)</t>
  </si>
  <si>
    <t>100-AP-2010
(Блоки: 006/2)</t>
  </si>
  <si>
    <t>3.1.127</t>
  </si>
  <si>
    <t xml:space="preserve">Топливный газ от испарителя сжиженного газа 302Е208 до л.008-FG-0003 (302PV2772)  </t>
  </si>
  <si>
    <t>100-FG-0002
(Блоки: 008)</t>
  </si>
  <si>
    <t>3.1.131</t>
  </si>
  <si>
    <t xml:space="preserve">Топливный газ от  коллектора (от линии FG-0055) до клапанов 302FV3555, 301FV3526, к оборудованию УГПМ                              </t>
  </si>
  <si>
    <t>50-FG-0033
(Блоки: 008)</t>
  </si>
  <si>
    <t>50-FG-0049
(Блоки: 008)</t>
  </si>
  <si>
    <t>50-FG-0055 
(Блоки: 006/2)</t>
  </si>
  <si>
    <t xml:space="preserve">100-FG-0055     (Блоки: 007)     </t>
  </si>
  <si>
    <t>100-FG-0055
(Блоки: 008)</t>
  </si>
  <si>
    <t>25-FG-0056
(Блоки: 006/2)</t>
  </si>
  <si>
    <t>25-FG-0056
(Блоки: 008)</t>
  </si>
  <si>
    <t>25-FG-0057
(Блоки: 006/2)</t>
  </si>
  <si>
    <t>50-FG-0057
(Блоки: 008)</t>
  </si>
  <si>
    <t>50-FG-0058 
(Блоки: 006/2)</t>
  </si>
  <si>
    <t>50-FG-0058
(Блоки: 008)</t>
  </si>
  <si>
    <t>50-FG-0059
(Блоки: 008)</t>
  </si>
  <si>
    <t>50-FG-0060
(Блоки: 008)</t>
  </si>
  <si>
    <t>80-FG-0061
(Блоки: 006/1)</t>
  </si>
  <si>
    <t>80-FG-0061
(Блоки: 008)</t>
  </si>
  <si>
    <t>50-FG-0069
(Блоки: 006/1)</t>
  </si>
  <si>
    <t>50-FG-0069
(Блоки: 008)</t>
  </si>
  <si>
    <t>3.1.132</t>
  </si>
  <si>
    <t>Топливный газ от л.006/1-FG-2003 (302FV3542) до подогревателя очищенного газа 302Е017</t>
  </si>
  <si>
    <t>100-FG-0044
(Блоки: 006/1)</t>
  </si>
  <si>
    <t>100-FG-0066
(Блоки: 006/1)</t>
  </si>
  <si>
    <t>Кубовый продукт фракционирующей колонны</t>
  </si>
  <si>
    <t xml:space="preserve"> A335 Gr.P9</t>
  </si>
  <si>
    <t xml:space="preserve">Регенерированный раствор метилдиэтаноламина </t>
  </si>
  <si>
    <t>3.1.149</t>
  </si>
  <si>
    <t>Регенерированный раствор метилдиэтаноламина от емкости 302D211 до насосов 302Р209/А,В</t>
  </si>
  <si>
    <t>200-MDEA1-2019 
(Блоки: 006/1)</t>
  </si>
  <si>
    <t>200-MDEA1-2019
(Блоки: 008)</t>
  </si>
  <si>
    <t>200-MDEA1-2020
(Блоки: 008)</t>
  </si>
  <si>
    <t>50-MDEA1-2021
(Блоки: 008)</t>
  </si>
  <si>
    <t>200-MDEA1-2022
(Блоки: 008)</t>
  </si>
  <si>
    <t>50-MDEA1-2023
(Блоки: 008)</t>
  </si>
  <si>
    <t>200-MDEA1-2052 
(Блоки: 006/1)</t>
  </si>
  <si>
    <t>200-MDEA1-2052
(Блоки: 008)</t>
  </si>
  <si>
    <t>3.1.150</t>
  </si>
  <si>
    <t>Регенерированный раствор метилдиэтаноламина от насосов 302Р209/А,В до линий 008-MDEA1-2025, 008-MDEA1-1001, 008-MDEA1-2069, холодильника 302Е203/1,2; от холодильника 302Е203/1,2 до линии 008-MDEA1-2027 (302FV3413)</t>
  </si>
  <si>
    <t>150-MDEA1-2024
(Блоки: 008)</t>
  </si>
  <si>
    <t>80-MDEA1-2026
(Блоки: 008)</t>
  </si>
  <si>
    <t>50-MDEA1-2068 
(Блоки: 008)</t>
  </si>
  <si>
    <t>3.1.157</t>
  </si>
  <si>
    <t>Насыщенный раствор МДЭА от линии 006/1-MDEA2-2001
(302LV4221) до линии 008-MDEA2-2044</t>
  </si>
  <si>
    <t>150-MDEA2-2002 
(Блоки: 006/1)</t>
  </si>
  <si>
    <t>150-MDEA2-2002
(Блоки: 008)</t>
  </si>
  <si>
    <t>3.1.158</t>
  </si>
  <si>
    <t xml:space="preserve">Насыщенный раствор МДЭА от сепаратора очищенного газа 302D208 до линии 006/1-MDEA2-2014 (302LV4250) </t>
  </si>
  <si>
    <t xml:space="preserve">50-MDEA2-2013 
(Блоки: 006/1) </t>
  </si>
  <si>
    <t>3.1.160</t>
  </si>
  <si>
    <t>Насыщенный раствор МДЭА от контактора аминовой очистки 302С206
 до линии 006/1-MDEA2-2020</t>
  </si>
  <si>
    <t>100-MDEA2-2019
(Блоки: 006/1)</t>
  </si>
  <si>
    <t>15-MDEA2-2019 01
(Блоки: 006/1)</t>
  </si>
  <si>
    <t>15-MDEA2-2019 02
(Блоки: 006/1)</t>
  </si>
  <si>
    <t>50-MDEA2-2021
(Блоки: 006/1)</t>
  </si>
  <si>
    <t>25-MDEA2-2028
(Блоки: 006/1)</t>
  </si>
  <si>
    <t>3.1.162</t>
  </si>
  <si>
    <t>Насыщенный раствор МДЭА от отстойника амина 302D203 до линии 008-MDEA2-2020 (302LV4266)</t>
  </si>
  <si>
    <t>50-MDEA2-2027 
(Блоки: 008)</t>
  </si>
  <si>
    <t>50-TWP-2001
(Блоки: 008)</t>
  </si>
  <si>
    <t>3.1.163</t>
  </si>
  <si>
    <t>Насыщенный раствор МДЭА от емкости 302D401 до насосов 302Р401А/В</t>
  </si>
  <si>
    <t>200-MDEA2-2032
(Блоки: 002)</t>
  </si>
  <si>
    <t>200-MDEA2-2033
(Блоки: 002)</t>
  </si>
  <si>
    <t>50-MDEA2-2034
(Блоки: 002)</t>
  </si>
  <si>
    <t>200-MDEA2-2035
(Блоки: 002)</t>
  </si>
  <si>
    <t>50-MDEA2-2036
(Блоки: 002)</t>
  </si>
  <si>
    <t>3.1.166</t>
  </si>
  <si>
    <t>Насыщенный раствор МДЭА от линии 002-MDEA2-2038
 (302FV3515) до колонны 302С401</t>
  </si>
  <si>
    <t>150-MDEA2-2039
(Блоки: 002)</t>
  </si>
  <si>
    <t>3.1.167</t>
  </si>
  <si>
    <t>Насыщенный раствор МДЭА от линий 002-MDEA2-2037 01, 002-MDEA2-2037 02
(302Р401А/В), 008-MDEA2-2020, 008-MDEA2-2002 (302D203, 302C206, 302D208, 
302C205, 301D019) до емкости 302D401</t>
  </si>
  <si>
    <t>150-MDEA2-2043
(Блоки: 002)</t>
  </si>
  <si>
    <t>200-MDEA2-2044
(Блоки: 002)</t>
  </si>
  <si>
    <t>200-MDEA2-2044    (Блоки: 007)</t>
  </si>
  <si>
    <t>200-MDEA2-2044
(Блоки: 008)</t>
  </si>
  <si>
    <t>3.1.171</t>
  </si>
  <si>
    <t>Некондиционный светлый нефтепродукт от отстойника продувки 302D005 до насосов 302Р013/А,В</t>
  </si>
  <si>
    <t>50-OGP1-2014 
(Блоки: 008)</t>
  </si>
  <si>
    <t>100-OGP1-2020
(Блоки: 006/2)</t>
  </si>
  <si>
    <t>100-OGP1-2020 
(Блоки: 008)</t>
  </si>
  <si>
    <t xml:space="preserve">100-OGP1-2020
(Блоки: 009) </t>
  </si>
  <si>
    <t>100-OGP1-2021
(Блоки: 008)</t>
  </si>
  <si>
    <t>100-OGP1-2022
(Блоки: 008)</t>
  </si>
  <si>
    <t>50-OGP1-2023
(Блоки: 008)</t>
  </si>
  <si>
    <t>3.1.172</t>
  </si>
  <si>
    <t>Некондиционный светлый нефтепродукт от насосов 302Р013/А,В до линий 008-P24-2007, 008-P18-2011</t>
  </si>
  <si>
    <t>80-OGP1-2024
(Блоки: 008)</t>
  </si>
  <si>
    <t>80-OGP1-2024 01 
(Блоки: 008)</t>
  </si>
  <si>
    <t>80-OGP1-2025
(Блоки: 008)</t>
  </si>
  <si>
    <t>Некондиционный темный нефтепродукт</t>
  </si>
  <si>
    <t>3.1.174</t>
  </si>
  <si>
    <t>Некондиционный темный нефтепродукт от воздушного холодильника 302А006 до линии 007-Р03-1039</t>
  </si>
  <si>
    <t xml:space="preserve">100-OGP2-2008     (Блоки: 007)    </t>
  </si>
  <si>
    <t>100-OGP2-2008 
(Блоки: 008)</t>
  </si>
  <si>
    <t xml:space="preserve">100-OGP2-2009     (Блоки: 007)    </t>
  </si>
  <si>
    <t>3.1.175</t>
  </si>
  <si>
    <t>Гудрон от емкости 302D017 до насосов 302Р015/А,В</t>
  </si>
  <si>
    <t>250-P03-2001 
(Блоки: 006/2)</t>
  </si>
  <si>
    <t>15Х5М-У</t>
  </si>
  <si>
    <t>250-P03-2001 
(Блоки: 008)</t>
  </si>
  <si>
    <t>250-P03-2002
(Блоки: 008)</t>
  </si>
  <si>
    <t>50-P03-2003
(Блоки: 008)</t>
  </si>
  <si>
    <t>250-P03-2004
(Блоки: 008)</t>
  </si>
  <si>
    <t>50-P03-2005
(Блоки: 008)</t>
  </si>
  <si>
    <t>25-P03-2005 01
(Блоки: 008)</t>
  </si>
  <si>
    <t>3.1.177</t>
  </si>
  <si>
    <t>Гудрон от линии 008-Р03-2006 до колонны 302С001</t>
  </si>
  <si>
    <t>200-P03-2007 
(Блоки: 006/2)</t>
  </si>
  <si>
    <t>200-P03-2007
(Блоки: 008)</t>
  </si>
  <si>
    <t xml:space="preserve">25-P03-2013
(Блоки: 008) </t>
  </si>
  <si>
    <t>3.1.181</t>
  </si>
  <si>
    <t>Кубовый продукт фракционирующей колонны от фильтров удаления кокса 302F006А/В до насоса 302Р014</t>
  </si>
  <si>
    <t>200-P12-2002 
(Блоки: 008)</t>
  </si>
  <si>
    <t>200-P12-2003
(Блоки: 008)</t>
  </si>
  <si>
    <t>50-P12-2004
(Блоки: 008)</t>
  </si>
  <si>
    <t>3.1.182</t>
  </si>
  <si>
    <t>Кубовый продукт фракционирующей колонны от насоса 302Р014 до колонн 302С001, 302С003</t>
  </si>
  <si>
    <t>150-P12-2007 
(Блоки: 008)</t>
  </si>
  <si>
    <t>100-P12-2008 
(Блоки: 006/2)</t>
  </si>
  <si>
    <t>100-P12-2008
(Блоки: 008)</t>
  </si>
  <si>
    <t>150-P12-2009
(Блоки: 008)</t>
  </si>
  <si>
    <t>3.1.185</t>
  </si>
  <si>
    <t>Кубовый продукт фракционирующей колонны от линий 005-Р12-2015, 005-Р12-2030, 005-Р12-2031, 005-Р12-2032, 005-Р12-2033, 005-Р12-2034 до печи 302Н001</t>
  </si>
  <si>
    <t>100-P12-2016
(Блоки: 005)</t>
  </si>
  <si>
    <t>100-P12-2017
(Блоки: 005)</t>
  </si>
  <si>
    <t>100-P12-2018
(Блоки: 005)</t>
  </si>
  <si>
    <t>100-P12-2019
(Блоки: 005)</t>
  </si>
  <si>
    <t>3.1.186</t>
  </si>
  <si>
    <t xml:space="preserve">Кубовый продукт фракционирующей колонны от линий 005-BFW-0013, 005-РС-0004, 005-РС-0012 до печи 302Н001 </t>
  </si>
  <si>
    <t>100-P12-2030
(Блоки: 005)</t>
  </si>
  <si>
    <t>50-P12-2031
(Блоки: 005)</t>
  </si>
  <si>
    <t>50-P12-2032
(Блоки: 005)</t>
  </si>
  <si>
    <t>50-P12-2033
(Блоки: 005)</t>
  </si>
  <si>
    <t>50-P12-2034
(Блоки: 005)</t>
  </si>
  <si>
    <t>3.1.197</t>
  </si>
  <si>
    <t>Конденсат продувки от линии          011-Р14-2001 до линии 006/2-Р16-2003</t>
  </si>
  <si>
    <t>50-P16-2001         (Блоки: 011)</t>
  </si>
  <si>
    <t>Конденсат продувки</t>
  </si>
  <si>
    <t>50-P16-2002 
(Блоки: 006/2)</t>
  </si>
  <si>
    <t>50-P16-2002 
(Блоки: 008)</t>
  </si>
  <si>
    <t>50-P16-2002         (Блоки: 011)</t>
  </si>
  <si>
    <t>3.1.211</t>
  </si>
  <si>
    <t>Тяжелый газойль коксования от  колонны 302С001 до насосов 302Р005/А,В, от л. 006/2-Р20-2007 (302FV3261) до колонны 302С001</t>
  </si>
  <si>
    <t>350-Р20-2001 
(Блоки: 006/2)</t>
  </si>
  <si>
    <t>Тяжёлый газойль коксования</t>
  </si>
  <si>
    <t>350-Р20-2001
(Блоки: 008)</t>
  </si>
  <si>
    <t>350-Р20-2002 
(Блоки: 008)</t>
  </si>
  <si>
    <t>50-Р20-2003 
(Блоки: 008)</t>
  </si>
  <si>
    <t>350-Р20-2004
(Блоки: 008)</t>
  </si>
  <si>
    <t>50-Р20-2005
(Блоки: 008)</t>
  </si>
  <si>
    <t>150-Р20-2008 
(Блоки: 006/2)</t>
  </si>
  <si>
    <t>150-Р20-2008
(Блоки: 008)</t>
  </si>
  <si>
    <t>80-P20-2047
(Блоки: 008)</t>
  </si>
  <si>
    <t>100-P20-2065
(Блоки: 006/2)</t>
  </si>
  <si>
    <t>25-Р20-2034
(Блоки: 008)</t>
  </si>
  <si>
    <t>25-Р20-2035
(Блоки: 008)</t>
  </si>
  <si>
    <t>3.1.212</t>
  </si>
  <si>
    <t>Тяжелый газойль коксования от насосов 302Р005/А,В до парогенератора 302Е003, фильтров 302F005/А,В, линий 008-Р20-2008, 008-Р20-2009 (302PV2368, 302FV3261)</t>
  </si>
  <si>
    <t>250-Р20-2006
(Блоки: 008)</t>
  </si>
  <si>
    <t>150-Р20-2006 01
(Блоки: 008)</t>
  </si>
  <si>
    <t>200-Р20-2006 02 
(Блоки: 008)</t>
  </si>
  <si>
    <t xml:space="preserve">200-Р20-2007
(Блоки: 008) </t>
  </si>
  <si>
    <t>150-Р20-2011 
(Блоки: 008)</t>
  </si>
  <si>
    <t>150-P20-2078
(Блоки: 008)</t>
  </si>
  <si>
    <t>150-P20-2076
(Блоки: 008)</t>
  </si>
  <si>
    <t>150-P20-2060
(Блоки: 008)</t>
  </si>
  <si>
    <t>100-Р20-2072
(Блоки: 006/2)</t>
  </si>
  <si>
    <t>150-Р20-2073
(Блоки: 006/2, 008)</t>
  </si>
  <si>
    <t>3.1.216</t>
  </si>
  <si>
    <t>Тяжёлый газойль коксования от ребойлера дебутанизатора 302Е201 до регулирующего клапанов 302FV3235, 302FV2378, 302PDV2609</t>
  </si>
  <si>
    <t>150-Р20-2013 
(Блоки: 006/1)</t>
  </si>
  <si>
    <t>150-Р20-2014 
(Блоки: 006/1)</t>
  </si>
  <si>
    <t>150-Р20-2014 
(Блоки: 008)</t>
  </si>
  <si>
    <t>80-P20-2068
(Блоки: 006/1)</t>
  </si>
  <si>
    <t>80-P20-2069
(Блоки: 006/1, 006/2)</t>
  </si>
  <si>
    <t>100-P20-2079 (Блоки: 006/1, 008)</t>
  </si>
  <si>
    <t>3.1.217</t>
  </si>
  <si>
    <t>Тяжёлый газойль коксования от  регулирующего клапана 302FV3235 до  фракционирующей колонны 302С001</t>
  </si>
  <si>
    <t>150-Р20-2015 
(Блоки: 006/2)</t>
  </si>
  <si>
    <t>Тяжелый газойль коксования</t>
  </si>
  <si>
    <t>150-Р20-2015
(Блоки: 008)</t>
  </si>
  <si>
    <t>3.1.219</t>
  </si>
  <si>
    <t xml:space="preserve">Лёгкий газойль коксования от фракционирующей колонны 302С001 до насосов 302Р012/А,В и до регулирующего клапана 302LV4103 </t>
  </si>
  <si>
    <t>300-Р21-2001 
(Блоки: 006/2)</t>
  </si>
  <si>
    <t xml:space="preserve">Лёгкий газойль коксования </t>
  </si>
  <si>
    <t>300-P21-2001
(Блоки: 008)</t>
  </si>
  <si>
    <t>200-P21-2002
(Блоки: 008)</t>
  </si>
  <si>
    <t>50-P21-2003
(Блоки: 008)</t>
  </si>
  <si>
    <t>50-P21-2004
(Блоки: 008)</t>
  </si>
  <si>
    <t>200-Р21-2047
(Блоки: 008)</t>
  </si>
  <si>
    <t>3.1.223</t>
  </si>
  <si>
    <t xml:space="preserve">Лёгкий газойль коксования от    воздушного холодильника 302А202 до вторичного абсорбера 302С203  </t>
  </si>
  <si>
    <t>100-Р21-2008 
(Блоки: 006/1)</t>
  </si>
  <si>
    <t>100-P21-2008
(Блоки: 008)</t>
  </si>
  <si>
    <t>50-Р21-2008 01 
(Блоки: 008)</t>
  </si>
  <si>
    <t>3.1.224</t>
  </si>
  <si>
    <t>Легкий газойль коксования от вторичного абсорбера 302С203 до теплообменников легкого газойля 302Е202/1,2</t>
  </si>
  <si>
    <t>150-Р21-2011 
(Блоки: 006/1)</t>
  </si>
  <si>
    <t>150-Р21-2011
(Блоки: 008)</t>
  </si>
  <si>
    <t>3.1.225</t>
  </si>
  <si>
    <t>Лёгкий газойль коксования от   теплообменников легкого газойля 302Е202/1,2 до фракционирующей колонны 302С001</t>
  </si>
  <si>
    <t>100-Р21-2012
(Блоки: 008)</t>
  </si>
  <si>
    <t>200-Р21-2013 
(Блоки: 006/2)</t>
  </si>
  <si>
    <t>200-Р21-2013
(Блоки: 008)</t>
  </si>
  <si>
    <t>3.1.228</t>
  </si>
  <si>
    <t>Легкий газойль коксования от насосов легкого газойля 302Р004/А,В до парогенератора 302Е005,  до линии 008-Р17-2007</t>
  </si>
  <si>
    <t>150-Р21-2022
(Блоки: 008)</t>
  </si>
  <si>
    <t>50-Р21-2048 
(Блоки: 008)</t>
  </si>
  <si>
    <t>3.1.229</t>
  </si>
  <si>
    <t>Легкий газойль коксования от  парогенератора 302Е005 до теплообменника легкого газойля 302Е004</t>
  </si>
  <si>
    <t>150-Р21-2023
(Блоки: 008)</t>
  </si>
  <si>
    <t>150-Р21-2024
(Блоки: 008)</t>
  </si>
  <si>
    <t>3.1.231</t>
  </si>
  <si>
    <t>Легкий газойль коксования от    воздушного холодильника 302А004 до линий 008-Р21-2027, 008-Р21-2030 (302FV3283, 302FV3317)</t>
  </si>
  <si>
    <t>150-Р21-2026
(Блоки: 008)</t>
  </si>
  <si>
    <t>50-Р21-2026 01
(Блоки: 008)</t>
  </si>
  <si>
    <t>50-Р21-2029
(Блоки: 008)</t>
  </si>
  <si>
    <t>3.1.233</t>
  </si>
  <si>
    <t>Легкий газойль коксования от линии 008-Р21-2029  (302FV3317) до линии 011-AFM-2003</t>
  </si>
  <si>
    <t>50-Р21-2030
(Блоки: 008)</t>
  </si>
  <si>
    <t xml:space="preserve">50-P21-2030
(Блоки: 009) </t>
  </si>
  <si>
    <t>50-P21-2030    (Блоки: 011)</t>
  </si>
  <si>
    <t>3.1.234</t>
  </si>
  <si>
    <t xml:space="preserve">Лёгкий газойль коксования от сепаратора кислого газа 302D206 
до линии 008-Р21-2013     
</t>
  </si>
  <si>
    <t>50-Р21-2041
(Блоки: 006/1)</t>
  </si>
  <si>
    <t>50-Р21-2042
(Блоки: 006/1)</t>
  </si>
  <si>
    <t>50-Р21-2042 
(Блоки: 008)</t>
  </si>
  <si>
    <t>50-Р21-2050 
(Блоки: 006/1)</t>
  </si>
  <si>
    <t>Верхний продукт фракционирующей колонны</t>
  </si>
  <si>
    <t>3.1.236</t>
  </si>
  <si>
    <t>Верхний продукт фракционирующей колонны от воздушных холодильников 302А001/1-6 до емкости орошения колонны 302D004</t>
  </si>
  <si>
    <t>600-Р22-2002
(Блоки: 008)</t>
  </si>
  <si>
    <t xml:space="preserve">350-Р22-2002 01
(Блоки: 008) </t>
  </si>
  <si>
    <t>350-Р22-2002 02
(Блоки: 008)</t>
  </si>
  <si>
    <t>50-Р22-2002 03
(Блоки: 008)</t>
  </si>
  <si>
    <t>50-Р22-2002 04
(Блоки: 008)</t>
  </si>
  <si>
    <t>Углеводородный газ фракционирующей колонны</t>
  </si>
  <si>
    <t>3.1.241</t>
  </si>
  <si>
    <t>Углеводородный газ фракционирующей колонны от  форсунки 302Х201, кислый газ от первичного абсорбера 302С201 до водяного холодильника-конденсатора 302Е209</t>
  </si>
  <si>
    <t>300-P23-2010
(Блоки: 008)</t>
  </si>
  <si>
    <t>150-SRG-2006 
(Блоки: 006/2)</t>
  </si>
  <si>
    <t>150-SRG-2006
(Блоки: 008)</t>
  </si>
  <si>
    <t>10Х17Н13М2Т</t>
  </si>
  <si>
    <t>3.1.243</t>
  </si>
  <si>
    <t>Нестабильный бензин от емкости орошения фракционирующей колонны 302D004 до насосов 302Р003/А,В</t>
  </si>
  <si>
    <t>250-P24-2001
(Блоки: 008)</t>
  </si>
  <si>
    <t xml:space="preserve">200-P24-2002           (Блоки: 008)    </t>
  </si>
  <si>
    <t xml:space="preserve">50-P24-2003           (Блоки: 008)    </t>
  </si>
  <si>
    <t xml:space="preserve">200-P24-2004           (Блоки: 008)    </t>
  </si>
  <si>
    <t xml:space="preserve">50-P24-2005           (Блоки: 008)    </t>
  </si>
  <si>
    <t>3.1.244</t>
  </si>
  <si>
    <t>Нестабильный бензин от насосов 302Р003/А,В до фракционирующей колонны 302С001, до линии 008-Р22-2002</t>
  </si>
  <si>
    <t xml:space="preserve">150-P24-2006           (Блоки: 008)    </t>
  </si>
  <si>
    <t xml:space="preserve">150-P24-2007           (Блоки: 008)    </t>
  </si>
  <si>
    <t>150-Р24-2007 
(Блоки: 006/2)</t>
  </si>
  <si>
    <t xml:space="preserve">25-P24-2008           (Блоки: 008)    </t>
  </si>
  <si>
    <t>3.1.245</t>
  </si>
  <si>
    <t>Нестабильный бензин от линии 008-Р24-2001 до насосов 302Р002/А,В</t>
  </si>
  <si>
    <t xml:space="preserve">150-P24-2009           (Блоки: 008)    </t>
  </si>
  <si>
    <t xml:space="preserve">50-P24-2010           (Блоки: 008)    </t>
  </si>
  <si>
    <t xml:space="preserve">150-P24-2011           (Блоки: 008)    </t>
  </si>
  <si>
    <t xml:space="preserve">50-P24-2012           (Блоки: 008)    </t>
  </si>
  <si>
    <t>3.1.250</t>
  </si>
  <si>
    <t>Нестабильный бензин от сепаратора 302D201 до насосов 302Р201/А,В</t>
  </si>
  <si>
    <t xml:space="preserve">250-P24-2020           (Блоки: 008)    </t>
  </si>
  <si>
    <t xml:space="preserve">250-P24-2021           (Блоки: 008)    </t>
  </si>
  <si>
    <t xml:space="preserve">50-P24-2022           (Блоки: 008)    </t>
  </si>
  <si>
    <t xml:space="preserve">25-P24-2022 01           (Блоки: 008)    </t>
  </si>
  <si>
    <t xml:space="preserve">250-P24-2023           (Блоки: 008)    </t>
  </si>
  <si>
    <t xml:space="preserve">50-P24-2024           (Блоки: 008)    </t>
  </si>
  <si>
    <t>3.1.252</t>
  </si>
  <si>
    <t>Нестабильный бензин от  линии 008-P24-2025 02 (302FV3359) до отпарной колонны 302С202</t>
  </si>
  <si>
    <t>150-Р24-2026 
(Блоки: 006/2)</t>
  </si>
  <si>
    <t xml:space="preserve">150-P24-2026           (Блоки: 008)    </t>
  </si>
  <si>
    <t>3.1.253</t>
  </si>
  <si>
    <t xml:space="preserve">Нестабильный бензин от первичного абсорбера 302С201 до линий 008-Р23-2010, 008-Р24-2004 (302D201)   </t>
  </si>
  <si>
    <t>250-Р24-2031 
(Блоки: 006/2)</t>
  </si>
  <si>
    <t xml:space="preserve">250-P24-2031           (Блоки: 008)    </t>
  </si>
  <si>
    <t xml:space="preserve">150-P24-2032           (Блоки: 008)    </t>
  </si>
  <si>
    <t>3.1.254</t>
  </si>
  <si>
    <t>Нестабильный бензин от отпарной колонны 302С202 до нижнего ребойлера отпарной колонны 302Е206/1, от верхнего ребойлера 302Е205/1 до отпарной колонны 302С202</t>
  </si>
  <si>
    <t>250-Р24-2037
(Блоки: 006/2)</t>
  </si>
  <si>
    <t>300-Р24-2038
(Блоки: 006/2)</t>
  </si>
  <si>
    <t>3.1.255</t>
  </si>
  <si>
    <t>Нестабильный бензин от первичного абсорбера 302С201 и от отпарной колонны 302С202 до насосов 302Р204/А,В</t>
  </si>
  <si>
    <t>250-Р24-2039
(Блоки: 006/2)</t>
  </si>
  <si>
    <t xml:space="preserve">250-P24-2039           (Блоки: 008)    </t>
  </si>
  <si>
    <t xml:space="preserve">300-P24-2040           (Блоки: 008)    </t>
  </si>
  <si>
    <t xml:space="preserve">50-P24-2041           (Блоки: 008)    </t>
  </si>
  <si>
    <t xml:space="preserve">300-P24-2042           (Блоки: 008)    </t>
  </si>
  <si>
    <t xml:space="preserve">50-P24-2043           (Блоки: 008)    </t>
  </si>
  <si>
    <t>3.1.256</t>
  </si>
  <si>
    <t xml:space="preserve">Нестабильный бензин от насосов 302Р204/А,В до линии 008-Р23-2004, до регулирующего клапана 302FV3399
</t>
  </si>
  <si>
    <t xml:space="preserve">200-P24-2044           (Блоки: 008)    </t>
  </si>
  <si>
    <t xml:space="preserve">20-P24-2046           (Блоки: 008)    </t>
  </si>
  <si>
    <t>3.1.257</t>
  </si>
  <si>
    <t>Нестабильный бензин от линии 008-Р24-2044 (302FV3399) до дебутанизатора 302С204</t>
  </si>
  <si>
    <t>200-Р24-2045 
(Блоки: 006/1)</t>
  </si>
  <si>
    <t xml:space="preserve">200-P24-2045           (Блоки: 008)    </t>
  </si>
  <si>
    <t xml:space="preserve">150-P24-2045 01           (Блоки: 008)    </t>
  </si>
  <si>
    <t>3.1.258</t>
  </si>
  <si>
    <t>Нестабильный бензин от верхнего ребойлера отпарной колонны 302Е205 до отпарной колонны 302С202 и от отпарной колонны 302С202 до нижнего ребойлера 302С206</t>
  </si>
  <si>
    <t>300-Р24-2054 
(Блоки: 006/2)</t>
  </si>
  <si>
    <t>250-Р24-2055 
(Блоки: 006/2)</t>
  </si>
  <si>
    <t>3.1.259</t>
  </si>
  <si>
    <t>Стабильный бензин от дебутанизатора 302С204 до ребойлера дебутанизатора 302Е201 и обратно</t>
  </si>
  <si>
    <t>300-Р25-2001 
(Блоки: 006/1)</t>
  </si>
  <si>
    <t>400-Р25-2002 
(Блоки: 006/1)</t>
  </si>
  <si>
    <t>3.1.260</t>
  </si>
  <si>
    <t>Стабильный бензин от дебутанизатора 30C204 до нижних  ребойлеров отпарной колонны 302Е206/1,2</t>
  </si>
  <si>
    <t>250-Р25-2003
(Блоки: 006/1)</t>
  </si>
  <si>
    <t xml:space="preserve">250-P25-2003           (Блоки: 008)    </t>
  </si>
  <si>
    <t>200-Р25-2003 01
(Блоки: 006/1)</t>
  </si>
  <si>
    <t>250-Р25-2003 01 
(Блоки: 006/2)</t>
  </si>
  <si>
    <t xml:space="preserve">25-P25-2015           (Блоки: 006/1)    </t>
  </si>
  <si>
    <t>3.1.264</t>
  </si>
  <si>
    <t>Стабильный бензин от регулирующего клапана 302FV3377 в коллектор стабильного бензина с установки и пусковые линии от коллектора до линий: 008-P24-2020, 008-P24-2001, 008-P28-2001, 008 P21-2027, 008-LHD-0095</t>
  </si>
  <si>
    <t xml:space="preserve">100-P25-2011            (Блоки: 007)  </t>
  </si>
  <si>
    <t xml:space="preserve">100-P25-2011           (Блоки: 008)    </t>
  </si>
  <si>
    <t xml:space="preserve">100-P25-2018           (Блоки: 008)    </t>
  </si>
  <si>
    <t>3.1.265</t>
  </si>
  <si>
    <t>Стабильный бензин от регулирующего клапана 302FV3378 до первичного абсорбера 302С201</t>
  </si>
  <si>
    <t>150-Р25-2012 
(Блоки: 006/2)</t>
  </si>
  <si>
    <t xml:space="preserve">150-P25-2012           (Блоки: 008)    </t>
  </si>
  <si>
    <t>3.1.272</t>
  </si>
  <si>
    <t>Сжиженный газ от насосов 302Р202/А,В до колонны 302С206,  до линии 008-Р28-2008 (302FV3407), линии 008-Р26-2003</t>
  </si>
  <si>
    <t xml:space="preserve">150-P28-2006          (Блоки: 008)    </t>
  </si>
  <si>
    <t xml:space="preserve">50-P28-2006 01          (Блоки: 008)    </t>
  </si>
  <si>
    <t xml:space="preserve">50-P28-2006 02          (Блоки: 008)    </t>
  </si>
  <si>
    <t>80-Р28-2007 
(Блоки: 006/1)</t>
  </si>
  <si>
    <t xml:space="preserve">80-P28-2007          (Блоки: 008)    </t>
  </si>
  <si>
    <t xml:space="preserve">20-P28-2009          (Блоки: 008)    </t>
  </si>
  <si>
    <t>3.1.273</t>
  </si>
  <si>
    <t>Сжиженный газо от линии 008-Р28-2006 (302FV3407) 
до дебутанизатора 302С204</t>
  </si>
  <si>
    <t>100-Р28-2008 
(Блоки: 006/1)</t>
  </si>
  <si>
    <t xml:space="preserve">100-P28-2008          (Блоки: 008)    </t>
  </si>
  <si>
    <t>3.1.274</t>
  </si>
  <si>
    <t>Сжиженный газ от контактора аминовой очистки 302С206 до отстойника амина 302D203</t>
  </si>
  <si>
    <t>80-Р28-2010 
(Блоки: 006/1)</t>
  </si>
  <si>
    <t xml:space="preserve">80-P28-2010          (Блоки: 008)    </t>
  </si>
  <si>
    <t xml:space="preserve">80-P28-2011          (Блоки: 008)    </t>
  </si>
  <si>
    <t>50-TWP-2007
(Блоки: 008)</t>
  </si>
  <si>
    <t>3.1.275</t>
  </si>
  <si>
    <t xml:space="preserve">Сжиженный газ от отстойника амина 302D203 до теплообменника 302Е208,  до линий 247-Р33-00-00, 007-Р25-2011     </t>
  </si>
  <si>
    <t xml:space="preserve">80-P28-2013          (Блоки: 008)    </t>
  </si>
  <si>
    <t xml:space="preserve">80-P28-2034            (Блоки: 007)  </t>
  </si>
  <si>
    <t xml:space="preserve">80-P28-2034          (Блоки: 008)    </t>
  </si>
  <si>
    <t xml:space="preserve">80-P28-2035            (Блоки: 007)  </t>
  </si>
  <si>
    <t xml:space="preserve">80-P28-2035          (Блоки: 008)    </t>
  </si>
  <si>
    <t xml:space="preserve">80-P28-2036            (Блоки: 007)  </t>
  </si>
  <si>
    <t>3.1.276</t>
  </si>
  <si>
    <t>Углеводородный конденсат от сепаратора топливного газа 302D007 до линии HF-0056 (302UV7350)</t>
  </si>
  <si>
    <t>50-P29-0005
(Блоки: 002)</t>
  </si>
  <si>
    <t>50-P29-0006
(Блоки: 002)</t>
  </si>
  <si>
    <t>Вода гидрорезки</t>
  </si>
  <si>
    <t>3.1.281</t>
  </si>
  <si>
    <t>Факельный коллектор кислого газа от оборудования до сепаратора 302D501 и от сепаратора 302D501 до линии 247-F02-00-00 (МЦК-2, тит. 247-20)</t>
  </si>
  <si>
    <t>200-SHF-0001
(Блоки: 002)</t>
  </si>
  <si>
    <t>Кислый факел</t>
  </si>
  <si>
    <t xml:space="preserve">200-SHF-0001            (Блоки: 007)  </t>
  </si>
  <si>
    <t>200-SHF-0001
(Блоки: 008)</t>
  </si>
  <si>
    <t xml:space="preserve">200-SHF-0002            (Блоки: 007)  </t>
  </si>
  <si>
    <t xml:space="preserve">80-SHF-0005           (Блоки: 007)  </t>
  </si>
  <si>
    <t xml:space="preserve">80-SHF-0006            (Блоки: 007)  </t>
  </si>
  <si>
    <t>200-SHF-0007 
(Блоки: 006/1)</t>
  </si>
  <si>
    <t>200-SHF-0007
(Блоки: 008)</t>
  </si>
  <si>
    <t>100-SHF-0010
(Блоки: 002)</t>
  </si>
  <si>
    <t>150-SHF-0011
(Блоки: 002)</t>
  </si>
  <si>
    <t>100-SHF-0018 
(Блоки: 006/1)</t>
  </si>
  <si>
    <t>200-SHF-0019
(Блоки: 002)</t>
  </si>
  <si>
    <t>3.1.282</t>
  </si>
  <si>
    <t>Кислый газ от сепаратора 302D201 до колонны 302С201</t>
  </si>
  <si>
    <t>200-SRG-2003
(Блоки: 006/2)</t>
  </si>
  <si>
    <t>200-SRG-2003
(Блоки: 008)</t>
  </si>
  <si>
    <t>50-SRG-2003 01
(Блоки: 008)</t>
  </si>
  <si>
    <t xml:space="preserve">Кислый газ </t>
  </si>
  <si>
    <t>3.1.287</t>
  </si>
  <si>
    <t xml:space="preserve">Кислый газ от емкости насыщенного амина 302D401,
от емкости орошения регенератора амина 302D402
до МЦК-2, тит. 247-20 (на УПЭС)    
</t>
  </si>
  <si>
    <t>50-SRG-2028
(Блоки: 002)</t>
  </si>
  <si>
    <t>50-SRG-2029
(Блоки: 002)</t>
  </si>
  <si>
    <t>150-SRG-2039
(Блоки: 002)</t>
  </si>
  <si>
    <t>150-SRG-2040
(Блоки: 002)</t>
  </si>
  <si>
    <t>150-SRG-2040
(Блоки: 007)</t>
  </si>
  <si>
    <t>3.1.288</t>
  </si>
  <si>
    <t>Кислый газ от регенератора амина 302С401 до воздушного холодильника 302А401</t>
  </si>
  <si>
    <t>400-SRG-2034
(Блоки: 002)</t>
  </si>
  <si>
    <t>100-SRG-2034 01
(Блоки: 002)</t>
  </si>
  <si>
    <t>3.1.289</t>
  </si>
  <si>
    <t>Кислый газ от воздушного холодильника 302А401 до емкости орошения регенератора амина 302D402</t>
  </si>
  <si>
    <t>200-SRG-2035
(Блоки: 002)</t>
  </si>
  <si>
    <t>3.1.291</t>
  </si>
  <si>
    <t>Кислый газ от емкости хранения амина 302D404 до регулирующих клапанов 302РV2563/А,В</t>
  </si>
  <si>
    <t>80-SRG-2045
(Блоки: 006/1)</t>
  </si>
  <si>
    <t>3.1.295</t>
  </si>
  <si>
    <t>Кислая вода от отстойника продувки 302D005 до насосов 302Р011/А,В</t>
  </si>
  <si>
    <t>150-SRW-2001 
(Блоки: 006/2)</t>
  </si>
  <si>
    <t>150-SRW-2002
(Блоки: 006/2)</t>
  </si>
  <si>
    <t>50-SRW-2003
(Блоки: 006/2)</t>
  </si>
  <si>
    <t>150-SRW-2004
(Блоки: 006/2)</t>
  </si>
  <si>
    <t>50-SRW-2005
(Блоки: 006/2)</t>
  </si>
  <si>
    <t>3.1.296</t>
  </si>
  <si>
    <t xml:space="preserve">Кислая вода от насосов 302Р011/А,В до линий 006/2-SRW-2007, 006/2-SRW-2008 (302LV4068, 302FV3200), 006/2-P16-2003 (302D005)  
</t>
  </si>
  <si>
    <t>100-SRW-2006
(Блоки: 006/2)</t>
  </si>
  <si>
    <t>25-SRW-2124 
(Блоки: 006/2)</t>
  </si>
  <si>
    <t>3.1.297</t>
  </si>
  <si>
    <t xml:space="preserve">Кислая вода от линии 006/2-SRW-2006 (302LV4068), от компрессоров
302К001/А,В,С до резервуара кислой воды 302ТК301
</t>
  </si>
  <si>
    <t>100-SRW-2007
(Блоки: 006/2)</t>
  </si>
  <si>
    <t>100-SRW-2058
(Блоки: 002)</t>
  </si>
  <si>
    <t>50-SRW-2058            (Блоки: 003)</t>
  </si>
  <si>
    <t>50-SRW-2058
(Блоки: 004)</t>
  </si>
  <si>
    <t>150-SRW-2058 
(Блоки: 006/1)</t>
  </si>
  <si>
    <t>100-SRW-2058 01
(Блоки: 006/1)</t>
  </si>
  <si>
    <t>100-SRW-2058 
(Блоки: 006/2)</t>
  </si>
  <si>
    <t xml:space="preserve">150-SRW-2058            (Блоки: 007)  </t>
  </si>
  <si>
    <t>150-SRW-2058
(Блоки: 008)</t>
  </si>
  <si>
    <t xml:space="preserve">100-SRW-2058     (Блоки: 009) </t>
  </si>
  <si>
    <t>50-SRW-2069
(Блоки: 004)</t>
  </si>
  <si>
    <t>3.1.301</t>
  </si>
  <si>
    <t>Кислая вода от емкости орошения фракционирующей колонны 302D004 до насосов 302Р006/А,В</t>
  </si>
  <si>
    <t>150-SRW-2027
(Блоки: 008)</t>
  </si>
  <si>
    <t>150-SRW-2028
(Блоки: 008)</t>
  </si>
  <si>
    <t>50-SRW-2029
(Блоки: 008)</t>
  </si>
  <si>
    <t>150-SRW-2030
(Блоки: 008)</t>
  </si>
  <si>
    <t>50-SRW-2031
(Блоки: 008)</t>
  </si>
  <si>
    <t>3.1.304</t>
  </si>
  <si>
    <t xml:space="preserve">Кислая вода от линии 008-SRW-2032 (302FV3311), от емкостей 
302D202, 302D201, 302D204 до линии 008-Р22-2002 (302D004)
</t>
  </si>
  <si>
    <t>80-SRW-2034
(Блоки: 008)</t>
  </si>
  <si>
    <t>50-SRW-2040
(Блоки: 008)</t>
  </si>
  <si>
    <t>50-SRW-2041 
(Блоки: 006/2)</t>
  </si>
  <si>
    <t>50-SRW-2041
(Блоки: 008)</t>
  </si>
  <si>
    <t>50-SRW-2046 
(Блоки: 006/2)</t>
  </si>
  <si>
    <t>50-SRW-2047
(Блоки: 006/2)</t>
  </si>
  <si>
    <t>25-SRW-2052
(Блоки: 006/2)</t>
  </si>
  <si>
    <t>50-SRW-2053
(Блоки: 008)</t>
  </si>
  <si>
    <t>50-SRW-2054
(Блоки: 006/2)</t>
  </si>
  <si>
    <t>50-SRW-2054
(Блоки: 008)</t>
  </si>
  <si>
    <t>50-SRW-2055 
(Блоки: 006/2)</t>
  </si>
  <si>
    <t>50-SRW-2055
(Блоки: 008)</t>
  </si>
  <si>
    <t>3.1.305</t>
  </si>
  <si>
    <t>Кислая вода от линии 008-SRW-2032 (302FV3310) до 
воздушных холодильников 302А001/1-6</t>
  </si>
  <si>
    <t>50-SRW-2037
(Блоки: 008)</t>
  </si>
  <si>
    <t>50-SRW-2037 01
(Блоки: 008)</t>
  </si>
  <si>
    <t>3.1.306</t>
  </si>
  <si>
    <t xml:space="preserve">Кислая вода от отпарной колонны 302D202 до сепаратора 302D204 </t>
  </si>
  <si>
    <t>80-SRW-2044 
(Блоки: 006/2)</t>
  </si>
  <si>
    <t>3.1.309</t>
  </si>
  <si>
    <t>Кислая вода от теплообменников 302Е301/1,2 через теплообменники 302Е301/3,4 до отпарной колонны кислой воды 302С301</t>
  </si>
  <si>
    <t>100-SRW-2065  
(Блоки: 006/1)</t>
  </si>
  <si>
    <t>100-SRW-2066
(Блоки: 006/1)</t>
  </si>
  <si>
    <t>100-SRW-2067
(Блоки: 006/1)</t>
  </si>
  <si>
    <t>100-SRW-2067 01
(Блоки: 006/1)</t>
  </si>
  <si>
    <t>100-SRW-2067
(Блоки: 008)</t>
  </si>
  <si>
    <t>3.1.310</t>
  </si>
  <si>
    <t>Кислая вода от отпарной колонны 302С301 до насосов 302Р302/А,В</t>
  </si>
  <si>
    <t>200-SRW-2099
(Блоки: 006/1)</t>
  </si>
  <si>
    <t>200-SRW-2099
(Блоки: 008)</t>
  </si>
  <si>
    <t xml:space="preserve">200-SRW-2100
(Блоки: 008)               </t>
  </si>
  <si>
    <t>50-SRW-2101
(Блоки: 008)</t>
  </si>
  <si>
    <t>200-SRW-2102
(Блоки: 008)</t>
  </si>
  <si>
    <t>50-SRW-2103
(Блоки: 008)</t>
  </si>
  <si>
    <t>3.1.311</t>
  </si>
  <si>
    <t>Кислая вода от насосов 302Р302/А,В до  воздушного холодильника 302А301</t>
  </si>
  <si>
    <t>150-SRW-2104
(Блоки: 006/1)</t>
  </si>
  <si>
    <t>150-SRW-2104
(Блоки: 008)</t>
  </si>
  <si>
    <t>3.1.312</t>
  </si>
  <si>
    <t xml:space="preserve">Кислая вода от воздушного холодильника 302А301 до холодильника 302Е304 и от холодильника до линии 006/1-SRW-2107 (302FV3513)     </t>
  </si>
  <si>
    <t>150-SRW-2105
(Блоки: 006/1)</t>
  </si>
  <si>
    <t>150-SRW-2106
(Блоки: 006/1)</t>
  </si>
  <si>
    <t>3.1.313</t>
  </si>
  <si>
    <t xml:space="preserve">Кислая вода от линии 006/1-SRW-2106 (302FV3513)
до отпарной колонны 302С301
</t>
  </si>
  <si>
    <t>150-SRW-2107
(Блоки: 006/1)</t>
  </si>
  <si>
    <t>150-SRW-2107
(Блоки: 008)</t>
  </si>
  <si>
    <t>150-SRW-2107 01
(Блоки: 006/1)</t>
  </si>
  <si>
    <t>3.1.314</t>
  </si>
  <si>
    <t xml:space="preserve">Кислая вода от емкости 302D402 до насосов 302Р402/А,В </t>
  </si>
  <si>
    <t>80-SRW-2110
(Блоки: 002)</t>
  </si>
  <si>
    <t>80-SRW-2111
(Блоки: 002)</t>
  </si>
  <si>
    <t>50-SRW-2112
(Блоки: 002)</t>
  </si>
  <si>
    <t>80-SRW-2113
(Блоки: 002)</t>
  </si>
  <si>
    <t>50-SRW-2114
(Блоки: 002)</t>
  </si>
  <si>
    <t>3.1.315</t>
  </si>
  <si>
    <t>Кислая вода от насосов 302Р402/А,В до линий 002-SRW-2118, 002-SRW-2122 (302FV3521, 302FV3523)</t>
  </si>
  <si>
    <t>80-SRW-2115
(Блоки: 002)</t>
  </si>
  <si>
    <t>3.1.318</t>
  </si>
  <si>
    <t>Отпаренная вода от отпарной колонны кислой воды 302С301 до ребойлера 302Е302</t>
  </si>
  <si>
    <t>250-SW-2001 
(Блоки: 006/1)</t>
  </si>
  <si>
    <t>3.1.319</t>
  </si>
  <si>
    <t>Отпаренная вода от отпарной колонны кислой воды 302С301 до насосов отпаренной воды 302Р303/А,В</t>
  </si>
  <si>
    <t>150-SW-2003 
(Блоки: 006/1)</t>
  </si>
  <si>
    <t>150-SW-2003
(Блоки: 008)</t>
  </si>
  <si>
    <t>150-SW-2004
(Блоки: 008)</t>
  </si>
  <si>
    <t>50-SW-2005
(Блоки: 008)</t>
  </si>
  <si>
    <t>150-SW-2006
(Блоки: 008)</t>
  </si>
  <si>
    <t>50-SW-2007
(Блоки: 008)</t>
  </si>
  <si>
    <t>Конденсат водяного пара среднего давления</t>
  </si>
  <si>
    <t>3.1.350</t>
  </si>
  <si>
    <t xml:space="preserve">Дренаж тёмных
 нефтепродуктов от оборудования и трубопроводов УГПМ
в емкость 301D016
</t>
  </si>
  <si>
    <t>80-HHD-0001
(Блоки: 002)</t>
  </si>
  <si>
    <t xml:space="preserve">Дренаж тёмных
 нефтепродуктов </t>
  </si>
  <si>
    <t>200-HHD-0001     (Блоки: 007)</t>
  </si>
  <si>
    <t>80-HHD-0001 01   (Блоки: 007)</t>
  </si>
  <si>
    <t>50-HHD-0001 20
(Блоки: 002)</t>
  </si>
  <si>
    <t>50-HHD-0001 21
(Блоки: 002)</t>
  </si>
  <si>
    <t>50-HHD-0001 22
(Блоки: 002)</t>
  </si>
  <si>
    <t>50-HHD-0001 23
(Блоки: 002)</t>
  </si>
  <si>
    <t>200-HHD-0002     (Блоки: 007)</t>
  </si>
  <si>
    <t>200-HHD-0003     (Блоки: 007)</t>
  </si>
  <si>
    <t>80-HHD-0005
(Блоки: 002)</t>
  </si>
  <si>
    <t>50-HHD-0006
(Блоки: 002)</t>
  </si>
  <si>
    <t>50-HHD-0007
(Блоки: 002)</t>
  </si>
  <si>
    <t>50-HHD-0008
(Блоки: 002)</t>
  </si>
  <si>
    <t>50-HHD-0009
(Блоки: 002)</t>
  </si>
  <si>
    <t>50-HHD-0010
(Блоки: 002)</t>
  </si>
  <si>
    <t>50-HHD-0011
(Блоки: 002)</t>
  </si>
  <si>
    <t>50-HHD-0012
(Блоки: 002)</t>
  </si>
  <si>
    <t>50-HHD-0013
(Блоки: 002)</t>
  </si>
  <si>
    <t>50-HHD-0014
(Блоки: 002)</t>
  </si>
  <si>
    <t>50-HHD-0015
(Блоки: 002)</t>
  </si>
  <si>
    <t>50-HHD-0016
(Блоки: 002)</t>
  </si>
  <si>
    <t>50-HHD-0017
(Блоки: 002)</t>
  </si>
  <si>
    <t>50-HHD-0018
(Блоки: 002)</t>
  </si>
  <si>
    <t>50-HHD-0019
(Блоки: 002)</t>
  </si>
  <si>
    <t>50-HHD-0020
(Блоки: 002)</t>
  </si>
  <si>
    <t>50-HHD-0021
(Блоки: 002)</t>
  </si>
  <si>
    <t>50-HHD-0022
(Блоки: 002)</t>
  </si>
  <si>
    <t>50-HHD-0023
(Блоки: 002)</t>
  </si>
  <si>
    <t>50-HHD-0024
(Блоки: 002)</t>
  </si>
  <si>
    <t>50-HHD-0025
(Блоки: 002)</t>
  </si>
  <si>
    <t>50-HHD-0026
(Блоки: 002)</t>
  </si>
  <si>
    <t>50-HHD-0027
(Блоки: 002)</t>
  </si>
  <si>
    <t>50-HHD-0028
(Блоки: 002)</t>
  </si>
  <si>
    <t>50-HHD-0029
(Блоки: 002)</t>
  </si>
  <si>
    <t>50-HHD-0030
(Блоки: 001)</t>
  </si>
  <si>
    <t>50-HHD-0030
(Блоки: 002)</t>
  </si>
  <si>
    <t>50-HHD-0031
(Блоки: 001)</t>
  </si>
  <si>
    <t>50-HHD-0032
(Блоки: 002)</t>
  </si>
  <si>
    <t>50-HHD-0033
(Блоки: 002)</t>
  </si>
  <si>
    <t>25-HHD-0034
(Блоки: 002)</t>
  </si>
  <si>
    <t>50-HHD-0034 01
(Блоки: 002)</t>
  </si>
  <si>
    <t>25-HHD-0035
(Блоки: 002)</t>
  </si>
  <si>
    <t>50-HHD-0035 01
(Блоки: 002)</t>
  </si>
  <si>
    <t>50-HHD-0036
(Блоки: 002)</t>
  </si>
  <si>
    <t>50-HHD-0037
(Блоки: 002)</t>
  </si>
  <si>
    <t>50-HHD-0038
(Блоки: 002)</t>
  </si>
  <si>
    <t>50-HHD-0039
(Блоки: 002)</t>
  </si>
  <si>
    <t>50-HHD-0040
(Блоки: 002)</t>
  </si>
  <si>
    <t>50-HHD-0041
(Блоки: 002)</t>
  </si>
  <si>
    <t>50-HHD-0042
(Блоки: 002)</t>
  </si>
  <si>
    <t>50-HHD-0043
(Блоки: 002)</t>
  </si>
  <si>
    <t>50-HHD-0044
(Блоки: 002)</t>
  </si>
  <si>
    <t>80-HHD-0047     (Блоки: 007)</t>
  </si>
  <si>
    <t>50-HHD-0048
(Блоки: 002)</t>
  </si>
  <si>
    <t>20-HHD-0048 01
(Блоки: 002)</t>
  </si>
  <si>
    <t>50-HHD-0049
(Блоки: 002)</t>
  </si>
  <si>
    <t>20-HHD-0049 01
(Блоки: 002)</t>
  </si>
  <si>
    <t>25-HHD-0118
(Блоки: 002)</t>
  </si>
  <si>
    <t>80-HHD-0119
(Блоки: 001)</t>
  </si>
  <si>
    <t>80-HHD-0119
(Блоки: 002)</t>
  </si>
  <si>
    <t>50-HHD-0120
(Блоки: 001)</t>
  </si>
  <si>
    <t>50-HHD-0121     (Блоки: 007)</t>
  </si>
  <si>
    <t>50-HHD-0122
(Блоки: 002)</t>
  </si>
  <si>
    <t>50-HHD-0124
(Блоки: 002)</t>
  </si>
  <si>
    <t>20-HHD-0127     (Блоки: 007)</t>
  </si>
  <si>
    <t>20-HHD-0128
(Блоки: 002)</t>
  </si>
  <si>
    <t>25-HHD-0150
(Блоки: 001)</t>
  </si>
  <si>
    <t>50-HHD-0154
(Блоки: 002)</t>
  </si>
  <si>
    <t>25-HHD-0155
(Блоки: 001)</t>
  </si>
  <si>
    <t>50-HHD-0156
(Блоки: 002)</t>
  </si>
  <si>
    <t>50-HHD-0157     (Блоки: 007)</t>
  </si>
  <si>
    <t>50-HHD-0158     (Блоки: 007)</t>
  </si>
  <si>
    <t>50-HHD-0161     (Блоки: 007)</t>
  </si>
  <si>
    <t>50-HHD-0162     (Блоки: 007)</t>
  </si>
  <si>
    <t>50-HHD-0163
(Блоки: 002)</t>
  </si>
  <si>
    <t>20-HHD-0166
(Блоки: 002)</t>
  </si>
  <si>
    <t>50-HHD-0167
(Блоки: 002)</t>
  </si>
  <si>
    <t>20-HHD-0168
(Блоки: 002)</t>
  </si>
  <si>
    <t>50-HHD-0169
(Блоки: 002)</t>
  </si>
  <si>
    <t>20-HHD-0170
(Блоки: 002)</t>
  </si>
  <si>
    <t>50-HHD-0171
(Блоки: 002)</t>
  </si>
  <si>
    <t>50-HHD-0174
(Блоки: 002)</t>
  </si>
  <si>
    <t>25-HHD-0175
(Блоки: 001)</t>
  </si>
  <si>
    <t>50-HHD-0177
(Блоки: 001)</t>
  </si>
  <si>
    <t>50-HHD-0177
(Блоки: 002)</t>
  </si>
  <si>
    <t>25-HHD-0502
(Блоки: 002)</t>
  </si>
  <si>
    <t>25-HHD-0503
(Блоки: 002)</t>
  </si>
  <si>
    <t>25-HHD-0504
(Блоки: 002)</t>
  </si>
  <si>
    <t>25-HHD-0505
(Блоки: 002)</t>
  </si>
  <si>
    <t>25-HHD-0506
(Блоки: 002)</t>
  </si>
  <si>
    <t>25-HHD-0507
(Блоки: 002)</t>
  </si>
  <si>
    <t>25-HHD-0508
(Блоки: 002)</t>
  </si>
  <si>
    <t>3.1.351</t>
  </si>
  <si>
    <t xml:space="preserve">Дренаж тёмных нефтепродуктов от оборудования и трубопроводов УГПМ до линии 007-HHD-0001 (секция 301)
</t>
  </si>
  <si>
    <t>200-HHD-0001  
(Блоки: 008)</t>
  </si>
  <si>
    <t>50-HHD-0001 01
(Блоки: 006/2)</t>
  </si>
  <si>
    <t>50-HHD-0001 01 
(Блоки: 008)</t>
  </si>
  <si>
    <t>50-HHD-0001 02 
(Блоки: 008)</t>
  </si>
  <si>
    <t>50-HHD-0001 03
(Блоки: 006/1)</t>
  </si>
  <si>
    <t>50-HHD-0001 03 
(Блоки: 008)</t>
  </si>
  <si>
    <t>50-HHD-0001 04 
(Блоки: 006/2)</t>
  </si>
  <si>
    <t>150-HHD-0001 04  
(Блоки: 008)</t>
  </si>
  <si>
    <t>50-HHD-0001 05 
(Блоки: 006/2)</t>
  </si>
  <si>
    <t>50-HHD-0001 05 
(Блоки: 008)</t>
  </si>
  <si>
    <t>80-HHD-0001 06 
(Блоки: 006/2)</t>
  </si>
  <si>
    <t>80-HHD-0001 06 
(Блоки: 008)</t>
  </si>
  <si>
    <t xml:space="preserve">50-HHD-0001 08 
(Блоки: 008) </t>
  </si>
  <si>
    <t>50-HHD-0001 09
(Блоки: 008)</t>
  </si>
  <si>
    <t>50-HHD-0001 10
(Блоки: 008)</t>
  </si>
  <si>
    <t>50-HHD-0068 
(Блоки: 006/2)</t>
  </si>
  <si>
    <t xml:space="preserve">50-HHD-0068 
(Блоки: 008)  </t>
  </si>
  <si>
    <t>50-HHD-0069
(Блоки: 006/2)</t>
  </si>
  <si>
    <t>50-HHD-0070  
(Блоки: 008)</t>
  </si>
  <si>
    <t>50-HHD-0071 
(Блоки: 008)</t>
  </si>
  <si>
    <t>50-HHD-0072
(Блоки: 008)</t>
  </si>
  <si>
    <t>150-HHD-0073 
(Блоки: 006/2)</t>
  </si>
  <si>
    <t>50-HHD-0074 
(Блоки: 008)</t>
  </si>
  <si>
    <t>50-HHD-0075
(Блоки: 008)</t>
  </si>
  <si>
    <t>50-HHD-0076
(Блоки: 008)</t>
  </si>
  <si>
    <t>50-HHD-0078 
(Блоки: 008)</t>
  </si>
  <si>
    <t xml:space="preserve">25-HHD-0078 01 
(Блоки: 008) </t>
  </si>
  <si>
    <t xml:space="preserve">50-HHD-0079
(Блоки: 008)  </t>
  </si>
  <si>
    <t xml:space="preserve">25-HHD-0079 01 
(Блоки: 008)  </t>
  </si>
  <si>
    <t>50-HHD-0080 
(Блоки: 006/2)</t>
  </si>
  <si>
    <t>50-HHD-0081
(Блоки: 006/2)</t>
  </si>
  <si>
    <t>80-HHD-0082
(Блоки: 006/2)</t>
  </si>
  <si>
    <t>50-HHD-0084
(Блоки: 006/2)</t>
  </si>
  <si>
    <t>50-HHD-0085
(Блоки: 006/2)</t>
  </si>
  <si>
    <t xml:space="preserve">50-HHD-0086
(Блоки: 008)   </t>
  </si>
  <si>
    <t xml:space="preserve">25-HHD-0086 01 
(Блоки: 008) </t>
  </si>
  <si>
    <t xml:space="preserve">50-HHD-0087 
(Блоки: 008)  </t>
  </si>
  <si>
    <t>25-HHD-0087 01 
(Блоки: 008)</t>
  </si>
  <si>
    <t>50-HHD-0091
(Блоки: 006/2)</t>
  </si>
  <si>
    <t>50-HHD-0092 
(Блоки: 008)</t>
  </si>
  <si>
    <t xml:space="preserve">50-HHD-0093 
(Блоки: 008)  </t>
  </si>
  <si>
    <t>50-HHD-0094 
(Блоки: 008)</t>
  </si>
  <si>
    <t xml:space="preserve">25-HHD-0094 01  
(Блоки: 008)  </t>
  </si>
  <si>
    <t>50-HHD-0095   
(Блоки: 008)</t>
  </si>
  <si>
    <t>25-HHD-0095 01 
(Блоки: 008)</t>
  </si>
  <si>
    <t>50-HHD-0096  
(Блоки: 008)</t>
  </si>
  <si>
    <t xml:space="preserve">50-HHD-0097 
(Блоки: 008)  </t>
  </si>
  <si>
    <t>50-HHD-0099 
(Блоки: 006/2)</t>
  </si>
  <si>
    <t>50-HHD-0104 
(Блоки: 008)</t>
  </si>
  <si>
    <t>50-HHD-0109 
(Блоки: 006/1)</t>
  </si>
  <si>
    <t>50-HHD-0110 
(Блоки: 008)</t>
  </si>
  <si>
    <t>25-HHD-0151
(Блоки: 008)</t>
  </si>
  <si>
    <t>25-HHD-0152 
(Блоки: 008)</t>
  </si>
  <si>
    <t>25-HHD-0153
(Блоки: 008)</t>
  </si>
  <si>
    <t>50-HHD-0159
(Блоки: 008)</t>
  </si>
  <si>
    <t>50-HHD-0160 
(Блоки: 008)</t>
  </si>
  <si>
    <t>50-HHD-0176  
(Блоки: 008)</t>
  </si>
  <si>
    <t>50-HHD-0201
(Блоки: 006/1,008)</t>
  </si>
  <si>
    <t xml:space="preserve">Вода теплофикационная </t>
  </si>
  <si>
    <t>150-HW-0002 
(Блоки: 008)</t>
  </si>
  <si>
    <t>3.1.355</t>
  </si>
  <si>
    <t xml:space="preserve">Теплофикационная вода обратная от оборудования УГПМ 
до линии 008-HW-0002 (секция 301)
</t>
  </si>
  <si>
    <t>25-HW-0002 
(Блоки: 006/2)</t>
  </si>
  <si>
    <t xml:space="preserve">150-HW-0002       (Блоки: 009)   </t>
  </si>
  <si>
    <t xml:space="preserve">50-HW-0002 01  (Блоки: 009)   </t>
  </si>
  <si>
    <t>25-HW-0016
(Блоки: 008)</t>
  </si>
  <si>
    <t>25-HW-0022 
(Блоки: 006/1)</t>
  </si>
  <si>
    <t>80-HW-0024 01  
(Блоки: 008)</t>
  </si>
  <si>
    <t>50-HW-0026 
(Блоки: 006/1)</t>
  </si>
  <si>
    <t>50-HW-0026 
(Блоки: 008)</t>
  </si>
  <si>
    <t>25-HW-0029
(Блоки: 008)</t>
  </si>
  <si>
    <t>25-HW-0031
(Блоки: 008)</t>
  </si>
  <si>
    <t>25-HW-0037
(Блоки: 008)</t>
  </si>
  <si>
    <t>25-HW-0039 
(Блоки: 006/1)</t>
  </si>
  <si>
    <t>50-HW-0041
(Блоки: 006/2)</t>
  </si>
  <si>
    <t>50-HW-0041
(Блоки: 008)</t>
  </si>
  <si>
    <t>HW-0045 
(Блоки: 006/2)</t>
  </si>
  <si>
    <t>25-HW-0047 
(Блоки: 006/2)</t>
  </si>
  <si>
    <t>50-HW-0067 
(Блоки: 006/1)</t>
  </si>
  <si>
    <t xml:space="preserve">50-HW-0071
  (Блоки: 009)   </t>
  </si>
  <si>
    <t>25-HW-0071         (Блоки: 011)</t>
  </si>
  <si>
    <t xml:space="preserve">50-HW-0073
  (Блоки: 009)   </t>
  </si>
  <si>
    <t>25-HW-0073         (Блоки: 011)</t>
  </si>
  <si>
    <t>Конденсат водяного пара низкого давления</t>
  </si>
  <si>
    <t>3.1.360</t>
  </si>
  <si>
    <t xml:space="preserve">Мазут от линий 247-P05-00-00, 247-P09-02-00 (МЦК-2, тит. 247-20) до линии 007-Р01-1003
</t>
  </si>
  <si>
    <t xml:space="preserve">350-P01-1001      (Блоки: 006)    
</t>
  </si>
  <si>
    <t xml:space="preserve">250-P01-1002      (Блоки: 006)    
</t>
  </si>
  <si>
    <t>3.1.362</t>
  </si>
  <si>
    <t>Вода гидрорезки от насосов 302Р008/А,В до резервуара воды гидрорезки кокса 302ТК001</t>
  </si>
  <si>
    <t>250-PW-2003
(Блоки: 010)</t>
  </si>
  <si>
    <t>250-PW-2003
(Блоки: 012)</t>
  </si>
  <si>
    <t>Сброс в атмосферу</t>
  </si>
  <si>
    <t>3.1.375</t>
  </si>
  <si>
    <t>Продувочная вода от парогенератора пара СД 302Е020 до линии 008-BD-0028</t>
  </si>
  <si>
    <t>100-BD-0026
(Блоки: 008)</t>
  </si>
  <si>
    <t>100-BD-0027
(Блоки: 008)</t>
  </si>
  <si>
    <t>3.1.376</t>
  </si>
  <si>
    <t>Гудрон от границы установки до линии 007-Р03-1026</t>
  </si>
  <si>
    <t>150-P03-2019
(Блоки: 007)</t>
  </si>
  <si>
    <t>100-P03-2020
(Блоки: 007)</t>
  </si>
  <si>
    <t>3.1.377</t>
  </si>
  <si>
    <t>Тяжелый газойль коксования (пары) от отпарной колонны 302С004 до фракционирующей колонны 302С001</t>
  </si>
  <si>
    <t>150-Р20-2040
(Блоки: 006/2)</t>
  </si>
  <si>
    <t>Тяжелый газойль коксования (пары)</t>
  </si>
  <si>
    <t>3.1.378</t>
  </si>
  <si>
    <t>Тяжелый газойль коксования от насосов</t>
  </si>
  <si>
    <t>Р20-2055
(Блоки: 006/2, 008)</t>
  </si>
  <si>
    <t xml:space="preserve">Тяжелый газойль коксования </t>
  </si>
  <si>
    <t>Р20-2055 01
(Блоки: 008)</t>
  </si>
  <si>
    <t>3.1.380</t>
  </si>
  <si>
    <t>Тяжелый газойль коксования от клапанов 302FV3906, 302FV3907 до колонны 301С001</t>
  </si>
  <si>
    <t>Р20-2066
(Блоки: 006/2)</t>
  </si>
  <si>
    <t>Р20-2067
(Блоки: 006/2)</t>
  </si>
  <si>
    <t>3.1.384</t>
  </si>
  <si>
    <t>Тяжелый газойль коксования от клапана 302FV3913 (линии 007-Р20-2064) до клапана-отсекателя 302UV7360 (линии 007-Р20-2077) и линии 007-Р20-2074</t>
  </si>
  <si>
    <t>100-P20-2063
(Блоки: 007)</t>
  </si>
  <si>
    <t>3.1.386</t>
  </si>
  <si>
    <t>Тяжелый газойль коксования отинии 007-Р20-2063 в линию топочного мазута</t>
  </si>
  <si>
    <t>100-P20-2074
(Блоки: 007)</t>
  </si>
  <si>
    <t>3.1.387</t>
  </si>
  <si>
    <t>Сброс в атмосферу от маслохозяйства компрессора газа коксования 302К201</t>
  </si>
  <si>
    <t>200-VA-2076
(Блок 004)</t>
  </si>
  <si>
    <t>3.1.23ПВ</t>
  </si>
  <si>
    <t xml:space="preserve">Конденсат пара НД от паропроводов установки до расширителя конденсата 302D019 </t>
  </si>
  <si>
    <t>150-LC-0022
(Блоки: 001)</t>
  </si>
  <si>
    <t>150-LC-0022
(Блоки: 002)</t>
  </si>
  <si>
    <t>150-LC-0022    (Блоки: 003)</t>
  </si>
  <si>
    <t>150-LC-0022 
(Блоки: 006/2)</t>
  </si>
  <si>
    <t>150-LC-0022    (Блоки: 007)</t>
  </si>
  <si>
    <t>150-LC-0022 
(Блоки: 008)</t>
  </si>
  <si>
    <t>80-LC-0022      
(Блоки: 009)</t>
  </si>
  <si>
    <t>80-LC-0023
(Блоки: 002)</t>
  </si>
  <si>
    <t>50-LC-0024
(Блоки: 001)</t>
  </si>
  <si>
    <t>25-LC-0025      (Блоки: 007)</t>
  </si>
  <si>
    <t xml:space="preserve">25-LC-0027
(Блоки: 008) </t>
  </si>
  <si>
    <t xml:space="preserve">25-LC-0032      
(Блоки: 009) </t>
  </si>
  <si>
    <t>25-LC-0033      (Блоки: 003)</t>
  </si>
  <si>
    <t xml:space="preserve">25-LC-0038
(Блоки: 007) </t>
  </si>
  <si>
    <t xml:space="preserve">25-LC-0043
(Блоки: 001) </t>
  </si>
  <si>
    <t>3.1.25ПВ</t>
  </si>
  <si>
    <t xml:space="preserve">Конденсат пара СД от паропроводов и оборудования установки до расширителя 302D019 </t>
  </si>
  <si>
    <t>150-MC-0001
(Блоки: 003)</t>
  </si>
  <si>
    <t>150-MC-0001 
(Блоки: 006/2)</t>
  </si>
  <si>
    <t xml:space="preserve">80-MC-0001    (Блоки: 007)
</t>
  </si>
  <si>
    <t>150-MC-0001 
(Блоки: 008)</t>
  </si>
  <si>
    <t xml:space="preserve">150-MC-0001
(Блоки: 009) </t>
  </si>
  <si>
    <t>150-MC-0006
(Блоки: 003)</t>
  </si>
  <si>
    <t>150-MC-0006 
(Блоки: 006/1)</t>
  </si>
  <si>
    <t>150-MC-0006 
(Блоки: 006/2)</t>
  </si>
  <si>
    <t>150-MC-0006 
(Блоки: 008)</t>
  </si>
  <si>
    <t>100-MC-0007
(Блоки: 005)</t>
  </si>
  <si>
    <t xml:space="preserve">100-MC-0007
(Блоки: 009) </t>
  </si>
  <si>
    <t xml:space="preserve">25-MC-0010    (Блоки: 007)
 </t>
  </si>
  <si>
    <t>25-MC-0013
(Блоки: 002)</t>
  </si>
  <si>
    <t>25-MC-0014
(Блоки: 001)</t>
  </si>
  <si>
    <t>25-МС-0019      (Блоки: 007)</t>
  </si>
  <si>
    <t>80-МС-0020      (Блоки: 007)</t>
  </si>
  <si>
    <t xml:space="preserve">25-MC-0025
(Блоки: 009) </t>
  </si>
  <si>
    <t>25-MC-0026
(Блоки: 005)</t>
  </si>
  <si>
    <t>80-МС-0029      (Блоки: 003)</t>
  </si>
  <si>
    <t>25-MC-0035
(Блоки: 001)</t>
  </si>
  <si>
    <t>80-MC-0054
(Блоки: 001)</t>
  </si>
  <si>
    <t>80-MC-0054
(Блоки: 002)</t>
  </si>
  <si>
    <t xml:space="preserve">80-MC-0054    (Блоки: 007)
 </t>
  </si>
  <si>
    <t>25-MC-0055 
(Блоки: 008)</t>
  </si>
  <si>
    <t>80-MC-0056
(Блоки: 005)</t>
  </si>
  <si>
    <t xml:space="preserve">80-MC-0056
(Блоки: 009) </t>
  </si>
  <si>
    <t>25-MC-0062
(Блоки: 001)</t>
  </si>
  <si>
    <t>80-MC-0070
(Блоки: 002)</t>
  </si>
  <si>
    <t>80-MC-0071
(Блоки: 003)</t>
  </si>
  <si>
    <t>25-MC-0074
(Блоки: 003)</t>
  </si>
  <si>
    <t>100-MC-2011
(Блоки: 005)</t>
  </si>
  <si>
    <t>3.1.29ПВ</t>
  </si>
  <si>
    <t>Конденсат пара СД от ребойлера 302Е302 до клапана 302FV3514</t>
  </si>
  <si>
    <t>80-МС-2007 
(Блоки: 006/1)</t>
  </si>
  <si>
    <t>3.1.31ПВ</t>
  </si>
  <si>
    <t xml:space="preserve">Конденсат водяного пара среднего давления от оборудования УГПМ
в коллектор конденсата пара
</t>
  </si>
  <si>
    <t xml:space="preserve">25-MC-0011   
 (Блоки: 007)
 </t>
  </si>
  <si>
    <t xml:space="preserve">Конденсат водяного пара среднего давления </t>
  </si>
  <si>
    <t xml:space="preserve">25-MC-0012   
 (Блоки: 007)
 </t>
  </si>
  <si>
    <t>25-MC-0015
(Блоки: 002)</t>
  </si>
  <si>
    <t>15-MC-0018
(Блоки: 001)</t>
  </si>
  <si>
    <t>12Х18Н12Т</t>
  </si>
  <si>
    <t xml:space="preserve">25-MC-0020 01   (Блоки: 007)
 </t>
  </si>
  <si>
    <t xml:space="preserve">25-MC-0020 02   (Блоки: 007)
 </t>
  </si>
  <si>
    <t xml:space="preserve">25-MC-0020 03   (Блоки: 007)
 </t>
  </si>
  <si>
    <t xml:space="preserve">25-MC-0020 04   (Блоки: 007)
 </t>
  </si>
  <si>
    <t xml:space="preserve">25-MC-0020 05   (Блоки: 007)
 </t>
  </si>
  <si>
    <t xml:space="preserve">25-MC-0020 06   (Блоки: 007)
 </t>
  </si>
  <si>
    <t xml:space="preserve">25-MC-0020 07   (Блоки: 007)
 </t>
  </si>
  <si>
    <t xml:space="preserve">25-MC-0020 08   (Блоки: 007)
 </t>
  </si>
  <si>
    <t xml:space="preserve">25-MC-0020 09   (Блоки: 007)
 </t>
  </si>
  <si>
    <t xml:space="preserve">25-MC-0020 10   (Блоки: 007)
 </t>
  </si>
  <si>
    <t>25-МС-0021
(Блоки: 006/1)</t>
  </si>
  <si>
    <t>25-MC-0021 
(Блоки: 008)</t>
  </si>
  <si>
    <t>25-МС-0022 
(Блоки: 006/1)</t>
  </si>
  <si>
    <t>50-MC-0023 
(Блоки: 006/2)</t>
  </si>
  <si>
    <t>50-MC-0023 
(Блоки: 008)</t>
  </si>
  <si>
    <t>50-MC-0027 
(Блоки: 008)</t>
  </si>
  <si>
    <t>25-MC-0028
(Блоки: 008)</t>
  </si>
  <si>
    <t>25-MC-0028 01
(Блоки: 008)</t>
  </si>
  <si>
    <t>80-MC-0029
(Блоки: 003)</t>
  </si>
  <si>
    <t>80-MC-0029 
(Блоки: 004)</t>
  </si>
  <si>
    <t>25-MC-0029 01
(Блоки: 004)</t>
  </si>
  <si>
    <t>25-MC-0029 02
(Блоки: 004)</t>
  </si>
  <si>
    <t>25-MC-0029 03
(Блоки: 004)</t>
  </si>
  <si>
    <t>25-MC-0029 04
(Блоки: 004)</t>
  </si>
  <si>
    <t>25-MC-0029 05
(Блоки: 004)</t>
  </si>
  <si>
    <t>25-MC-0029 06
(Блоки: 004)</t>
  </si>
  <si>
    <t>25-MC-0029 07
(Блоки: 004)</t>
  </si>
  <si>
    <t>25-MC-0029 08
(Блоки: 004)</t>
  </si>
  <si>
    <t>25-MC-0029 09
(Блоки: 004)</t>
  </si>
  <si>
    <t>25-MC-0029 10
(Блоки: 004)</t>
  </si>
  <si>
    <t>25-MC-0030 
(Блоки: 008)</t>
  </si>
  <si>
    <t>25-MC-0030 01
(Блоки: 008)</t>
  </si>
  <si>
    <t>50-MC-0031
(Блоки: 008)</t>
  </si>
  <si>
    <t>25-MC-0032
(Блоки: 008)</t>
  </si>
  <si>
    <t>50-MC-0033
(Блоки: 008)</t>
  </si>
  <si>
    <t xml:space="preserve">50-MC-0042
(Блоки: 009) </t>
  </si>
  <si>
    <t xml:space="preserve">50-MC-0042    
  (Блоки: 010) </t>
  </si>
  <si>
    <t>50-MC-0044
(Блоки: 002)</t>
  </si>
  <si>
    <t>50-MC-0045
(Блоки: 002)</t>
  </si>
  <si>
    <t>50-MC-0047 
(Блоки: 008)</t>
  </si>
  <si>
    <t>50-МС-0058
(Блоки: 006/1)</t>
  </si>
  <si>
    <t>50-MC-0058 
(Блоки: 008)</t>
  </si>
  <si>
    <t>25-MC-0059 
(Блоки: 006/2)</t>
  </si>
  <si>
    <t>25-MC-0059
(Блоки: 008)</t>
  </si>
  <si>
    <t>50-МС-0064 
(Блоки: 006/1)</t>
  </si>
  <si>
    <t>50-MC-0064 
(Блоки: 008)</t>
  </si>
  <si>
    <t>25-MC-0065
(Блоки: 008)</t>
  </si>
  <si>
    <t>25-MC-0065 01
(Блоки: 008)</t>
  </si>
  <si>
    <t>25-MC-0070 01
(Блоки: 002)</t>
  </si>
  <si>
    <t>25-MC-0070 02
(Блоки: 002)</t>
  </si>
  <si>
    <t>25-MC-0070 03
(Блоки: 002)</t>
  </si>
  <si>
    <t>25-MC-0070 04
(Блоки: 002)</t>
  </si>
  <si>
    <t>25-MC-0070 05
(Блоки: 002)</t>
  </si>
  <si>
    <t>25-MC-0070 06
(Блоки: 002)</t>
  </si>
  <si>
    <t>25-MC-0070 07
(Блоки: 002)</t>
  </si>
  <si>
    <t>25-MC-0070 08
(Блоки: 002)</t>
  </si>
  <si>
    <t>50-MC-0072
(Блоки: 002)</t>
  </si>
  <si>
    <t>25-MC-0073
(Блоки: 002)</t>
  </si>
  <si>
    <t>50-MC-1008
(Блоки: 002)</t>
  </si>
  <si>
    <t xml:space="preserve">25-MC-1009        (Блоки: 007)
 </t>
  </si>
  <si>
    <t>ТЦПТО№3_УПЭС (Установка производства элементарной серы)</t>
  </si>
  <si>
    <t>не более 38</t>
  </si>
  <si>
    <t xml:space="preserve"> - </t>
  </si>
  <si>
    <t>3.3.004</t>
  </si>
  <si>
    <t>Дренаж секции 100 от оборудования и трубопроводов установки ПЭС до дренажной емкости D109</t>
  </si>
  <si>
    <t>D32-01-00</t>
  </si>
  <si>
    <t>не более 1,03</t>
  </si>
  <si>
    <t>не более 152</t>
  </si>
  <si>
    <t>D32-02-00</t>
  </si>
  <si>
    <t>D32-03-00</t>
  </si>
  <si>
    <t>D32-03-01</t>
  </si>
  <si>
    <t>D32-04-00</t>
  </si>
  <si>
    <t>D32-04-01</t>
  </si>
  <si>
    <t>D32-05-00</t>
  </si>
  <si>
    <t>D32-06-00</t>
  </si>
  <si>
    <t>D32-07-00</t>
  </si>
  <si>
    <t>D32-08-00</t>
  </si>
  <si>
    <t>D32-09-00</t>
  </si>
  <si>
    <t>D32-10-00</t>
  </si>
  <si>
    <t>D32-10-01</t>
  </si>
  <si>
    <t>D32-11-00</t>
  </si>
  <si>
    <t>D32-12-00</t>
  </si>
  <si>
    <t>D32-13-00</t>
  </si>
  <si>
    <t>D32-14-00</t>
  </si>
  <si>
    <t>D32-15-00</t>
  </si>
  <si>
    <t>D32-16-00</t>
  </si>
  <si>
    <t>D32-16-01</t>
  </si>
  <si>
    <t>D32-16-02</t>
  </si>
  <si>
    <t>D32-16-04</t>
  </si>
  <si>
    <t>D32-16-05</t>
  </si>
  <si>
    <t>D32-21-00</t>
  </si>
  <si>
    <t>D32-28-00</t>
  </si>
  <si>
    <t>D32-29-00</t>
  </si>
  <si>
    <t>D32-32-00</t>
  </si>
  <si>
    <t>D32-33-00</t>
  </si>
  <si>
    <t>D32-34-00</t>
  </si>
  <si>
    <t>D32-35-00</t>
  </si>
  <si>
    <t>3.3.005</t>
  </si>
  <si>
    <t>Дренаж секции 200 от оборудования и трубопроводов до дренажной емкости D204</t>
  </si>
  <si>
    <t>D36-17-00</t>
  </si>
  <si>
    <t>не более 0,67</t>
  </si>
  <si>
    <t>не более 120</t>
  </si>
  <si>
    <t>D36-18-00</t>
  </si>
  <si>
    <t>D36-19-00</t>
  </si>
  <si>
    <t>D36-19-01</t>
  </si>
  <si>
    <t>D36-20-00</t>
  </si>
  <si>
    <t>D36-22-00</t>
  </si>
  <si>
    <t>D36-24-00</t>
  </si>
  <si>
    <t>D36-25-00</t>
  </si>
  <si>
    <t>D36-26-00</t>
  </si>
  <si>
    <t>D36-27-00</t>
  </si>
  <si>
    <t>D36-28-00</t>
  </si>
  <si>
    <t>D36-31-00</t>
  </si>
  <si>
    <t>D36-32-00</t>
  </si>
  <si>
    <t>D36-33-00</t>
  </si>
  <si>
    <t>D36-34-00</t>
  </si>
  <si>
    <t>3.3.006</t>
  </si>
  <si>
    <t>Факельный коллектор кислых газов от трубопровода и оборудования УПЭС (тит.206) и УГПМ (тит.300) до факельной емкости D108</t>
  </si>
  <si>
    <t>F02-01-00</t>
  </si>
  <si>
    <t>не более 0,8</t>
  </si>
  <si>
    <t>не более 184</t>
  </si>
  <si>
    <t>F02-01-01</t>
  </si>
  <si>
    <t>F02-02-00</t>
  </si>
  <si>
    <t>F02-03-00</t>
  </si>
  <si>
    <t>F02-04-00</t>
  </si>
  <si>
    <t>F02-07-00</t>
  </si>
  <si>
    <t>F02-08-00</t>
  </si>
  <si>
    <t>F02-10-00</t>
  </si>
  <si>
    <t>F02-13-00</t>
  </si>
  <si>
    <t>F02-14-00</t>
  </si>
  <si>
    <t>F02-15-00</t>
  </si>
  <si>
    <t>F02-16-00</t>
  </si>
  <si>
    <t>F02-16-01</t>
  </si>
  <si>
    <t>F02-17-00</t>
  </si>
  <si>
    <t>F02-18-00</t>
  </si>
  <si>
    <t>F02-19-00</t>
  </si>
  <si>
    <t>F02-19-01</t>
  </si>
  <si>
    <t>F02-22-00</t>
  </si>
  <si>
    <t>F02-24-00</t>
  </si>
  <si>
    <t>F02-25-00</t>
  </si>
  <si>
    <t>F02-25-01</t>
  </si>
  <si>
    <t>F02-31-00</t>
  </si>
  <si>
    <t>F02-31-01</t>
  </si>
  <si>
    <t>F02-32-00</t>
  </si>
  <si>
    <t>F02-32-01</t>
  </si>
  <si>
    <t>F02-32-02</t>
  </si>
  <si>
    <t>F02-33-00</t>
  </si>
  <si>
    <t>F02-34-00</t>
  </si>
  <si>
    <t>F02-35-00</t>
  </si>
  <si>
    <t>F02-36-00</t>
  </si>
  <si>
    <t>F02-36-01</t>
  </si>
  <si>
    <t>F02-37-00</t>
  </si>
  <si>
    <t>F02-37-01</t>
  </si>
  <si>
    <t>F02-37-02</t>
  </si>
  <si>
    <t>F02-37-03</t>
  </si>
  <si>
    <t>F02-38-00</t>
  </si>
  <si>
    <t>F02-39-00</t>
  </si>
  <si>
    <t>F02-39-01</t>
  </si>
  <si>
    <t>F02-40-00</t>
  </si>
  <si>
    <t>247-F02-00-00</t>
  </si>
  <si>
    <t>300-SHF-0002</t>
  </si>
  <si>
    <t>3.3.007</t>
  </si>
  <si>
    <t>Факельный газ от емкости D108 до факельного ствола FL501</t>
  </si>
  <si>
    <t>F02-23-00</t>
  </si>
  <si>
    <t>3.3.009</t>
  </si>
  <si>
    <t>Топливный газ от сепаратора D306 через подогреватель Е314 до печи дожига H304; до уровнемерных колонок и приборов давления сепаратора D306; воздушник и дренаж подогревателя Е314</t>
  </si>
  <si>
    <t>G01-02-00</t>
  </si>
  <si>
    <t>Топливный газ
Углеводородный конденсат</t>
  </si>
  <si>
    <t>не более 0,6</t>
  </si>
  <si>
    <t>не более 45</t>
  </si>
  <si>
    <t>G01-02-02</t>
  </si>
  <si>
    <t>G01-02-03</t>
  </si>
  <si>
    <t>G01-03-00</t>
  </si>
  <si>
    <t>G01-03-01</t>
  </si>
  <si>
    <t>G01-03-02</t>
  </si>
  <si>
    <t>G01-04-00</t>
  </si>
  <si>
    <t>G01-05-00</t>
  </si>
  <si>
    <t>G01-07-00</t>
  </si>
  <si>
    <t>Комплексная поставка</t>
  </si>
  <si>
    <t>A312 Gr/TP 316L</t>
  </si>
  <si>
    <t>3.3.010</t>
  </si>
  <si>
    <t>Природный газ от сети завода к потребителям</t>
  </si>
  <si>
    <t>G02-01-00</t>
  </si>
  <si>
    <t>- 50
+38</t>
  </si>
  <si>
    <t>G02-02-00</t>
  </si>
  <si>
    <t>G02-03-00</t>
  </si>
  <si>
    <t>G02-05-00</t>
  </si>
  <si>
    <t>G02-06-00</t>
  </si>
  <si>
    <t>G02-06-02</t>
  </si>
  <si>
    <t>G02-07-00</t>
  </si>
  <si>
    <t>G02-07-02</t>
  </si>
  <si>
    <t>G02-09-00</t>
  </si>
  <si>
    <t>G02-09-02</t>
  </si>
  <si>
    <t>G02-11-00</t>
  </si>
  <si>
    <t>G02-11-05</t>
  </si>
  <si>
    <t>G02-15-00</t>
  </si>
  <si>
    <t>G02-15-02</t>
  </si>
  <si>
    <t>Сера жидкая</t>
  </si>
  <si>
    <t>3.3.022</t>
  </si>
  <si>
    <t>Сера жидкая от насосов Р310/А,В до колонны дегазации С301, от насосов Р302/А,В до фильтра F301, гранулятора серы GS401 и до серной ямы D305, приборов давления температуры</t>
  </si>
  <si>
    <t>054-17-00</t>
  </si>
  <si>
    <t>054-17-01</t>
  </si>
  <si>
    <t>054-17-02</t>
  </si>
  <si>
    <t>054-20-00</t>
  </si>
  <si>
    <t>054-20-01</t>
  </si>
  <si>
    <t>054-21-00</t>
  </si>
  <si>
    <t>054-21-01</t>
  </si>
  <si>
    <t>054-21-02</t>
  </si>
  <si>
    <t>054-21-03</t>
  </si>
  <si>
    <t>3.3.023</t>
  </si>
  <si>
    <t>Продукт десорбции от колонны С101 до приборов давления, аппаратов воздушного охлаждения А102/1,2 и до сброса на факел</t>
  </si>
  <si>
    <t>Сероводородсодержащий газ</t>
  </si>
  <si>
    <t>P01-01-01</t>
  </si>
  <si>
    <t>P01-02-00</t>
  </si>
  <si>
    <t>P01-05-00</t>
  </si>
  <si>
    <t>P01-06-00</t>
  </si>
  <si>
    <t>P01-06-01</t>
  </si>
  <si>
    <t>P01-06-02</t>
  </si>
  <si>
    <t>P01-06-03</t>
  </si>
  <si>
    <t>P01-06-04</t>
  </si>
  <si>
    <t>P01-06-05</t>
  </si>
  <si>
    <t>P01-06-06</t>
  </si>
  <si>
    <t>P01-06-07</t>
  </si>
  <si>
    <t>3.3.024</t>
  </si>
  <si>
    <t>Кислая вода и сероводородсодержащий газ от аппарата воздушного охлаждения А102/1,2 до теплообменника Е103 и емкости D102</t>
  </si>
  <si>
    <t>P01-03-00</t>
  </si>
  <si>
    <t>Кислая вода, сероводородсодержащий газ</t>
  </si>
  <si>
    <t>P01-03-01</t>
  </si>
  <si>
    <t>P01-03-02</t>
  </si>
  <si>
    <t>P01-03-03</t>
  </si>
  <si>
    <t>P01-03-04</t>
  </si>
  <si>
    <t>P01-03-05</t>
  </si>
  <si>
    <t>P01-04-00</t>
  </si>
  <si>
    <t>P01-07-00</t>
  </si>
  <si>
    <t>P01-08-00</t>
  </si>
  <si>
    <t>3.3.025</t>
  </si>
  <si>
    <t>Кислая вода от емкости D102 до насосов Р102/А,В</t>
  </si>
  <si>
    <t>P02-01-00</t>
  </si>
  <si>
    <t>P02-02-02</t>
  </si>
  <si>
    <t>108х57</t>
  </si>
  <si>
    <t>8х5</t>
  </si>
  <si>
    <t>P02-02-03</t>
  </si>
  <si>
    <t>25х20</t>
  </si>
  <si>
    <t>3.3.028</t>
  </si>
  <si>
    <t>Кислая вода от емкости D202 до насоса P204/A,B</t>
  </si>
  <si>
    <t>P02-04-00</t>
  </si>
  <si>
    <t>P02-05-02</t>
  </si>
  <si>
    <t>P02-05-03</t>
  </si>
  <si>
    <t>3.3.031</t>
  </si>
  <si>
    <t>Углеводородный конденсат от емкости сбора насыщенного раствора МДЭА D101 до насоса откачки углеводородного конденсата P105</t>
  </si>
  <si>
    <t>P03-01-00</t>
  </si>
  <si>
    <t>25х15</t>
  </si>
  <si>
    <t>3.3.034</t>
  </si>
  <si>
    <t>Углеводородный конденсат от емкости D202 до уровнемерных колонок, трубопроводов дренажей и пропарки</t>
  </si>
  <si>
    <t>P03-03-00</t>
  </si>
  <si>
    <t>P03-03-01</t>
  </si>
  <si>
    <t>P03-07-01</t>
  </si>
  <si>
    <t>P03-07-03</t>
  </si>
  <si>
    <t>P03-07-04</t>
  </si>
  <si>
    <t>3.3.035</t>
  </si>
  <si>
    <t>Углеводородный конденсат от емкости сбора кислой воды D201 до насоса P205</t>
  </si>
  <si>
    <t>P03-04-00</t>
  </si>
  <si>
    <t>P03-05-01</t>
  </si>
  <si>
    <t>3.3.036</t>
  </si>
  <si>
    <t>Углеводородный конденсат от емкости D202 до насоса P206</t>
  </si>
  <si>
    <t>P03-07-00</t>
  </si>
  <si>
    <t>P03-07-02</t>
  </si>
  <si>
    <t>P03-08-01</t>
  </si>
  <si>
    <t>3.3.038</t>
  </si>
  <si>
    <t>Углеводородный конденсат от емкости D201 до уровнемерных колонок, трубопроводов дренажа и пропарки</t>
  </si>
  <si>
    <t>P03-04-01</t>
  </si>
  <si>
    <t>P03-04-03</t>
  </si>
  <si>
    <t>P03-04-04</t>
  </si>
  <si>
    <t>P03-04-05</t>
  </si>
  <si>
    <t>P03-09-00</t>
  </si>
  <si>
    <t>3.3.041</t>
  </si>
  <si>
    <t>Технологический газ от реактора-генератора R-302/A,B до топки-подогревателя H-301</t>
  </si>
  <si>
    <t>P06-01-00</t>
  </si>
  <si>
    <t>P06-01-01</t>
  </si>
  <si>
    <t>P06-02-00</t>
  </si>
  <si>
    <t>P06-02-01</t>
  </si>
  <si>
    <t>3.3.043</t>
  </si>
  <si>
    <t>Технологический газ от конденсатора серы S301 до топки-подогревателя H302</t>
  </si>
  <si>
    <t>P06-04-00</t>
  </si>
  <si>
    <t>3.3.044</t>
  </si>
  <si>
    <t>Технологический газ от топки-подогревателя H302 до реактора R301</t>
  </si>
  <si>
    <t>P06-05-00</t>
  </si>
  <si>
    <t>P06-05-01</t>
  </si>
  <si>
    <t>3.3.045</t>
  </si>
  <si>
    <t>Технологический газ от реактора-катализатора R301 до конденсатора серы S301</t>
  </si>
  <si>
    <t>P06-06-00</t>
  </si>
  <si>
    <t>3.3.046</t>
  </si>
  <si>
    <t>Технологический газ от конденсатора серы S301 до топки-подогревателя H303</t>
  </si>
  <si>
    <t>P06-07-00</t>
  </si>
  <si>
    <t>3.3.047</t>
  </si>
  <si>
    <t>Технологический газ от топки-подогревателя H303 до реактора R301</t>
  </si>
  <si>
    <t>P06-08-00</t>
  </si>
  <si>
    <t>P06-08-01</t>
  </si>
  <si>
    <t>3.3.051</t>
  </si>
  <si>
    <t>Технологический газ от колонны C301 до приборов КИП и до сброса на свечу</t>
  </si>
  <si>
    <t>P06-14-01</t>
  </si>
  <si>
    <t>P06-14-02</t>
  </si>
  <si>
    <t>не более 0,085</t>
  </si>
  <si>
    <t>не более 90</t>
  </si>
  <si>
    <t>3.3.055</t>
  </si>
  <si>
    <t>Уровнемерные колонки и линия для пропарки сепаратора кислого газа D205</t>
  </si>
  <si>
    <t>P10-01-01</t>
  </si>
  <si>
    <t>Конденсат кислых газов</t>
  </si>
  <si>
    <t>P10-05-00</t>
  </si>
  <si>
    <t>P10-06-00</t>
  </si>
  <si>
    <t>P10-07-00</t>
  </si>
  <si>
    <t>3.3.056</t>
  </si>
  <si>
    <t>Раствор МДЭА и кислой воды от факельной ёмкости D108 до уровнемерных колонок, линии пропарки и насосов P108/A,B</t>
  </si>
  <si>
    <t>P11-02-00</t>
  </si>
  <si>
    <t>Раствор МДЭА и кислой воды</t>
  </si>
  <si>
    <t>не более 0,1</t>
  </si>
  <si>
    <t>P11-02-02</t>
  </si>
  <si>
    <t>P11-02-05</t>
  </si>
  <si>
    <t>P11-02-06</t>
  </si>
  <si>
    <t>P11-05-00</t>
  </si>
  <si>
    <t>P11-03-03</t>
  </si>
  <si>
    <t>P11-03-04</t>
  </si>
  <si>
    <t>3.3.059</t>
  </si>
  <si>
    <t>Продукт отпарки от воздушного холодильника A201 до емкости D202</t>
  </si>
  <si>
    <t>P12-03-00</t>
  </si>
  <si>
    <t>Продукт отпарки</t>
  </si>
  <si>
    <t>P12-03-02</t>
  </si>
  <si>
    <t>P12-03-03</t>
  </si>
  <si>
    <t>P12-03-04</t>
  </si>
  <si>
    <t>P12-03-05</t>
  </si>
  <si>
    <t>3.3.060</t>
  </si>
  <si>
    <t>Кислые газы от МЦК-2 (тит.247-20) и от емкости D102 до сепаратора D112</t>
  </si>
  <si>
    <t>P46-01-00</t>
  </si>
  <si>
    <t>Кислый газ, сероводородсодержащий газ</t>
  </si>
  <si>
    <t>не более 0,11</t>
  </si>
  <si>
    <t>не более 60</t>
  </si>
  <si>
    <t>P46-13-00</t>
  </si>
  <si>
    <t>P14-01-00</t>
  </si>
  <si>
    <t>P14-02-00</t>
  </si>
  <si>
    <t>100% МДЭА</t>
  </si>
  <si>
    <t>3.3.062</t>
  </si>
  <si>
    <t>Уровнемерные колонки емкости D110</t>
  </si>
  <si>
    <t>P43-19-00</t>
  </si>
  <si>
    <t>P43-19-01</t>
  </si>
  <si>
    <t>P43-19-02</t>
  </si>
  <si>
    <t>3.3.066</t>
  </si>
  <si>
    <t>Регенерированный раствор МДЭА от колонны С101 до насосов Р103/А,В</t>
  </si>
  <si>
    <t>Р44-01-00</t>
  </si>
  <si>
    <t>Р44-01-06</t>
  </si>
  <si>
    <t>Р44-02-02</t>
  </si>
  <si>
    <t>Р44-02-03</t>
  </si>
  <si>
    <t>3.3.067</t>
  </si>
  <si>
    <t>Регенерированный раствор МДЭА от колонны С101 до уровнемерных колонок</t>
  </si>
  <si>
    <t>Р44-01-01</t>
  </si>
  <si>
    <t>Р44-01-02</t>
  </si>
  <si>
    <t>Р44-01-05</t>
  </si>
  <si>
    <t>3.3.068</t>
  </si>
  <si>
    <t>Регенерированный раствор МДЭА от насосов Р103/А,В до теплообменника Е101</t>
  </si>
  <si>
    <t>Р44-02-00</t>
  </si>
  <si>
    <t>Р44-02-01</t>
  </si>
  <si>
    <t>3.3.069</t>
  </si>
  <si>
    <t>Регенерированный раствор МДЭА от теплообменника Е101 до холодильников А101/1,2</t>
  </si>
  <si>
    <t>Р44-03-00</t>
  </si>
  <si>
    <t>Р44-03-01</t>
  </si>
  <si>
    <t>Р44-03-02</t>
  </si>
  <si>
    <t>Р44-03-03</t>
  </si>
  <si>
    <t>Р44-03-04</t>
  </si>
  <si>
    <t>Р44-03-05</t>
  </si>
  <si>
    <t>Р44-14-00</t>
  </si>
  <si>
    <t>Р44-15-00</t>
  </si>
  <si>
    <t>3.3.070</t>
  </si>
  <si>
    <t>Регенерированный раствор МДЭА от десорбера С101 до теплообменников Е102/1,2 от теплообменников Е102/1,2 до десорбера С101, до датчика давления и трубопроводов дренажа и пропарки</t>
  </si>
  <si>
    <t>Р44-04-00</t>
  </si>
  <si>
    <t>Р44-04-02</t>
  </si>
  <si>
    <t>Р44-04-03</t>
  </si>
  <si>
    <t>Р44-05-00</t>
  </si>
  <si>
    <t>Р44-05-01</t>
  </si>
  <si>
    <t>Р44-05-02</t>
  </si>
  <si>
    <t>3.3.072</t>
  </si>
  <si>
    <t>Регенерированный раствор МДЭА от холодильника Е104 до емкости D103</t>
  </si>
  <si>
    <t>Р44-07-00</t>
  </si>
  <si>
    <t>Р44-20-00</t>
  </si>
  <si>
    <t>3.3.073</t>
  </si>
  <si>
    <t>Воздушник холодильников регенерированного раствора МДЭА А101/1,2</t>
  </si>
  <si>
    <t>Р44-17-00</t>
  </si>
  <si>
    <t>Р44-17-01</t>
  </si>
  <si>
    <t>Р44-18-00</t>
  </si>
  <si>
    <t>Р44-18-01</t>
  </si>
  <si>
    <t>3.3.074</t>
  </si>
  <si>
    <t>Регенерированный раствор МДЭА от емкости D103 к насосам Р104/А,В</t>
  </si>
  <si>
    <t>Р44-08-00</t>
  </si>
  <si>
    <t>Р44-09-03</t>
  </si>
  <si>
    <t>Р44-09-04</t>
  </si>
  <si>
    <t>3.3.075</t>
  </si>
  <si>
    <t>Регенерированный раствор МДЭА от емкости D103 до уровнемерных колонок, трубопроводов дренажа и пропарки</t>
  </si>
  <si>
    <t>Р44-08-02</t>
  </si>
  <si>
    <t>Р44-08-05</t>
  </si>
  <si>
    <t>Р44-08-06</t>
  </si>
  <si>
    <t>Р44-08-07</t>
  </si>
  <si>
    <t>Р44-22-00</t>
  </si>
  <si>
    <t>3.3.076</t>
  </si>
  <si>
    <t>Регенерированный раствор МДЭА от насосов Р104/А,В к фильтрам F101/А,В</t>
  </si>
  <si>
    <t>Р44-09-00</t>
  </si>
  <si>
    <t>Р44-09-01</t>
  </si>
  <si>
    <t>Р44-09-02</t>
  </si>
  <si>
    <t>Р44-19-00</t>
  </si>
  <si>
    <t>3.3.077</t>
  </si>
  <si>
    <t>Регенерированный раствор МДЭА от фильтров F101/А,В до фильтров F102/А,В</t>
  </si>
  <si>
    <t>Р44-10-00</t>
  </si>
  <si>
    <t>Р44-10-01</t>
  </si>
  <si>
    <t>Р44-10-02</t>
  </si>
  <si>
    <t>Р44-10-03</t>
  </si>
  <si>
    <t>Р44-10-04</t>
  </si>
  <si>
    <t>Р44-10-05</t>
  </si>
  <si>
    <t>Р44-19-01</t>
  </si>
  <si>
    <t>Р44-23-00</t>
  </si>
  <si>
    <t>Р44-23-01</t>
  </si>
  <si>
    <t>Р44-24-00</t>
  </si>
  <si>
    <t>Р44-24-01</t>
  </si>
  <si>
    <t>Р44-24-02</t>
  </si>
  <si>
    <t>Р44-24-03</t>
  </si>
  <si>
    <t>57х32</t>
  </si>
  <si>
    <t>6х4</t>
  </si>
  <si>
    <t>3.3.079</t>
  </si>
  <si>
    <t>Регенерированный раствор МДЭА от фильтров F103/А,В в емкость D103</t>
  </si>
  <si>
    <t>Р44-12-00</t>
  </si>
  <si>
    <t>Р44-12-01</t>
  </si>
  <si>
    <t>Р44-12-02</t>
  </si>
  <si>
    <t>Р44-25-00</t>
  </si>
  <si>
    <t>Р44-25-01</t>
  </si>
  <si>
    <t>3.3.080</t>
  </si>
  <si>
    <t>Регенерированный раствор МДЭА от фильтров F101/А,В (от линии 1/1.3-Р44-10-00) до МЦК-2 (тит.247-20 линия 247-Р35-01-00)</t>
  </si>
  <si>
    <t>Р44-13-00</t>
  </si>
  <si>
    <t>не более 1,1</t>
  </si>
  <si>
    <t>Р44-16-00</t>
  </si>
  <si>
    <t>3.3.082</t>
  </si>
  <si>
    <t>Насыщенный раствор МДЭА от границы установки до ёмкости D101</t>
  </si>
  <si>
    <t>Р45-01-00</t>
  </si>
  <si>
    <t>3.3.087</t>
  </si>
  <si>
    <t>Насыщенный раствор МДЭА от емкости D101 до уровнемерных колонок, трубопроводов дренажа и пропарки</t>
  </si>
  <si>
    <t>P45-02-00</t>
  </si>
  <si>
    <t>P45-02-01</t>
  </si>
  <si>
    <t>P45-02-02</t>
  </si>
  <si>
    <t>P45-04-00</t>
  </si>
  <si>
    <t>P45-04-01</t>
  </si>
  <si>
    <t>3.3.089</t>
  </si>
  <si>
    <t>Сероводородсодержащий газ от сепаратора D112 до реакторов-генераторов R302/А,В, топок-подогревателей Н301, Н302, Н303, дренажной емкости D109, факельной емкости D108 и приборов давления</t>
  </si>
  <si>
    <t>P46-01-01</t>
  </si>
  <si>
    <t>P46-02-00</t>
  </si>
  <si>
    <t>P46-03-00</t>
  </si>
  <si>
    <t>P46-03-04</t>
  </si>
  <si>
    <t>P46-03-06</t>
  </si>
  <si>
    <t>P46-04-00</t>
  </si>
  <si>
    <t>P46-04-04</t>
  </si>
  <si>
    <t>P46-04-05</t>
  </si>
  <si>
    <t>P46-05-00</t>
  </si>
  <si>
    <t>P46-06-00</t>
  </si>
  <si>
    <t>P46-07-00</t>
  </si>
  <si>
    <t>P46-08-00</t>
  </si>
  <si>
    <t>P46-09-00</t>
  </si>
  <si>
    <t>P46-10-00</t>
  </si>
  <si>
    <t>P46-10-01</t>
  </si>
  <si>
    <t>P46-11-00</t>
  </si>
  <si>
    <t>3.3.090</t>
  </si>
  <si>
    <t>Сероводородсодержащий газ от ректора-генератора R302/А до приборов КИП</t>
  </si>
  <si>
    <t>P46-03-01</t>
  </si>
  <si>
    <t>P46-03-02</t>
  </si>
  <si>
    <t>P46-03-03</t>
  </si>
  <si>
    <t>3.3.091</t>
  </si>
  <si>
    <t>Сероводородсодержащий газ от ректора-генератора R302/В до приборов КИП</t>
  </si>
  <si>
    <t>P46-04-01</t>
  </si>
  <si>
    <t>P46-04-02</t>
  </si>
  <si>
    <t>P46-04-03</t>
  </si>
  <si>
    <t>3.3.093</t>
  </si>
  <si>
    <t>Сероводород содержащий газ от топки-подогревателя H302 до приборов КИП</t>
  </si>
  <si>
    <t>P46-06-01</t>
  </si>
  <si>
    <t>P46-06-02</t>
  </si>
  <si>
    <t>P46-06-03</t>
  </si>
  <si>
    <t>не более 20</t>
  </si>
  <si>
    <t>3.3.095</t>
  </si>
  <si>
    <t>Ингибитор коррозии от БДР аппаратов воздушного охлаждения A102/1,2 (до линии 1/2-P01-01-00)</t>
  </si>
  <si>
    <t>P60-02-00</t>
  </si>
  <si>
    <t>не более 0,5</t>
  </si>
  <si>
    <t>3.3.096</t>
  </si>
  <si>
    <t>Ингибитор коррозии от БДР в колонну C201 (до линии 1/2-P12-01-00)</t>
  </si>
  <si>
    <t>P60-06-00</t>
  </si>
  <si>
    <t>3.3.100</t>
  </si>
  <si>
    <t>Сбросы в атмосферу от R302/A,B, H301, H302, H303, H304</t>
  </si>
  <si>
    <t>P71-01-00</t>
  </si>
  <si>
    <t>Углеводороды, технологический газ</t>
  </si>
  <si>
    <t>P71-03-00</t>
  </si>
  <si>
    <t>P71-04-00</t>
  </si>
  <si>
    <t>P71-05-00</t>
  </si>
  <si>
    <t>P71-06-00</t>
  </si>
  <si>
    <t>P71-03-01</t>
  </si>
  <si>
    <t>P71-04-01</t>
  </si>
  <si>
    <t>P71-05-01</t>
  </si>
  <si>
    <t>P71-06-01</t>
  </si>
  <si>
    <t>P71-21-00</t>
  </si>
  <si>
    <t>P71-26-01</t>
  </si>
  <si>
    <t>3.3.101</t>
  </si>
  <si>
    <t>Кислая вода от МЦК-2 (тит. 247-20) до ёмкости D201</t>
  </si>
  <si>
    <t>W34-01-00</t>
  </si>
  <si>
    <t>не более 1,0</t>
  </si>
  <si>
    <t>не более 37</t>
  </si>
  <si>
    <t>3.3.103</t>
  </si>
  <si>
    <t>Кислая вода от емкости D201 до уровнемерных колонок, трубопроводов дренажей и пропарки</t>
  </si>
  <si>
    <t>W34-02-00</t>
  </si>
  <si>
    <t>W34-02-01</t>
  </si>
  <si>
    <t>W34-02-02</t>
  </si>
  <si>
    <t>W34-05-00</t>
  </si>
  <si>
    <t>W34-05-01</t>
  </si>
  <si>
    <t>Водяной пар низкого давления</t>
  </si>
  <si>
    <t>3.3.14ПВ</t>
  </si>
  <si>
    <t>Водяной пар низкого  давления от пробоотборника линии 06-S06-04-00 до холодильника отбора проб E311</t>
  </si>
  <si>
    <t>S06-12-00</t>
  </si>
  <si>
    <t>ТСЦ№4_УПХН (Участок приема и хранения нефти)</t>
  </si>
  <si>
    <t>4.1.001</t>
  </si>
  <si>
    <t>от УП-1 (узел подключения ПСП) до насосов Н-1/1,2,3,4</t>
  </si>
  <si>
    <t>нефть</t>
  </si>
  <si>
    <t>от -45 
до +40</t>
  </si>
  <si>
    <t>17Г1С</t>
  </si>
  <si>
    <t>4.1.002</t>
  </si>
  <si>
    <t>от насосов Н-1/1,2,3,4 до блока фильтров</t>
  </si>
  <si>
    <t>1/3А</t>
  </si>
  <si>
    <t>от-45 
до +40</t>
  </si>
  <si>
    <t>4.1.003</t>
  </si>
  <si>
    <t>от блока фильтров до блока измерения линий</t>
  </si>
  <si>
    <t>4.1.004</t>
  </si>
  <si>
    <t>от блока измерения линий до блока регулирования давления</t>
  </si>
  <si>
    <t>4.1.005</t>
  </si>
  <si>
    <t>от емкости Е-2 (выкид насоса Н-3) до насосов Н-1/1,2,3,4</t>
  </si>
  <si>
    <t>4.1.010</t>
  </si>
  <si>
    <t>Легкая нефть от сливо-наливной эстакады ( от МЦК-2)до трубопроводов Р03-00-01, Р03-00-02, Р03-00-03, Р03-00-04</t>
  </si>
  <si>
    <t>1/26
(Р03-01-02)</t>
  </si>
  <si>
    <t>не более 30</t>
  </si>
  <si>
    <t>4.1.011</t>
  </si>
  <si>
    <t xml:space="preserve">Нефть от насосов 201Р001/А,В до резервуаров 201RV001/A (зав.№ Р-39),201RV002/A (зав.№ Р-40)201RV003/A (зав.№ Р-41)201RV004/В (зав.№ Р-42) </t>
  </si>
  <si>
    <t>1/27
(Р03-00-00)</t>
  </si>
  <si>
    <t>не более 1,38</t>
  </si>
  <si>
    <t>1/27
(Р03-00-01)</t>
  </si>
  <si>
    <t>не более 1,375</t>
  </si>
  <si>
    <t>1/27
(Р03-00-02)</t>
  </si>
  <si>
    <t>1/27
(Р03-00-03)</t>
  </si>
  <si>
    <t>1/27
(Р03-00-04)</t>
  </si>
  <si>
    <t>1/27
(Р03-02-01)</t>
  </si>
  <si>
    <t>1/27
(Р03-02-02)</t>
  </si>
  <si>
    <t>1/27
(Р03-02-03)</t>
  </si>
  <si>
    <t>1/27
(Р01-02-01)</t>
  </si>
  <si>
    <t>4.1.012</t>
  </si>
  <si>
    <t>Нефть от существующего узла учета ( от МЦК-2) до смесителя 201М001/А</t>
  </si>
  <si>
    <t>1/29
(Р02-00-00)</t>
  </si>
  <si>
    <t>4.1.013</t>
  </si>
  <si>
    <t>от резервуаров Р-29-Р-32 до насосов Н-21/1, Н-21/2</t>
  </si>
  <si>
    <t>1/5(1/13)</t>
  </si>
  <si>
    <t>нефть товарная</t>
  </si>
  <si>
    <t>4.1.014</t>
  </si>
  <si>
    <t>от линии 1/13 (Р29-Р32) до трубопровода 1/20 (насосы Н-1/1-3)</t>
  </si>
  <si>
    <t>1/16
(1/16(296))</t>
  </si>
  <si>
    <t>4.1.015</t>
  </si>
  <si>
    <t>от трубопровода 1/14 до линии 1/13 (сброс с предохранительных клапанов)</t>
  </si>
  <si>
    <t>1/18
(1/18(395))</t>
  </si>
  <si>
    <t>17</t>
  </si>
  <si>
    <t>не более 40</t>
  </si>
  <si>
    <t>не более 80</t>
  </si>
  <si>
    <t>Диз. топливо зимнее</t>
  </si>
  <si>
    <t>4.1.032</t>
  </si>
  <si>
    <t>Трубопровод  газоуровнительной линииемкостей Е-6, Е-7</t>
  </si>
  <si>
    <t xml:space="preserve"> 5/18</t>
  </si>
  <si>
    <t>Транспортирование паров н/п</t>
  </si>
  <si>
    <t xml:space="preserve">( +20) </t>
  </si>
  <si>
    <t>4.1.038</t>
  </si>
  <si>
    <t>Линия 1/12(294) нефть товарная от трубопровода 1/24 до резервуаров Р29-32</t>
  </si>
  <si>
    <t xml:space="preserve">  1/1</t>
  </si>
  <si>
    <t>135 ,8</t>
  </si>
  <si>
    <t>Линия 1/15(294) нефть товарная от трубопровода 1/21 (насосы Н-1/1-3) до резервуаров Р29-32</t>
  </si>
  <si>
    <t>4.1.01ПВ</t>
  </si>
  <si>
    <t>Транспортировка водяного пара в резервуарном парке 1/1</t>
  </si>
  <si>
    <t>водяной пар</t>
  </si>
  <si>
    <t>4.1.02ПВ</t>
  </si>
  <si>
    <t>Транспортировка водяного пара в резервуарном парке 2/1</t>
  </si>
  <si>
    <t>ТСЦ№4_УПХНП (Участок приготовления и хранения нефтепродуктов)</t>
  </si>
  <si>
    <t>Прямогонный бензин</t>
  </si>
  <si>
    <t>4.2.007</t>
  </si>
  <si>
    <t>Линия от насоса Р504 до трубопровода 4/9</t>
  </si>
  <si>
    <t>2/13</t>
  </si>
  <si>
    <t>Дизельное топливо</t>
  </si>
  <si>
    <t xml:space="preserve">Дизельное топливо </t>
  </si>
  <si>
    <t>4.2.015</t>
  </si>
  <si>
    <t>Линия от осушителя V-103 до резервуаров Р-9, Р-10,Р-11, Р-12</t>
  </si>
  <si>
    <t>3/31</t>
  </si>
  <si>
    <t>4.2.018</t>
  </si>
  <si>
    <t>Линия от насосов Н 3/1-3 до трубопровода 3/2 (перепуск)</t>
  </si>
  <si>
    <t>3/34</t>
  </si>
  <si>
    <t>Диз. топливо летнее</t>
  </si>
  <si>
    <t>Дизельное топливо зимнее</t>
  </si>
  <si>
    <t>4.3.030</t>
  </si>
  <si>
    <t>4.2.039</t>
  </si>
  <si>
    <t>Линия газа</t>
  </si>
  <si>
    <t>5/2 
от Ж/д эстакада (налив ДТ) до трубопровода 5/2</t>
  </si>
  <si>
    <t>5/4(5/15) 
от резервуаров  Р-25 – Р28 до трубопровода 5/4</t>
  </si>
  <si>
    <t>5/15(240)
от резервуаров Р-25 - Р-28 до трубопровода 5/2</t>
  </si>
  <si>
    <t>?</t>
  </si>
  <si>
    <t>5/4(5/17(52))
от емкостей Е-28-Е-33 до трубопровода 5/15 (площадка А-26)</t>
  </si>
  <si>
    <t>5/4(5/17(315))
от емкостей Е-28-Е-33 до трубопровода 5/15 (площадка А-26)</t>
  </si>
  <si>
    <t>5/4(5/18 (322))
от аварийной емкости Е-6, Е-7 до трубопровода 5/4</t>
  </si>
  <si>
    <t>Гликольная вода</t>
  </si>
  <si>
    <t>Диз. топливо тяжелое</t>
  </si>
  <si>
    <t>4.2.065</t>
  </si>
  <si>
    <t>Дизельное топливо тяжелое от АТ-2 , от трубопровода 35/1 до смесителя СМ-203</t>
  </si>
  <si>
    <t>35/3(35/3(6)</t>
  </si>
  <si>
    <t>4.2.067</t>
  </si>
  <si>
    <t>Дизельное топливо тяжелое от АТ-2 , от трубопровода 35/1 до трубопровода 36/4</t>
  </si>
  <si>
    <t>35/5(35/5(8)</t>
  </si>
  <si>
    <t>4.2.068</t>
  </si>
  <si>
    <t>Дизельное топливо тяжелое от АТ-2 , от трубопровода 35/1 до емкостей Е-29, Е-30</t>
  </si>
  <si>
    <t>35/6(35/6(55)</t>
  </si>
  <si>
    <t>4.2.069</t>
  </si>
  <si>
    <t>Дизельное топливо тяжелое от АТ-2 , от трубопровода 35/6 до емкостей Е-32, Е-33</t>
  </si>
  <si>
    <t>35/7(35/7(56))</t>
  </si>
  <si>
    <t>Дизельное топливо легкое от АТ-2</t>
  </si>
  <si>
    <t>4.2.071</t>
  </si>
  <si>
    <t>36/2(36/4(25)
от трубопровода 36/3 в смеситель СМ-203</t>
  </si>
  <si>
    <t>4.2.078</t>
  </si>
  <si>
    <t>Бензин стабильный от АТ-2</t>
  </si>
  <si>
    <t>37/1(37/1(248)) 
от холодильника Х-7 (АТ-2) к резервуарам  Р-15-Р-18, Р-33, Р-34</t>
  </si>
  <si>
    <t>Бензин стабильный</t>
  </si>
  <si>
    <t>37/1(37/4(346))
от трубопровода 36/3  до трубопровода 38/3 (перемычка)</t>
  </si>
  <si>
    <t>Керосин от АТ-2</t>
  </si>
  <si>
    <t>Керосин</t>
  </si>
  <si>
    <t>4.2.088</t>
  </si>
  <si>
    <t>38/2 (38/3(24)) 
от фильтров ФВ-101/11, ФВ-101/12 до смесителя СМ-204</t>
  </si>
  <si>
    <t>38/2(38/4(45)) 
от  трубопровода 38/3 до смесителя СМ-204</t>
  </si>
  <si>
    <t>Депрессорная присадка для мазута</t>
  </si>
  <si>
    <t>4.2.093</t>
  </si>
  <si>
    <t xml:space="preserve"> Депрессорная присадка для мазута от насосов поз. Н-26/1,2 до емкости поз. Е-28</t>
  </si>
  <si>
    <t>40/2(40/2(58))</t>
  </si>
  <si>
    <t>Депрес. присадка для диз. топлива</t>
  </si>
  <si>
    <t>4.2.106</t>
  </si>
  <si>
    <t>Депрессорная присадка для дизельного топлива от насосов Н-29/1, Н-29/2 до теплообменника Т-2</t>
  </si>
  <si>
    <t>Линия 41/7</t>
  </si>
  <si>
    <t>4.2.107</t>
  </si>
  <si>
    <t>Депрессорная присадка для дизельного топлива</t>
  </si>
  <si>
    <t>41/8(41/8(33) от теплообменника  Т-2 в смеситель СМ-202</t>
  </si>
  <si>
    <t>Депрессорная присадка для диз. топлива</t>
  </si>
  <si>
    <t>41/8(41/9(30) от трубопровода 41/8 до смесителя СМ-203</t>
  </si>
  <si>
    <t>41/8(41/10(36) от трубопровода 41/9 до смесителя СМ-204</t>
  </si>
  <si>
    <t>4.2.111</t>
  </si>
  <si>
    <t>Дизельное топливо летнее от насосов Н-23/1, Н-23/2, Н-23/3  до ж/д эстакады</t>
  </si>
  <si>
    <t>42/3(42/3(5)) 
от насосов Н-23/1, Н-23/2, Н-23/3  до ж/д эстакады (налив по трубопроводу 3/16)</t>
  </si>
  <si>
    <t>42/3(42/3(12)) 
от насосов Н-23/1, Н-23/2, Н-23/3  до ж/д эстакады (налив по трубопроводу 3/16)</t>
  </si>
  <si>
    <t>42/3(42/3(19)) 
от насосов Н-23/1, Н-23/2, Н-23/3  до ж/д эстакады (налив по трубопроводу 3/16)</t>
  </si>
  <si>
    <t xml:space="preserve">42/3(42/3(19)) 
от насосов Н-23/1, Н-23/2, Н-23/3  до ж/д эстакады </t>
  </si>
  <si>
    <t>42/3(42/4(278)) 
от трубопровода 42/3 до трубопровода 42/2 (перепуск)</t>
  </si>
  <si>
    <t>4.2.114</t>
  </si>
  <si>
    <t>42/6(42/7(83))
от смесителя СМ-204 до стойки  ст. 507</t>
  </si>
  <si>
    <t>42/6(42/7(237))
от смесителя СМ-204 до стойки  ст. 507</t>
  </si>
  <si>
    <t>42/6(42/7(237))
от стойки  ст. 507 до стойки ст. 524 (участок №7)</t>
  </si>
  <si>
    <t>42/6(42/7(237))
от стойки  ст. 524 до стойки ст. 554 (участок №8)</t>
  </si>
  <si>
    <t>42/6(42/7(237)) 
от стойки  ст. 554 до стойки ст. 187 (участок №10)</t>
  </si>
  <si>
    <t>42/6(42/7(237)) 
от ДТ летнее до узла врезок (участок №10)</t>
  </si>
  <si>
    <t>4.2.115</t>
  </si>
  <si>
    <t>42/7(42/8) от трубопровода 42/7 до резервуаров Р-35, Р-36</t>
  </si>
  <si>
    <t>4.2.117</t>
  </si>
  <si>
    <t>42/10(42/11(329)) от трубопровода 42/7 до резервуара Р-11</t>
  </si>
  <si>
    <t>4.2.122</t>
  </si>
  <si>
    <t>42/16(42/16(305)) от врезки в трубопровод 42/3 до стойки ст. 507</t>
  </si>
  <si>
    <t>42/16(42/16(305)) от стойки ст. 507 до стойки ст. 524 (участок №7)</t>
  </si>
  <si>
    <t>42/16(42/16(305)) от стойки ст. 524 до стойки ст. 554 (участок №8)</t>
  </si>
  <si>
    <t>42/16(42/16(305)) от стойки ст. 524 до опоры Оп 14а (участок №12)</t>
  </si>
  <si>
    <t>4.2.123</t>
  </si>
  <si>
    <t>Дизельное топливо летнее от трубопровода 3/16 до трубопровода 42/14 (перепуск)</t>
  </si>
  <si>
    <t>Линия 42/20 (340) от трубопровода 3/16 до трубопровода 42/14</t>
  </si>
  <si>
    <t>4.2.126</t>
  </si>
  <si>
    <t>Дизельное топливо зимнее от смесителя СМ-203 к резервуарам поз. Р-25 -Р-28 (до стойки № 28)</t>
  </si>
  <si>
    <t>43/1(43/1(334))</t>
  </si>
  <si>
    <t>43/1(43/1(31))</t>
  </si>
  <si>
    <t>4.2.130</t>
  </si>
  <si>
    <t>Дизельное топливо зимнее от трубопровода 43/5 до смесителя СМ-203 (возврат)</t>
  </si>
  <si>
    <t>43/5(43/6(29))</t>
  </si>
  <si>
    <t>43/5(43/6(227))</t>
  </si>
  <si>
    <t>4.2.131</t>
  </si>
  <si>
    <t>Дизельное топливо зимнее от трубопровода 3/4 до линии 43/5(216)</t>
  </si>
  <si>
    <t>Линия 43/7(220)</t>
  </si>
  <si>
    <t>4.2.132</t>
  </si>
  <si>
    <t>43/7(43/8(81)) 
от  трубопровода 43/1 (смеситель СМ-203) к резервуарам Р9, Р10, Р11, Р12</t>
  </si>
  <si>
    <t>43/7(43/8(236))
от  трубопровода 43/1 (смеситель СМ-203) к резервуарам Р9, Р10, Р11, Р12</t>
  </si>
  <si>
    <t>43/7(43/8(236))
от  трубопровода 43/1 (смеситель СМ-203) к резервуарам Р9- Р12 (участок №7)</t>
  </si>
  <si>
    <t>43/7(43/8(236))
от  трубопровода 43/1 (смеситель СМ-203) к резервуарам Р9- Р12 (участок №8)</t>
  </si>
  <si>
    <t>43/7(43/8(236))
от  трубопровода 43/1 (смеситель СМ-203) к резервуарам Р9- Р12 (участок №10)</t>
  </si>
  <si>
    <t>43/7(43/8(236))
от  трубопровода 43/1 (смеситель СМ-203) к резервуарам Р9- Р12 (участок №10, узел врезок)</t>
  </si>
  <si>
    <t>4.2.133</t>
  </si>
  <si>
    <t xml:space="preserve">Дизельное топливо зимнее от  трубопровода 43/8 до  резервуаров  Р-35, Р-36 </t>
  </si>
  <si>
    <t>43/8(43/9(386))</t>
  </si>
  <si>
    <t>4.2.137</t>
  </si>
  <si>
    <t>Дизельное топливо зимнее от  резервуаров Р-9-Р-12 к насосам Н-24/1, Н-24/2</t>
  </si>
  <si>
    <t>43/12(43/13(354)</t>
  </si>
  <si>
    <t>4.2.138</t>
  </si>
  <si>
    <t>Дизельное топливо зимнее от насосов Н-24/1, Н-24/2 до трубопровода 3/6 (резервуары Р-9-Р-12, внутрипарковая перекачка)</t>
  </si>
  <si>
    <t>43/13(43/14(355)</t>
  </si>
  <si>
    <t>4.2.143</t>
  </si>
  <si>
    <t>Транспортирование мазута от Н22/1,2; Н25  до резервуара Р19-24</t>
  </si>
  <si>
    <t>44/5</t>
  </si>
  <si>
    <t>Печное топливо</t>
  </si>
  <si>
    <t>4.2.150</t>
  </si>
  <si>
    <t>Печное топливо от труборовода 45/3 до трубопровода 45/2 (перепуск)</t>
  </si>
  <si>
    <t>45/4(45/4(239))</t>
  </si>
  <si>
    <t>4.2.155</t>
  </si>
  <si>
    <t>Сырье установки гидроочистки ДТ от насосов 
203Р001А(Н-32-32/1), 203Р001В(Н-32-32/2) до резервуаров 203RV001/A(P-37) и 203RV02/A(P-38) и трубопроводов 
P05-03-00, P05-04-00</t>
  </si>
  <si>
    <t>№1 
(Р05-00-01)</t>
  </si>
  <si>
    <t>Сырье установки гидроочистки ДТ</t>
  </si>
  <si>
    <t>№1 
(Р05-00-02)</t>
  </si>
  <si>
    <t>№1 
(Р05-05-00)</t>
  </si>
  <si>
    <t>№1 
(Р05-02-01)</t>
  </si>
  <si>
    <t>№1 
(Р05-02-02)</t>
  </si>
  <si>
    <t>№1 
(Р05-02-03)</t>
  </si>
  <si>
    <t>№1 
(Р05-02-04)</t>
  </si>
  <si>
    <t>4.2.157</t>
  </si>
  <si>
    <t>Дренажный продукт от трубопроводов, СППК, оборудования тит.203-21, 203-22, 203-39 и малые проливы (подземно) от тит.203-10,21, 22, 39 до дренажной емкости 203D001/А</t>
  </si>
  <si>
    <t>№3 
(D01-00-00)</t>
  </si>
  <si>
    <t>№3 
(Р04-03-00)</t>
  </si>
  <si>
    <t>№3 
(Д01)</t>
  </si>
  <si>
    <t>4.2.159</t>
  </si>
  <si>
    <t>Дренажный продукт от емкости 203D001/А до трубопровода P05-02-03</t>
  </si>
  <si>
    <t>№5 
(D01-01-00)</t>
  </si>
  <si>
    <t>№5 
(D01-02-00)</t>
  </si>
  <si>
    <t>4.2.160</t>
  </si>
  <si>
    <t>Углеводородный газ (дыхание на свечу) от емкости 203D001/A и гидрозатвора 203D002/A на свечу 203CD001/А</t>
  </si>
  <si>
    <t>№6 
(Р06-00-01)</t>
  </si>
  <si>
    <t>№6 
(Р08-00-00)</t>
  </si>
  <si>
    <t>№6 (CD001/А)</t>
  </si>
  <si>
    <t>4.2.161</t>
  </si>
  <si>
    <t>Сырье установки ГО ДТ от тит.203 до резервуаров 
Р-9, Р-10, Р-11, Р-12</t>
  </si>
  <si>
    <t>Линия прямогонного бензина</t>
  </si>
  <si>
    <t>Бензин прямогонный</t>
  </si>
  <si>
    <t>4.2.164</t>
  </si>
  <si>
    <t>от насосов Н5-Н8 до площадки П5</t>
  </si>
  <si>
    <t>от нагнетательного коллектора насосной на всасывающий коллектор насосной</t>
  </si>
  <si>
    <t>нагнетательный трубопровод насосов</t>
  </si>
  <si>
    <t>4.2.165</t>
  </si>
  <si>
    <t>от насосов Н5-Н8 в трубопровод Б1 (внутрипарковая перекачка)</t>
  </si>
  <si>
    <t>4.2.166</t>
  </si>
  <si>
    <t>от насоса 1НП1 до трубопровода Б4</t>
  </si>
  <si>
    <t>в коллектор резервуаров №1,2</t>
  </si>
  <si>
    <t>4.2.167</t>
  </si>
  <si>
    <t>от ПК1 до емкости ЕП 1</t>
  </si>
  <si>
    <t>от ПК10 до емкости ЕП 1</t>
  </si>
  <si>
    <t>Линия дизельного топлива летнего</t>
  </si>
  <si>
    <t>4.2.169</t>
  </si>
  <si>
    <t>от резервуаров Р-3, Р-4 до насосов Н1-Н5.Зачистка коллектора резервуаров Р3 и Р4</t>
  </si>
  <si>
    <t>от насосов Н1-Н5 до площадки П5, П6 и до емкости регулирующих задвижек</t>
  </si>
  <si>
    <t>от насосов Н5-Н8 в трубопровод ДТз1 и  ДТл1 (внутрипарковая перекачка)</t>
  </si>
  <si>
    <t>4.2.172</t>
  </si>
  <si>
    <t>от ПК3 до емкости ЕП2</t>
  </si>
  <si>
    <t>от ПК7 до емкости ЕП2</t>
  </si>
  <si>
    <t>от ПК8, ПК9, ПК14  до емкости ЕП2</t>
  </si>
  <si>
    <t>Линия дизельного топлива зимнего</t>
  </si>
  <si>
    <t>4.2.175</t>
  </si>
  <si>
    <t>Нагнетательный трубопровод насосов Н1-Н4</t>
  </si>
  <si>
    <t>не болие 40</t>
  </si>
  <si>
    <t>4.2.176</t>
  </si>
  <si>
    <t>от насосов Н5-Н8 в трубопровод ДТз1 и ( ДТл1) (внутрипарковая перекачка)</t>
  </si>
  <si>
    <t>4.2.181</t>
  </si>
  <si>
    <t>Линия дренажа бензина</t>
  </si>
  <si>
    <t>трубопровод дренажа бензина (линия Дб)</t>
  </si>
  <si>
    <t xml:space="preserve">Бензин </t>
  </si>
  <si>
    <t>от узла 3 до дренажной емкости поз. 10</t>
  </si>
  <si>
    <t>4.2.182</t>
  </si>
  <si>
    <t>Линия дренажа дизельного топлива</t>
  </si>
  <si>
    <t>Трубопровод дренажа дизельного топлива (линия ДДт)</t>
  </si>
  <si>
    <t xml:space="preserve"> Диз. топливо</t>
  </si>
  <si>
    <t>трубопровод ДДт дренаж дизельного топлива</t>
  </si>
  <si>
    <t>трубопровод дренажа бензина Дб</t>
  </si>
  <si>
    <t>4.2.183</t>
  </si>
  <si>
    <t>Линия дизельного топлива</t>
  </si>
  <si>
    <t>Диз. топливо</t>
  </si>
  <si>
    <t>4.2.185</t>
  </si>
  <si>
    <t>Транспортирование раствора пластификатора от насосов Н-28/3,4 до емкости Е-32, Е-36, реакторов R-1,R-2, R-3 и на отгрузку в автоцистерну</t>
  </si>
  <si>
    <t>19(2017-011)</t>
  </si>
  <si>
    <t>Раствор пластификатора</t>
  </si>
  <si>
    <t>25(2017-011)</t>
  </si>
  <si>
    <t>26(2017-011)</t>
  </si>
  <si>
    <t>27(2017-011)</t>
  </si>
  <si>
    <t>28(2017-011)</t>
  </si>
  <si>
    <t>4.2.188</t>
  </si>
  <si>
    <t>Транспортирование раствора пластификатора от емкостей Е-36,R-1,R-2,R-3 до насосов Н-28/1,2,3,4</t>
  </si>
  <si>
    <t>20(2017-011)</t>
  </si>
  <si>
    <t>0,01-0,12</t>
  </si>
  <si>
    <t>80-100</t>
  </si>
  <si>
    <t>21(2017-011)</t>
  </si>
  <si>
    <t>22(2017-011)</t>
  </si>
  <si>
    <t>4.2.190</t>
  </si>
  <si>
    <t>транспортирование растворителяот насосов Н-27/3,4 до реакторов R-1,R-2,R-3</t>
  </si>
  <si>
    <t>6(2017-011)</t>
  </si>
  <si>
    <t>растворитель</t>
  </si>
  <si>
    <t>20-100</t>
  </si>
  <si>
    <t>7(2017-011)</t>
  </si>
  <si>
    <t>8(2017-011)</t>
  </si>
  <si>
    <t>4.2.191</t>
  </si>
  <si>
    <t>транспортирование растворителя от автоцистерны, емкостей Е-34, Е-35 к насосам Н-27/3,4</t>
  </si>
  <si>
    <t>1(2017-011)</t>
  </si>
  <si>
    <t xml:space="preserve">растворитель </t>
  </si>
  <si>
    <t>4(2017-011)</t>
  </si>
  <si>
    <t>5(2017-011)</t>
  </si>
  <si>
    <t>4.2.192</t>
  </si>
  <si>
    <t>транспортирование растворителяот от насосов Н-27/3,4 до емкостей Е-34, Е-35 и до линии 8(2017-011)</t>
  </si>
  <si>
    <t>2(2017-011)</t>
  </si>
  <si>
    <t>3(2017-011)</t>
  </si>
  <si>
    <t>4.2.193</t>
  </si>
  <si>
    <t>транспортирование керосина к реакторам R-1,R-2,R-3 и теплообменнику Т-3</t>
  </si>
  <si>
    <t>11(2017-011)</t>
  </si>
  <si>
    <t>керосин</t>
  </si>
  <si>
    <t>16(2017-011)</t>
  </si>
  <si>
    <t>4.2.195</t>
  </si>
  <si>
    <t>газ от реакторов R-1,R-2,R-3, емкостей Е-34,Е35,Е36 в газоуровнительную систему</t>
  </si>
  <si>
    <t>10(2017-011)</t>
  </si>
  <si>
    <t>15(2017-011)</t>
  </si>
  <si>
    <t>0,03-0,15</t>
  </si>
  <si>
    <t xml:space="preserve"> от -50 до 38</t>
  </si>
  <si>
    <t>4.2.198</t>
  </si>
  <si>
    <t>Бензин АИ-92, АИ-95к насосам Н-1/А,В,С</t>
  </si>
  <si>
    <t>410-Р04-04-00</t>
  </si>
  <si>
    <t>бензин высокооктановый АИ-92, АИ-95</t>
  </si>
  <si>
    <t>410-Р05-04-00</t>
  </si>
  <si>
    <t>0,3-0,75</t>
  </si>
  <si>
    <t>410-Р05-05-00</t>
  </si>
  <si>
    <t>0,55-1,1</t>
  </si>
  <si>
    <t>от 10 до 50</t>
  </si>
  <si>
    <t>410-Р02-03-00</t>
  </si>
  <si>
    <t>Водянной пар</t>
  </si>
  <si>
    <t>4.2.02ПВ</t>
  </si>
  <si>
    <t>Трубопроводы пара,парков 2/2, 2/4, 2/5, 3/2, насоснной промежуточного парка, узла приготовления топлив, насосной  темных нефтепродуктов поз.А22, насосной  темных нефтепродуктов №2 поз.А23.</t>
  </si>
  <si>
    <t>Трубопровод пара парка 2/2 (Р19-Р22)</t>
  </si>
  <si>
    <t>Трубопровод пара парка 2/2 (Р23-Р24)</t>
  </si>
  <si>
    <t>Трубопровод пара парка 2/4</t>
  </si>
  <si>
    <t>Трубопровод пара парка 2/5 и насосной промежуточного парка</t>
  </si>
  <si>
    <t>Трубопровод пара парка 3/2</t>
  </si>
  <si>
    <t>Трубопровод пара узла приготовления топлив</t>
  </si>
  <si>
    <t>Трубопроводы пара  насосной темных нефтепродуктов поз. А22, насосной темных нефтепродуктов №2 поз. А23.</t>
  </si>
  <si>
    <t>Транспортирование воды</t>
  </si>
  <si>
    <t>4.2.07ПВ</t>
  </si>
  <si>
    <t>Трубопровод теплофикационной воды в резервуарном парке 2/2, поз. А26</t>
  </si>
  <si>
    <t>Трубопровод  парка 2/2 к Р-19 - Р-22</t>
  </si>
  <si>
    <t>Трубопровод  парка 2/2 к Р-23 - Р-24</t>
  </si>
  <si>
    <t>Трубопровод  узла А26</t>
  </si>
  <si>
    <t>4.2.08ПВ</t>
  </si>
  <si>
    <t>Трубопровод теплофикационной воды в резервуарном парк 3/2</t>
  </si>
  <si>
    <t>Трубопровод  парка 3/2 к Р-25 - Р-28</t>
  </si>
  <si>
    <t>11</t>
  </si>
  <si>
    <t>9</t>
  </si>
  <si>
    <t>89</t>
  </si>
  <si>
    <t>ТСЦ№4_УМЦК (Участок межцеховых коммуникаций)</t>
  </si>
  <si>
    <t>не более 50</t>
  </si>
  <si>
    <t>4.3.006</t>
  </si>
  <si>
    <t>Дизельное топливо "Б", "ДТл", "ДТз", "Б/1", "ДТл/1", "ДТз/1"от УГП на НПС "Тюмень"</t>
  </si>
  <si>
    <t>линейный трубопровод</t>
  </si>
  <si>
    <t>не более 1,5</t>
  </si>
  <si>
    <t>4.3.007</t>
  </si>
  <si>
    <t>Факельный коллектор общей сети</t>
  </si>
  <si>
    <t>F01-00-00</t>
  </si>
  <si>
    <t>не более  278</t>
  </si>
  <si>
    <t>F01-04-00</t>
  </si>
  <si>
    <t>300-HF-0003</t>
  </si>
  <si>
    <t>4.3.009</t>
  </si>
  <si>
    <t>Топливный газ (природный газ) к установкам площадки В1 и установкам АТ-1, АТ-2</t>
  </si>
  <si>
    <t>G01-01-00 (G01-05-00)</t>
  </si>
  <si>
    <t>Топливный газ (природный газ)</t>
  </si>
  <si>
    <t>4.3.012</t>
  </si>
  <si>
    <t>Прямогонная дизельная фракция на пуск УГПМ</t>
  </si>
  <si>
    <t xml:space="preserve">247-Р04-06-00 </t>
  </si>
  <si>
    <t>не более 2,0</t>
  </si>
  <si>
    <t>300-RO-1001</t>
  </si>
  <si>
    <t>4.3.013</t>
  </si>
  <si>
    <t xml:space="preserve">Кислая вода от УГПМ </t>
  </si>
  <si>
    <t>Р37-02-00</t>
  </si>
  <si>
    <t>не более 3,2</t>
  </si>
  <si>
    <t>не более 41</t>
  </si>
  <si>
    <t>Р37-03-00</t>
  </si>
  <si>
    <t>Р37-04-00</t>
  </si>
  <si>
    <t>300-SRW-1007</t>
  </si>
  <si>
    <t>4.3.014</t>
  </si>
  <si>
    <t>Конденсат топливного газа из сепаратора 232-10D7001 до трубопровода 201-D01-02-00</t>
  </si>
  <si>
    <t>Р39-00-00</t>
  </si>
  <si>
    <t>4.3.017</t>
  </si>
  <si>
    <t>Антифриз прямой от существующей линии 21/23 до резервуарного парка сырья тит.201 и ЭЛОУ-АТ-3</t>
  </si>
  <si>
    <t>АF1-01-00</t>
  </si>
  <si>
    <t>Антифриз прямой</t>
  </si>
  <si>
    <t>не более 1,05</t>
  </si>
  <si>
    <t>не более 35</t>
  </si>
  <si>
    <t>АF1-02-00</t>
  </si>
  <si>
    <t>4.3.018</t>
  </si>
  <si>
    <t>Антифриз обратный от ЭЛОУ-АТ-3 и резервуарного парка сырья тит.201 до существующей линии 21/24</t>
  </si>
  <si>
    <t>АF2-01-00</t>
  </si>
  <si>
    <t xml:space="preserve">Антифриз обратный </t>
  </si>
  <si>
    <t>не более 0,72</t>
  </si>
  <si>
    <t>не более 70</t>
  </si>
  <si>
    <t>АF2-02-00</t>
  </si>
  <si>
    <t>4.3.019</t>
  </si>
  <si>
    <t>Легкая нефть г/к с эстакады слива до тит. 201 "Резервуарный парк сырья"</t>
  </si>
  <si>
    <t>Р01-00-00</t>
  </si>
  <si>
    <t>Легкая нефть</t>
  </si>
  <si>
    <t>не более 0,7</t>
  </si>
  <si>
    <t>4.3.022</t>
  </si>
  <si>
    <t>Сырье установки ГО ДТ от тит. 203 до границы установки ГО ДТ (тит. 204)</t>
  </si>
  <si>
    <t>247-Р31-02-00</t>
  </si>
  <si>
    <t>Сырье установки ГО ДТ</t>
  </si>
  <si>
    <t>203-Р05-03-00</t>
  </si>
  <si>
    <t>4.3.023</t>
  </si>
  <si>
    <t>Некондиция установки ГО ДТ до тит. 203 и трубопровода Р12-01-00</t>
  </si>
  <si>
    <t>247-Р18-01-00</t>
  </si>
  <si>
    <t>не более 55</t>
  </si>
  <si>
    <t>247-Р18-02-00</t>
  </si>
  <si>
    <t>203-Р04-01-00</t>
  </si>
  <si>
    <t>4.3.024</t>
  </si>
  <si>
    <t>ДТ гидроочищенное с установки ГО ДТ к узлу приготовления топлив (А-26)</t>
  </si>
  <si>
    <t>4.3.025</t>
  </si>
  <si>
    <t>Концентрат присадки от узла приготовления топлив (А-26)на установку  ГО ДТ (тит.204)</t>
  </si>
  <si>
    <t>Концентрат присадки</t>
  </si>
  <si>
    <t>4.3.026</t>
  </si>
  <si>
    <t>Дизельное топливо летние  стандарта  евро 5 с УГОДТ на УГП</t>
  </si>
  <si>
    <t>4.3.027</t>
  </si>
  <si>
    <t>Нефть товарная от  БРД до задвижки Н-1а</t>
  </si>
  <si>
    <t>1/11</t>
  </si>
  <si>
    <t>Нефть товарная от задвижки Ду-300 (Н-1А) до арматурного узла ТСП</t>
  </si>
  <si>
    <t>1/24</t>
  </si>
  <si>
    <t>нефть  товарная</t>
  </si>
  <si>
    <t>4.3.036</t>
  </si>
  <si>
    <t>Дизельное топливо легкое с АТ-2 на А26(36/1)</t>
  </si>
  <si>
    <t>36/1</t>
  </si>
  <si>
    <t>4.3.037</t>
  </si>
  <si>
    <t>ГИ 1,71</t>
  </si>
  <si>
    <t>Дизельное топливо тяжелое с АТ-2 на А26(35/1)</t>
  </si>
  <si>
    <t>35/1</t>
  </si>
  <si>
    <t>4.3.043</t>
  </si>
  <si>
    <t>Танспортировка дизельного топлива</t>
  </si>
  <si>
    <t>тр-д ДТ от насосов Р-503 на автоналив</t>
  </si>
  <si>
    <t>дизельное топливо</t>
  </si>
  <si>
    <t>4.3.044</t>
  </si>
  <si>
    <t>Транспортирование дизельного топлива от трубопровода 3/4 до емкости аварийного топлива котельной</t>
  </si>
  <si>
    <t>3/30</t>
  </si>
  <si>
    <t>4.3.046</t>
  </si>
  <si>
    <t>Транспортирование гликольной воды от трубопровода 21/22 до трубопровода 21/6 (обратный)</t>
  </si>
  <si>
    <t>21/20</t>
  </si>
  <si>
    <t>4.3.049</t>
  </si>
  <si>
    <t>Подпиточный водород с УПВ (тит.205) до установки ГОДТ (тит.204)</t>
  </si>
  <si>
    <t>Подпиточный водород</t>
  </si>
  <si>
    <t>4.3.051</t>
  </si>
  <si>
    <t>Углеводородный контенсат от УПЭС (тит.206) до трубопровода Р12-01-00 (некондиции)</t>
  </si>
  <si>
    <t>Р24-00-00</t>
  </si>
  <si>
    <t>4.3.054</t>
  </si>
  <si>
    <t>СУГ с ЭЛОУ АТ-2 на ЭЛОУ АТ-3</t>
  </si>
  <si>
    <t>Р06-02-00</t>
  </si>
  <si>
    <t>4.3.055</t>
  </si>
  <si>
    <t>СУГ ПБА(ПА) от установки ЭЛОУ АТ-3 (тит.202) до склада СУГ</t>
  </si>
  <si>
    <t>247-Р10-00-00</t>
  </si>
  <si>
    <t>СУГ ПБА (ПА)</t>
  </si>
  <si>
    <t>271-Р01-0001</t>
  </si>
  <si>
    <t>513-Р01-0001-13</t>
  </si>
  <si>
    <t>512-Р01-0001-12</t>
  </si>
  <si>
    <t>4.3.057</t>
  </si>
  <si>
    <t>Регенерированный раствор МДЭА от УПЭС (тит.206) до установок ЭЛОУ АТ-3 (тит.202) и ГОДТ (тит.204)</t>
  </si>
  <si>
    <t>Р35-04-00</t>
  </si>
  <si>
    <t>4.3.059</t>
  </si>
  <si>
    <t>Насыщенный раствор МДЭА с установки ГОДТ (тит.204) до УПЭС (тит.204)</t>
  </si>
  <si>
    <t>Р34-01-00</t>
  </si>
  <si>
    <t>4.3.060</t>
  </si>
  <si>
    <t>Легкий газоиль (бензин и легкий газоиль)от УГПМ на тит.203 и тит.204</t>
  </si>
  <si>
    <t xml:space="preserve">Р19-00-00, </t>
  </si>
  <si>
    <t>Легкий вакуумный газоиль</t>
  </si>
  <si>
    <t>Р19-01-00</t>
  </si>
  <si>
    <t>203-Р01-00-00</t>
  </si>
  <si>
    <t>Р21-2027</t>
  </si>
  <si>
    <t>4.3.061</t>
  </si>
  <si>
    <t>Топочный мазут  с УГПМ в РП</t>
  </si>
  <si>
    <t>Р22-00-00</t>
  </si>
  <si>
    <t>300-Р03-1039</t>
  </si>
  <si>
    <t>4.3.064</t>
  </si>
  <si>
    <t>Факельный газ с установки АТ-2до трубопровода F01-00-00</t>
  </si>
  <si>
    <t>17/7(262</t>
  </si>
  <si>
    <t>17Г1СУ</t>
  </si>
  <si>
    <t>4.3.069</t>
  </si>
  <si>
    <t>Мазут из резервуарного парка на УГПМ</t>
  </si>
  <si>
    <t>Р05-00-00</t>
  </si>
  <si>
    <t>4.3.070</t>
  </si>
  <si>
    <t>Тяжелый гаоиль коксования в парк</t>
  </si>
  <si>
    <t>12(2016-002)</t>
  </si>
  <si>
    <t>ТГК</t>
  </si>
  <si>
    <t>4.3.071</t>
  </si>
  <si>
    <t>Трубопровод смеси углеводородов (сырье ЭЛОУ АТ1) в резервуары Р1, Р2</t>
  </si>
  <si>
    <t>14(2016-002)</t>
  </si>
  <si>
    <t>Углеводородное сырье</t>
  </si>
  <si>
    <t>4.3.072</t>
  </si>
  <si>
    <t>Дизельное топливо летнее (Евро 5 от УГОДТ на УГП )</t>
  </si>
  <si>
    <t>420-Р01-01-00</t>
  </si>
  <si>
    <t>4.3.080</t>
  </si>
  <si>
    <t>некондиция с УГПМ</t>
  </si>
  <si>
    <t>6(2016-002)</t>
  </si>
  <si>
    <t>4.3.082</t>
  </si>
  <si>
    <t>Бутановая фракция</t>
  </si>
  <si>
    <t>Р45-00-00</t>
  </si>
  <si>
    <t>4.3.083</t>
  </si>
  <si>
    <t>Избыточный водород</t>
  </si>
  <si>
    <t>Р40-00-00</t>
  </si>
  <si>
    <t>не более 87</t>
  </si>
  <si>
    <t>не более 1,62</t>
  </si>
  <si>
    <t>4.3.086</t>
  </si>
  <si>
    <t>Р06-01-00</t>
  </si>
  <si>
    <t>ЦВиВ№5_УОВ (Участок оборотного водоснабжения)</t>
  </si>
  <si>
    <t>5.2.001</t>
  </si>
  <si>
    <t>Трубопровод К16 Водонефтяная эмульсия</t>
  </si>
  <si>
    <t>234-К16-01-01</t>
  </si>
  <si>
    <t xml:space="preserve">Водонефтяная эмульсия </t>
  </si>
  <si>
    <t>234-К16-01-02</t>
  </si>
  <si>
    <t>234-К16-01-03</t>
  </si>
  <si>
    <t>234-К16-01-04</t>
  </si>
  <si>
    <t>234-К16-01-05</t>
  </si>
  <si>
    <t>234-К16-01-06</t>
  </si>
  <si>
    <t>УОНЖТ_УОТНиПН (Участок отгрузки темных нефтепродуктов и приема нефти)</t>
  </si>
  <si>
    <t>7.1.006</t>
  </si>
  <si>
    <t>Трубопровод бензина                                                (Задвижка Б-49 - тупик ж/д пути №17)</t>
  </si>
  <si>
    <t>7.1.007</t>
  </si>
  <si>
    <t>Трубопровод дизельного топлива зимнего
 (Задвижка Дз-16 - тупик ж/д пути №16)</t>
  </si>
  <si>
    <t>7.1.011</t>
  </si>
  <si>
    <t>Трубопровод нефти и газового конденсата
(Насосы Н 40/1-5 - ЗД513, ЗД514, ЗД515.)</t>
  </si>
  <si>
    <t>Нефть, газовый конденсат</t>
  </si>
  <si>
    <t>-15   +40</t>
  </si>
  <si>
    <t>Вст.10</t>
  </si>
  <si>
    <t>7.1.021</t>
  </si>
  <si>
    <t>Трубопровод отвода паров из дренажной емкости Е-21, стартовой емкости Е-20
 (Емкости Е-20, Е-21 - свеча рассеивания)</t>
  </si>
  <si>
    <t>Пары нефти и газового конденсата</t>
  </si>
  <si>
    <t>Мазут, нефть</t>
  </si>
  <si>
    <t>7.1.031</t>
  </si>
  <si>
    <t>Дренажный трубопровод МНСМ</t>
  </si>
  <si>
    <t>Мазут, нефть, вакуумный газойль</t>
  </si>
  <si>
    <t>+20 +90</t>
  </si>
  <si>
    <t>7.1.032</t>
  </si>
  <si>
    <t xml:space="preserve">Вентиляционный трубопровод стартовой емкости                                                             </t>
  </si>
  <si>
    <t>Пары мазута, нефти, вакуумного газойля</t>
  </si>
  <si>
    <t>вакуум</t>
  </si>
  <si>
    <t>7.1.034</t>
  </si>
  <si>
    <t xml:space="preserve">Трубопровод соединения УСТМ с МНСМ                                                             </t>
  </si>
  <si>
    <t>7.1.035</t>
  </si>
  <si>
    <t>Трубопровод перекачки мазута в резервуарный парк
 (Тупик ж/д пути №17 - Э1/2014-015)</t>
  </si>
  <si>
    <t>7.1.01ПВ</t>
  </si>
  <si>
    <t>Транспортировка пара по эстакаде налива темных н/пр.</t>
  </si>
  <si>
    <t>Вст10</t>
  </si>
  <si>
    <t>7.1.02ПВ</t>
  </si>
  <si>
    <t>Транспортировка пара по эстакаде налива светлых н/пр.</t>
  </si>
  <si>
    <t>7.1.03ПВ</t>
  </si>
  <si>
    <t>Транспортировка горячей воды по эстакаде налива темных н/пр.</t>
  </si>
  <si>
    <t>7.1.04ПВ</t>
  </si>
  <si>
    <t>Транспортировка горячей воды по эстакаде налива светлых н/пр.</t>
  </si>
  <si>
    <t>УОСН (Участок отгрузки светлых  нефтепродуктов)</t>
  </si>
  <si>
    <t>−35÷ +40</t>
  </si>
  <si>
    <t>7.2.007</t>
  </si>
  <si>
    <t>Трубопровод транспортирования дизельного топлива по железнодорожной двухсторонней сливо-наливной эстакаде для дизельного топлива и бензина</t>
  </si>
  <si>
    <t>7.2.021</t>
  </si>
  <si>
    <t>Трубопровод БГС (трубопровод транспортирования бензина по железнодорожной двухсторонней сливо-наливной эстакаде для дизельного топлива и бензина)</t>
  </si>
  <si>
    <t>трубопровод бензина по эстакаде №2 поз.6</t>
  </si>
  <si>
    <t>бензин</t>
  </si>
  <si>
    <t>от -50 до +40</t>
  </si>
  <si>
    <t>7.2.024</t>
  </si>
  <si>
    <t>Трубопровод регулятор-92. Премиум ЕВРО-95 (трубопровод транспортирования бензина по железнодорожной двухсторонней сливо-наливной эстакаде для дизельного топлива и бензина)</t>
  </si>
  <si>
    <t>7.2.026</t>
  </si>
  <si>
    <t>Дренаж бензина. Дренирование бензина (по закрытой системе)</t>
  </si>
  <si>
    <t>410-D01-05-01</t>
  </si>
  <si>
    <t>бензин/ЛВЖ</t>
  </si>
  <si>
    <t>.-50 +38</t>
  </si>
  <si>
    <t>410-D01-05-02</t>
  </si>
  <si>
    <t>410-D01-05-03</t>
  </si>
  <si>
    <t>410-D01-05-04</t>
  </si>
  <si>
    <t>7.2.030</t>
  </si>
  <si>
    <t>пары дизельного топлива. Отвод паров дизельного топлива</t>
  </si>
  <si>
    <t>410-Р08-01-00</t>
  </si>
  <si>
    <t>пары дизельного топлива (ДТ)/ГГ</t>
  </si>
  <si>
    <t>7.2.031</t>
  </si>
  <si>
    <t>пары бензина.Отвод паров бензина</t>
  </si>
  <si>
    <t>410-Р07-04-00</t>
  </si>
  <si>
    <t>Пары бензина/ГГ</t>
  </si>
  <si>
    <t>7.2.032</t>
  </si>
  <si>
    <t>бензин регуляр-95. Транспортировка нефтепродукта</t>
  </si>
  <si>
    <t>бензин регуляр-95/ЛВЖ</t>
  </si>
  <si>
    <t>7.2.034</t>
  </si>
  <si>
    <t xml:space="preserve"> Дизельное топливо зимнее.Транспортировка нефтепродукта</t>
  </si>
  <si>
    <t>Дизельное топливо зимнее (ДТз) /ЛВЖ</t>
  </si>
  <si>
    <t>Наиенование установки/участка</t>
  </si>
  <si>
    <t>Кол.элиментов (шт.)</t>
  </si>
  <si>
    <t>Сечений на прямых участках трубопровода, шт.</t>
  </si>
  <si>
    <t xml:space="preserve">Общее количество мест замеров (отводы, тройники, прямые участки и т.д.),  шт. </t>
  </si>
  <si>
    <t>АТ-1</t>
  </si>
  <si>
    <t>АТ-2</t>
  </si>
  <si>
    <t>АТ-3</t>
  </si>
  <si>
    <t>УГОДТ</t>
  </si>
  <si>
    <t>УПВ</t>
  </si>
  <si>
    <t>КУПВБ</t>
  </si>
  <si>
    <t>УГПМ</t>
  </si>
  <si>
    <t>УПЭС</t>
  </si>
  <si>
    <t>УПХН</t>
  </si>
  <si>
    <t>УПХНП</t>
  </si>
  <si>
    <t>УМЦК</t>
  </si>
  <si>
    <t>УОТНиПН</t>
  </si>
  <si>
    <t>УОСН</t>
  </si>
  <si>
    <t>ИТОГО:</t>
  </si>
  <si>
    <t>СУГ ФХ</t>
  </si>
  <si>
    <t>УОВ</t>
  </si>
  <si>
    <t>Итого: 1 шт.</t>
  </si>
  <si>
    <t>Итого: 3 шт.</t>
  </si>
  <si>
    <t>Итого: 19 шт.</t>
  </si>
  <si>
    <t>Итого: 53 шт.</t>
  </si>
  <si>
    <t>Итого: 38 шт.</t>
  </si>
  <si>
    <t>Итого: 8 шт.</t>
  </si>
  <si>
    <t>Кол. паспортов ТТ (шт.)</t>
  </si>
  <si>
    <t>ТЦПН№1_АТ-3 (Атмосферная трубчатка)</t>
  </si>
  <si>
    <r>
      <rPr>
        <i/>
        <sz val="9"/>
        <color theme="1"/>
        <rFont val="Times New Roman"/>
        <family val="1"/>
        <charset val="204"/>
      </rPr>
      <t>температура, С</t>
    </r>
    <r>
      <rPr>
        <i/>
        <vertAlign val="superscript"/>
        <sz val="9"/>
        <color rgb="FF000000"/>
        <rFont val="Times New Roman"/>
        <family val="1"/>
        <charset val="204"/>
      </rPr>
      <t>0</t>
    </r>
  </si>
  <si>
    <t>1.3.006</t>
  </si>
  <si>
    <t>Сброс на свечу пропарочный от линии S02-01-00 в атмосферу</t>
  </si>
  <si>
    <t>АТО-25-00</t>
  </si>
  <si>
    <t>Сброс на свечу пропарочный</t>
  </si>
  <si>
    <t>380</t>
  </si>
  <si>
    <t>Ст. 20</t>
  </si>
  <si>
    <t xml:space="preserve">Дренаж светлых нефтепродуктов </t>
  </si>
  <si>
    <t>1,06</t>
  </si>
  <si>
    <t>1.3.008</t>
  </si>
  <si>
    <t>Дренаж светлых нефтепродуктов от энергопоста в емкость D-018</t>
  </si>
  <si>
    <t>D01-02-01</t>
  </si>
  <si>
    <t>1.3.010</t>
  </si>
  <si>
    <t>D01-01-00</t>
  </si>
  <si>
    <t>D01-05-00</t>
  </si>
  <si>
    <t>D01-06-00</t>
  </si>
  <si>
    <t>D01-15-00</t>
  </si>
  <si>
    <t>20-60</t>
  </si>
  <si>
    <t>D01-16-00</t>
  </si>
  <si>
    <t>D01-36-00</t>
  </si>
  <si>
    <t>D01-45-00</t>
  </si>
  <si>
    <t>30-60</t>
  </si>
  <si>
    <t>D01-46-00</t>
  </si>
  <si>
    <t>D01-50-00</t>
  </si>
  <si>
    <t>D01-51-00</t>
  </si>
  <si>
    <t>1.3.012</t>
  </si>
  <si>
    <t xml:space="preserve">Дренаж темных нефтепродуктов от емкости D-019 в линию D01-0200 </t>
  </si>
  <si>
    <t>Дренаж тёмных нефтепродуктов</t>
  </si>
  <si>
    <t>90</t>
  </si>
  <si>
    <t>1.3.014</t>
  </si>
  <si>
    <t xml:space="preserve">Дренаж темных нефтепродуктов </t>
  </si>
  <si>
    <t>D02-01-00</t>
  </si>
  <si>
    <t>D02-04-00</t>
  </si>
  <si>
    <t>D02-13-01</t>
  </si>
  <si>
    <t>D02-13-02</t>
  </si>
  <si>
    <t>D02-14-00</t>
  </si>
  <si>
    <t>D02-15-00</t>
  </si>
  <si>
    <t>D02-16-01</t>
  </si>
  <si>
    <t>D02-16-02</t>
  </si>
  <si>
    <t>D02-17-00</t>
  </si>
  <si>
    <t>D02-18-00</t>
  </si>
  <si>
    <t>D02-19-00</t>
  </si>
  <si>
    <t>D02-20-00</t>
  </si>
  <si>
    <t>D02-21-00</t>
  </si>
  <si>
    <t>D02-22-00</t>
  </si>
  <si>
    <t>D02-23-00</t>
  </si>
  <si>
    <t>D02-23-01</t>
  </si>
  <si>
    <t>D02-23-02</t>
  </si>
  <si>
    <t>D02-23-03</t>
  </si>
  <si>
    <t>D02-25-00</t>
  </si>
  <si>
    <t>D02-25-01</t>
  </si>
  <si>
    <t>1.3.015</t>
  </si>
  <si>
    <t xml:space="preserve">Газ на факел </t>
  </si>
  <si>
    <t>F01-11-00</t>
  </si>
  <si>
    <t>50-100</t>
  </si>
  <si>
    <t>F01-13-00</t>
  </si>
  <si>
    <t>250</t>
  </si>
  <si>
    <t>F01-13-01</t>
  </si>
  <si>
    <t>F01-16-00</t>
  </si>
  <si>
    <t>1.3.016</t>
  </si>
  <si>
    <t>F01-18-00</t>
  </si>
  <si>
    <t>F01-19-00</t>
  </si>
  <si>
    <t>1.3.017</t>
  </si>
  <si>
    <t xml:space="preserve">Газ на факел из емкости D-017 в линию F01-13-00 </t>
  </si>
  <si>
    <t>F01-22-00</t>
  </si>
  <si>
    <t>Окр. среда</t>
  </si>
  <si>
    <t>1.3.018</t>
  </si>
  <si>
    <t>Газ на факел из емкости D-020 до    МЦК-2</t>
  </si>
  <si>
    <t>F01-15-00</t>
  </si>
  <si>
    <t>1.3.020</t>
  </si>
  <si>
    <t>231</t>
  </si>
  <si>
    <t>F01-05-00</t>
  </si>
  <si>
    <t>F01-08-00</t>
  </si>
  <si>
    <t>56</t>
  </si>
  <si>
    <t>F01-09-00</t>
  </si>
  <si>
    <t>40-45</t>
  </si>
  <si>
    <t>F01-12-00</t>
  </si>
  <si>
    <t>1.3.021</t>
  </si>
  <si>
    <t>F01-02-00</t>
  </si>
  <si>
    <t>200</t>
  </si>
  <si>
    <t>F01-07-00</t>
  </si>
  <si>
    <t>140</t>
  </si>
  <si>
    <t>F01-10-00</t>
  </si>
  <si>
    <t>F01-14-00</t>
  </si>
  <si>
    <t>F01-17-00</t>
  </si>
  <si>
    <t>F01-17-03</t>
  </si>
  <si>
    <t>0,1-0,6</t>
  </si>
  <si>
    <t>F01-20-00</t>
  </si>
  <si>
    <t>F01-21-00</t>
  </si>
  <si>
    <t>- 20</t>
  </si>
  <si>
    <t>F01-23-00</t>
  </si>
  <si>
    <t>35-40</t>
  </si>
  <si>
    <t>1.3.022</t>
  </si>
  <si>
    <t xml:space="preserve">Топливный газ из заводской сети </t>
  </si>
  <si>
    <t>1.3.026</t>
  </si>
  <si>
    <t>Сырая нефть от МЦК-2 к пробоотборникам, к насосам Р-001/А,В</t>
  </si>
  <si>
    <t>0,23</t>
  </si>
  <si>
    <t>Р01-01-01</t>
  </si>
  <si>
    <t>Р01-03-00</t>
  </si>
  <si>
    <t>1.3.027</t>
  </si>
  <si>
    <t>Сырая нефть от насосов Р-001/А,В в теплообменник Е-001</t>
  </si>
  <si>
    <t>Р01-04-00</t>
  </si>
  <si>
    <t>2,35</t>
  </si>
  <si>
    <t>1,56</t>
  </si>
  <si>
    <t>1.3.029</t>
  </si>
  <si>
    <t>Сырая нефть из теплообменника Е-001 в трубопровод D02-12-00</t>
  </si>
  <si>
    <t>1.3.030</t>
  </si>
  <si>
    <t>Сырая нефть из теплообменника Е-001 в л. Р01-06-00</t>
  </si>
  <si>
    <t xml:space="preserve"> Р01-06-02</t>
  </si>
  <si>
    <t>1.3.031</t>
  </si>
  <si>
    <t>Сырая нефть из теплообменника Е-004 в теплообменник Е-005</t>
  </si>
  <si>
    <t>60</t>
  </si>
  <si>
    <t>1.3.032</t>
  </si>
  <si>
    <t>Сырая нефть из теплообменника Е-004 в трубопровод D02-11-00</t>
  </si>
  <si>
    <t>Р01-08-01</t>
  </si>
  <si>
    <t>1.3.034</t>
  </si>
  <si>
    <t>Сырая нефть из теплообменника Е-005 в теплообменник Е-006</t>
  </si>
  <si>
    <t>Р01-09-00</t>
  </si>
  <si>
    <t>1,11</t>
  </si>
  <si>
    <t>84</t>
  </si>
  <si>
    <t>1.3.035</t>
  </si>
  <si>
    <t>Сырая нефть из теплообменника Е-002 в теплообменник Е-003</t>
  </si>
  <si>
    <t>Р01-11-00</t>
  </si>
  <si>
    <t>1,16</t>
  </si>
  <si>
    <t>44</t>
  </si>
  <si>
    <t>1.3.036</t>
  </si>
  <si>
    <t>Сырая нефть из теплообменников Е-003, Е-006 в электродегидраторы D-001 А/В</t>
  </si>
  <si>
    <t>Р01-12-00</t>
  </si>
  <si>
    <t>1,14</t>
  </si>
  <si>
    <t>95</t>
  </si>
  <si>
    <t>Р01-13-00</t>
  </si>
  <si>
    <t>1,04</t>
  </si>
  <si>
    <t>1,1</t>
  </si>
  <si>
    <t>1.3.043</t>
  </si>
  <si>
    <t>Обессоленная нефть из электродегидратора D-001 А в электродегидратор D-002 А</t>
  </si>
  <si>
    <t>1.3.044</t>
  </si>
  <si>
    <t>Обессоленная нефть из трубопровода Р02-01-00 в узел отбора проб № 4</t>
  </si>
  <si>
    <t>1.3.045</t>
  </si>
  <si>
    <t>Обессоленная нефть из электродегидратора D-001 А в трубопроводы АТО-01-00, N01-08-03</t>
  </si>
  <si>
    <t>Р02-01-04</t>
  </si>
  <si>
    <t>1.3.046</t>
  </si>
  <si>
    <t>Обессоленная нефть из узла присоединения шланга в эл.дегидратор D-002 А</t>
  </si>
  <si>
    <t>Р02-01-06</t>
  </si>
  <si>
    <t>1.3.048</t>
  </si>
  <si>
    <t>Обессоленная нефть из эл.дегидраторов D-001 А/В; D-002 А/В в колонну  С-001</t>
  </si>
  <si>
    <t>Р02-01-03</t>
  </si>
  <si>
    <t>Р02-02-03</t>
  </si>
  <si>
    <t>Р02-03-03</t>
  </si>
  <si>
    <t>Р02-15-00</t>
  </si>
  <si>
    <t>Р02-15-01</t>
  </si>
  <si>
    <t>Р02-15-02</t>
  </si>
  <si>
    <t>Р02-15-03</t>
  </si>
  <si>
    <t>Р02-17-00</t>
  </si>
  <si>
    <t>Р02-17-01</t>
  </si>
  <si>
    <t>1.3.049</t>
  </si>
  <si>
    <t>Обессоленная нефть из электродегидратора D-002 А в трубопроводы АТО-03-00, N01-08-01</t>
  </si>
  <si>
    <t>Р02-02-04</t>
  </si>
  <si>
    <t>1.3.050</t>
  </si>
  <si>
    <t>Обессоленная нефть из электродегидратора D-001 В в электродегидратор D-002 В</t>
  </si>
  <si>
    <t>1.3.052</t>
  </si>
  <si>
    <t>Обессоленная нефть из электродегидратора D-001 В в трубопроводы АТО-02-00, N01-08-02</t>
  </si>
  <si>
    <t>Р02-03-04</t>
  </si>
  <si>
    <t>1.3.053</t>
  </si>
  <si>
    <t>Обессоленная нефть из узла присоединения шланга в эл.дегидратор D-002 В</t>
  </si>
  <si>
    <t>Р02-03-06</t>
  </si>
  <si>
    <t>1.3.055</t>
  </si>
  <si>
    <t>Обессоленная нефть из электродегидратора D-002 В в трубопроводы АТО-04-00, N01-08-00</t>
  </si>
  <si>
    <t>1.3.056</t>
  </si>
  <si>
    <t>Обессоленная нефть из электродегидраторов D-002 А/В в теплообменник Е-007</t>
  </si>
  <si>
    <t>Р02-02-00</t>
  </si>
  <si>
    <t>1.3.057</t>
  </si>
  <si>
    <t>Обессоленная нефть из теплообменника Е-009 в теплообменник Е-010</t>
  </si>
  <si>
    <t>Р02-10-00</t>
  </si>
  <si>
    <t>1.3.058</t>
  </si>
  <si>
    <t>Обессоленная нефть из теплообменника      Е-009 в трубопровод D02-17-00</t>
  </si>
  <si>
    <t>Р02-10-01</t>
  </si>
  <si>
    <t>1.3.059</t>
  </si>
  <si>
    <t>Обессоленная нефть из теплообменника Е-009 в л. Р02-10-00</t>
  </si>
  <si>
    <t>Р02-10-02</t>
  </si>
  <si>
    <t>1.3.060</t>
  </si>
  <si>
    <t>Обессоленная нефть из теплообменника Е-007 в теплообменники Е-008 А/В</t>
  </si>
  <si>
    <t>Р02-11-00</t>
  </si>
  <si>
    <t>105</t>
  </si>
  <si>
    <t>1.3.061</t>
  </si>
  <si>
    <t>Обессоленная нефть из теплообменников Е-008 А/В в трубопровод Р02-10-00</t>
  </si>
  <si>
    <t>Р02-12-00</t>
  </si>
  <si>
    <t>163</t>
  </si>
  <si>
    <t>1.3.062</t>
  </si>
  <si>
    <t>Обессоленная нефть из теплообменника Е-008 А в трубопровод D02-16-01</t>
  </si>
  <si>
    <t>Р02-12-01</t>
  </si>
  <si>
    <t>1.3.063</t>
  </si>
  <si>
    <t>Обессоленная нефть из теплообменника       Е-008 В в трубопровод  D02-16-02</t>
  </si>
  <si>
    <t>Р02-12-02</t>
  </si>
  <si>
    <t>1.3.064</t>
  </si>
  <si>
    <t>Обессоленная нефть из теплообменника Е-008 А в л. Р02-12-00</t>
  </si>
  <si>
    <t>Р02-12-03</t>
  </si>
  <si>
    <t>1.3.065</t>
  </si>
  <si>
    <t>Обессоленная нефть из теплообменника Е-008 В в л. Р02-12-00</t>
  </si>
  <si>
    <t>Р02-12-04</t>
  </si>
  <si>
    <t>1.3.066</t>
  </si>
  <si>
    <t>Обессоленная нефть из теплообменника Е-010 в трубопровод D02-15-00</t>
  </si>
  <si>
    <t>Р02-13-01</t>
  </si>
  <si>
    <t>181</t>
  </si>
  <si>
    <t>1.3.067</t>
  </si>
  <si>
    <t>Обессоленная нефть из теплообменника Е-010 в л. Р02-13-00</t>
  </si>
  <si>
    <t>Р02-13-02</t>
  </si>
  <si>
    <t>1.3.068</t>
  </si>
  <si>
    <t>Обессоленная нефть из теплообменника Е-010 и колонны С-001 в теплообменники Е-011 А/В</t>
  </si>
  <si>
    <t>Р02-13-00</t>
  </si>
  <si>
    <t>215</t>
  </si>
  <si>
    <t>1.3.069</t>
  </si>
  <si>
    <t>Обессоленная нефть из теплообменника Е-011 А в трубопровод  D02-13-01</t>
  </si>
  <si>
    <t>Р02-14-01</t>
  </si>
  <si>
    <t>1.3.070</t>
  </si>
  <si>
    <t>Обессоленная нефть из теплообменника       Е-011 В в трубопровод D02-13-02</t>
  </si>
  <si>
    <t>Р02-14-02</t>
  </si>
  <si>
    <t>1.3.073</t>
  </si>
  <si>
    <t>Обессоленная нефть от эл.дегидраторов D-001 А/В, D-002 А/В к насосам  Р-024 А/В</t>
  </si>
  <si>
    <t>Р01-13-01</t>
  </si>
  <si>
    <t>Р02-03-05</t>
  </si>
  <si>
    <t>Р02-01-05</t>
  </si>
  <si>
    <t>Р02-16-00</t>
  </si>
  <si>
    <t>1.3.074</t>
  </si>
  <si>
    <t>Отбензиненная нефть от колонны С-001 к насосам Р-003 А/В</t>
  </si>
  <si>
    <t>Отбензиненная нефть</t>
  </si>
  <si>
    <t>0,27</t>
  </si>
  <si>
    <t>Р03-19-00</t>
  </si>
  <si>
    <t>1.3.076</t>
  </si>
  <si>
    <t>Отбензиненная нефть от насосов Р-003 А/В до теплообменника Е-014</t>
  </si>
  <si>
    <t>1,99</t>
  </si>
  <si>
    <t>1,49</t>
  </si>
  <si>
    <t>Р03-02-03</t>
  </si>
  <si>
    <t>377</t>
  </si>
  <si>
    <t>1.3.085</t>
  </si>
  <si>
    <t>Нестабильный бензин из емкости  D-007 к насосам Р-004 А/В</t>
  </si>
  <si>
    <t>Р05-01-00</t>
  </si>
  <si>
    <t>0,44</t>
  </si>
  <si>
    <t>0,81</t>
  </si>
  <si>
    <t>1.3.090</t>
  </si>
  <si>
    <t>Нестабильный бензин из  емкости D-008 к насосам Р-011 А/В</t>
  </si>
  <si>
    <t>Р07-01-00</t>
  </si>
  <si>
    <t>1.3.091</t>
  </si>
  <si>
    <t>Нестабильный бензин из насосов Р-011 А/В в теплообменник Е-016</t>
  </si>
  <si>
    <t>Р07-02-00</t>
  </si>
  <si>
    <t>1,81</t>
  </si>
  <si>
    <t>1,73</t>
  </si>
  <si>
    <t>Р07-02-03</t>
  </si>
  <si>
    <t>1.3.094</t>
  </si>
  <si>
    <t>Нестабильный бензин из теплообменника Е-016 в колонну С-005</t>
  </si>
  <si>
    <t>Р07-03-00</t>
  </si>
  <si>
    <t>1.3.096</t>
  </si>
  <si>
    <t>Пары углеводородов из колонны С-001 в АВО А-009</t>
  </si>
  <si>
    <t>Пары углеводородов</t>
  </si>
  <si>
    <t>1.3.098</t>
  </si>
  <si>
    <t>Пары углеводородов из АВО А-009 в емкость D-006</t>
  </si>
  <si>
    <t>1.3.099</t>
  </si>
  <si>
    <t>Пары углеводородов с верха колонны С-002 до АВО А-001</t>
  </si>
  <si>
    <t>Р09-01-00</t>
  </si>
  <si>
    <t>0,37</t>
  </si>
  <si>
    <t>0,07</t>
  </si>
  <si>
    <t>135</t>
  </si>
  <si>
    <t>1.3.104</t>
  </si>
  <si>
    <t>Пары углеводородов от теплообменника Е-022 до емкости D-007</t>
  </si>
  <si>
    <t>1.3.105</t>
  </si>
  <si>
    <t>Керосиновая фракция от колонны С-002 до насосов Р-008 А/В</t>
  </si>
  <si>
    <t>Р10-01-00</t>
  </si>
  <si>
    <t>Керосиновая фракция (1-е ц.о.)</t>
  </si>
  <si>
    <t>1.3.106</t>
  </si>
  <si>
    <t>Керосиновая фракция от насосов Р-008 А/В до теплообменника Е-003</t>
  </si>
  <si>
    <t>0,89</t>
  </si>
  <si>
    <t>0,64</t>
  </si>
  <si>
    <t>1.3.107</t>
  </si>
  <si>
    <t>Керосиновая фракция из насосов Р-008 А/В в трубопровод D01-27-00</t>
  </si>
  <si>
    <t>Р10-02-01</t>
  </si>
  <si>
    <t>1.3.108</t>
  </si>
  <si>
    <t>Керосиновая фракция из теплообменника Е-003 в трубопровод D01-64-00</t>
  </si>
  <si>
    <t>1.3.109</t>
  </si>
  <si>
    <t>Керосиновая фракция из теплообменника Е-003 в атмосферу</t>
  </si>
  <si>
    <t>Р10-02-02</t>
  </si>
  <si>
    <t>1.3.110</t>
  </si>
  <si>
    <t>Керосиновая фракция от теплообменника Е-003 до теплообменника Е-006</t>
  </si>
  <si>
    <t>Р10-03-02</t>
  </si>
  <si>
    <t>1.3.111</t>
  </si>
  <si>
    <t>Керосиновая фракция из теплообменника Е-006 в трубопровод D01-65-00</t>
  </si>
  <si>
    <t>Р10-03-01</t>
  </si>
  <si>
    <t>1.3.112</t>
  </si>
  <si>
    <t>Керосиновая фракция из теплообменника Е-006 в атмосферу</t>
  </si>
  <si>
    <t>1.3.113</t>
  </si>
  <si>
    <t>Керосиновая фракция от теплообменника Е-006 до АВО А-002</t>
  </si>
  <si>
    <t>Р10-04-00</t>
  </si>
  <si>
    <t>0,38</t>
  </si>
  <si>
    <t>1.3.114</t>
  </si>
  <si>
    <t>Керосиновая фракция от АВО А-002 до колонны С-002</t>
  </si>
  <si>
    <t>Р10-05-00</t>
  </si>
  <si>
    <t>0,342</t>
  </si>
  <si>
    <t>98</t>
  </si>
  <si>
    <t>1.3.115</t>
  </si>
  <si>
    <t>Керосиновая фракция из колонны С-002 в теплообменник Е-015</t>
  </si>
  <si>
    <t>Р11-01-00</t>
  </si>
  <si>
    <t>1.3.116</t>
  </si>
  <si>
    <t>Керосиновая фракция из  теплообменника Е-015 к насосам Р-009 А/В</t>
  </si>
  <si>
    <t>Р11-02-00</t>
  </si>
  <si>
    <t>1.3.117</t>
  </si>
  <si>
    <t>Керосиновая фракция из насосов  Р-009 А/В в теплообменник Е-009</t>
  </si>
  <si>
    <t>Р11-03-00</t>
  </si>
  <si>
    <t>0,84</t>
  </si>
  <si>
    <t>0,78</t>
  </si>
  <si>
    <t>1.3.118</t>
  </si>
  <si>
    <t>Керосиновая фракция из теплообменника Е-009 в трубопровод D01-58-00</t>
  </si>
  <si>
    <t>Р11-03-01</t>
  </si>
  <si>
    <t>1.3.119</t>
  </si>
  <si>
    <t>Керосиновая фракция из теплообменника Е-009 в атмосферу</t>
  </si>
  <si>
    <t>Р11-03-02</t>
  </si>
  <si>
    <t>1.3.120</t>
  </si>
  <si>
    <t>Керосиновая фракция из теплообменника Е-009 в АВО А-003</t>
  </si>
  <si>
    <t>Р11-04-00</t>
  </si>
  <si>
    <t>0,52</t>
  </si>
  <si>
    <t>170</t>
  </si>
  <si>
    <t>1.3.121</t>
  </si>
  <si>
    <t>Керосиновая фракция из АВО А-003 в колонну С-002</t>
  </si>
  <si>
    <t>Р11-05-00</t>
  </si>
  <si>
    <t>161</t>
  </si>
  <si>
    <t>1.3.122</t>
  </si>
  <si>
    <t>Керосиновая фракция от колонны С-002 до колонны С-003</t>
  </si>
  <si>
    <t>Керосиновая фракция (I БП)</t>
  </si>
  <si>
    <t>1.3.123</t>
  </si>
  <si>
    <t>Керосиновая фракция от колонны  С-002 до теплообменника Е-015</t>
  </si>
  <si>
    <t>Р13-01-00</t>
  </si>
  <si>
    <t>Керосиновая фракция (II БП)</t>
  </si>
  <si>
    <t>196</t>
  </si>
  <si>
    <t>1.3.124</t>
  </si>
  <si>
    <t>Керосиновая фракция от теплообменника Е-015 до колонны С-003</t>
  </si>
  <si>
    <t>1.3.125</t>
  </si>
  <si>
    <t>Дизельная фракция от колонны С-002 до колонны С-004</t>
  </si>
  <si>
    <t>Дизельная фракция (III БП)</t>
  </si>
  <si>
    <t>1.3.126</t>
  </si>
  <si>
    <t>Дизельная фракция от колонн С-002, С-004 до насосов Р-007 А/В</t>
  </si>
  <si>
    <t>Дизельная фракция (IV БП + III ц.о.)</t>
  </si>
  <si>
    <t>1.3.127</t>
  </si>
  <si>
    <t>Дизельная фракция от насосов Р-007 А/В до теплообменника Е-018</t>
  </si>
  <si>
    <t>Р15-02-00</t>
  </si>
  <si>
    <t xml:space="preserve">Дизельная фракция     </t>
  </si>
  <si>
    <t>1.3.129</t>
  </si>
  <si>
    <t>Дизельная фракция из теплообменника Е-018 в теплообменник Е-010</t>
  </si>
  <si>
    <t>Р15-03-00</t>
  </si>
  <si>
    <t>1.3.132</t>
  </si>
  <si>
    <t>Дизельная фракция из теплообменника Е-010 в АВО А-004</t>
  </si>
  <si>
    <t>Р15-04-00</t>
  </si>
  <si>
    <t>201</t>
  </si>
  <si>
    <t>133</t>
  </si>
  <si>
    <t>1.3.133</t>
  </si>
  <si>
    <t xml:space="preserve">Дизельная фракция из теплообменника Е-005 в теплообменник Е-001 </t>
  </si>
  <si>
    <t>Р15-05-00</t>
  </si>
  <si>
    <t>1.3.136</t>
  </si>
  <si>
    <t xml:space="preserve">Дизельная фракция от теплообменника Е-001 до трубопровода  Р20-09-00, АВО А-006 </t>
  </si>
  <si>
    <t>Р15-06-00</t>
  </si>
  <si>
    <t>59</t>
  </si>
  <si>
    <t>Р15-06-01</t>
  </si>
  <si>
    <t>Р15-06-00/1</t>
  </si>
  <si>
    <t>Р15-06-00/2</t>
  </si>
  <si>
    <t>Р16-06-00/1</t>
  </si>
  <si>
    <t>Р16-06-00/2</t>
  </si>
  <si>
    <t>2(2016-003)</t>
  </si>
  <si>
    <t>1.3.137</t>
  </si>
  <si>
    <t xml:space="preserve">Дизельная фракция от АВО А-004 до колонны С-002 </t>
  </si>
  <si>
    <t>Р15-07-00</t>
  </si>
  <si>
    <t>0,86</t>
  </si>
  <si>
    <t>193</t>
  </si>
  <si>
    <t>1.3.139</t>
  </si>
  <si>
    <t>Мазут из колонны С-002 к насосам Р-010 А/В</t>
  </si>
  <si>
    <t>Р16-01-00</t>
  </si>
  <si>
    <t>0,114</t>
  </si>
  <si>
    <t>350</t>
  </si>
  <si>
    <t>1.3.141</t>
  </si>
  <si>
    <t xml:space="preserve">Мазут от насосов Р-010 А/В до теплообменников Е-014, Е-011 А/В </t>
  </si>
  <si>
    <t>Р16-02-00</t>
  </si>
  <si>
    <t>1,52</t>
  </si>
  <si>
    <t>1,39</t>
  </si>
  <si>
    <t>Р16-03-00</t>
  </si>
  <si>
    <t>1.3.148</t>
  </si>
  <si>
    <t>Мазут из теплообменников Е-011 А/В до теплообменников Е-008 А/В</t>
  </si>
  <si>
    <t>1,25</t>
  </si>
  <si>
    <t>Б(в)-III</t>
  </si>
  <si>
    <t>1.3.157</t>
  </si>
  <si>
    <t>Мазут из колонны С-001, С-002, С-003, С-004, емкости D-003, ППК PSV023 в емкость D-022</t>
  </si>
  <si>
    <t>Р16-07-00</t>
  </si>
  <si>
    <t>0,084</t>
  </si>
  <si>
    <t>347</t>
  </si>
  <si>
    <t>1.3.159</t>
  </si>
  <si>
    <t>Пары керосиновой фракции из колонны С-003 в колонну С-002</t>
  </si>
  <si>
    <t>Р17-01-00</t>
  </si>
  <si>
    <t>Пары керосиновой фракции</t>
  </si>
  <si>
    <t>0,373</t>
  </si>
  <si>
    <t>1.3.160</t>
  </si>
  <si>
    <t>Пары керосиновой фракции из колонны С-003 в атмосферу</t>
  </si>
  <si>
    <t>Р17-01-01</t>
  </si>
  <si>
    <t>1.3.161</t>
  </si>
  <si>
    <t>Керосиновая фракция из колонны С-003 к насосам Р-005 А/В</t>
  </si>
  <si>
    <t>Р18-01-00</t>
  </si>
  <si>
    <t>0,076</t>
  </si>
  <si>
    <t>1.3.162</t>
  </si>
  <si>
    <t>Керосиновая фракция из трубопровода S01-30-00 в колонну С-003</t>
  </si>
  <si>
    <t>Р18-01-01</t>
  </si>
  <si>
    <t>1.3.163</t>
  </si>
  <si>
    <t>Керосиновая фракция из насосов  Р-005 А/В в теплообменник Е-007</t>
  </si>
  <si>
    <t>Р18-02-00</t>
  </si>
  <si>
    <t>1,32</t>
  </si>
  <si>
    <t>1.3.164</t>
  </si>
  <si>
    <t>Керосиновая фракция из насосов Р-005 А/В в трубопровод D01-24-00</t>
  </si>
  <si>
    <t>Р18-02-02</t>
  </si>
  <si>
    <t>1.3.165</t>
  </si>
  <si>
    <t>Керосиновая фракция из  теплообменника Е-007 в АВО А-005</t>
  </si>
  <si>
    <t>1.3.166</t>
  </si>
  <si>
    <t>Керосиновая фракция от  АВО А-005 до МЦК-2</t>
  </si>
  <si>
    <t>Р18-04-00</t>
  </si>
  <si>
    <t>1,42</t>
  </si>
  <si>
    <t>Р18-04-01</t>
  </si>
  <si>
    <t>Р18-05-00</t>
  </si>
  <si>
    <t>Р18-05-01</t>
  </si>
  <si>
    <t>Р18-06-00</t>
  </si>
  <si>
    <t>1.3.167</t>
  </si>
  <si>
    <t>Керосиновая фракция из трубопровода Р18-01-00 в трубопровод   Р16-07-00</t>
  </si>
  <si>
    <t>Р18-07-00</t>
  </si>
  <si>
    <t>1.3.168</t>
  </si>
  <si>
    <t>Пары дизельной фракции из колонны С-004 в колонну С-002</t>
  </si>
  <si>
    <t>Пары дизельной фракции</t>
  </si>
  <si>
    <t>1.3.169</t>
  </si>
  <si>
    <t>Пары дизельной фракции из колонны С-004 в атмосферу</t>
  </si>
  <si>
    <t>Р19-01-01</t>
  </si>
  <si>
    <t>1.3.170</t>
  </si>
  <si>
    <t>Легкая дизельная фракция от колонны С-004 до насосов Р-006 А/В</t>
  </si>
  <si>
    <t>Р20-01-00</t>
  </si>
  <si>
    <t>Легкая дизельная фракция</t>
  </si>
  <si>
    <t>0,082</t>
  </si>
  <si>
    <t>1.3.171</t>
  </si>
  <si>
    <t>Легкая дизельная фракция из трубопровода S01-31-00 в колонну С-004</t>
  </si>
  <si>
    <t>Р20-01-04</t>
  </si>
  <si>
    <t>1.3.172</t>
  </si>
  <si>
    <t xml:space="preserve">Легкая дизельная фракция от насосов  Р-006 А/В до теплообменника Е-002 </t>
  </si>
  <si>
    <t>Р20-02-00</t>
  </si>
  <si>
    <t>0,97</t>
  </si>
  <si>
    <t>1.3.173</t>
  </si>
  <si>
    <t>Легкая дизельная фракция из теплообменника Е-002 в теплообменники Е-017, Е-019</t>
  </si>
  <si>
    <t>Р20-03-00</t>
  </si>
  <si>
    <t>0,76</t>
  </si>
  <si>
    <t>167</t>
  </si>
  <si>
    <t>Р20-05-00</t>
  </si>
  <si>
    <t>1.3.174</t>
  </si>
  <si>
    <t>Легкая дизельная фракция от теплообменников Е-019, Е-017, Е-028 до АВО А-006</t>
  </si>
  <si>
    <t>Р20-04-00</t>
  </si>
  <si>
    <t>Р20-04-01</t>
  </si>
  <si>
    <t>Р20-04-02</t>
  </si>
  <si>
    <t>Р20-06-00</t>
  </si>
  <si>
    <t>153</t>
  </si>
  <si>
    <t>Р20-08-00</t>
  </si>
  <si>
    <t>Р20-09-00</t>
  </si>
  <si>
    <t>1.3.175</t>
  </si>
  <si>
    <t xml:space="preserve">Легкая дизельная фракция из теплообменника Е-002 в теплообменник Е-028 </t>
  </si>
  <si>
    <t>Р20-07-00</t>
  </si>
  <si>
    <t>1.3.176</t>
  </si>
  <si>
    <t>Легкая дизельная фракция из  АВО А-006 до МЦК-2, в узел отбора проб № 11</t>
  </si>
  <si>
    <t>Р20-10-00</t>
  </si>
  <si>
    <t>Р20-11-00</t>
  </si>
  <si>
    <t>Р20-11-01</t>
  </si>
  <si>
    <t>1.3.177</t>
  </si>
  <si>
    <t xml:space="preserve">Легкая дизельная фракция из трубопровода Р20-01-00 в трубопровод  Р16-07-00 </t>
  </si>
  <si>
    <t>Р20-12-00</t>
  </si>
  <si>
    <t>1.3.178</t>
  </si>
  <si>
    <t>Бензин-отгон с гидроочистки от        МЦК-2 в емкость D-008</t>
  </si>
  <si>
    <t>Р21-01-00</t>
  </si>
  <si>
    <t>Бензин-отгон с гидроочистки</t>
  </si>
  <si>
    <t>1.3.179</t>
  </si>
  <si>
    <t>Углеводородный газ от емкости  D-006 до емкости D-008</t>
  </si>
  <si>
    <t>Р22-01-00</t>
  </si>
  <si>
    <t xml:space="preserve">Углеводород-ный газ </t>
  </si>
  <si>
    <t>Р22-01-03</t>
  </si>
  <si>
    <t>1.3.181</t>
  </si>
  <si>
    <t>Углеводородный газ от емкости D-006 в трубопровод АТО-17-00</t>
  </si>
  <si>
    <t>Р22-01-02</t>
  </si>
  <si>
    <t>1.3.182</t>
  </si>
  <si>
    <t>Углеводородный газ от емкости D-008 до колонны С-008</t>
  </si>
  <si>
    <t>Р22-02-00</t>
  </si>
  <si>
    <t>1.3.184</t>
  </si>
  <si>
    <t>Углеводородный газ от емкости D-008 в трубопровод D01-68-05</t>
  </si>
  <si>
    <t>Флегма</t>
  </si>
  <si>
    <t>1,38</t>
  </si>
  <si>
    <t>1.3.186</t>
  </si>
  <si>
    <t>Флегма с трубопровода S01-27-00 в колонну С-005</t>
  </si>
  <si>
    <t>1.3.187</t>
  </si>
  <si>
    <t>Пары стабильного бензина с теплообменника Е-018 в колонну С-005</t>
  </si>
  <si>
    <t>Р24-01-00</t>
  </si>
  <si>
    <t>Пары стабильного бензина</t>
  </si>
  <si>
    <t>184</t>
  </si>
  <si>
    <t>1.3.188</t>
  </si>
  <si>
    <t>Стабильный бензин от теплообменника Е-018 до теплообменника Е-016</t>
  </si>
  <si>
    <t>1.3.189</t>
  </si>
  <si>
    <t>Стабильный бензин из теплообменника          Е-016 в атмосферу</t>
  </si>
  <si>
    <t>Р25-01-04</t>
  </si>
  <si>
    <t>1.3.190</t>
  </si>
  <si>
    <t>Стабильный бензин от теплообменника  Е-016 до насосов Р-023 А/В</t>
  </si>
  <si>
    <t>81</t>
  </si>
  <si>
    <t>1.3.191</t>
  </si>
  <si>
    <t>Стабильный бензин из теплообменника       Е-016 в трубопровод D01-55-00</t>
  </si>
  <si>
    <t>Р25-02-01</t>
  </si>
  <si>
    <t>1.3.192</t>
  </si>
  <si>
    <t>Стабильный бензин от насосов Р-023 А/В до АВО А-011</t>
  </si>
  <si>
    <t>Р25-03-00</t>
  </si>
  <si>
    <t>1,58</t>
  </si>
  <si>
    <t>1.3.193</t>
  </si>
  <si>
    <t>Стабильный бензин от насосов  Р-023 А/В в трубопровод D01-49-00</t>
  </si>
  <si>
    <t>Р25-03-01</t>
  </si>
  <si>
    <t>1.3.194</t>
  </si>
  <si>
    <t>Стабильный бензин от АВО А-011 до теплообменника Е-025</t>
  </si>
  <si>
    <t>Р25-04-00</t>
  </si>
  <si>
    <t>0,95</t>
  </si>
  <si>
    <t>1.3.195</t>
  </si>
  <si>
    <t>Стабильный бензин из теплообменника     Е-025 в трубопровод D01-53-00</t>
  </si>
  <si>
    <t>Р25-04-01</t>
  </si>
  <si>
    <t>1.3.196</t>
  </si>
  <si>
    <t>Стабильный бензин из теплообменника     Е-025 в атмосферу</t>
  </si>
  <si>
    <t>Р25-04-02</t>
  </si>
  <si>
    <t>1.3.197</t>
  </si>
  <si>
    <t>Стабильный бензин из теплообменника     Е-025 в трубопровод Р35-01-00, МЦК-2</t>
  </si>
  <si>
    <t>Р25-05-00</t>
  </si>
  <si>
    <t>0,85</t>
  </si>
  <si>
    <t>1.3.198</t>
  </si>
  <si>
    <t>Углеводородный газ от емкости D-009 до трубопровода F01-08-00, ППК PSV-015</t>
  </si>
  <si>
    <t>Р26-01-01</t>
  </si>
  <si>
    <t>1,03</t>
  </si>
  <si>
    <t>1.3.199</t>
  </si>
  <si>
    <t>Углеводородный газ от емкостей D-009, D-010 до колонны С-008</t>
  </si>
  <si>
    <t>Р26-01-00</t>
  </si>
  <si>
    <t>Р26-02-00</t>
  </si>
  <si>
    <t>1,86</t>
  </si>
  <si>
    <t>1,51</t>
  </si>
  <si>
    <t>45</t>
  </si>
  <si>
    <t>Р26-03-00</t>
  </si>
  <si>
    <t>Р26-04-00</t>
  </si>
  <si>
    <t>1.3.201</t>
  </si>
  <si>
    <t>Пары дистиллята от колонны С-005 до АВО А-010</t>
  </si>
  <si>
    <t>Р27-01-00</t>
  </si>
  <si>
    <t>Пары дистиллята</t>
  </si>
  <si>
    <t>1,08</t>
  </si>
  <si>
    <t>1.3.204</t>
  </si>
  <si>
    <t>Пары дистиллята из теплообменника Е-023 в емкость D-009</t>
  </si>
  <si>
    <t>Р27-03-00</t>
  </si>
  <si>
    <t>1.3.205</t>
  </si>
  <si>
    <t>СУГ ПБТ от МЦК-2 в емкость D-009</t>
  </si>
  <si>
    <t>СУГ ПБТ</t>
  </si>
  <si>
    <t>1.3.206</t>
  </si>
  <si>
    <t>СУГ ПБТ от емкости D-009 к насосам Р-012 А/В</t>
  </si>
  <si>
    <t>1.3.209</t>
  </si>
  <si>
    <t>СУГ ПБТ от насосов Р-012 А/В в колонну С-005, в теплообменник Е-017, в узел отбора проб № 16</t>
  </si>
  <si>
    <t>2,11</t>
  </si>
  <si>
    <t>1,93</t>
  </si>
  <si>
    <t>1.3.211</t>
  </si>
  <si>
    <t>СУГ ПБТ от теплообменника Е-017 до колонны С-006</t>
  </si>
  <si>
    <t>Р29-04-00</t>
  </si>
  <si>
    <t>1,91</t>
  </si>
  <si>
    <t>64</t>
  </si>
  <si>
    <t>Р29-05-00</t>
  </si>
  <si>
    <t>99</t>
  </si>
  <si>
    <t>1.3.213</t>
  </si>
  <si>
    <t>Флегма из колонны С-006 в трубопровод S01-28-00</t>
  </si>
  <si>
    <t>1.3.214</t>
  </si>
  <si>
    <t>Пары БТ от теплообменника Е-019 до колонны С-006</t>
  </si>
  <si>
    <t>Пары БТ</t>
  </si>
  <si>
    <t>СУГ БТ</t>
  </si>
  <si>
    <t>1.3.216</t>
  </si>
  <si>
    <t>СУГ БТ из теплообменника Е-019 в трубопровод D01-09-00</t>
  </si>
  <si>
    <t>1.3.217</t>
  </si>
  <si>
    <t>СУГ БТ от насосов Р-026 А/В до теплообменника Е-027</t>
  </si>
  <si>
    <t>1.3.218</t>
  </si>
  <si>
    <t>СУГ БТ от насосов Р-026 А/В в трубопровод D01-47-00</t>
  </si>
  <si>
    <t>Р32-02-03</t>
  </si>
  <si>
    <t>1.3.219</t>
  </si>
  <si>
    <t>СУГ БТ от теплообменника Е-027 до трубопровода Р35-01-00</t>
  </si>
  <si>
    <t>Р32-03-00</t>
  </si>
  <si>
    <t>Р32-03-01</t>
  </si>
  <si>
    <t>1.3.220</t>
  </si>
  <si>
    <t>Пары углеводородов из колонны С-006 в АВО А-008</t>
  </si>
  <si>
    <t>Р33-01-00</t>
  </si>
  <si>
    <t>1.3.221</t>
  </si>
  <si>
    <t>Пары углеводородов из колонны С-006 в атмосферу</t>
  </si>
  <si>
    <t>Р33-01-01</t>
  </si>
  <si>
    <t>1.3.222</t>
  </si>
  <si>
    <t>Пары углеводородов из АВО А-008 в теплообменник Е-024</t>
  </si>
  <si>
    <t>Р33-02-00</t>
  </si>
  <si>
    <t>1.3.223</t>
  </si>
  <si>
    <t>Пары углеводородов из теплообменника Е-024 в ёмкость D-010</t>
  </si>
  <si>
    <t>Р33-03-00</t>
  </si>
  <si>
    <t>1.3.224</t>
  </si>
  <si>
    <t>Пары углеводородов из ёмкости D-010 в трубопровод АТО-24-00</t>
  </si>
  <si>
    <t>Р33-03-01</t>
  </si>
  <si>
    <t>1.3.226</t>
  </si>
  <si>
    <t>Пары углеводородов из ёмкости D-010 в атмосферу</t>
  </si>
  <si>
    <t>Р33-03-06</t>
  </si>
  <si>
    <t>1.3.227</t>
  </si>
  <si>
    <t>Пары углеводородов из ёмкости D-010 в трубопровод D01-40-00</t>
  </si>
  <si>
    <t>Р33-03-07</t>
  </si>
  <si>
    <t>1.3.228</t>
  </si>
  <si>
    <t>Рефлюкс (ПА, ПБА) от ёмкости D-010 до насосов Р-025 А/В</t>
  </si>
  <si>
    <t>Рефлюкс (ПА, ПБА)</t>
  </si>
  <si>
    <t>1.3.229</t>
  </si>
  <si>
    <t>Рефлюкс (ПА, ПБА) от насосов  Р-025 А/В до колонны С-006, теплообменника  Е-026</t>
  </si>
  <si>
    <t>Р34-02-00</t>
  </si>
  <si>
    <t>2,37</t>
  </si>
  <si>
    <t>2,23</t>
  </si>
  <si>
    <t>Р34-02-03</t>
  </si>
  <si>
    <t>Р34-03-00</t>
  </si>
  <si>
    <t>1.3.230</t>
  </si>
  <si>
    <t>Рефлюкс (ПА, ПБА) от насоса Р-025 А в трубопровод D01-43-00</t>
  </si>
  <si>
    <t>Р34-02-01</t>
  </si>
  <si>
    <t>1.3.231</t>
  </si>
  <si>
    <t>Рефлюкс (ПА, ПБА) от насоса Р-025 В в трубопровод D01-43-00</t>
  </si>
  <si>
    <t>Р34-02-02</t>
  </si>
  <si>
    <t>1.3.232</t>
  </si>
  <si>
    <t>Рефлюкс (ПА, ПБА) из теплообменника Е-026 в колонну С-007, в трубопровод Р41-01-00</t>
  </si>
  <si>
    <t>Р34-04-00</t>
  </si>
  <si>
    <t>Р34-05-00</t>
  </si>
  <si>
    <t>1.3.234</t>
  </si>
  <si>
    <t>Регенерированный раствор МДЭА от МЦК-2 в емкость D-023, в канализацию, в колонну С-008</t>
  </si>
  <si>
    <t>Р36-01-00</t>
  </si>
  <si>
    <t>Регенерированный р-р МДЭА</t>
  </si>
  <si>
    <t>12Х18Н   10Т</t>
  </si>
  <si>
    <t>Р36-01-05</t>
  </si>
  <si>
    <t>Р36-02-00</t>
  </si>
  <si>
    <t>Р36-01-00/1</t>
  </si>
  <si>
    <t>2017</t>
  </si>
  <si>
    <t>Р36-01-00/2</t>
  </si>
  <si>
    <t>1.3.235</t>
  </si>
  <si>
    <t>Регенерированный раствор МДЭА из емкости D-023 к насосам Р-017 А/В</t>
  </si>
  <si>
    <t>Р36-01-04</t>
  </si>
  <si>
    <t>Р36-03-00</t>
  </si>
  <si>
    <t>0,005</t>
  </si>
  <si>
    <t>1.3.236</t>
  </si>
  <si>
    <t>Регенерированный раствор МДЭА от насосов Р-017 А/В до колонны С-007</t>
  </si>
  <si>
    <t>Р36-04-00</t>
  </si>
  <si>
    <t>Ст. 3сп5</t>
  </si>
  <si>
    <t>Р36-04-00/1</t>
  </si>
  <si>
    <t>Р36-04-00/2</t>
  </si>
  <si>
    <t>1(2016-003)</t>
  </si>
  <si>
    <t>1.3.238</t>
  </si>
  <si>
    <t>Полунасыщенный раствор МДЭА от  колонны С-007, ёмкости D-011 до колонны С-008</t>
  </si>
  <si>
    <t>Р37-01-00</t>
  </si>
  <si>
    <t>Полунасыщенный раствор МДЭА</t>
  </si>
  <si>
    <t>1,95</t>
  </si>
  <si>
    <t>Р37-01-05</t>
  </si>
  <si>
    <t>1.3.239</t>
  </si>
  <si>
    <t>Насыщенный раствор МДЭА из  колонны С-008 к насосам Р-018 А/В</t>
  </si>
  <si>
    <t>Р38-01-00</t>
  </si>
  <si>
    <t>Насыщенный р-р МДЭА</t>
  </si>
  <si>
    <t>1.3.240</t>
  </si>
  <si>
    <t>Насыщенный раствор МДЭА из  трубопровода S01-25-00 в колонну С-008</t>
  </si>
  <si>
    <t>Р38-01-01</t>
  </si>
  <si>
    <t>1.3.241</t>
  </si>
  <si>
    <t>Насыщенный раствор МДЭА от насосов Р-018 А/В до МЦК-2</t>
  </si>
  <si>
    <t>Р38-02-00</t>
  </si>
  <si>
    <t>Р38-04-00</t>
  </si>
  <si>
    <t>Р38-04-01</t>
  </si>
  <si>
    <t>1.3.243</t>
  </si>
  <si>
    <t>СУГ ПА (ПБА) от колонны С-007 до ёмкости D-011</t>
  </si>
  <si>
    <t>Р39-01-00</t>
  </si>
  <si>
    <t>СУГ ПА (ПБА)</t>
  </si>
  <si>
    <t>1.3.244</t>
  </si>
  <si>
    <t>СУГ ПА (ПБА) от колонны С-007 в атмосферу</t>
  </si>
  <si>
    <t>Р39-01-01</t>
  </si>
  <si>
    <t>1.3.245</t>
  </si>
  <si>
    <t>СУГ ПА (ПБА) из ёмкости D-011 в атмосферу</t>
  </si>
  <si>
    <t>Р39-01-02</t>
  </si>
  <si>
    <t>1.3.246</t>
  </si>
  <si>
    <t>СУГ ПА (ПБА) из ёмкости D-011 в трубопровод D01-36-00</t>
  </si>
  <si>
    <t>Р39-01-03</t>
  </si>
  <si>
    <t>СУГ  ПА (ПБА)</t>
  </si>
  <si>
    <t>1.3.247</t>
  </si>
  <si>
    <t>СУГ ПА  из трубопровода Р41-01-00 в теплообменник Е-028</t>
  </si>
  <si>
    <t>Р40-01-00</t>
  </si>
  <si>
    <t xml:space="preserve">СУГ ПА </t>
  </si>
  <si>
    <t>Р40-02-00</t>
  </si>
  <si>
    <t>1.3.248</t>
  </si>
  <si>
    <t>СУГ ПА  из теплообменника Е-028 в трубопроводы F01-05-00, Р48-01-00</t>
  </si>
  <si>
    <t>Р40-03-00</t>
  </si>
  <si>
    <t>1.3.249</t>
  </si>
  <si>
    <t>СУГ ПА (ПБА) от ёмкости D-011 до МЦК-2</t>
  </si>
  <si>
    <t>Р41-01-00</t>
  </si>
  <si>
    <t>Р41-01-01</t>
  </si>
  <si>
    <t>Очищенный углеводный газ</t>
  </si>
  <si>
    <t>1.3.253</t>
  </si>
  <si>
    <t>Очищенный углеводородный газ из ёмкости D-007 в трубопровод АТО-22-00</t>
  </si>
  <si>
    <t>Р42-02-03</t>
  </si>
  <si>
    <t>1.3.254</t>
  </si>
  <si>
    <t>Факельный конденсат из ёмкости D-020 к насосам Р-022А/В</t>
  </si>
  <si>
    <t>Р46-01-00</t>
  </si>
  <si>
    <t>1.3.255</t>
  </si>
  <si>
    <t>Факельный конденсат из ёмкости D-020 в канализацию</t>
  </si>
  <si>
    <t>Р46-01-04</t>
  </si>
  <si>
    <t>1.3.256</t>
  </si>
  <si>
    <t>Факельный конденсат от насосов Р-022 А/В в трубопровод Р47-03-00</t>
  </si>
  <si>
    <t>Р46-02-00</t>
  </si>
  <si>
    <t>1.3.259</t>
  </si>
  <si>
    <t>Некондиция из ёмкости D-022 в трубопровод Р02-16-00</t>
  </si>
  <si>
    <t>Р47-01-00</t>
  </si>
  <si>
    <t>1.3.260</t>
  </si>
  <si>
    <t>Некондиция из ёмкости D-022 в трубопроводы К04-06-00, D02-21-00</t>
  </si>
  <si>
    <t>Р47-01-03</t>
  </si>
  <si>
    <t>1.3.261</t>
  </si>
  <si>
    <t>Некондиция от насосов Р-024 А/В в трубопровод D01-45-00</t>
  </si>
  <si>
    <t>Р47-02-01</t>
  </si>
  <si>
    <t>1.3.262</t>
  </si>
  <si>
    <t>Некондиция от насосов Р-024 А/В до МЦК-2</t>
  </si>
  <si>
    <t>Р47-02-00</t>
  </si>
  <si>
    <t>Р47-03-00</t>
  </si>
  <si>
    <t>Газообразное топливо</t>
  </si>
  <si>
    <t>1.3.264</t>
  </si>
  <si>
    <t>Газообразное топливо из ёмкости D-017 в трубопроводы D01-14-00, F01-22-00</t>
  </si>
  <si>
    <t>Р48-01-01</t>
  </si>
  <si>
    <t>1.3.265</t>
  </si>
  <si>
    <t>Газообразное топливо из узла присоединения шланга в ёмкость D-017</t>
  </si>
  <si>
    <t>Р48-01-03</t>
  </si>
  <si>
    <t>1.3.266</t>
  </si>
  <si>
    <t>Газообразное топливо из  ёмкости D-017 в теплообменник Е-020</t>
  </si>
  <si>
    <t>Р48-02-00</t>
  </si>
  <si>
    <t>1.3.267</t>
  </si>
  <si>
    <t>Газообразное топливо от теплообменника Е-020 до горелок печи Н-001</t>
  </si>
  <si>
    <t>Р48-03-00</t>
  </si>
  <si>
    <t>Р48-04-00</t>
  </si>
  <si>
    <t>Р48-05-00</t>
  </si>
  <si>
    <t>Р48-06-00</t>
  </si>
  <si>
    <t>1.3.268</t>
  </si>
  <si>
    <t>Обводненная нефть от ёмкости D-003 до трубопровода Р01-01-00</t>
  </si>
  <si>
    <t>Р49-01-00</t>
  </si>
  <si>
    <t>Обводнённая нефть</t>
  </si>
  <si>
    <t>1.3.270</t>
  </si>
  <si>
    <t>Нейтрализатор от БДР RDA-002 до трубопроводов Р04-02-00, Р08-01-00</t>
  </si>
  <si>
    <t>R02-01-00</t>
  </si>
  <si>
    <t>Нейтрализа-тор</t>
  </si>
  <si>
    <t>1.3.272</t>
  </si>
  <si>
    <t>Ингибитор коррозии от БДР RDA-002 до трубопроводов Р04-02-00, Р08-01-00</t>
  </si>
  <si>
    <t>R03-01-00</t>
  </si>
  <si>
    <t>1.3.274</t>
  </si>
  <si>
    <t>R04-01-00, Раствор щёлочи NaOH от МЦК-2 в ёмкость D-013</t>
  </si>
  <si>
    <t>R04-01-00</t>
  </si>
  <si>
    <t>Раствор щёлочи NaOH</t>
  </si>
  <si>
    <t>1.3.275</t>
  </si>
  <si>
    <t>Раствор щёлочи NaOH от ёмкости D-013 к насосам Р-013 А/В; Р-014 А/В</t>
  </si>
  <si>
    <t>R04-02-00</t>
  </si>
  <si>
    <t>1.3.276</t>
  </si>
  <si>
    <t>Раствор щёлочи NaOH от насосов Р-014 А/В до трубопр-дов R04-01-00, R04-02-06</t>
  </si>
  <si>
    <t>R04-02-04</t>
  </si>
  <si>
    <t>0,32</t>
  </si>
  <si>
    <t>0,29</t>
  </si>
  <si>
    <t>R04-02-05</t>
  </si>
  <si>
    <t>1.3.277</t>
  </si>
  <si>
    <t>Раствор щёлочи NaOH от насосов Р-013 А/В в трубопр-д Р02-05-00, в переносную ёмкость</t>
  </si>
  <si>
    <t>R04-03-00</t>
  </si>
  <si>
    <t>1,3</t>
  </si>
  <si>
    <t>R04-03-01</t>
  </si>
  <si>
    <t>1.3.278</t>
  </si>
  <si>
    <t>Вода оборотная I системы прямая/антифриз</t>
  </si>
  <si>
    <t>AF1-01-00</t>
  </si>
  <si>
    <t>Антифриз</t>
  </si>
  <si>
    <t>В14-01-00</t>
  </si>
  <si>
    <t>В14-01-01</t>
  </si>
  <si>
    <t>В14-02-00</t>
  </si>
  <si>
    <t>В14-03-00</t>
  </si>
  <si>
    <t>В14-04-00</t>
  </si>
  <si>
    <t>В14-05-00</t>
  </si>
  <si>
    <t>В14-06-00</t>
  </si>
  <si>
    <t>В14-07-00</t>
  </si>
  <si>
    <t>В14-08-00</t>
  </si>
  <si>
    <t>В14-09-00</t>
  </si>
  <si>
    <t>В14-10-00</t>
  </si>
  <si>
    <t>В14-11-00</t>
  </si>
  <si>
    <t>В14-12-00</t>
  </si>
  <si>
    <t>В14-13-00</t>
  </si>
  <si>
    <t>В14-14-00</t>
  </si>
  <si>
    <t>В14-15-00</t>
  </si>
  <si>
    <t>В14-16-00</t>
  </si>
  <si>
    <t>В14-17-00</t>
  </si>
  <si>
    <t>В14-18-00</t>
  </si>
  <si>
    <t>В14-19-00</t>
  </si>
  <si>
    <t>В14-19-01</t>
  </si>
  <si>
    <t>В14-19-02</t>
  </si>
  <si>
    <t>В14-19-03</t>
  </si>
  <si>
    <t>В14-19-04</t>
  </si>
  <si>
    <t>В14-19-05</t>
  </si>
  <si>
    <t>В14-19-09</t>
  </si>
  <si>
    <t>В14-19-10</t>
  </si>
  <si>
    <t>В14-20-00</t>
  </si>
  <si>
    <t>В14-20-01</t>
  </si>
  <si>
    <t>В14-21-00</t>
  </si>
  <si>
    <t>В14-01-01/1</t>
  </si>
  <si>
    <t>В14-01-01/2</t>
  </si>
  <si>
    <t>В14-01-01/3</t>
  </si>
  <si>
    <t>ст.20</t>
  </si>
  <si>
    <t>Конденсат водяного пара</t>
  </si>
  <si>
    <t>1.3.18ПВ</t>
  </si>
  <si>
    <t>Транспортировка   конденсата водяного пара от  линии 03-S01-06-00  до  линии 03-С01-04-00</t>
  </si>
  <si>
    <t>л. С01-05-01</t>
  </si>
  <si>
    <t>Транспортировка  конденсата водяного пара от  печи Н-001 шт. Т2  до  линии 03-С01-04-00</t>
  </si>
  <si>
    <t>л. С01-05-00</t>
  </si>
  <si>
    <t>Транспортировка  конденсата водяного пара от  линий 03-S01-01-00, 03-C01-05-00, 03-С01-05-01, 03-С01-03-00, 11/1-С01-06-00,  11/1-С01-04-01, 11/1-С01-01-01,  11/3-С01-04-02, 11/3-С01-08-00   до  линии 11/1-С01-10-00</t>
  </si>
  <si>
    <t>л. С01-04-00</t>
  </si>
  <si>
    <t>Итого: 12 шт.</t>
  </si>
  <si>
    <t xml:space="preserve">Топливный газ на продувку факельного коллектора     (Топливный газ  к котлу на базе СУГ)-старый паспорт </t>
  </si>
  <si>
    <r>
      <t>температура, С</t>
    </r>
    <r>
      <rPr>
        <i/>
        <vertAlign val="superscript"/>
        <sz val="9"/>
        <color theme="1"/>
        <rFont val="Times New Roman"/>
        <family val="1"/>
        <charset val="204"/>
      </rPr>
      <t>0</t>
    </r>
  </si>
  <si>
    <t>3</t>
  </si>
  <si>
    <t>13</t>
  </si>
  <si>
    <t>14</t>
  </si>
  <si>
    <t>19</t>
  </si>
  <si>
    <t>21</t>
  </si>
  <si>
    <t>23</t>
  </si>
  <si>
    <t>24</t>
  </si>
  <si>
    <t>26</t>
  </si>
  <si>
    <t>27</t>
  </si>
  <si>
    <t>29</t>
  </si>
  <si>
    <t>31</t>
  </si>
  <si>
    <t>33</t>
  </si>
  <si>
    <t>34</t>
  </si>
  <si>
    <t>37</t>
  </si>
  <si>
    <t>39</t>
  </si>
  <si>
    <t>48</t>
  </si>
  <si>
    <t>49</t>
  </si>
  <si>
    <t>51</t>
  </si>
  <si>
    <t>52</t>
  </si>
  <si>
    <t>53</t>
  </si>
  <si>
    <t>58</t>
  </si>
  <si>
    <t>61</t>
  </si>
  <si>
    <t>62</t>
  </si>
  <si>
    <t>65</t>
  </si>
  <si>
    <t>66</t>
  </si>
  <si>
    <t>67</t>
  </si>
  <si>
    <t>68</t>
  </si>
  <si>
    <t>69</t>
  </si>
  <si>
    <t>71</t>
  </si>
  <si>
    <t>72</t>
  </si>
  <si>
    <t>73</t>
  </si>
  <si>
    <t>74</t>
  </si>
  <si>
    <t>77</t>
  </si>
  <si>
    <t>82</t>
  </si>
  <si>
    <t>83</t>
  </si>
  <si>
    <t>86</t>
  </si>
  <si>
    <t>88</t>
  </si>
  <si>
    <t>91</t>
  </si>
  <si>
    <t>92</t>
  </si>
  <si>
    <t>94</t>
  </si>
  <si>
    <t>97</t>
  </si>
  <si>
    <t>101</t>
  </si>
  <si>
    <t>102</t>
  </si>
  <si>
    <t>106</t>
  </si>
  <si>
    <t>110</t>
  </si>
  <si>
    <t>111</t>
  </si>
  <si>
    <t>112</t>
  </si>
  <si>
    <t>115</t>
  </si>
  <si>
    <t>116</t>
  </si>
  <si>
    <t>117</t>
  </si>
  <si>
    <t>124</t>
  </si>
  <si>
    <t>125</t>
  </si>
  <si>
    <t>126</t>
  </si>
  <si>
    <t>128</t>
  </si>
  <si>
    <t>131</t>
  </si>
  <si>
    <t>136</t>
  </si>
  <si>
    <t>137</t>
  </si>
  <si>
    <t>139</t>
  </si>
  <si>
    <t>141</t>
  </si>
  <si>
    <t>143</t>
  </si>
  <si>
    <t>148</t>
  </si>
  <si>
    <t>149</t>
  </si>
  <si>
    <t>151</t>
  </si>
  <si>
    <t>156</t>
  </si>
  <si>
    <t>157</t>
  </si>
  <si>
    <t>Итого: 112 шт.</t>
  </si>
  <si>
    <t>Итого: 16 шт.</t>
  </si>
  <si>
    <t>Итого: 20 шт.</t>
  </si>
  <si>
    <t>Наличие изоляции (да, нет)</t>
  </si>
  <si>
    <t>Кол.элементов (отводы, тройники, переходы, врезки, заглущки) шт.</t>
  </si>
  <si>
    <t>да</t>
  </si>
  <si>
    <t>нет</t>
  </si>
  <si>
    <t>Итого: 186 шт.</t>
  </si>
  <si>
    <t>Итого: 56 шт.</t>
  </si>
  <si>
    <t>Итого: 15 шт.</t>
  </si>
  <si>
    <t>Итого: 142 шт.</t>
  </si>
  <si>
    <t>255</t>
  </si>
  <si>
    <t>2.3.70-251</t>
  </si>
  <si>
    <t>Приемный трубопровод насосов 70-Р-020А/В</t>
  </si>
  <si>
    <t>3531-003.1</t>
  </si>
  <si>
    <t>Питательная вода котлов</t>
  </si>
  <si>
    <t>2.3.</t>
  </si>
  <si>
    <t>3535-003.1</t>
  </si>
  <si>
    <t>70-AE-5003</t>
  </si>
  <si>
    <t>70-D-025-M-PT-2022</t>
  </si>
  <si>
    <t>70-D-025-И</t>
  </si>
  <si>
    <t>70-D-025-Л-PI-2523</t>
  </si>
  <si>
    <t>256</t>
  </si>
  <si>
    <t>2.3.70-257</t>
  </si>
  <si>
    <t>Непрерывная продувка парового барабана</t>
  </si>
  <si>
    <t>3555-006.3</t>
  </si>
  <si>
    <t>Продувка котлов</t>
  </si>
  <si>
    <t>7345-006.3</t>
  </si>
  <si>
    <t>7345-006.3-MS13</t>
  </si>
  <si>
    <t>7388-006.3</t>
  </si>
  <si>
    <t>7395-MS13-T</t>
  </si>
  <si>
    <t>257</t>
  </si>
  <si>
    <t>2.3.70-258</t>
  </si>
  <si>
    <t>Периодическая продувка парового барабана</t>
  </si>
  <si>
    <t>3556-006.3</t>
  </si>
  <si>
    <t>В II</t>
  </si>
  <si>
    <t>7346-MS13-T</t>
  </si>
  <si>
    <t>7347-MS13-T</t>
  </si>
  <si>
    <t>258</t>
  </si>
  <si>
    <t>2.3.70-260</t>
  </si>
  <si>
    <t>Коллектор прямой теплофикационной воды с границы установки</t>
  </si>
  <si>
    <t>3672-011.0</t>
  </si>
  <si>
    <t>Прямая теплофикационная вода</t>
  </si>
  <si>
    <t>3673-003.1</t>
  </si>
  <si>
    <t>3673-011.0</t>
  </si>
  <si>
    <t>3673-011.4</t>
  </si>
  <si>
    <t>3678-011.0</t>
  </si>
  <si>
    <t>3678-011.6</t>
  </si>
  <si>
    <t>3680-011.0</t>
  </si>
  <si>
    <t>259</t>
  </si>
  <si>
    <t>2.3.70-261</t>
  </si>
  <si>
    <t>Коллектор обратной теплофикационной воды</t>
  </si>
  <si>
    <t>3671-011.0</t>
  </si>
  <si>
    <t>Обратная теплофикационная вода</t>
  </si>
  <si>
    <t>3674-003.1</t>
  </si>
  <si>
    <t>3674-011.0</t>
  </si>
  <si>
    <t>3674-011.4</t>
  </si>
  <si>
    <t>3677-011.0</t>
  </si>
  <si>
    <t>3677-011.6</t>
  </si>
  <si>
    <t>3679-011.0</t>
  </si>
  <si>
    <t>2.3.350</t>
  </si>
  <si>
    <t>SKID 30-H-001/2/3</t>
  </si>
  <si>
    <t>9001-N2A1-T</t>
  </si>
  <si>
    <t>Ба II</t>
  </si>
  <si>
    <t>9002-N2A1-T</t>
  </si>
  <si>
    <t>9003-N2A1-T</t>
  </si>
  <si>
    <t>9004_1-N2A1-T</t>
  </si>
  <si>
    <t>9004_2-N2A1-T</t>
  </si>
  <si>
    <t>9005-N2A1-T</t>
  </si>
  <si>
    <t>9006-N2A1-T</t>
  </si>
  <si>
    <t>9007-N2A1-T</t>
  </si>
  <si>
    <t>9008-N2A1-T</t>
  </si>
  <si>
    <t>9013-N2A1-T</t>
  </si>
  <si>
    <t>9014_1-N2A1-T</t>
  </si>
  <si>
    <t>9014_2-N2A1-T</t>
  </si>
  <si>
    <t>9015-N2A1-T</t>
  </si>
  <si>
    <t>9016-N2A1-T</t>
  </si>
  <si>
    <t>9017-N2A1-T</t>
  </si>
  <si>
    <t>9018-N2A1-T</t>
  </si>
  <si>
    <t>9023-N2A1-T</t>
  </si>
  <si>
    <t>9024_1-N2A1-T</t>
  </si>
  <si>
    <t>9024_2-N2A1-T</t>
  </si>
  <si>
    <t>9025-N2A1-T</t>
  </si>
  <si>
    <t>9026-N2A1-T</t>
  </si>
  <si>
    <t>9027-N2A1-T</t>
  </si>
  <si>
    <t>9028-N2A1-T</t>
  </si>
  <si>
    <t>9030-N2A1-T</t>
  </si>
  <si>
    <t>9031-N2A1-T</t>
  </si>
  <si>
    <t>9032_1-N2A1-T</t>
  </si>
  <si>
    <t>9032_2-N2A1-T</t>
  </si>
  <si>
    <t>9033-N2A1-T</t>
  </si>
  <si>
    <t>9034-N2A1-T</t>
  </si>
  <si>
    <t>9035-N2A1-T</t>
  </si>
  <si>
    <t>9036-N2A1-T</t>
  </si>
  <si>
    <t>9037-N2A1-T</t>
  </si>
  <si>
    <t>9038-N2A1-T</t>
  </si>
  <si>
    <t>9039-N2A1-T</t>
  </si>
  <si>
    <t>9040-N2A1-T</t>
  </si>
  <si>
    <t>9041-N2A1-T</t>
  </si>
  <si>
    <t>9050-N2A1-T</t>
  </si>
  <si>
    <t>9051-N2A1-T</t>
  </si>
  <si>
    <t>9052-N2A1-T</t>
  </si>
  <si>
    <t>9053-N2A1-T</t>
  </si>
  <si>
    <t>261</t>
  </si>
  <si>
    <t>2.3.351</t>
  </si>
  <si>
    <t>Сброс на факел с SKID 30-H-001/2/3</t>
  </si>
  <si>
    <t>9060-N1A1-T</t>
  </si>
  <si>
    <t>9064-N1A1-T</t>
  </si>
  <si>
    <t>9065-N1A1-T</t>
  </si>
  <si>
    <t>9066-N1A1-T</t>
  </si>
  <si>
    <t>262</t>
  </si>
  <si>
    <t>2.3.352</t>
  </si>
  <si>
    <t>Сброс на свечу с SKID 30-H-001/2/3</t>
  </si>
  <si>
    <t>9061-N1A1-T</t>
  </si>
  <si>
    <t>9062-N1A1-T</t>
  </si>
  <si>
    <t>9063-N1A1-N</t>
  </si>
  <si>
    <t>9063-N1A1-T</t>
  </si>
  <si>
    <t>263</t>
  </si>
  <si>
    <t>2.3.360</t>
  </si>
  <si>
    <t>КЦА маслосистема винтового компрессора</t>
  </si>
  <si>
    <t>3LO-110</t>
  </si>
  <si>
    <t>Смазочное масло</t>
  </si>
  <si>
    <t>3LO-111</t>
  </si>
  <si>
    <t>3LO-112</t>
  </si>
  <si>
    <t>3LO-113</t>
  </si>
  <si>
    <t>3LO-114</t>
  </si>
  <si>
    <t>3LO-115</t>
  </si>
  <si>
    <t>3LO-116</t>
  </si>
  <si>
    <t>3LO-117</t>
  </si>
  <si>
    <t>3LO-118</t>
  </si>
  <si>
    <t>3LO-119</t>
  </si>
  <si>
    <t>3LO-120</t>
  </si>
  <si>
    <t>3LO-121</t>
  </si>
  <si>
    <t>3LO-122</t>
  </si>
  <si>
    <t>3LO-123</t>
  </si>
  <si>
    <t>3LO-124</t>
  </si>
  <si>
    <t>3LO-125</t>
  </si>
  <si>
    <t>3LO-126</t>
  </si>
  <si>
    <t>3LO-127</t>
  </si>
  <si>
    <t>3LO-128</t>
  </si>
  <si>
    <t>3LO-130</t>
  </si>
  <si>
    <t>3LO-131</t>
  </si>
  <si>
    <t>3LO-132</t>
  </si>
  <si>
    <t>3LO-133</t>
  </si>
  <si>
    <t>3LO-134</t>
  </si>
  <si>
    <t>3LO-135</t>
  </si>
  <si>
    <t>3LO-136</t>
  </si>
  <si>
    <t>3LO-137</t>
  </si>
  <si>
    <t>264</t>
  </si>
  <si>
    <t>2.3.361</t>
  </si>
  <si>
    <t>КЦА хвостовой газ винтового компрессора</t>
  </si>
  <si>
    <t>3TG-100</t>
  </si>
  <si>
    <t>3TG-101</t>
  </si>
  <si>
    <t>3TG-102</t>
  </si>
  <si>
    <t>3TG-103</t>
  </si>
  <si>
    <t>3TG-104</t>
  </si>
  <si>
    <t>3TG-105</t>
  </si>
  <si>
    <t>3TG-106</t>
  </si>
  <si>
    <t>3TG-107</t>
  </si>
  <si>
    <t>3TG-108</t>
  </si>
  <si>
    <t>2.3.362</t>
  </si>
  <si>
    <t>Топливный газ на основные горелки 10-H-001</t>
  </si>
  <si>
    <t>SKID2-FG-ET-011.1</t>
  </si>
  <si>
    <t>SKID2-FG-011.1</t>
  </si>
  <si>
    <t>10-H001-ТГ00-ЕТ</t>
  </si>
  <si>
    <t>10-H001-ТГ01-ЕТ</t>
  </si>
  <si>
    <t>10-H001-ТГ02-ЕТ</t>
  </si>
  <si>
    <t>10-H001-ТГ03-ЕТ</t>
  </si>
  <si>
    <t>10-H001-ТГ04-ЕТ</t>
  </si>
  <si>
    <t>10-H001-B01</t>
  </si>
  <si>
    <t>266</t>
  </si>
  <si>
    <t>2.3.363</t>
  </si>
  <si>
    <t>Топливный газ на пилотные горелки 10-H-001</t>
  </si>
  <si>
    <t>SKID2-PG-ET-011.1</t>
  </si>
  <si>
    <t>SKID2-PG-011.1</t>
  </si>
  <si>
    <t>10-H001-ПГ00-ЕТ</t>
  </si>
  <si>
    <t>10-H001-ПГ01-ЕТ</t>
  </si>
  <si>
    <t>10-H001-ПГ02-ЕТ</t>
  </si>
  <si>
    <t>10-H001-ПГ03-ЕТ</t>
  </si>
  <si>
    <t>10-H001-ПГ04-ЕТ</t>
  </si>
  <si>
    <t>10-H001-B02</t>
  </si>
  <si>
    <t>267</t>
  </si>
  <si>
    <t>2.3.366</t>
  </si>
  <si>
    <t>Топливный газ на основные горелки 10-H-002</t>
  </si>
  <si>
    <t>SKID3-FG-ET-011.1</t>
  </si>
  <si>
    <t>SKID3-FG-011.1</t>
  </si>
  <si>
    <t>10-H002-ТГ00-ЕТ</t>
  </si>
  <si>
    <t>10-H002-ТГ01-ЕТ</t>
  </si>
  <si>
    <t>10-H002-ТГ02-ЕТ</t>
  </si>
  <si>
    <t>10-H002-ТГ03-ЕТ</t>
  </si>
  <si>
    <t>10-H002-ТГ04-ЕТ</t>
  </si>
  <si>
    <t>10-H002-ТГ05-ЕТ</t>
  </si>
  <si>
    <t>10-H002-ТГ06-ЕТ</t>
  </si>
  <si>
    <t>10-H002-B01</t>
  </si>
  <si>
    <t>268</t>
  </si>
  <si>
    <t>2.3.367</t>
  </si>
  <si>
    <t>Топливный газ на пилотные горелки 10-H-002</t>
  </si>
  <si>
    <t>SKID3-PG-ET-011.1</t>
  </si>
  <si>
    <t>SKID3-PG-011.1</t>
  </si>
  <si>
    <t>10-H002-ПГ00-ЕТ</t>
  </si>
  <si>
    <t>10-H002-ПГ01-ЕТ</t>
  </si>
  <si>
    <t>10-H002-ПГ02-ЕТ</t>
  </si>
  <si>
    <t>10-H002-ПГ03-ЕТ</t>
  </si>
  <si>
    <t>10-H002-ПГ04-ЕТ</t>
  </si>
  <si>
    <t>10-H002-ПГ05-ЕТ</t>
  </si>
  <si>
    <t>10-H002-ПГ06-ЕТ</t>
  </si>
  <si>
    <t>10-H002-B02</t>
  </si>
  <si>
    <t>269</t>
  </si>
  <si>
    <t>2.3.370</t>
  </si>
  <si>
    <t>Топливный газ на основные горелки 10-H-003</t>
  </si>
  <si>
    <t>SKID4-FG-ET-011.1</t>
  </si>
  <si>
    <t>SKID4-FG-011.1</t>
  </si>
  <si>
    <t>10-H003-ТГ00-ЕТ</t>
  </si>
  <si>
    <t>10-H003-ТГ01-ЕТ</t>
  </si>
  <si>
    <t>10-H003-ТГ02-ЕТ</t>
  </si>
  <si>
    <t>10-H003-ТГ03-ЕТ</t>
  </si>
  <si>
    <t>10-H003-ТГ04-ЕТ</t>
  </si>
  <si>
    <t>10-H003-ТГ05-ЕТ</t>
  </si>
  <si>
    <t>10-H003-ТГ06-ЕТ</t>
  </si>
  <si>
    <t>10-H003-B01</t>
  </si>
  <si>
    <t>270</t>
  </si>
  <si>
    <t>2.3.371</t>
  </si>
  <si>
    <t>Топливный газ на пилотные горелки 10-H-003</t>
  </si>
  <si>
    <t>SKID4-PG-ET-011.1</t>
  </si>
  <si>
    <t>SKID4-PG-011.1</t>
  </si>
  <si>
    <t>10-H003-ПГ00-ЕТ</t>
  </si>
  <si>
    <t>10-H003-ПГ01-ЕТ</t>
  </si>
  <si>
    <t>10-H003-ПГ02-ЕТ</t>
  </si>
  <si>
    <t>10-H003-ПГ03-ЕТ</t>
  </si>
  <si>
    <t>10-H003-ПГ04-ЕТ</t>
  </si>
  <si>
    <t>10-H003-ПГ05-ЕТ</t>
  </si>
  <si>
    <t>10-H003-ПГ06-ЕТ</t>
  </si>
  <si>
    <t>10-H003-B02</t>
  </si>
  <si>
    <t>271</t>
  </si>
  <si>
    <t>2.3.374</t>
  </si>
  <si>
    <t>Топливный газ на основные горелки 20-H-002</t>
  </si>
  <si>
    <t>SKID1-FG-ET-011.1</t>
  </si>
  <si>
    <t>SKID1-FG-011.1</t>
  </si>
  <si>
    <t>20-H002-ТГ00-ЕТ</t>
  </si>
  <si>
    <t>20-H002-ТГ01-ЕТ</t>
  </si>
  <si>
    <t>20-H002-ТГ02-ЕТ</t>
  </si>
  <si>
    <t>20-H002-ТГ03-ЕТ</t>
  </si>
  <si>
    <t>20-H002-ТГ04-ЕТ</t>
  </si>
  <si>
    <t>20-H002-B01</t>
  </si>
  <si>
    <t>272</t>
  </si>
  <si>
    <t>2.3.375</t>
  </si>
  <si>
    <t>Топливный газ на пилотные горелки 20-H-002</t>
  </si>
  <si>
    <t>SKID1-PG-ET-011.1</t>
  </si>
  <si>
    <t>SKID1-PG-011.1</t>
  </si>
  <si>
    <t>20-H002-ПГ00-ЕТ</t>
  </si>
  <si>
    <t>20-H002-ПГ01-ЕТ</t>
  </si>
  <si>
    <t>20-H002-ПГ02-ЕТ</t>
  </si>
  <si>
    <t>20-H002-ПГ03-ЕТ</t>
  </si>
  <si>
    <t>20-H002-ПГ04-ЕТ</t>
  </si>
  <si>
    <t>20-H002-B02</t>
  </si>
  <si>
    <t>2.3.377</t>
  </si>
  <si>
    <t>10-K-001A/B Маслосистема</t>
  </si>
  <si>
    <t>10-K-001A_OIL</t>
  </si>
  <si>
    <t>Отработанное смазочное масло</t>
  </si>
  <si>
    <t>274</t>
  </si>
  <si>
    <t>2.3.378</t>
  </si>
  <si>
    <t>10-K-001B_OIL</t>
  </si>
  <si>
    <t>275</t>
  </si>
  <si>
    <t>2.3.379</t>
  </si>
  <si>
    <t>10-K-001A/B Система охлаждения</t>
  </si>
  <si>
    <t>10-K-001A_TOSOL</t>
  </si>
  <si>
    <t>тосол антифриз</t>
  </si>
  <si>
    <t>276</t>
  </si>
  <si>
    <t>2.3.380</t>
  </si>
  <si>
    <t>10-K-001B_TOSOL</t>
  </si>
  <si>
    <t>277</t>
  </si>
  <si>
    <t>2.3.381</t>
  </si>
  <si>
    <t>30-K-001 Маслосистема</t>
  </si>
  <si>
    <t>30-K-001_OIL</t>
  </si>
  <si>
    <t>278</t>
  </si>
  <si>
    <t>2.3.382</t>
  </si>
  <si>
    <t>30-K-002A/B Маслосистема</t>
  </si>
  <si>
    <t>30-K-002A_OIL</t>
  </si>
  <si>
    <t>279</t>
  </si>
  <si>
    <t>2.3.383</t>
  </si>
  <si>
    <t>30-K-002B_OIL</t>
  </si>
  <si>
    <t>2.3.384</t>
  </si>
  <si>
    <t>30-K-002A/B Система охлаждения</t>
  </si>
  <si>
    <t>30-K-002A_TOSOL</t>
  </si>
  <si>
    <t>281</t>
  </si>
  <si>
    <t>2.3.385</t>
  </si>
  <si>
    <t>30-K-002B_TOSOL</t>
  </si>
  <si>
    <t>282</t>
  </si>
  <si>
    <t>2.3.386</t>
  </si>
  <si>
    <t>Подача серной кислоты из контейнера в 70-D-003</t>
  </si>
  <si>
    <t>70-ME-008</t>
  </si>
  <si>
    <t>283</t>
  </si>
  <si>
    <t>2.3.387</t>
  </si>
  <si>
    <t>Дренаж 30-D-007</t>
  </si>
  <si>
    <t>8457-006.4</t>
  </si>
  <si>
    <t>Итого: 283 шт.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</si>
</sst>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
    <numFmt numFmtId="166" formatCode="0.000"/>
    <numFmt numFmtId="167" formatCode="0.0000"/>
    <numFmt numFmtId="168" formatCode="#&quot; &quot;?/2"/>
    <numFmt numFmtId="169" formatCode="#,##0.00\ &quot;₽&quot;"/>
  </numFmts>
  <fonts count="36" x14ac:knownFonts="1">
    <font>
      <sz val="11"/>
      <color theme="1"/>
      <name val="Calibri"/>
      <family val="2"/>
      <charset val="204"/>
      <scheme val="minor"/>
    </font>
    <font>
      <sz val="11"/>
      <color theme="1"/>
      <name val="Calibri"/>
      <family val="2"/>
      <scheme val="minor"/>
    </font>
    <font>
      <i/>
      <sz val="11"/>
      <color theme="1"/>
      <name val="Times New Roman"/>
      <family val="1"/>
      <charset val="204"/>
    </font>
    <font>
      <b/>
      <i/>
      <sz val="12"/>
      <color theme="1"/>
      <name val="Times New Roman"/>
      <family val="1"/>
      <charset val="204"/>
    </font>
    <font>
      <i/>
      <sz val="10"/>
      <color theme="1"/>
      <name val="Times New Roman"/>
      <family val="1"/>
      <charset val="204"/>
    </font>
    <font>
      <i/>
      <sz val="9"/>
      <color theme="1"/>
      <name val="Times New Roman"/>
      <family val="1"/>
      <charset val="204"/>
    </font>
    <font>
      <b/>
      <i/>
      <sz val="10"/>
      <color theme="1"/>
      <name val="Times New Roman"/>
      <family val="1"/>
      <charset val="204"/>
    </font>
    <font>
      <sz val="9"/>
      <color theme="1"/>
      <name val="Calibri"/>
      <family val="2"/>
      <scheme val="minor"/>
    </font>
    <font>
      <i/>
      <vertAlign val="superscript"/>
      <sz val="9"/>
      <color indexed="8"/>
      <name val="Times New Roman"/>
      <family val="1"/>
      <charset val="204"/>
    </font>
    <font>
      <i/>
      <sz val="8"/>
      <color theme="1"/>
      <name val="Times New Roman"/>
      <family val="1"/>
      <charset val="204"/>
    </font>
    <font>
      <i/>
      <sz val="9"/>
      <name val="Times New Roman"/>
      <family val="1"/>
      <charset val="204"/>
    </font>
    <font>
      <b/>
      <i/>
      <sz val="9"/>
      <name val="Times New Roman"/>
      <family val="1"/>
      <charset val="204"/>
    </font>
    <font>
      <sz val="11"/>
      <color theme="1"/>
      <name val="Calibri"/>
      <family val="2"/>
      <charset val="204"/>
      <scheme val="minor"/>
    </font>
    <font>
      <b/>
      <sz val="11"/>
      <color theme="1"/>
      <name val="Calibri"/>
      <family val="2"/>
      <charset val="204"/>
      <scheme val="minor"/>
    </font>
    <font>
      <i/>
      <sz val="9"/>
      <color rgb="FFFF0000"/>
      <name val="Times New Roman"/>
      <family val="1"/>
      <charset val="204"/>
    </font>
    <font>
      <sz val="10"/>
      <name val="Arial Cyr"/>
      <charset val="204"/>
    </font>
    <font>
      <i/>
      <sz val="9"/>
      <color theme="0" tint="-0.34998626667073579"/>
      <name val="Times New Roman"/>
      <family val="1"/>
      <charset val="204"/>
    </font>
    <font>
      <i/>
      <sz val="9"/>
      <color theme="1"/>
      <name val="Calibri"/>
      <family val="2"/>
      <scheme val="minor"/>
    </font>
    <font>
      <i/>
      <sz val="8"/>
      <name val="Times New Roman"/>
      <family val="1"/>
      <charset val="204"/>
    </font>
    <font>
      <i/>
      <sz val="8"/>
      <color theme="1"/>
      <name val="Calibri"/>
      <family val="2"/>
      <charset val="204"/>
      <scheme val="minor"/>
    </font>
    <font>
      <i/>
      <sz val="7"/>
      <color theme="1"/>
      <name val="Times New Roman"/>
      <family val="1"/>
      <charset val="204"/>
    </font>
    <font>
      <b/>
      <sz val="9"/>
      <color indexed="81"/>
      <name val="Tahoma"/>
      <family val="2"/>
      <charset val="204"/>
    </font>
    <font>
      <sz val="9"/>
      <color indexed="81"/>
      <name val="Tahoma"/>
      <family val="2"/>
      <charset val="204"/>
    </font>
    <font>
      <sz val="10"/>
      <color theme="1"/>
      <name val="Calibri"/>
      <family val="2"/>
      <charset val="204"/>
      <scheme val="minor"/>
    </font>
    <font>
      <sz val="10"/>
      <color rgb="FF000000"/>
      <name val="Calibri"/>
      <family val="2"/>
      <charset val="204"/>
      <scheme val="minor"/>
    </font>
    <font>
      <b/>
      <sz val="12"/>
      <color theme="1"/>
      <name val="Calibri"/>
      <family val="2"/>
      <charset val="204"/>
      <scheme val="minor"/>
    </font>
    <font>
      <b/>
      <sz val="10"/>
      <color rgb="FF000000"/>
      <name val="Calibri"/>
      <family val="2"/>
      <charset val="204"/>
      <scheme val="minor"/>
    </font>
    <font>
      <b/>
      <i/>
      <sz val="12"/>
      <name val="Times New Roman"/>
      <family val="1"/>
      <charset val="204"/>
    </font>
    <font>
      <sz val="11"/>
      <color theme="1"/>
      <name val="Calibri"/>
      <family val="2"/>
      <charset val="1"/>
    </font>
    <font>
      <sz val="9"/>
      <color theme="1"/>
      <name val="Calibri"/>
      <family val="2"/>
      <charset val="1"/>
    </font>
    <font>
      <i/>
      <vertAlign val="superscript"/>
      <sz val="9"/>
      <color rgb="FF000000"/>
      <name val="Times New Roman"/>
      <family val="1"/>
      <charset val="204"/>
    </font>
    <font>
      <i/>
      <vertAlign val="superscript"/>
      <sz val="9"/>
      <color theme="1"/>
      <name val="Times New Roman"/>
      <family val="1"/>
      <charset val="204"/>
    </font>
    <font>
      <b/>
      <sz val="11"/>
      <color theme="1"/>
      <name val="Times New Roman"/>
      <family val="1"/>
      <charset val="204"/>
    </font>
    <font>
      <i/>
      <sz val="9"/>
      <color theme="1"/>
      <name val="Calibri"/>
      <family val="2"/>
      <charset val="204"/>
      <scheme val="minor"/>
    </font>
    <font>
      <b/>
      <sz val="12"/>
      <color theme="1"/>
      <name val="Calibri"/>
      <family val="2"/>
      <charset val="204"/>
    </font>
    <font>
      <sz val="14"/>
      <color theme="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2"/>
        <bgColor indexed="64"/>
      </patternFill>
    </fill>
    <fill>
      <patternFill patternType="solid">
        <fgColor rgb="FFFFFFFF"/>
        <bgColor indexed="64"/>
      </patternFill>
    </fill>
    <fill>
      <patternFill patternType="solid">
        <fgColor theme="0" tint="-4.9989318521683403E-2"/>
        <bgColor rgb="FFFDEADA"/>
      </patternFill>
    </fill>
    <fill>
      <patternFill patternType="solid">
        <fgColor theme="0"/>
        <bgColor rgb="FFF2F2F2"/>
      </patternFill>
    </fill>
    <fill>
      <patternFill patternType="solid">
        <fgColor theme="0"/>
        <bgColor rgb="FFFDEADA"/>
      </patternFill>
    </fill>
    <fill>
      <patternFill patternType="solid">
        <fgColor rgb="FFFFFF00"/>
        <bgColor indexed="64"/>
      </patternFill>
    </fill>
    <fill>
      <patternFill patternType="solid">
        <fgColor rgb="FFFFC000"/>
        <bgColor indexed="64"/>
      </patternFill>
    </fill>
  </fills>
  <borders count="15">
    <border>
      <left/>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s>
  <cellStyleXfs count="13">
    <xf numFmtId="0" fontId="0" fillId="0" borderId="0"/>
    <xf numFmtId="0" fontId="1" fillId="0" borderId="0"/>
    <xf numFmtId="0" fontId="12" fillId="0" borderId="0"/>
    <xf numFmtId="0" fontId="15"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cellStyleXfs>
  <cellXfs count="512">
    <xf numFmtId="0" fontId="0" fillId="0" borderId="0" xfId="0"/>
    <xf numFmtId="0" fontId="1" fillId="0" borderId="0" xfId="1" applyProtection="1">
      <protection locked="0"/>
    </xf>
    <xf numFmtId="0" fontId="7" fillId="0" borderId="0" xfId="1" applyFont="1" applyProtection="1">
      <protection locked="0"/>
    </xf>
    <xf numFmtId="0" fontId="10" fillId="0" borderId="2" xfId="1" applyFont="1" applyFill="1" applyBorder="1" applyAlignment="1" applyProtection="1">
      <alignment horizontal="center" vertical="center" wrapText="1"/>
      <protection locked="0"/>
    </xf>
    <xf numFmtId="0" fontId="10" fillId="0" borderId="2" xfId="1" applyFont="1" applyFill="1" applyBorder="1" applyAlignment="1" applyProtection="1">
      <alignment horizontal="center" vertical="center" wrapText="1"/>
      <protection locked="0"/>
    </xf>
    <xf numFmtId="0" fontId="10" fillId="0" borderId="2" xfId="1" applyFont="1" applyFill="1" applyBorder="1" applyAlignment="1" applyProtection="1">
      <alignment horizontal="center" vertical="center" wrapText="1"/>
      <protection hidden="1"/>
    </xf>
    <xf numFmtId="0" fontId="5" fillId="0" borderId="2" xfId="1" applyFont="1" applyFill="1" applyBorder="1" applyAlignment="1" applyProtection="1">
      <alignment horizontal="center" vertical="center" wrapText="1"/>
      <protection hidden="1"/>
    </xf>
    <xf numFmtId="0" fontId="2" fillId="0" borderId="0" xfId="1" applyFont="1" applyProtection="1">
      <protection locked="0"/>
    </xf>
    <xf numFmtId="0" fontId="3" fillId="0" borderId="0" xfId="1" applyFont="1" applyFill="1" applyAlignment="1" applyProtection="1">
      <alignment vertical="center"/>
      <protection locked="0"/>
    </xf>
    <xf numFmtId="0" fontId="3" fillId="0" borderId="1" xfId="1" applyFont="1" applyBorder="1" applyAlignment="1" applyProtection="1">
      <alignment vertical="center"/>
      <protection locked="0"/>
    </xf>
    <xf numFmtId="0" fontId="1" fillId="0" borderId="0" xfId="1"/>
    <xf numFmtId="0" fontId="9" fillId="3" borderId="7" xfId="1" applyFont="1" applyFill="1" applyBorder="1" applyAlignment="1">
      <alignment horizontal="center" vertical="center" wrapText="1"/>
    </xf>
    <xf numFmtId="0" fontId="19" fillId="0" borderId="7" xfId="1" applyFont="1" applyBorder="1" applyAlignment="1">
      <alignment horizontal="center" vertical="center"/>
    </xf>
    <xf numFmtId="49" fontId="18" fillId="0" borderId="7" xfId="1" applyNumberFormat="1" applyFont="1" applyBorder="1" applyAlignment="1">
      <alignment horizontal="center" vertical="center"/>
    </xf>
    <xf numFmtId="0" fontId="9" fillId="0" borderId="7" xfId="1" applyFont="1" applyFill="1" applyBorder="1" applyAlignment="1" applyProtection="1">
      <alignment horizontal="center" vertical="center" textRotation="90" wrapText="1"/>
      <protection locked="0"/>
    </xf>
    <xf numFmtId="0" fontId="9" fillId="0" borderId="7" xfId="1" applyFont="1" applyFill="1" applyBorder="1" applyAlignment="1" applyProtection="1">
      <alignment horizontal="center" vertical="center" textRotation="90"/>
      <protection locked="0"/>
    </xf>
    <xf numFmtId="0" fontId="10" fillId="0" borderId="7" xfId="1" applyFont="1" applyFill="1" applyBorder="1" applyAlignment="1" applyProtection="1">
      <alignment horizontal="center" vertical="center" wrapText="1"/>
      <protection locked="0"/>
    </xf>
    <xf numFmtId="0" fontId="10" fillId="0" borderId="7" xfId="1" applyFont="1" applyFill="1" applyBorder="1" applyAlignment="1" applyProtection="1">
      <alignment horizontal="center" vertical="center" wrapText="1"/>
      <protection hidden="1"/>
    </xf>
    <xf numFmtId="0" fontId="18" fillId="0" borderId="7" xfId="1" applyFont="1" applyFill="1" applyBorder="1" applyAlignment="1" applyProtection="1">
      <alignment horizontal="center" vertical="center" wrapText="1"/>
      <protection locked="0"/>
    </xf>
    <xf numFmtId="0" fontId="18" fillId="0" borderId="7" xfId="1" applyFont="1" applyFill="1" applyBorder="1" applyAlignment="1" applyProtection="1">
      <alignment horizontal="center" vertical="center"/>
      <protection locked="0"/>
    </xf>
    <xf numFmtId="49" fontId="9" fillId="0" borderId="7" xfId="1" applyNumberFormat="1" applyFont="1" applyFill="1" applyBorder="1" applyAlignment="1" applyProtection="1">
      <alignment horizontal="center" vertical="center" wrapText="1"/>
      <protection locked="0"/>
    </xf>
    <xf numFmtId="49" fontId="18" fillId="0" borderId="7" xfId="1" applyNumberFormat="1" applyFont="1" applyFill="1" applyBorder="1" applyAlignment="1" applyProtection="1">
      <alignment horizontal="center" vertical="center" wrapText="1"/>
      <protection locked="0"/>
    </xf>
    <xf numFmtId="0" fontId="7" fillId="0" borderId="4" xfId="1" applyFont="1" applyBorder="1" applyProtection="1">
      <protection locked="0"/>
    </xf>
    <xf numFmtId="0" fontId="7" fillId="0" borderId="0" xfId="1" applyFont="1" applyFill="1" applyProtection="1">
      <protection locked="0"/>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0" fillId="0" borderId="8" xfId="0" applyBorder="1" applyAlignment="1">
      <alignment horizontal="center"/>
    </xf>
    <xf numFmtId="1" fontId="0" fillId="0" borderId="8" xfId="0" applyNumberFormat="1" applyBorder="1" applyAlignment="1">
      <alignment horizontal="center"/>
    </xf>
    <xf numFmtId="0" fontId="0" fillId="0" borderId="7" xfId="0" applyBorder="1" applyAlignment="1">
      <alignment horizontal="center"/>
    </xf>
    <xf numFmtId="1" fontId="0" fillId="0" borderId="7" xfId="0" applyNumberFormat="1" applyBorder="1" applyAlignment="1">
      <alignment horizontal="center"/>
    </xf>
    <xf numFmtId="1" fontId="23" fillId="0" borderId="7" xfId="0" applyNumberFormat="1" applyFont="1" applyBorder="1" applyAlignment="1">
      <alignment horizontal="center" vertical="center" wrapText="1"/>
    </xf>
    <xf numFmtId="0" fontId="23" fillId="0" borderId="7" xfId="0" applyFont="1" applyBorder="1" applyAlignment="1">
      <alignment horizontal="center" vertical="center" wrapText="1"/>
    </xf>
    <xf numFmtId="0" fontId="0" fillId="0" borderId="6" xfId="0" applyBorder="1" applyAlignment="1">
      <alignment horizontal="center"/>
    </xf>
    <xf numFmtId="0" fontId="23" fillId="0" borderId="6" xfId="0" applyFont="1" applyBorder="1" applyAlignment="1">
      <alignment horizontal="center" vertical="center" wrapText="1"/>
    </xf>
    <xf numFmtId="0" fontId="25" fillId="0" borderId="10" xfId="0" applyFont="1" applyFill="1" applyBorder="1" applyAlignment="1">
      <alignment horizontal="center" vertical="center"/>
    </xf>
    <xf numFmtId="0" fontId="25" fillId="0" borderId="11" xfId="0" applyFont="1" applyFill="1" applyBorder="1" applyAlignment="1">
      <alignment horizontal="center" vertical="center"/>
    </xf>
    <xf numFmtId="1" fontId="26" fillId="5" borderId="10" xfId="0" applyNumberFormat="1"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7" fillId="0" borderId="2" xfId="1" applyFont="1" applyFill="1" applyBorder="1" applyAlignment="1" applyProtection="1">
      <alignment horizontal="center" vertical="center" wrapText="1"/>
      <protection locked="0"/>
    </xf>
    <xf numFmtId="0" fontId="28" fillId="0" borderId="0" xfId="12" applyProtection="1">
      <protection locked="0"/>
    </xf>
    <xf numFmtId="0" fontId="29" fillId="0" borderId="0" xfId="12" applyFont="1" applyProtection="1">
      <protection locked="0"/>
    </xf>
    <xf numFmtId="0" fontId="10" fillId="0" borderId="2" xfId="12" applyFont="1" applyBorder="1" applyAlignment="1" applyProtection="1">
      <alignment horizontal="center" vertical="center" wrapText="1"/>
      <protection locked="0"/>
    </xf>
    <xf numFmtId="0" fontId="5" fillId="0" borderId="2" xfId="12" applyFont="1" applyBorder="1" applyAlignment="1" applyProtection="1">
      <alignment horizontal="center" vertical="center"/>
      <protection locked="0"/>
    </xf>
    <xf numFmtId="0" fontId="5" fillId="0" borderId="2" xfId="12" applyFont="1" applyBorder="1" applyAlignment="1" applyProtection="1">
      <alignment horizontal="center" vertical="center" wrapText="1"/>
      <protection locked="0"/>
    </xf>
    <xf numFmtId="49" fontId="10" fillId="0" borderId="2" xfId="12" applyNumberFormat="1" applyFont="1" applyBorder="1" applyAlignment="1" applyProtection="1">
      <alignment horizontal="center" vertical="center" wrapText="1"/>
      <protection locked="0"/>
    </xf>
    <xf numFmtId="0" fontId="10" fillId="0" borderId="2" xfId="12" applyFont="1" applyBorder="1" applyAlignment="1" applyProtection="1">
      <alignment horizontal="center" vertical="center" wrapText="1"/>
      <protection hidden="1"/>
    </xf>
    <xf numFmtId="0" fontId="28" fillId="0" borderId="2" xfId="12" applyBorder="1" applyProtection="1">
      <protection locked="0"/>
    </xf>
    <xf numFmtId="0" fontId="5" fillId="0" borderId="2" xfId="1" applyFont="1" applyFill="1" applyBorder="1" applyAlignment="1" applyProtection="1">
      <alignment horizontal="center" vertical="center" wrapText="1"/>
      <protection locked="0"/>
    </xf>
    <xf numFmtId="0" fontId="1" fillId="3" borderId="0" xfId="1" applyFill="1" applyProtection="1">
      <protection locked="0"/>
    </xf>
    <xf numFmtId="0" fontId="10" fillId="0" borderId="3" xfId="1" applyFont="1" applyFill="1" applyBorder="1" applyAlignment="1" applyProtection="1">
      <alignment horizontal="center" vertical="center" wrapText="1"/>
      <protection locked="0"/>
    </xf>
    <xf numFmtId="0" fontId="5" fillId="0" borderId="3" xfId="1" applyFont="1" applyFill="1" applyBorder="1" applyAlignment="1" applyProtection="1">
      <alignment horizontal="center" vertical="center" wrapText="1"/>
      <protection locked="0"/>
    </xf>
    <xf numFmtId="0" fontId="5" fillId="0" borderId="7" xfId="1" applyFont="1" applyBorder="1" applyAlignment="1" applyProtection="1">
      <alignment horizontal="center" vertical="center" wrapText="1"/>
      <protection locked="0"/>
    </xf>
    <xf numFmtId="0" fontId="9" fillId="0" borderId="7" xfId="1" applyFont="1" applyFill="1" applyBorder="1" applyAlignment="1" applyProtection="1">
      <alignment horizontal="center" vertical="center" wrapText="1"/>
      <protection locked="0"/>
    </xf>
    <xf numFmtId="0" fontId="9" fillId="3" borderId="7" xfId="1" applyFont="1" applyFill="1" applyBorder="1" applyAlignment="1" applyProtection="1">
      <alignment horizontal="center" vertical="center" wrapText="1"/>
      <protection locked="0"/>
    </xf>
    <xf numFmtId="0" fontId="3" fillId="0" borderId="2" xfId="1" applyFont="1" applyFill="1" applyBorder="1" applyAlignment="1" applyProtection="1">
      <alignment horizontal="center" vertical="center" wrapText="1"/>
      <protection locked="0"/>
    </xf>
    <xf numFmtId="0" fontId="1" fillId="0" borderId="7" xfId="1" applyBorder="1" applyProtection="1">
      <protection locked="0"/>
    </xf>
    <xf numFmtId="0" fontId="10" fillId="0" borderId="3" xfId="1" applyFont="1" applyFill="1" applyBorder="1" applyAlignment="1" applyProtection="1">
      <alignment horizontal="center" vertical="center" wrapText="1"/>
      <protection hidden="1"/>
    </xf>
    <xf numFmtId="0" fontId="5" fillId="0" borderId="7" xfId="1" applyFont="1" applyFill="1" applyBorder="1" applyAlignment="1" applyProtection="1">
      <alignment horizontal="center" vertical="center" textRotation="90"/>
      <protection locked="0"/>
    </xf>
    <xf numFmtId="0" fontId="5" fillId="0" borderId="7" xfId="1" applyFont="1" applyFill="1" applyBorder="1" applyAlignment="1" applyProtection="1">
      <alignment horizontal="center" vertical="center" textRotation="90" wrapText="1"/>
      <protection locked="0"/>
    </xf>
    <xf numFmtId="0" fontId="10" fillId="0" borderId="7" xfId="1" applyFont="1" applyBorder="1" applyAlignment="1" applyProtection="1">
      <alignment horizontal="center" vertical="center" wrapText="1"/>
      <protection locked="0"/>
    </xf>
    <xf numFmtId="0" fontId="10" fillId="0" borderId="7" xfId="1" applyNumberFormat="1" applyFont="1" applyBorder="1" applyAlignment="1" applyProtection="1">
      <alignment horizontal="center" vertical="center" wrapText="1"/>
      <protection locked="0"/>
    </xf>
    <xf numFmtId="49" fontId="10" fillId="0" borderId="7" xfId="1" applyNumberFormat="1" applyFont="1" applyBorder="1" applyAlignment="1" applyProtection="1">
      <alignment horizontal="center" vertical="center" wrapText="1"/>
      <protection locked="0"/>
    </xf>
    <xf numFmtId="0" fontId="5" fillId="0" borderId="7" xfId="1" applyFont="1" applyBorder="1" applyAlignment="1" applyProtection="1">
      <alignment horizontal="center" vertical="center"/>
      <protection locked="0"/>
    </xf>
    <xf numFmtId="0" fontId="5" fillId="0" borderId="7" xfId="1" applyFont="1" applyFill="1" applyBorder="1" applyAlignment="1" applyProtection="1">
      <alignment horizontal="center" vertical="center"/>
      <protection locked="0"/>
    </xf>
    <xf numFmtId="49" fontId="10" fillId="3" borderId="7" xfId="1" applyNumberFormat="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wrapText="1"/>
      <protection locked="0"/>
    </xf>
    <xf numFmtId="0" fontId="5" fillId="3" borderId="7" xfId="1"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wrapText="1"/>
      <protection locked="0"/>
    </xf>
    <xf numFmtId="0" fontId="10" fillId="0" borderId="7" xfId="2" applyNumberFormat="1" applyFont="1" applyFill="1" applyBorder="1" applyAlignment="1" applyProtection="1">
      <alignment horizontal="center" vertical="center" wrapText="1"/>
      <protection locked="0"/>
    </xf>
    <xf numFmtId="49" fontId="10" fillId="0" borderId="7" xfId="1" applyNumberFormat="1"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protection locked="0"/>
    </xf>
    <xf numFmtId="0" fontId="10" fillId="3" borderId="7" xfId="2" applyFont="1" applyFill="1" applyBorder="1" applyAlignment="1" applyProtection="1">
      <alignment horizontal="center" vertical="center" wrapText="1"/>
      <protection locked="0"/>
    </xf>
    <xf numFmtId="0" fontId="10" fillId="0" borderId="3" xfId="12" applyFont="1" applyBorder="1" applyAlignment="1" applyProtection="1">
      <alignment horizontal="center" vertical="center" wrapText="1"/>
      <protection locked="0"/>
    </xf>
    <xf numFmtId="0" fontId="28" fillId="0" borderId="3" xfId="12" applyBorder="1" applyProtection="1">
      <protection locked="0"/>
    </xf>
    <xf numFmtId="49" fontId="10" fillId="0" borderId="3" xfId="12" applyNumberFormat="1" applyFont="1" applyBorder="1" applyAlignment="1" applyProtection="1">
      <alignment horizontal="center" vertical="center" wrapText="1"/>
      <protection locked="0"/>
    </xf>
    <xf numFmtId="0" fontId="5" fillId="0" borderId="3" xfId="12" applyFont="1" applyBorder="1" applyAlignment="1" applyProtection="1">
      <alignment horizontal="center" vertical="center"/>
      <protection locked="0"/>
    </xf>
    <xf numFmtId="0" fontId="5" fillId="0" borderId="3" xfId="12" applyFont="1" applyBorder="1" applyAlignment="1" applyProtection="1">
      <alignment horizontal="center" vertical="center" wrapText="1"/>
      <protection locked="0"/>
    </xf>
    <xf numFmtId="0" fontId="10" fillId="0" borderId="3" xfId="12" applyFont="1" applyBorder="1" applyAlignment="1" applyProtection="1">
      <alignment horizontal="center" vertical="center" wrapText="1"/>
      <protection hidden="1"/>
    </xf>
    <xf numFmtId="0" fontId="5" fillId="0" borderId="7" xfId="12" applyFont="1" applyBorder="1" applyAlignment="1" applyProtection="1">
      <alignment horizontal="center" vertical="center" textRotation="90"/>
      <protection locked="0"/>
    </xf>
    <xf numFmtId="0" fontId="5" fillId="0" borderId="7" xfId="12" applyFont="1" applyBorder="1" applyAlignment="1" applyProtection="1">
      <alignment horizontal="center" vertical="center" textRotation="90" wrapText="1"/>
      <protection locked="0"/>
    </xf>
    <xf numFmtId="0" fontId="9" fillId="0" borderId="7" xfId="12" applyFont="1" applyBorder="1" applyAlignment="1" applyProtection="1">
      <alignment horizontal="center" vertical="center" textRotation="90" wrapText="1"/>
      <protection locked="0"/>
    </xf>
    <xf numFmtId="0" fontId="9" fillId="7" borderId="7" xfId="12" applyFont="1" applyFill="1" applyBorder="1" applyAlignment="1" applyProtection="1">
      <alignment horizontal="center" vertical="center" wrapText="1"/>
      <protection locked="0"/>
    </xf>
    <xf numFmtId="0" fontId="9" fillId="0" borderId="7" xfId="12" applyFont="1" applyBorder="1" applyAlignment="1" applyProtection="1">
      <alignment horizontal="center" vertical="center" wrapText="1"/>
      <protection locked="0"/>
    </xf>
    <xf numFmtId="0" fontId="9" fillId="0" borderId="7" xfId="12" applyFont="1" applyBorder="1" applyAlignment="1" applyProtection="1">
      <alignment horizontal="center" vertical="center" textRotation="90"/>
      <protection locked="0"/>
    </xf>
    <xf numFmtId="0" fontId="9" fillId="0" borderId="7" xfId="12" applyFont="1" applyFill="1" applyBorder="1" applyAlignment="1" applyProtection="1">
      <alignment horizontal="center" vertical="center" textRotation="90" wrapText="1"/>
      <protection locked="0"/>
    </xf>
    <xf numFmtId="0" fontId="9" fillId="0" borderId="7" xfId="12" applyFont="1" applyFill="1" applyBorder="1" applyAlignment="1" applyProtection="1">
      <alignment horizontal="center" vertical="center" textRotation="90"/>
      <protection locked="0"/>
    </xf>
    <xf numFmtId="0" fontId="28" fillId="0" borderId="7" xfId="12" applyBorder="1" applyProtection="1">
      <protection locked="0"/>
    </xf>
    <xf numFmtId="0" fontId="10" fillId="0" borderId="7" xfId="12" applyFont="1" applyFill="1" applyBorder="1" applyAlignment="1" applyProtection="1">
      <alignment horizontal="center" vertical="center" wrapText="1"/>
      <protection locked="0"/>
    </xf>
    <xf numFmtId="49" fontId="10" fillId="0" borderId="7" xfId="12" applyNumberFormat="1" applyFont="1" applyFill="1" applyBorder="1" applyAlignment="1" applyProtection="1">
      <alignment horizontal="center" vertical="center" wrapText="1"/>
      <protection locked="0"/>
    </xf>
    <xf numFmtId="0" fontId="5" fillId="0" borderId="7" xfId="12" applyFont="1" applyFill="1" applyBorder="1" applyAlignment="1" applyProtection="1">
      <alignment horizontal="center" vertical="center"/>
      <protection locked="0"/>
    </xf>
    <xf numFmtId="0" fontId="5" fillId="0" borderId="7" xfId="12" applyFont="1" applyFill="1" applyBorder="1" applyAlignment="1" applyProtection="1">
      <alignment horizontal="center" vertical="center" wrapText="1"/>
      <protection locked="0"/>
    </xf>
    <xf numFmtId="0" fontId="10" fillId="0" borderId="7" xfId="12" applyFont="1" applyFill="1" applyBorder="1" applyAlignment="1" applyProtection="1">
      <alignment horizontal="center" vertical="center" wrapText="1"/>
      <protection hidden="1"/>
    </xf>
    <xf numFmtId="49" fontId="5" fillId="0" borderId="7" xfId="12" applyNumberFormat="1" applyFont="1" applyFill="1" applyBorder="1" applyAlignment="1" applyProtection="1">
      <alignment horizontal="center" vertical="center" wrapText="1"/>
      <protection locked="0"/>
    </xf>
    <xf numFmtId="49" fontId="5" fillId="0" borderId="7" xfId="12" applyNumberFormat="1" applyFont="1" applyFill="1" applyBorder="1" applyAlignment="1" applyProtection="1">
      <alignment horizontal="center" vertical="center"/>
      <protection locked="0"/>
    </xf>
    <xf numFmtId="0" fontId="5" fillId="0" borderId="7" xfId="12" applyFont="1" applyFill="1" applyBorder="1" applyAlignment="1" applyProtection="1">
      <alignment horizontal="center" vertical="center" wrapText="1"/>
      <protection hidden="1"/>
    </xf>
    <xf numFmtId="0" fontId="10" fillId="0" borderId="7" xfId="12" applyFont="1" applyFill="1" applyBorder="1" applyAlignment="1" applyProtection="1">
      <alignment horizontal="center" vertical="top" wrapText="1"/>
      <protection locked="0"/>
    </xf>
    <xf numFmtId="0" fontId="5" fillId="7" borderId="7" xfId="12" applyFont="1" applyFill="1" applyBorder="1" applyAlignment="1" applyProtection="1">
      <alignment horizontal="center" vertical="center"/>
      <protection locked="0"/>
    </xf>
    <xf numFmtId="0" fontId="10" fillId="0" borderId="7" xfId="12" applyFont="1" applyBorder="1" applyAlignment="1" applyProtection="1">
      <alignment horizontal="center" vertical="center" wrapText="1"/>
      <protection hidden="1"/>
    </xf>
    <xf numFmtId="0" fontId="10" fillId="3" borderId="7" xfId="1" applyNumberFormat="1" applyFont="1" applyFill="1" applyBorder="1" applyAlignment="1" applyProtection="1">
      <alignment horizontal="center" vertical="center" wrapText="1"/>
      <protection locked="0"/>
    </xf>
    <xf numFmtId="164" fontId="10" fillId="3" borderId="7" xfId="1" applyNumberFormat="1" applyFont="1" applyFill="1" applyBorder="1" applyAlignment="1" applyProtection="1">
      <alignment horizontal="center" vertical="center"/>
      <protection locked="0"/>
    </xf>
    <xf numFmtId="1" fontId="10" fillId="3" borderId="7" xfId="1" applyNumberFormat="1" applyFont="1" applyFill="1" applyBorder="1" applyAlignment="1" applyProtection="1">
      <alignment horizontal="center" vertical="center" wrapText="1"/>
      <protection locked="0"/>
    </xf>
    <xf numFmtId="164" fontId="10" fillId="3" borderId="7" xfId="1" applyNumberFormat="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protection locked="0"/>
    </xf>
    <xf numFmtId="0" fontId="10" fillId="3" borderId="7" xfId="1" applyNumberFormat="1" applyFont="1" applyFill="1" applyBorder="1" applyAlignment="1" applyProtection="1">
      <alignment horizontal="center" vertical="center"/>
      <protection locked="0"/>
    </xf>
    <xf numFmtId="0" fontId="10" fillId="3" borderId="7" xfId="1" applyFont="1" applyFill="1" applyBorder="1" applyAlignment="1" applyProtection="1">
      <alignment horizontal="center" vertical="center"/>
      <protection locked="0"/>
    </xf>
    <xf numFmtId="0" fontId="5" fillId="3" borderId="7" xfId="1" applyFont="1" applyFill="1" applyBorder="1" applyAlignment="1" applyProtection="1">
      <alignment horizontal="center" vertical="center" wrapText="1"/>
      <protection locked="0"/>
    </xf>
    <xf numFmtId="1" fontId="10" fillId="3" borderId="7" xfId="1" applyNumberFormat="1" applyFont="1" applyFill="1" applyBorder="1" applyAlignment="1" applyProtection="1">
      <alignment horizontal="center" vertical="center"/>
      <protection locked="0"/>
    </xf>
    <xf numFmtId="17" fontId="10" fillId="0" borderId="7" xfId="1" applyNumberFormat="1" applyFont="1" applyFill="1" applyBorder="1" applyAlignment="1" applyProtection="1">
      <alignment horizontal="center" vertical="center" wrapText="1"/>
      <protection locked="0"/>
    </xf>
    <xf numFmtId="0" fontId="5" fillId="3" borderId="7" xfId="1" applyFont="1" applyFill="1" applyBorder="1" applyAlignment="1" applyProtection="1">
      <alignment horizontal="center" vertical="center"/>
      <protection locked="0"/>
    </xf>
    <xf numFmtId="0" fontId="5" fillId="0" borderId="7" xfId="1" applyFont="1" applyFill="1" applyBorder="1" applyAlignment="1" applyProtection="1">
      <alignment horizontal="center" vertical="center" wrapText="1"/>
      <protection hidden="1"/>
    </xf>
    <xf numFmtId="49" fontId="5" fillId="0" borderId="7" xfId="1" applyNumberFormat="1" applyFont="1" applyFill="1" applyBorder="1" applyAlignment="1" applyProtection="1">
      <alignment horizontal="center" vertical="center" wrapText="1"/>
      <protection locked="0"/>
    </xf>
    <xf numFmtId="0" fontId="5" fillId="0" borderId="7" xfId="1" applyFont="1" applyFill="1" applyBorder="1" applyAlignment="1" applyProtection="1">
      <alignment horizontal="center" vertical="center" wrapText="1"/>
      <protection locked="0"/>
    </xf>
    <xf numFmtId="165" fontId="5" fillId="0" borderId="7" xfId="1" applyNumberFormat="1" applyFont="1" applyFill="1" applyBorder="1" applyAlignment="1" applyProtection="1">
      <alignment horizontal="center" vertical="center" wrapText="1"/>
      <protection locked="0"/>
    </xf>
    <xf numFmtId="0" fontId="5" fillId="0" borderId="7" xfId="1" applyNumberFormat="1" applyFont="1" applyFill="1" applyBorder="1" applyAlignment="1" applyProtection="1">
      <alignment horizontal="center" vertical="center" wrapText="1"/>
      <protection locked="0"/>
    </xf>
    <xf numFmtId="0" fontId="5" fillId="0" borderId="7" xfId="1" applyNumberFormat="1" applyFont="1" applyFill="1" applyBorder="1" applyAlignment="1" applyProtection="1">
      <alignment horizontal="center" vertical="center"/>
      <protection locked="0"/>
    </xf>
    <xf numFmtId="49" fontId="5" fillId="0" borderId="7" xfId="1" applyNumberFormat="1" applyFont="1" applyFill="1" applyBorder="1" applyAlignment="1" applyProtection="1">
      <alignment horizontal="center" vertical="center"/>
      <protection locked="0"/>
    </xf>
    <xf numFmtId="0" fontId="10" fillId="0" borderId="7" xfId="1" applyFont="1" applyFill="1" applyBorder="1" applyAlignment="1" applyProtection="1">
      <alignment horizontal="center" vertical="distributed" wrapText="1"/>
      <protection locked="0"/>
    </xf>
    <xf numFmtId="0" fontId="10" fillId="0" borderId="7" xfId="1" applyFont="1" applyFill="1" applyBorder="1" applyAlignment="1" applyProtection="1">
      <alignment horizontal="center" vertical="distributed"/>
      <protection locked="0"/>
    </xf>
    <xf numFmtId="49" fontId="10" fillId="0" borderId="7" xfId="1" applyNumberFormat="1" applyFont="1" applyFill="1" applyBorder="1" applyAlignment="1" applyProtection="1">
      <alignment horizontal="center" vertical="center"/>
      <protection locked="0"/>
    </xf>
    <xf numFmtId="165" fontId="10" fillId="0" borderId="7" xfId="1" applyNumberFormat="1" applyFont="1" applyFill="1" applyBorder="1" applyAlignment="1" applyProtection="1">
      <alignment horizontal="center" vertical="center"/>
      <protection locked="0"/>
    </xf>
    <xf numFmtId="0" fontId="10" fillId="0" borderId="7" xfId="1" applyNumberFormat="1" applyFont="1" applyFill="1" applyBorder="1" applyAlignment="1" applyProtection="1">
      <alignment horizontal="center" vertical="center"/>
      <protection locked="0"/>
    </xf>
    <xf numFmtId="49" fontId="10" fillId="0" borderId="7" xfId="1" applyNumberFormat="1" applyFont="1" applyFill="1" applyBorder="1" applyAlignment="1" applyProtection="1">
      <alignment horizontal="center" vertical="distributed" wrapText="1"/>
      <protection locked="0"/>
    </xf>
    <xf numFmtId="0" fontId="10" fillId="0" borderId="7" xfId="1" applyFont="1" applyFill="1" applyBorder="1" applyAlignment="1" applyProtection="1">
      <alignment horizontal="center" vertical="center"/>
      <protection locked="0"/>
    </xf>
    <xf numFmtId="165" fontId="5" fillId="0" borderId="7" xfId="1" applyNumberFormat="1" applyFont="1" applyFill="1" applyBorder="1" applyAlignment="1" applyProtection="1">
      <alignment horizontal="center" vertical="center"/>
      <protection locked="0"/>
    </xf>
    <xf numFmtId="0" fontId="10" fillId="0" borderId="7" xfId="1" applyFont="1" applyFill="1" applyBorder="1" applyAlignment="1" applyProtection="1">
      <alignment horizontal="center" wrapText="1"/>
      <protection locked="0"/>
    </xf>
    <xf numFmtId="49" fontId="5" fillId="0" borderId="7" xfId="1" applyNumberFormat="1" applyFont="1" applyFill="1" applyBorder="1" applyAlignment="1" applyProtection="1">
      <alignment horizontal="center" wrapText="1"/>
      <protection locked="0"/>
    </xf>
    <xf numFmtId="165" fontId="5" fillId="3" borderId="7" xfId="1" applyNumberFormat="1" applyFont="1" applyFill="1" applyBorder="1" applyAlignment="1" applyProtection="1">
      <alignment horizontal="center" vertical="center"/>
      <protection locked="0"/>
    </xf>
    <xf numFmtId="0" fontId="5" fillId="3" borderId="7" xfId="1" applyNumberFormat="1" applyFont="1" applyFill="1" applyBorder="1" applyAlignment="1" applyProtection="1">
      <alignment horizontal="center" vertical="center"/>
      <protection locked="0"/>
    </xf>
    <xf numFmtId="0" fontId="5" fillId="0" borderId="7" xfId="1" applyFont="1" applyFill="1" applyBorder="1" applyAlignment="1" applyProtection="1">
      <alignment horizontal="center" vertical="distributed" wrapText="1"/>
      <protection locked="0"/>
    </xf>
    <xf numFmtId="1" fontId="10" fillId="0" borderId="7" xfId="1" applyNumberFormat="1" applyFont="1" applyFill="1" applyBorder="1" applyAlignment="1" applyProtection="1">
      <alignment horizontal="center" vertical="center" wrapText="1"/>
      <protection locked="0"/>
    </xf>
    <xf numFmtId="49" fontId="10" fillId="3" borderId="7" xfId="1" applyNumberFormat="1" applyFont="1" applyFill="1" applyBorder="1" applyAlignment="1" applyProtection="1">
      <alignment horizontal="center" vertical="center"/>
      <protection locked="0"/>
    </xf>
    <xf numFmtId="0" fontId="5" fillId="0" borderId="7" xfId="1" applyNumberFormat="1" applyFont="1" applyBorder="1" applyAlignment="1" applyProtection="1">
      <alignment horizontal="center" vertical="center" wrapText="1"/>
      <protection locked="0"/>
    </xf>
    <xf numFmtId="49" fontId="5" fillId="0" borderId="7" xfId="1" applyNumberFormat="1" applyFont="1" applyBorder="1" applyAlignment="1" applyProtection="1">
      <alignment horizontal="center" vertical="center" wrapText="1"/>
      <protection locked="0"/>
    </xf>
    <xf numFmtId="49" fontId="16" fillId="0" borderId="7" xfId="1" applyNumberFormat="1" applyFont="1" applyFill="1" applyBorder="1" applyAlignment="1" applyProtection="1">
      <alignment horizontal="center" vertical="center" wrapText="1"/>
      <protection locked="0"/>
    </xf>
    <xf numFmtId="0" fontId="16" fillId="0" borderId="7" xfId="1" applyNumberFormat="1" applyFont="1" applyBorder="1" applyAlignment="1" applyProtection="1">
      <alignment horizontal="center" vertical="center" wrapText="1"/>
      <protection locked="0"/>
    </xf>
    <xf numFmtId="4" fontId="5" fillId="0" borderId="7" xfId="1" applyNumberFormat="1" applyFont="1" applyFill="1" applyBorder="1" applyAlignment="1" applyProtection="1">
      <alignment horizontal="center" vertical="center" wrapText="1"/>
      <protection locked="0"/>
    </xf>
    <xf numFmtId="0" fontId="4" fillId="3" borderId="7" xfId="1" applyFont="1" applyFill="1" applyBorder="1" applyAlignment="1">
      <alignment vertical="center" textRotation="90" wrapText="1"/>
    </xf>
    <xf numFmtId="0" fontId="1" fillId="0" borderId="7" xfId="1" applyBorder="1"/>
    <xf numFmtId="0" fontId="18" fillId="0" borderId="7" xfId="1" applyNumberFormat="1" applyFont="1" applyBorder="1" applyAlignment="1">
      <alignment horizontal="center" vertical="center"/>
    </xf>
    <xf numFmtId="0" fontId="10" fillId="0" borderId="7" xfId="4" applyFont="1" applyFill="1" applyBorder="1" applyAlignment="1" applyProtection="1">
      <alignment horizontal="center" vertical="center"/>
      <protection locked="0"/>
    </xf>
    <xf numFmtId="0" fontId="5" fillId="0" borderId="7" xfId="4" applyNumberFormat="1" applyFont="1" applyFill="1" applyBorder="1" applyAlignment="1" applyProtection="1">
      <alignment horizontal="center" vertical="center"/>
      <protection locked="0"/>
    </xf>
    <xf numFmtId="0" fontId="5" fillId="0" borderId="7" xfId="4" applyFont="1" applyFill="1" applyBorder="1" applyAlignment="1" applyProtection="1">
      <alignment horizontal="center" vertical="center"/>
      <protection locked="0"/>
    </xf>
    <xf numFmtId="0" fontId="10" fillId="0" borderId="7" xfId="4" applyFont="1" applyFill="1" applyBorder="1" applyAlignment="1" applyProtection="1">
      <alignment horizontal="center" vertical="center" wrapText="1"/>
      <protection locked="0"/>
    </xf>
    <xf numFmtId="164" fontId="5" fillId="0" borderId="7" xfId="1" applyNumberFormat="1" applyFont="1" applyFill="1" applyBorder="1" applyAlignment="1" applyProtection="1">
      <alignment horizontal="center" vertical="center"/>
      <protection locked="0"/>
    </xf>
    <xf numFmtId="0" fontId="10" fillId="0" borderId="7" xfId="5" applyFont="1" applyFill="1" applyBorder="1" applyAlignment="1" applyProtection="1">
      <alignment horizontal="center" vertical="center" wrapText="1"/>
      <protection locked="0"/>
    </xf>
    <xf numFmtId="0" fontId="5" fillId="0" borderId="7" xfId="5" applyNumberFormat="1" applyFont="1" applyFill="1" applyBorder="1" applyAlignment="1" applyProtection="1">
      <alignment horizontal="center" vertical="center"/>
      <protection locked="0"/>
    </xf>
    <xf numFmtId="0" fontId="5" fillId="0" borderId="7" xfId="5" applyFont="1" applyFill="1" applyBorder="1" applyAlignment="1" applyProtection="1">
      <alignment horizontal="center" vertical="center"/>
      <protection locked="0"/>
    </xf>
    <xf numFmtId="2" fontId="5" fillId="0" borderId="7" xfId="1" applyNumberFormat="1" applyFont="1" applyFill="1" applyBorder="1" applyAlignment="1" applyProtection="1">
      <alignment horizontal="center" vertical="center"/>
      <protection locked="0"/>
    </xf>
    <xf numFmtId="0" fontId="5" fillId="0" borderId="7" xfId="5" applyFont="1" applyFill="1" applyBorder="1" applyAlignment="1" applyProtection="1">
      <alignment horizontal="center" vertical="center" wrapText="1"/>
      <protection locked="0"/>
    </xf>
    <xf numFmtId="0" fontId="5" fillId="0" borderId="7" xfId="2" applyFont="1" applyFill="1" applyBorder="1" applyAlignment="1" applyProtection="1">
      <alignment horizontal="center" vertical="center" wrapText="1"/>
      <protection locked="0"/>
    </xf>
    <xf numFmtId="0" fontId="5" fillId="0" borderId="7" xfId="2" applyNumberFormat="1" applyFont="1" applyFill="1" applyBorder="1" applyAlignment="1" applyProtection="1">
      <alignment horizontal="center" vertical="center"/>
      <protection locked="0"/>
    </xf>
    <xf numFmtId="0" fontId="5" fillId="0" borderId="7" xfId="2" applyFont="1" applyFill="1" applyBorder="1" applyAlignment="1" applyProtection="1">
      <alignment horizontal="center" vertical="center"/>
      <protection locked="0"/>
    </xf>
    <xf numFmtId="0" fontId="5" fillId="0" borderId="7" xfId="7" applyNumberFormat="1" applyFont="1" applyFill="1" applyBorder="1" applyAlignment="1" applyProtection="1">
      <alignment horizontal="center" vertical="center"/>
      <protection locked="0"/>
    </xf>
    <xf numFmtId="0" fontId="5" fillId="0" borderId="7" xfId="7" applyFont="1" applyFill="1" applyBorder="1" applyAlignment="1" applyProtection="1">
      <alignment horizontal="center" vertical="center"/>
      <protection locked="0"/>
    </xf>
    <xf numFmtId="0" fontId="5" fillId="0" borderId="7" xfId="7" applyFont="1" applyFill="1" applyBorder="1" applyAlignment="1" applyProtection="1">
      <alignment horizontal="center" vertical="center" wrapText="1"/>
      <protection locked="0"/>
    </xf>
    <xf numFmtId="0" fontId="5" fillId="0" borderId="7" xfId="8" applyNumberFormat="1" applyFont="1" applyFill="1" applyBorder="1" applyAlignment="1" applyProtection="1">
      <alignment horizontal="center" vertical="center"/>
      <protection locked="0"/>
    </xf>
    <xf numFmtId="0" fontId="5" fillId="0" borderId="7" xfId="8" applyFont="1" applyFill="1" applyBorder="1" applyAlignment="1" applyProtection="1">
      <alignment horizontal="center" vertical="center"/>
      <protection locked="0"/>
    </xf>
    <xf numFmtId="0" fontId="5" fillId="0" borderId="7" xfId="8" applyFont="1" applyFill="1" applyBorder="1" applyAlignment="1" applyProtection="1">
      <alignment horizontal="center" vertical="center" wrapText="1"/>
      <protection locked="0"/>
    </xf>
    <xf numFmtId="0" fontId="5" fillId="0" borderId="7" xfId="1" applyFont="1" applyFill="1" applyBorder="1" applyAlignment="1" applyProtection="1">
      <alignment vertical="center"/>
      <protection locked="0"/>
    </xf>
    <xf numFmtId="0" fontId="5" fillId="0" borderId="7" xfId="9" applyNumberFormat="1" applyFont="1" applyFill="1" applyBorder="1" applyAlignment="1" applyProtection="1">
      <alignment horizontal="center" vertical="center"/>
      <protection locked="0"/>
    </xf>
    <xf numFmtId="0" fontId="5" fillId="0" borderId="7" xfId="9" applyFont="1" applyFill="1" applyBorder="1" applyAlignment="1" applyProtection="1">
      <alignment horizontal="center" vertical="center"/>
      <protection locked="0"/>
    </xf>
    <xf numFmtId="0" fontId="5" fillId="0" borderId="7" xfId="9" applyFont="1" applyFill="1" applyBorder="1" applyAlignment="1" applyProtection="1">
      <alignment horizontal="center" vertical="center" wrapText="1"/>
      <protection locked="0"/>
    </xf>
    <xf numFmtId="0" fontId="5" fillId="0" borderId="7" xfId="10" applyNumberFormat="1" applyFont="1" applyFill="1" applyBorder="1" applyAlignment="1" applyProtection="1">
      <alignment horizontal="center" vertical="center"/>
      <protection locked="0"/>
    </xf>
    <xf numFmtId="0" fontId="5" fillId="0" borderId="7" xfId="10" applyFont="1" applyFill="1" applyBorder="1" applyAlignment="1" applyProtection="1">
      <alignment horizontal="center" vertical="center"/>
      <protection locked="0"/>
    </xf>
    <xf numFmtId="0" fontId="5" fillId="0" borderId="7" xfId="10" applyFont="1" applyFill="1" applyBorder="1" applyAlignment="1" applyProtection="1">
      <alignment horizontal="center" vertical="center" wrapText="1"/>
      <protection locked="0"/>
    </xf>
    <xf numFmtId="0" fontId="5" fillId="0" borderId="7" xfId="11" applyFont="1" applyFill="1" applyBorder="1" applyAlignment="1" applyProtection="1">
      <alignment horizontal="center" vertical="center" wrapText="1"/>
      <protection locked="0"/>
    </xf>
    <xf numFmtId="0" fontId="5" fillId="0" borderId="7" xfId="11" applyNumberFormat="1" applyFont="1" applyFill="1" applyBorder="1" applyAlignment="1" applyProtection="1">
      <alignment horizontal="center" vertical="center"/>
      <protection locked="0"/>
    </xf>
    <xf numFmtId="0" fontId="5" fillId="0" borderId="7" xfId="11" applyFont="1" applyFill="1" applyBorder="1" applyAlignment="1" applyProtection="1">
      <alignment horizontal="center" vertical="center"/>
      <protection locked="0"/>
    </xf>
    <xf numFmtId="0" fontId="10" fillId="0" borderId="7" xfId="5" applyFont="1" applyFill="1" applyBorder="1" applyAlignment="1" applyProtection="1">
      <alignment horizontal="center" vertical="center"/>
      <protection locked="0"/>
    </xf>
    <xf numFmtId="0" fontId="10" fillId="0" borderId="7" xfId="4" applyNumberFormat="1" applyFont="1" applyFill="1" applyBorder="1" applyAlignment="1" applyProtection="1">
      <alignment horizontal="center" vertical="center"/>
      <protection locked="0"/>
    </xf>
    <xf numFmtId="0" fontId="14" fillId="0" borderId="7" xfId="4" applyFont="1" applyFill="1" applyBorder="1" applyAlignment="1" applyProtection="1">
      <alignment horizontal="center" vertical="center" wrapText="1"/>
      <protection locked="0"/>
    </xf>
    <xf numFmtId="0" fontId="10" fillId="0" borderId="7" xfId="1" applyFont="1" applyFill="1" applyBorder="1" applyAlignment="1" applyProtection="1">
      <alignment vertical="center" wrapText="1"/>
      <protection locked="0"/>
    </xf>
    <xf numFmtId="2" fontId="10" fillId="0" borderId="7" xfId="1" applyNumberFormat="1" applyFont="1" applyFill="1" applyBorder="1" applyAlignment="1" applyProtection="1">
      <alignment horizontal="center" vertical="center" wrapText="1"/>
      <protection locked="0"/>
    </xf>
    <xf numFmtId="0" fontId="9" fillId="3" borderId="7" xfId="1" applyFont="1" applyFill="1" applyBorder="1" applyAlignment="1" applyProtection="1">
      <alignment horizontal="center" vertical="center" textRotation="90" wrapText="1"/>
      <protection locked="0"/>
    </xf>
    <xf numFmtId="0" fontId="9" fillId="3" borderId="7" xfId="1" applyFont="1" applyFill="1" applyBorder="1" applyAlignment="1" applyProtection="1">
      <alignment horizontal="center" vertical="center" textRotation="90"/>
      <protection locked="0"/>
    </xf>
    <xf numFmtId="0" fontId="10" fillId="0" borderId="7" xfId="4" applyFont="1" applyBorder="1" applyAlignment="1" applyProtection="1">
      <alignment horizontal="center" vertical="center"/>
      <protection locked="0"/>
    </xf>
    <xf numFmtId="0" fontId="5" fillId="0" borderId="7" xfId="4" applyFont="1" applyFill="1" applyBorder="1" applyAlignment="1" applyProtection="1">
      <alignment horizontal="center" vertical="center" wrapText="1"/>
      <protection locked="0"/>
    </xf>
    <xf numFmtId="0" fontId="10" fillId="0" borderId="7" xfId="1" applyNumberFormat="1" applyFont="1" applyBorder="1" applyAlignment="1" applyProtection="1">
      <alignment horizontal="center" vertical="center"/>
      <protection locked="0"/>
    </xf>
    <xf numFmtId="0" fontId="10" fillId="0" borderId="7" xfId="1" applyFont="1" applyBorder="1" applyAlignment="1" applyProtection="1">
      <alignment horizontal="center" vertical="center"/>
      <protection locked="0"/>
    </xf>
    <xf numFmtId="49" fontId="10" fillId="0" borderId="7" xfId="4" applyNumberFormat="1" applyFont="1" applyBorder="1" applyAlignment="1" applyProtection="1">
      <alignment horizontal="center" vertical="center" wrapText="1"/>
      <protection locked="0"/>
    </xf>
    <xf numFmtId="164" fontId="5" fillId="0" borderId="7" xfId="1" applyNumberFormat="1" applyFont="1" applyBorder="1" applyAlignment="1" applyProtection="1">
      <alignment horizontal="center" vertical="center" wrapText="1"/>
      <protection locked="0"/>
    </xf>
    <xf numFmtId="1" fontId="5" fillId="0" borderId="7" xfId="1" applyNumberFormat="1" applyFont="1" applyBorder="1" applyAlignment="1" applyProtection="1">
      <alignment horizontal="center" vertical="center" wrapText="1"/>
      <protection locked="0"/>
    </xf>
    <xf numFmtId="49" fontId="18" fillId="0" borderId="7" xfId="1" applyNumberFormat="1" applyFont="1" applyBorder="1" applyAlignment="1" applyProtection="1">
      <alignment horizontal="center" vertical="center" wrapText="1"/>
      <protection locked="0"/>
    </xf>
    <xf numFmtId="166" fontId="5" fillId="0" borderId="7" xfId="1" applyNumberFormat="1" applyFont="1" applyBorder="1" applyAlignment="1" applyProtection="1">
      <alignment horizontal="center" vertical="center" wrapText="1"/>
      <protection locked="0"/>
    </xf>
    <xf numFmtId="2" fontId="5" fillId="0" borderId="7" xfId="1" applyNumberFormat="1" applyFont="1" applyBorder="1" applyAlignment="1" applyProtection="1">
      <alignment horizontal="center" vertical="center" wrapText="1"/>
      <protection locked="0"/>
    </xf>
    <xf numFmtId="0" fontId="10" fillId="3" borderId="7" xfId="1" applyFont="1" applyFill="1" applyBorder="1" applyAlignment="1" applyProtection="1">
      <alignment horizontal="center" vertical="center" wrapText="1"/>
      <protection hidden="1"/>
    </xf>
    <xf numFmtId="49" fontId="5" fillId="3" borderId="7" xfId="1" applyNumberFormat="1" applyFont="1" applyFill="1" applyBorder="1" applyAlignment="1" applyProtection="1">
      <alignment horizontal="center" vertical="center" wrapText="1"/>
      <protection locked="0"/>
    </xf>
    <xf numFmtId="17" fontId="5" fillId="3" borderId="7" xfId="1" applyNumberFormat="1" applyFont="1" applyFill="1" applyBorder="1" applyAlignment="1" applyProtection="1">
      <alignment horizontal="center" vertical="center" wrapText="1"/>
      <protection locked="0"/>
    </xf>
    <xf numFmtId="164" fontId="5" fillId="3" borderId="7" xfId="1" applyNumberFormat="1" applyFont="1" applyFill="1" applyBorder="1" applyAlignment="1" applyProtection="1">
      <alignment horizontal="center" vertical="center"/>
      <protection locked="0"/>
    </xf>
    <xf numFmtId="0" fontId="5" fillId="0" borderId="7" xfId="1" applyNumberFormat="1" applyFont="1" applyFill="1" applyBorder="1" applyAlignment="1" applyProtection="1">
      <alignment horizontal="center" vertical="center" wrapText="1"/>
    </xf>
    <xf numFmtId="0" fontId="5" fillId="3" borderId="7" xfId="1" applyNumberFormat="1" applyFont="1" applyFill="1" applyBorder="1" applyAlignment="1" applyProtection="1">
      <alignment horizontal="center" vertical="center" wrapText="1"/>
      <protection locked="0"/>
    </xf>
    <xf numFmtId="0" fontId="5" fillId="3" borderId="7" xfId="1" applyNumberFormat="1" applyFont="1" applyFill="1" applyBorder="1" applyAlignment="1" applyProtection="1">
      <alignment horizontal="center" vertical="center" wrapText="1"/>
    </xf>
    <xf numFmtId="0" fontId="5" fillId="0" borderId="7" xfId="1" applyFont="1" applyFill="1" applyBorder="1" applyAlignment="1" applyProtection="1">
      <alignment vertical="center" wrapText="1"/>
      <protection locked="0"/>
    </xf>
    <xf numFmtId="0" fontId="10" fillId="0" borderId="7" xfId="1" applyNumberFormat="1" applyFont="1" applyFill="1" applyBorder="1" applyAlignment="1" applyProtection="1">
      <alignment horizontal="center" vertical="center" wrapText="1"/>
      <protection locked="0"/>
    </xf>
    <xf numFmtId="164" fontId="10" fillId="0" borderId="7" xfId="1" applyNumberFormat="1" applyFont="1" applyBorder="1" applyAlignment="1" applyProtection="1">
      <alignment horizontal="center" vertical="center" wrapText="1"/>
      <protection locked="0"/>
    </xf>
    <xf numFmtId="164" fontId="10" fillId="0" borderId="7" xfId="1" applyNumberFormat="1" applyFont="1" applyFill="1" applyBorder="1" applyAlignment="1" applyProtection="1">
      <alignment horizontal="center" vertical="center" wrapText="1"/>
      <protection locked="0"/>
    </xf>
    <xf numFmtId="166" fontId="10" fillId="3" borderId="7" xfId="1" applyNumberFormat="1" applyFont="1" applyFill="1" applyBorder="1" applyAlignment="1" applyProtection="1">
      <alignment horizontal="center" vertical="center" wrapText="1"/>
      <protection locked="0"/>
    </xf>
    <xf numFmtId="0" fontId="10" fillId="0" borderId="7" xfId="1" applyFont="1" applyBorder="1" applyAlignment="1" applyProtection="1">
      <alignment horizontal="center" vertical="center" shrinkToFit="1"/>
      <protection locked="0"/>
    </xf>
    <xf numFmtId="2" fontId="10" fillId="3" borderId="7" xfId="1" applyNumberFormat="1" applyFont="1" applyFill="1" applyBorder="1" applyAlignment="1" applyProtection="1">
      <alignment horizontal="center" vertical="center" wrapText="1"/>
      <protection locked="0"/>
    </xf>
    <xf numFmtId="0" fontId="5" fillId="0" borderId="7" xfId="1" applyNumberFormat="1" applyFont="1" applyBorder="1" applyAlignment="1" applyProtection="1">
      <alignment horizontal="center" vertical="center"/>
      <protection locked="0"/>
    </xf>
    <xf numFmtId="0" fontId="5" fillId="0" borderId="3" xfId="1" applyFont="1" applyFill="1" applyBorder="1" applyAlignment="1" applyProtection="1">
      <alignment horizontal="center" vertical="center" wrapText="1"/>
      <protection hidden="1"/>
    </xf>
    <xf numFmtId="0" fontId="10" fillId="0" borderId="7" xfId="1" applyFont="1" applyFill="1" applyBorder="1" applyAlignment="1" applyProtection="1">
      <alignment horizontal="center" vertical="center" wrapText="1"/>
      <protection locked="0"/>
    </xf>
    <xf numFmtId="0" fontId="5" fillId="0" borderId="7" xfId="1" applyFont="1" applyBorder="1" applyAlignment="1" applyProtection="1">
      <alignment horizontal="center" vertical="center"/>
      <protection locked="0"/>
    </xf>
    <xf numFmtId="0" fontId="5" fillId="0" borderId="7" xfId="1" applyFont="1" applyBorder="1" applyAlignment="1" applyProtection="1">
      <alignment horizontal="center" vertical="center" wrapText="1"/>
      <protection locked="0"/>
    </xf>
    <xf numFmtId="0" fontId="10" fillId="0" borderId="7" xfId="1" applyFont="1" applyBorder="1" applyAlignment="1" applyProtection="1">
      <alignment horizontal="center" vertical="center" wrapText="1"/>
      <protection locked="0"/>
    </xf>
    <xf numFmtId="0" fontId="5" fillId="0" borderId="7" xfId="1" applyFont="1" applyFill="1" applyBorder="1" applyAlignment="1" applyProtection="1">
      <alignment horizontal="center" vertical="center" wrapText="1"/>
      <protection locked="0"/>
    </xf>
    <xf numFmtId="0" fontId="10" fillId="0" borderId="7" xfId="12" applyFont="1" applyBorder="1" applyAlignment="1" applyProtection="1">
      <alignment horizontal="center" vertical="center" wrapText="1"/>
      <protection locked="0"/>
    </xf>
    <xf numFmtId="0" fontId="5" fillId="7" borderId="7" xfId="12" applyFont="1" applyFill="1" applyBorder="1" applyAlignment="1" applyProtection="1">
      <alignment horizontal="center" vertical="center" wrapText="1"/>
      <protection locked="0"/>
    </xf>
    <xf numFmtId="49" fontId="10" fillId="0" borderId="7" xfId="12" applyNumberFormat="1" applyFont="1" applyBorder="1" applyAlignment="1" applyProtection="1">
      <alignment horizontal="center" vertical="center" wrapText="1"/>
      <protection locked="0"/>
    </xf>
    <xf numFmtId="0" fontId="5" fillId="3" borderId="7" xfId="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wrapText="1"/>
      <protection locked="0"/>
    </xf>
    <xf numFmtId="0" fontId="10" fillId="0" borderId="7" xfId="1" applyFont="1" applyFill="1" applyBorder="1" applyAlignment="1" applyProtection="1">
      <alignment horizontal="center" vertical="center"/>
      <protection locked="0"/>
    </xf>
    <xf numFmtId="0" fontId="5" fillId="0" borderId="7" xfId="1" applyNumberFormat="1" applyFont="1" applyFill="1" applyBorder="1" applyAlignment="1" applyProtection="1">
      <alignment horizontal="center" vertical="center" wrapText="1"/>
      <protection locked="0"/>
    </xf>
    <xf numFmtId="49" fontId="10" fillId="0" borderId="7" xfId="1" applyNumberFormat="1" applyFont="1" applyFill="1" applyBorder="1" applyAlignment="1" applyProtection="1">
      <alignment horizontal="center" vertical="center" wrapText="1"/>
      <protection locked="0"/>
    </xf>
    <xf numFmtId="49" fontId="5" fillId="0" borderId="7" xfId="1" applyNumberFormat="1" applyFont="1" applyFill="1" applyBorder="1" applyAlignment="1" applyProtection="1">
      <alignment horizontal="center" vertical="center" wrapText="1"/>
      <protection locked="0"/>
    </xf>
    <xf numFmtId="0" fontId="10" fillId="0" borderId="7" xfId="1" applyNumberFormat="1" applyFont="1" applyFill="1" applyBorder="1" applyAlignment="1" applyProtection="1">
      <alignment horizontal="center" vertical="center"/>
      <protection locked="0"/>
    </xf>
    <xf numFmtId="49" fontId="10" fillId="0" borderId="7" xfId="1" applyNumberFormat="1" applyFont="1" applyBorder="1" applyAlignment="1" applyProtection="1">
      <alignment horizontal="center" vertical="center" wrapText="1"/>
      <protection locked="0"/>
    </xf>
    <xf numFmtId="49" fontId="5" fillId="0" borderId="7" xfId="1" applyNumberFormat="1" applyFont="1" applyBorder="1" applyAlignment="1" applyProtection="1">
      <alignment horizontal="center" vertical="center" wrapText="1"/>
      <protection locked="0"/>
    </xf>
    <xf numFmtId="0" fontId="10" fillId="0" borderId="7" xfId="4" applyFont="1" applyFill="1" applyBorder="1" applyAlignment="1" applyProtection="1">
      <alignment horizontal="center" vertical="center" wrapText="1"/>
      <protection locked="0"/>
    </xf>
    <xf numFmtId="0" fontId="5" fillId="0" borderId="7" xfId="4" applyFont="1" applyBorder="1" applyAlignment="1" applyProtection="1">
      <alignment horizontal="center" vertical="center" wrapText="1"/>
      <protection locked="0"/>
    </xf>
    <xf numFmtId="0" fontId="10" fillId="0" borderId="7" xfId="4" applyFont="1" applyBorder="1" applyAlignment="1" applyProtection="1">
      <alignment horizontal="center" vertical="center" wrapText="1"/>
      <protection locked="0"/>
    </xf>
    <xf numFmtId="164" fontId="5" fillId="0" borderId="7" xfId="1" applyNumberFormat="1" applyFont="1" applyBorder="1" applyAlignment="1" applyProtection="1">
      <alignment horizontal="center" vertical="center" wrapText="1"/>
      <protection locked="0"/>
    </xf>
    <xf numFmtId="0" fontId="5" fillId="3" borderId="7" xfId="1" applyFont="1" applyFill="1" applyBorder="1" applyAlignment="1" applyProtection="1">
      <alignment horizontal="center" vertical="center"/>
      <protection locked="0"/>
    </xf>
    <xf numFmtId="0" fontId="33" fillId="0" borderId="7" xfId="1" applyFont="1" applyBorder="1" applyAlignment="1" applyProtection="1">
      <alignment horizontal="center" vertical="center"/>
      <protection locked="0"/>
    </xf>
    <xf numFmtId="0" fontId="10" fillId="0" borderId="7" xfId="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wrapText="1"/>
      <protection locked="0"/>
    </xf>
    <xf numFmtId="0" fontId="10" fillId="0" borderId="13" xfId="1" applyFont="1" applyFill="1" applyBorder="1" applyAlignment="1" applyProtection="1">
      <alignment horizontal="center" vertical="center" wrapText="1"/>
      <protection hidden="1"/>
    </xf>
    <xf numFmtId="0" fontId="25" fillId="0" borderId="9" xfId="1" applyFont="1" applyBorder="1" applyAlignment="1" applyProtection="1">
      <alignment horizontal="center" vertical="center"/>
      <protection locked="0"/>
    </xf>
    <xf numFmtId="0" fontId="25" fillId="0" borderId="10" xfId="1" applyFont="1" applyBorder="1" applyAlignment="1" applyProtection="1">
      <alignment horizontal="center" vertical="center"/>
      <protection locked="0"/>
    </xf>
    <xf numFmtId="0" fontId="25" fillId="0" borderId="11" xfId="1" applyFont="1" applyBorder="1" applyAlignment="1" applyProtection="1">
      <alignment horizontal="center" vertical="center"/>
      <protection locked="0"/>
    </xf>
    <xf numFmtId="0" fontId="10" fillId="0" borderId="14" xfId="1" applyFont="1" applyFill="1" applyBorder="1" applyAlignment="1" applyProtection="1">
      <alignment horizontal="center" vertical="center" wrapText="1"/>
      <protection hidden="1"/>
    </xf>
    <xf numFmtId="0" fontId="33" fillId="0" borderId="6" xfId="1" applyFont="1" applyBorder="1" applyAlignment="1" applyProtection="1">
      <alignment horizontal="center" vertical="center"/>
      <protection locked="0"/>
    </xf>
    <xf numFmtId="0" fontId="10" fillId="9" borderId="7" xfId="1" applyFont="1" applyFill="1" applyBorder="1" applyAlignment="1" applyProtection="1">
      <alignment horizontal="center" vertical="center" wrapText="1"/>
      <protection locked="0"/>
    </xf>
    <xf numFmtId="0" fontId="10" fillId="9" borderId="7" xfId="1" applyFont="1" applyFill="1" applyBorder="1" applyAlignment="1" applyProtection="1">
      <alignment horizontal="center" vertical="center" wrapText="1"/>
      <protection hidden="1"/>
    </xf>
    <xf numFmtId="0" fontId="7" fillId="9" borderId="0" xfId="1" applyFont="1" applyFill="1" applyProtection="1">
      <protection locked="0"/>
    </xf>
    <xf numFmtId="0" fontId="10" fillId="0" borderId="6" xfId="1" applyFont="1" applyFill="1" applyBorder="1" applyAlignment="1" applyProtection="1">
      <alignment horizontal="center" vertical="center" wrapText="1"/>
      <protection locked="0"/>
    </xf>
    <xf numFmtId="0" fontId="5" fillId="0" borderId="13" xfId="1" applyFont="1" applyFill="1" applyBorder="1" applyAlignment="1" applyProtection="1">
      <alignment horizontal="center" vertical="center" wrapText="1"/>
      <protection hidden="1"/>
    </xf>
    <xf numFmtId="168" fontId="25" fillId="0" borderId="11" xfId="1" applyNumberFormat="1" applyFont="1" applyBorder="1" applyAlignment="1" applyProtection="1">
      <alignment horizontal="center" vertical="center"/>
      <protection locked="0"/>
    </xf>
    <xf numFmtId="168" fontId="25" fillId="0" borderId="10" xfId="1" applyNumberFormat="1" applyFont="1" applyFill="1" applyBorder="1" applyAlignment="1" applyProtection="1">
      <alignment horizontal="center" vertical="center"/>
      <protection locked="0"/>
    </xf>
    <xf numFmtId="168" fontId="25" fillId="0" borderId="9" xfId="1" applyNumberFormat="1" applyFont="1" applyFill="1" applyBorder="1" applyAlignment="1" applyProtection="1">
      <alignment horizontal="center" vertical="center"/>
      <protection locked="0"/>
    </xf>
    <xf numFmtId="169" fontId="13" fillId="0" borderId="0" xfId="0" applyNumberFormat="1" applyFont="1" applyAlignment="1">
      <alignment horizontal="center"/>
    </xf>
    <xf numFmtId="0" fontId="10" fillId="0" borderId="6" xfId="1" applyFont="1" applyFill="1" applyBorder="1" applyAlignment="1" applyProtection="1">
      <alignment horizontal="center" vertical="center" wrapText="1"/>
      <protection locked="0"/>
    </xf>
    <xf numFmtId="0" fontId="5" fillId="0" borderId="7" xfId="1" applyNumberFormat="1" applyFont="1" applyFill="1" applyBorder="1" applyAlignment="1" applyProtection="1">
      <alignment horizontal="center" vertical="center" wrapText="1"/>
      <protection locked="0"/>
    </xf>
    <xf numFmtId="0" fontId="5" fillId="3" borderId="7" xfId="1" applyNumberFormat="1" applyFont="1" applyFill="1" applyBorder="1" applyAlignment="1" applyProtection="1">
      <alignment horizontal="center" vertical="center" wrapText="1"/>
      <protection locked="0"/>
    </xf>
    <xf numFmtId="49" fontId="25" fillId="0" borderId="11" xfId="1" applyNumberFormat="1" applyFont="1" applyBorder="1" applyAlignment="1" applyProtection="1">
      <alignment horizontal="center" vertical="center"/>
      <protection locked="0"/>
    </xf>
    <xf numFmtId="0" fontId="10" fillId="0" borderId="6" xfId="1" applyFont="1" applyFill="1" applyBorder="1" applyAlignment="1" applyProtection="1">
      <alignment horizontal="center" vertical="center" wrapText="1"/>
      <protection locked="0"/>
    </xf>
    <xf numFmtId="49" fontId="25" fillId="0" borderId="10" xfId="1" applyNumberFormat="1" applyFont="1" applyBorder="1" applyAlignment="1" applyProtection="1">
      <alignment horizontal="center" vertical="center"/>
      <protection locked="0"/>
    </xf>
    <xf numFmtId="49" fontId="25" fillId="0" borderId="9" xfId="1" applyNumberFormat="1" applyFont="1" applyBorder="1" applyAlignment="1" applyProtection="1">
      <alignment horizontal="center" vertical="center"/>
      <protection locked="0"/>
    </xf>
    <xf numFmtId="49" fontId="0" fillId="0" borderId="7" xfId="0" applyNumberFormat="1" applyBorder="1" applyAlignment="1">
      <alignment horizontal="center"/>
    </xf>
    <xf numFmtId="49" fontId="24" fillId="0" borderId="7" xfId="0" applyNumberFormat="1" applyFont="1" applyBorder="1" applyAlignment="1">
      <alignment horizontal="center" vertical="center" wrapText="1"/>
    </xf>
    <xf numFmtId="49" fontId="0" fillId="0" borderId="8" xfId="0" applyNumberFormat="1" applyBorder="1" applyAlignment="1">
      <alignment horizontal="center"/>
    </xf>
    <xf numFmtId="0" fontId="5" fillId="0" borderId="7" xfId="1" applyFont="1" applyFill="1" applyBorder="1" applyAlignment="1" applyProtection="1">
      <alignment horizontal="center" vertical="center" wrapText="1"/>
      <protection locked="0"/>
    </xf>
    <xf numFmtId="0" fontId="5" fillId="0" borderId="7" xfId="1" applyNumberFormat="1" applyFont="1" applyFill="1" applyBorder="1" applyAlignment="1" applyProtection="1">
      <alignment horizontal="center" vertical="center" wrapText="1"/>
      <protection locked="0"/>
    </xf>
    <xf numFmtId="49" fontId="23" fillId="0" borderId="7" xfId="0" applyNumberFormat="1" applyFont="1" applyBorder="1" applyAlignment="1">
      <alignment horizontal="center" vertical="center" wrapText="1"/>
    </xf>
    <xf numFmtId="0" fontId="10" fillId="0" borderId="7" xfId="1" applyFont="1" applyFill="1" applyBorder="1" applyAlignment="1" applyProtection="1">
      <alignment horizontal="center" vertical="center" wrapText="1"/>
      <protection locked="0"/>
    </xf>
    <xf numFmtId="0" fontId="5" fillId="0" borderId="7" xfId="1"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protection locked="0"/>
    </xf>
    <xf numFmtId="0" fontId="10" fillId="0" borderId="7" xfId="2" applyFont="1" applyFill="1" applyBorder="1" applyAlignment="1" applyProtection="1">
      <alignment horizontal="center" vertical="center" wrapText="1"/>
      <protection locked="0"/>
    </xf>
    <xf numFmtId="0" fontId="10" fillId="0" borderId="7" xfId="2" applyNumberFormat="1" applyFont="1" applyFill="1" applyBorder="1" applyAlignment="1" applyProtection="1">
      <alignment horizontal="center" vertical="center" wrapText="1"/>
      <protection locked="0"/>
    </xf>
    <xf numFmtId="49" fontId="5" fillId="0" borderId="7" xfId="1" applyNumberFormat="1" applyFont="1" applyFill="1" applyBorder="1" applyAlignment="1" applyProtection="1">
      <alignment horizontal="center" vertical="center" wrapText="1"/>
      <protection locked="0"/>
    </xf>
    <xf numFmtId="49" fontId="10" fillId="0" borderId="7" xfId="1" applyNumberFormat="1" applyFont="1" applyFill="1" applyBorder="1" applyAlignment="1" applyProtection="1">
      <alignment horizontal="center" vertical="center" wrapText="1"/>
      <protection locked="0"/>
    </xf>
    <xf numFmtId="0" fontId="5" fillId="0" borderId="7" xfId="1" applyNumberFormat="1" applyFont="1" applyFill="1" applyBorder="1" applyAlignment="1" applyProtection="1">
      <alignment horizontal="center" vertical="center" wrapText="1"/>
      <protection locked="0"/>
    </xf>
    <xf numFmtId="0" fontId="10" fillId="0" borderId="7" xfId="1" applyNumberFormat="1" applyFont="1" applyFill="1" applyBorder="1" applyAlignment="1" applyProtection="1">
      <alignment horizontal="center" vertical="center" wrapText="1"/>
      <protection locked="0"/>
    </xf>
    <xf numFmtId="0" fontId="1" fillId="0" borderId="0" xfId="4"/>
    <xf numFmtId="0" fontId="10" fillId="0" borderId="7" xfId="12" applyFont="1" applyFill="1" applyBorder="1" applyAlignment="1" applyProtection="1">
      <alignment horizontal="center" vertical="center" wrapText="1"/>
      <protection locked="0"/>
    </xf>
    <xf numFmtId="1" fontId="25" fillId="0" borderId="11" xfId="1" applyNumberFormat="1" applyFont="1" applyBorder="1" applyAlignment="1" applyProtection="1">
      <alignment horizontal="center" vertical="center"/>
      <protection locked="0"/>
    </xf>
    <xf numFmtId="1" fontId="25" fillId="0" borderId="10" xfId="1" applyNumberFormat="1" applyFont="1" applyBorder="1" applyAlignment="1" applyProtection="1">
      <alignment horizontal="center" vertical="center"/>
      <protection locked="0"/>
    </xf>
    <xf numFmtId="1" fontId="25" fillId="0" borderId="9" xfId="1" applyNumberFormat="1" applyFont="1" applyBorder="1" applyAlignment="1" applyProtection="1">
      <alignment horizontal="center" vertical="center"/>
      <protection locked="0"/>
    </xf>
    <xf numFmtId="0" fontId="10" fillId="9" borderId="7" xfId="1" applyFont="1" applyFill="1" applyBorder="1" applyAlignment="1" applyProtection="1">
      <alignment horizontal="center" vertical="center"/>
      <protection locked="0"/>
    </xf>
    <xf numFmtId="49" fontId="5" fillId="9" borderId="7" xfId="1" applyNumberFormat="1" applyFont="1" applyFill="1" applyBorder="1" applyAlignment="1" applyProtection="1">
      <alignment horizontal="center" vertical="center" wrapText="1"/>
      <protection locked="0"/>
    </xf>
    <xf numFmtId="0" fontId="5" fillId="9" borderId="7" xfId="1" applyFont="1" applyFill="1" applyBorder="1" applyAlignment="1" applyProtection="1">
      <alignment horizontal="center" vertical="center"/>
      <protection locked="0"/>
    </xf>
    <xf numFmtId="165" fontId="5" fillId="9" borderId="7" xfId="1" applyNumberFormat="1" applyFont="1" applyFill="1" applyBorder="1" applyAlignment="1" applyProtection="1">
      <alignment horizontal="center" vertical="center"/>
      <protection locked="0"/>
    </xf>
    <xf numFmtId="0" fontId="5" fillId="9" borderId="7" xfId="1" applyNumberFormat="1" applyFont="1" applyFill="1" applyBorder="1" applyAlignment="1" applyProtection="1">
      <alignment horizontal="center" vertical="center"/>
      <protection locked="0"/>
    </xf>
    <xf numFmtId="0" fontId="5" fillId="9" borderId="7" xfId="1" applyFont="1" applyFill="1" applyBorder="1" applyAlignment="1" applyProtection="1">
      <alignment horizontal="center" vertical="center" wrapText="1"/>
      <protection locked="0"/>
    </xf>
    <xf numFmtId="49" fontId="5" fillId="9" borderId="7" xfId="1" applyNumberFormat="1" applyFont="1" applyFill="1" applyBorder="1" applyAlignment="1" applyProtection="1">
      <alignment horizontal="center" vertical="center"/>
      <protection locked="0"/>
    </xf>
    <xf numFmtId="0" fontId="10" fillId="0" borderId="13" xfId="12" applyFont="1" applyBorder="1" applyAlignment="1" applyProtection="1">
      <alignment horizontal="center" vertical="center" wrapText="1"/>
      <protection hidden="1"/>
    </xf>
    <xf numFmtId="0" fontId="34" fillId="0" borderId="9" xfId="12" applyFont="1" applyBorder="1" applyAlignment="1" applyProtection="1">
      <alignment horizontal="center" vertical="center"/>
      <protection locked="0"/>
    </xf>
    <xf numFmtId="0" fontId="34" fillId="0" borderId="10" xfId="12" applyFont="1" applyBorder="1" applyAlignment="1" applyProtection="1">
      <alignment horizontal="center" vertical="center"/>
      <protection locked="0"/>
    </xf>
    <xf numFmtId="0" fontId="34" fillId="0" borderId="11" xfId="12" applyFont="1" applyBorder="1" applyAlignment="1" applyProtection="1">
      <alignment horizontal="center" vertical="center"/>
      <protection locked="0"/>
    </xf>
    <xf numFmtId="0" fontId="10" fillId="0" borderId="7" xfId="1" applyFont="1" applyFill="1" applyBorder="1" applyAlignment="1" applyProtection="1">
      <alignment horizontal="center" vertical="center" wrapText="1"/>
      <protection locked="0"/>
    </xf>
    <xf numFmtId="49" fontId="9" fillId="0" borderId="7" xfId="1" applyNumberFormat="1" applyFont="1" applyFill="1" applyBorder="1" applyAlignment="1">
      <alignment horizontal="center" vertical="center" wrapText="1"/>
    </xf>
    <xf numFmtId="49" fontId="9" fillId="0" borderId="7" xfId="1" applyNumberFormat="1" applyFont="1" applyFill="1" applyBorder="1" applyAlignment="1">
      <alignment horizontal="center" vertical="center"/>
    </xf>
    <xf numFmtId="49" fontId="18" fillId="0" borderId="7" xfId="1" applyNumberFormat="1" applyFont="1" applyFill="1" applyBorder="1" applyAlignment="1">
      <alignment horizontal="center" vertical="center" wrapText="1"/>
    </xf>
    <xf numFmtId="49" fontId="9" fillId="3" borderId="7" xfId="1" applyNumberFormat="1" applyFont="1" applyFill="1" applyBorder="1" applyAlignment="1">
      <alignment horizontal="center" vertical="center" wrapText="1"/>
    </xf>
    <xf numFmtId="49" fontId="9" fillId="3" borderId="7" xfId="1" applyNumberFormat="1" applyFont="1" applyFill="1" applyBorder="1" applyAlignment="1">
      <alignment horizontal="center" vertical="center"/>
    </xf>
    <xf numFmtId="49" fontId="20" fillId="3" borderId="7" xfId="1" applyNumberFormat="1" applyFont="1" applyFill="1" applyBorder="1" applyAlignment="1">
      <alignment horizontal="center" vertical="center" wrapText="1"/>
    </xf>
    <xf numFmtId="49" fontId="18" fillId="3" borderId="7" xfId="1" applyNumberFormat="1" applyFont="1" applyFill="1" applyBorder="1" applyAlignment="1">
      <alignment horizontal="center" vertical="center" wrapText="1"/>
    </xf>
    <xf numFmtId="0" fontId="19" fillId="0" borderId="7" xfId="1" applyFont="1" applyFill="1" applyBorder="1" applyAlignment="1">
      <alignment horizontal="center" vertical="center"/>
    </xf>
    <xf numFmtId="49" fontId="18" fillId="0" borderId="7" xfId="1" applyNumberFormat="1" applyFont="1" applyFill="1" applyBorder="1" applyAlignment="1">
      <alignment horizontal="center" vertical="center"/>
    </xf>
    <xf numFmtId="49" fontId="18" fillId="3" borderId="7" xfId="1" applyNumberFormat="1" applyFont="1" applyFill="1" applyBorder="1" applyAlignment="1">
      <alignment horizontal="center" vertical="center"/>
    </xf>
    <xf numFmtId="0" fontId="4" fillId="3" borderId="7" xfId="1" applyFont="1" applyFill="1" applyBorder="1" applyAlignment="1">
      <alignment horizontal="center" vertical="center" textRotation="90" wrapText="1"/>
    </xf>
    <xf numFmtId="0" fontId="4" fillId="3" borderId="7" xfId="1" applyFont="1" applyFill="1" applyBorder="1" applyAlignment="1">
      <alignment horizontal="center" vertical="center" wrapText="1"/>
    </xf>
    <xf numFmtId="0" fontId="4" fillId="3" borderId="7" xfId="1" applyFont="1" applyFill="1" applyBorder="1" applyAlignment="1">
      <alignment horizontal="center" vertical="center"/>
    </xf>
    <xf numFmtId="0" fontId="4" fillId="3" borderId="7" xfId="1" applyFont="1" applyFill="1" applyBorder="1" applyAlignment="1">
      <alignment horizontal="center" vertical="center" textRotation="90"/>
    </xf>
    <xf numFmtId="0" fontId="9" fillId="0" borderId="7" xfId="1" applyFont="1" applyFill="1" applyBorder="1" applyAlignment="1" applyProtection="1">
      <alignment horizontal="center" vertical="center" wrapText="1"/>
      <protection locked="0"/>
    </xf>
    <xf numFmtId="0" fontId="25" fillId="0" borderId="10" xfId="1" applyFont="1" applyBorder="1" applyAlignment="1">
      <alignment horizontal="center" vertical="center"/>
    </xf>
    <xf numFmtId="0" fontId="4" fillId="3" borderId="7" xfId="1" applyNumberFormat="1" applyFont="1" applyFill="1" applyBorder="1" applyAlignment="1">
      <alignment horizontal="center" vertical="center" wrapText="1"/>
    </xf>
    <xf numFmtId="0" fontId="18" fillId="0" borderId="7" xfId="1" applyNumberFormat="1" applyFont="1" applyFill="1" applyBorder="1" applyAlignment="1">
      <alignment horizontal="center" vertical="center" wrapText="1"/>
    </xf>
    <xf numFmtId="0" fontId="9" fillId="0" borderId="7" xfId="1" applyNumberFormat="1" applyFont="1" applyFill="1" applyBorder="1" applyAlignment="1">
      <alignment horizontal="center" vertical="center"/>
    </xf>
    <xf numFmtId="0" fontId="9" fillId="0" borderId="7" xfId="1" applyNumberFormat="1" applyFont="1" applyFill="1" applyBorder="1" applyAlignment="1">
      <alignment horizontal="center" vertical="center" wrapText="1"/>
    </xf>
    <xf numFmtId="0" fontId="1" fillId="0" borderId="0" xfId="1" applyFill="1"/>
    <xf numFmtId="0" fontId="9" fillId="0" borderId="7" xfId="1" applyFont="1" applyFill="1" applyBorder="1" applyAlignment="1" applyProtection="1">
      <alignment horizontal="center" vertical="center"/>
      <protection locked="0"/>
    </xf>
    <xf numFmtId="164" fontId="9" fillId="0" borderId="7" xfId="1" applyNumberFormat="1" applyFont="1" applyFill="1" applyBorder="1" applyAlignment="1" applyProtection="1">
      <alignment horizontal="center" vertical="center" wrapText="1"/>
      <protection locked="0"/>
    </xf>
    <xf numFmtId="0" fontId="9" fillId="0" borderId="7" xfId="1" applyNumberFormat="1" applyFont="1" applyFill="1" applyBorder="1" applyAlignment="1" applyProtection="1">
      <alignment horizontal="center" vertical="center" wrapText="1"/>
      <protection locked="0"/>
    </xf>
    <xf numFmtId="0" fontId="9" fillId="0" borderId="6" xfId="1" applyNumberFormat="1" applyFont="1" applyFill="1" applyBorder="1" applyAlignment="1">
      <alignment horizontal="center" vertical="center" wrapText="1"/>
    </xf>
    <xf numFmtId="0" fontId="9" fillId="3" borderId="7" xfId="5" applyNumberFormat="1" applyFont="1" applyFill="1" applyBorder="1" applyAlignment="1">
      <alignment horizontal="center" vertical="center" shrinkToFit="1"/>
    </xf>
    <xf numFmtId="49" fontId="9" fillId="3" borderId="7" xfId="5" applyNumberFormat="1" applyFont="1" applyFill="1" applyBorder="1" applyAlignment="1">
      <alignment horizontal="center" vertical="center" wrapText="1"/>
    </xf>
    <xf numFmtId="0" fontId="9" fillId="3" borderId="7" xfId="5" applyNumberFormat="1" applyFont="1" applyFill="1" applyBorder="1" applyAlignment="1">
      <alignment horizontal="center" vertical="center" wrapText="1"/>
    </xf>
    <xf numFmtId="0" fontId="19" fillId="0" borderId="7" xfId="5" applyFont="1" applyBorder="1" applyAlignment="1">
      <alignment horizontal="center" vertical="center"/>
    </xf>
    <xf numFmtId="0" fontId="19" fillId="3" borderId="7" xfId="5" applyFont="1" applyFill="1" applyBorder="1" applyAlignment="1">
      <alignment horizontal="center" vertical="center"/>
    </xf>
    <xf numFmtId="0" fontId="18" fillId="0" borderId="7" xfId="5" applyNumberFormat="1" applyFont="1" applyFill="1" applyBorder="1" applyAlignment="1">
      <alignment horizontal="center" vertical="center"/>
    </xf>
    <xf numFmtId="0" fontId="18" fillId="3" borderId="7" xfId="5" applyNumberFormat="1" applyFont="1" applyFill="1" applyBorder="1" applyAlignment="1">
      <alignment horizontal="center" vertical="center"/>
    </xf>
    <xf numFmtId="49" fontId="9" fillId="0" borderId="7" xfId="5" applyNumberFormat="1" applyFont="1" applyBorder="1" applyAlignment="1">
      <alignment horizontal="center" vertical="center" wrapText="1"/>
    </xf>
    <xf numFmtId="49" fontId="9" fillId="0" borderId="7" xfId="5" applyNumberFormat="1" applyFont="1" applyBorder="1" applyAlignment="1">
      <alignment horizontal="center" vertical="center"/>
    </xf>
    <xf numFmtId="0" fontId="9" fillId="0" borderId="7" xfId="5" applyNumberFormat="1" applyFont="1" applyBorder="1" applyAlignment="1">
      <alignment horizontal="center" vertical="center" wrapText="1"/>
    </xf>
    <xf numFmtId="0" fontId="1" fillId="0" borderId="0" xfId="1" applyNumberFormat="1"/>
    <xf numFmtId="0" fontId="35" fillId="0" borderId="10" xfId="1" applyFont="1" applyBorder="1"/>
    <xf numFmtId="1" fontId="10" fillId="0" borderId="7" xfId="1" applyNumberFormat="1" applyFont="1" applyFill="1" applyBorder="1" applyAlignment="1" applyProtection="1">
      <alignment horizontal="center" vertical="center"/>
      <protection locked="0"/>
    </xf>
    <xf numFmtId="1" fontId="10" fillId="0" borderId="7" xfId="1" applyNumberFormat="1" applyFont="1" applyFill="1" applyBorder="1" applyAlignment="1" applyProtection="1">
      <alignment horizontal="center" vertical="center" wrapText="1"/>
      <protection locked="0"/>
    </xf>
    <xf numFmtId="1" fontId="10" fillId="0" borderId="7" xfId="12" applyNumberFormat="1" applyFont="1" applyFill="1" applyBorder="1" applyAlignment="1" applyProtection="1">
      <alignment horizontal="center" vertical="center" wrapText="1"/>
      <protection locked="0"/>
    </xf>
    <xf numFmtId="0" fontId="5" fillId="10" borderId="7" xfId="1" applyFont="1" applyFill="1" applyBorder="1" applyAlignment="1" applyProtection="1">
      <alignment horizontal="center" vertical="center"/>
      <protection locked="0"/>
    </xf>
    <xf numFmtId="49" fontId="10" fillId="10" borderId="7" xfId="1" applyNumberFormat="1" applyFont="1" applyFill="1" applyBorder="1" applyAlignment="1" applyProtection="1">
      <alignment horizontal="center" vertical="center" wrapText="1"/>
      <protection locked="0"/>
    </xf>
    <xf numFmtId="0" fontId="10" fillId="10" borderId="7" xfId="12" applyFont="1" applyFill="1" applyBorder="1" applyAlignment="1" applyProtection="1">
      <alignment horizontal="center" vertical="center" wrapText="1"/>
      <protection locked="0"/>
    </xf>
    <xf numFmtId="49" fontId="5" fillId="10" borderId="7" xfId="1" applyNumberFormat="1" applyFont="1" applyFill="1" applyBorder="1" applyAlignment="1" applyProtection="1">
      <alignment horizontal="center" vertical="center" wrapText="1"/>
      <protection locked="0"/>
    </xf>
    <xf numFmtId="0" fontId="10" fillId="10" borderId="7" xfId="1" applyFont="1" applyFill="1" applyBorder="1" applyAlignment="1" applyProtection="1">
      <alignment horizontal="center" vertical="center"/>
      <protection locked="0"/>
    </xf>
    <xf numFmtId="0" fontId="5" fillId="10" borderId="7" xfId="1" applyFont="1" applyFill="1" applyBorder="1" applyAlignment="1" applyProtection="1">
      <alignment horizontal="center" vertical="center" wrapText="1"/>
      <protection locked="0"/>
    </xf>
    <xf numFmtId="0" fontId="5" fillId="10" borderId="7" xfId="1" applyFont="1" applyFill="1" applyBorder="1" applyAlignment="1" applyProtection="1">
      <alignment vertical="center" wrapText="1"/>
      <protection locked="0"/>
    </xf>
    <xf numFmtId="0" fontId="10" fillId="10" borderId="7" xfId="1" applyFont="1" applyFill="1" applyBorder="1" applyAlignment="1" applyProtection="1">
      <alignment horizontal="center" vertical="center" wrapText="1"/>
      <protection locked="0"/>
    </xf>
    <xf numFmtId="0" fontId="10" fillId="0" borderId="7" xfId="1" applyFont="1" applyFill="1" applyBorder="1" applyAlignment="1" applyProtection="1">
      <alignment horizontal="center" vertical="center" wrapText="1"/>
      <protection locked="0"/>
    </xf>
    <xf numFmtId="0" fontId="10" fillId="0" borderId="6" xfId="1" applyFont="1" applyFill="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3" fillId="3" borderId="0" xfId="1" applyFont="1" applyFill="1" applyBorder="1" applyAlignment="1" applyProtection="1">
      <alignment horizontal="center" vertical="center"/>
      <protection locked="0"/>
    </xf>
    <xf numFmtId="0" fontId="2" fillId="0" borderId="0" xfId="1" applyFont="1" applyAlignment="1" applyProtection="1">
      <alignment horizontal="center" vertical="center"/>
      <protection locked="0"/>
    </xf>
    <xf numFmtId="0" fontId="4" fillId="0" borderId="7" xfId="1" applyFont="1" applyFill="1" applyBorder="1" applyAlignment="1" applyProtection="1">
      <alignment horizontal="center" vertical="center" textRotation="90" wrapText="1"/>
      <protection locked="0"/>
    </xf>
    <xf numFmtId="0" fontId="10" fillId="0" borderId="7" xfId="1" applyFont="1" applyBorder="1" applyAlignment="1" applyProtection="1">
      <alignment horizontal="center" vertical="center" wrapText="1"/>
      <protection locked="0"/>
    </xf>
    <xf numFmtId="0" fontId="5" fillId="0" borderId="7" xfId="1" applyFont="1" applyBorder="1" applyAlignment="1" applyProtection="1">
      <alignment horizontal="center" vertical="center" wrapText="1"/>
      <protection locked="0"/>
    </xf>
    <xf numFmtId="0" fontId="10" fillId="0" borderId="7" xfId="1" applyNumberFormat="1" applyFont="1" applyBorder="1" applyAlignment="1" applyProtection="1">
      <alignment horizontal="center" vertical="center" wrapText="1"/>
      <protection locked="0"/>
    </xf>
    <xf numFmtId="0" fontId="4" fillId="0" borderId="7" xfId="1" applyFont="1" applyFill="1" applyBorder="1" applyAlignment="1" applyProtection="1">
      <alignment horizontal="center" vertical="center" textRotation="90"/>
      <protection locked="0"/>
    </xf>
    <xf numFmtId="0" fontId="5" fillId="0" borderId="7" xfId="1" applyFont="1" applyFill="1" applyBorder="1" applyAlignment="1" applyProtection="1">
      <alignment horizontal="center" vertical="center" textRotation="90" wrapText="1"/>
      <protection locked="0"/>
    </xf>
    <xf numFmtId="0" fontId="5" fillId="0" borderId="7" xfId="1" applyFont="1" applyBorder="1" applyAlignment="1" applyProtection="1">
      <alignment horizontal="center" vertical="center"/>
      <protection locked="0"/>
    </xf>
    <xf numFmtId="0" fontId="32" fillId="0" borderId="7" xfId="0" applyFont="1" applyBorder="1" applyAlignment="1">
      <alignment horizontal="center" vertical="center" wrapText="1"/>
    </xf>
    <xf numFmtId="0" fontId="32" fillId="5" borderId="7" xfId="0" applyFont="1" applyFill="1" applyBorder="1" applyAlignment="1">
      <alignment horizontal="center" vertical="center" wrapText="1"/>
    </xf>
    <xf numFmtId="16" fontId="10" fillId="0" borderId="7" xfId="1" applyNumberFormat="1" applyFont="1" applyFill="1" applyBorder="1" applyAlignment="1" applyProtection="1">
      <alignment horizontal="center" vertical="center" wrapText="1"/>
      <protection locked="0"/>
    </xf>
    <xf numFmtId="0" fontId="5" fillId="10" borderId="7" xfId="1" applyFont="1" applyFill="1" applyBorder="1" applyAlignment="1" applyProtection="1">
      <alignment horizontal="center" vertical="center"/>
      <protection locked="0"/>
    </xf>
    <xf numFmtId="0" fontId="5" fillId="10" borderId="7" xfId="1" applyFont="1" applyFill="1" applyBorder="1" applyAlignment="1" applyProtection="1">
      <alignment horizontal="center" vertical="center" wrapText="1"/>
      <protection locked="0"/>
    </xf>
    <xf numFmtId="0" fontId="5" fillId="0" borderId="7" xfId="1" applyFont="1" applyFill="1" applyBorder="1" applyAlignment="1" applyProtection="1">
      <alignment horizontal="center" vertical="center" wrapText="1"/>
      <protection locked="0"/>
    </xf>
    <xf numFmtId="0" fontId="4" fillId="0" borderId="7" xfId="1" applyFont="1" applyFill="1" applyBorder="1" applyAlignment="1" applyProtection="1">
      <alignment horizontal="center" vertical="center" wrapText="1"/>
      <protection locked="0"/>
    </xf>
    <xf numFmtId="0" fontId="3" fillId="2" borderId="7"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wrapText="1"/>
      <protection locked="0"/>
    </xf>
    <xf numFmtId="0" fontId="4" fillId="0" borderId="7" xfId="1" applyFont="1" applyFill="1" applyBorder="1" applyAlignment="1" applyProtection="1">
      <alignment horizontal="center" vertical="center"/>
      <protection locked="0"/>
    </xf>
    <xf numFmtId="0" fontId="6" fillId="0" borderId="7" xfId="1"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wrapText="1"/>
      <protection locked="0"/>
    </xf>
    <xf numFmtId="0" fontId="10" fillId="0" borderId="6" xfId="2" applyFont="1" applyFill="1" applyBorder="1" applyAlignment="1" applyProtection="1">
      <alignment horizontal="center" vertical="center" wrapText="1"/>
      <protection locked="0"/>
    </xf>
    <xf numFmtId="0" fontId="10" fillId="3" borderId="7" xfId="2" applyFont="1" applyFill="1" applyBorder="1" applyAlignment="1" applyProtection="1">
      <alignment horizontal="center" vertical="center" wrapText="1"/>
      <protection locked="0"/>
    </xf>
    <xf numFmtId="0" fontId="10" fillId="0" borderId="7" xfId="2" applyNumberFormat="1" applyFont="1" applyFill="1" applyBorder="1" applyAlignment="1" applyProtection="1">
      <alignment horizontal="center" vertical="center" wrapText="1"/>
      <protection locked="0"/>
    </xf>
    <xf numFmtId="0" fontId="5" fillId="3" borderId="7" xfId="2" applyFont="1" applyFill="1" applyBorder="1" applyAlignment="1" applyProtection="1">
      <alignment horizontal="center" vertical="center" wrapText="1"/>
      <protection locked="0"/>
    </xf>
    <xf numFmtId="0" fontId="10" fillId="0" borderId="7" xfId="2" applyFont="1" applyFill="1" applyBorder="1" applyAlignment="1" applyProtection="1">
      <alignment horizontal="center" vertical="center"/>
      <protection locked="0"/>
    </xf>
    <xf numFmtId="0" fontId="5" fillId="3" borderId="7" xfId="2" applyFont="1" applyFill="1" applyBorder="1" applyAlignment="1" applyProtection="1">
      <alignment horizontal="center" vertical="center"/>
      <protection locked="0"/>
    </xf>
    <xf numFmtId="0" fontId="5" fillId="0" borderId="7" xfId="2" applyFont="1" applyFill="1" applyBorder="1" applyAlignment="1" applyProtection="1">
      <alignment horizontal="center" vertical="center" wrapText="1"/>
      <protection locked="0"/>
    </xf>
    <xf numFmtId="0" fontId="5" fillId="10" borderId="7" xfId="2" applyFont="1" applyFill="1" applyBorder="1" applyAlignment="1" applyProtection="1">
      <alignment horizontal="center" vertical="center"/>
      <protection locked="0"/>
    </xf>
    <xf numFmtId="0" fontId="5" fillId="0" borderId="7" xfId="12" applyFont="1" applyBorder="1" applyAlignment="1" applyProtection="1">
      <alignment horizontal="center" vertical="center"/>
      <protection locked="0"/>
    </xf>
    <xf numFmtId="0" fontId="5" fillId="10" borderId="7" xfId="12" applyFont="1" applyFill="1" applyBorder="1" applyAlignment="1" applyProtection="1">
      <alignment horizontal="center" vertical="center"/>
      <protection locked="0"/>
    </xf>
    <xf numFmtId="0" fontId="10" fillId="0" borderId="7" xfId="12" applyFont="1" applyBorder="1" applyAlignment="1" applyProtection="1">
      <alignment horizontal="center" vertical="center" wrapText="1"/>
      <protection locked="0"/>
    </xf>
    <xf numFmtId="0" fontId="5" fillId="7" borderId="7" xfId="12" applyFont="1" applyFill="1" applyBorder="1" applyAlignment="1" applyProtection="1">
      <alignment horizontal="center" vertical="center" wrapText="1"/>
      <protection locked="0"/>
    </xf>
    <xf numFmtId="49" fontId="10" fillId="0" borderId="7" xfId="12" applyNumberFormat="1" applyFont="1" applyBorder="1" applyAlignment="1" applyProtection="1">
      <alignment horizontal="center" vertical="center" wrapText="1"/>
      <protection locked="0"/>
    </xf>
    <xf numFmtId="1" fontId="5" fillId="0" borderId="7" xfId="12" applyNumberFormat="1" applyFont="1" applyBorder="1" applyAlignment="1" applyProtection="1">
      <alignment horizontal="center" vertical="center"/>
      <protection locked="0"/>
    </xf>
    <xf numFmtId="1" fontId="5" fillId="0" borderId="6" xfId="12" applyNumberFormat="1" applyFont="1" applyBorder="1" applyAlignment="1" applyProtection="1">
      <alignment horizontal="center" vertical="center"/>
      <protection locked="0"/>
    </xf>
    <xf numFmtId="0" fontId="10" fillId="0" borderId="7" xfId="12" applyFont="1" applyFill="1" applyBorder="1" applyAlignment="1" applyProtection="1">
      <alignment horizontal="center" vertical="center" wrapText="1"/>
      <protection locked="0"/>
    </xf>
    <xf numFmtId="0" fontId="10" fillId="0" borderId="6" xfId="12" applyFont="1" applyFill="1" applyBorder="1" applyAlignment="1" applyProtection="1">
      <alignment horizontal="center" vertical="center" wrapText="1"/>
      <protection locked="0"/>
    </xf>
    <xf numFmtId="0" fontId="10" fillId="0" borderId="12" xfId="12" applyFont="1" applyFill="1" applyBorder="1" applyAlignment="1" applyProtection="1">
      <alignment horizontal="center" vertical="center" wrapText="1"/>
      <protection locked="0"/>
    </xf>
    <xf numFmtId="0" fontId="10" fillId="0" borderId="8" xfId="12" applyFont="1" applyFill="1" applyBorder="1" applyAlignment="1" applyProtection="1">
      <alignment horizontal="center" vertical="center" wrapText="1"/>
      <protection locked="0"/>
    </xf>
    <xf numFmtId="1" fontId="10" fillId="0" borderId="7" xfId="12" applyNumberFormat="1" applyFont="1" applyFill="1" applyBorder="1" applyAlignment="1" applyProtection="1">
      <alignment horizontal="center" vertical="center" wrapText="1"/>
      <protection locked="0"/>
    </xf>
    <xf numFmtId="1" fontId="10" fillId="0" borderId="6" xfId="12" applyNumberFormat="1" applyFont="1" applyFill="1" applyBorder="1" applyAlignment="1" applyProtection="1">
      <alignment horizontal="center" vertical="center" wrapText="1"/>
      <protection locked="0"/>
    </xf>
    <xf numFmtId="1" fontId="10" fillId="0" borderId="12" xfId="12" applyNumberFormat="1" applyFont="1" applyFill="1" applyBorder="1" applyAlignment="1" applyProtection="1">
      <alignment horizontal="center" vertical="center" wrapText="1"/>
      <protection locked="0"/>
    </xf>
    <xf numFmtId="1" fontId="10" fillId="0" borderId="8" xfId="12" applyNumberFormat="1" applyFont="1" applyFill="1" applyBorder="1" applyAlignment="1" applyProtection="1">
      <alignment horizontal="center" vertical="center" wrapText="1"/>
      <protection locked="0"/>
    </xf>
    <xf numFmtId="1" fontId="10" fillId="0" borderId="7" xfId="12" applyNumberFormat="1" applyFont="1" applyFill="1" applyBorder="1" applyAlignment="1" applyProtection="1">
      <alignment horizontal="center" vertical="center" wrapText="1"/>
    </xf>
    <xf numFmtId="0" fontId="2" fillId="0" borderId="0" xfId="12" applyFont="1" applyAlignment="1" applyProtection="1">
      <alignment horizontal="center" vertical="center"/>
      <protection locked="0"/>
    </xf>
    <xf numFmtId="0" fontId="3" fillId="8" borderId="0" xfId="12" applyFont="1" applyFill="1" applyBorder="1" applyAlignment="1" applyProtection="1">
      <alignment horizontal="center" vertical="center"/>
      <protection locked="0"/>
    </xf>
    <xf numFmtId="0" fontId="3" fillId="6" borderId="7" xfId="12" applyFont="1" applyFill="1" applyBorder="1" applyAlignment="1" applyProtection="1">
      <alignment horizontal="center" vertical="center"/>
      <protection locked="0"/>
    </xf>
    <xf numFmtId="0" fontId="4" fillId="0" borderId="7" xfId="12" applyFont="1" applyBorder="1" applyAlignment="1" applyProtection="1">
      <alignment horizontal="center" vertical="center" textRotation="90" wrapText="1"/>
      <protection locked="0"/>
    </xf>
    <xf numFmtId="0" fontId="4" fillId="7" borderId="7" xfId="12" applyFont="1" applyFill="1" applyBorder="1" applyAlignment="1" applyProtection="1">
      <alignment horizontal="center" vertical="center" wrapText="1"/>
      <protection locked="0"/>
    </xf>
    <xf numFmtId="0" fontId="4" fillId="0" borderId="7" xfId="12" applyFont="1" applyBorder="1" applyAlignment="1" applyProtection="1">
      <alignment horizontal="center" vertical="center" wrapText="1"/>
      <protection locked="0"/>
    </xf>
    <xf numFmtId="0" fontId="4" fillId="0" borderId="7" xfId="12" applyFont="1" applyBorder="1" applyAlignment="1" applyProtection="1">
      <alignment horizontal="center" vertical="center" textRotation="90"/>
      <protection locked="0"/>
    </xf>
    <xf numFmtId="0" fontId="4" fillId="0" borderId="7" xfId="12" applyFont="1" applyBorder="1" applyAlignment="1" applyProtection="1">
      <alignment horizontal="center" vertical="center"/>
      <protection locked="0"/>
    </xf>
    <xf numFmtId="0" fontId="6" fillId="0" borderId="7" xfId="12" applyFont="1" applyBorder="1" applyAlignment="1" applyProtection="1">
      <alignment horizontal="center" vertical="center" wrapText="1"/>
      <protection locked="0"/>
    </xf>
    <xf numFmtId="0" fontId="5" fillId="0" borderId="7" xfId="12" applyFont="1" applyBorder="1" applyAlignment="1" applyProtection="1">
      <alignment horizontal="center" vertical="center" textRotation="90" wrapText="1"/>
      <protection locked="0"/>
    </xf>
    <xf numFmtId="0" fontId="5" fillId="0" borderId="7" xfId="12" applyFont="1" applyBorder="1" applyAlignment="1" applyProtection="1">
      <alignment horizontal="center" vertical="center" wrapText="1"/>
      <protection locked="0"/>
    </xf>
    <xf numFmtId="0" fontId="10" fillId="10" borderId="7" xfId="12" applyFont="1" applyFill="1" applyBorder="1" applyAlignment="1" applyProtection="1">
      <alignment horizontal="center" vertical="center" wrapText="1"/>
      <protection locked="0"/>
    </xf>
    <xf numFmtId="0" fontId="10" fillId="0" borderId="7" xfId="12" applyFont="1" applyFill="1" applyBorder="1" applyAlignment="1" applyProtection="1">
      <alignment horizontal="center" vertical="top" wrapText="1"/>
      <protection locked="0"/>
    </xf>
    <xf numFmtId="0" fontId="5" fillId="3" borderId="7" xfId="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wrapText="1"/>
      <protection locked="0"/>
    </xf>
    <xf numFmtId="0" fontId="3" fillId="3" borderId="0" xfId="1" applyFont="1" applyFill="1" applyBorder="1" applyAlignment="1" applyProtection="1">
      <alignment horizontal="center" vertical="center" wrapText="1"/>
      <protection locked="0"/>
    </xf>
    <xf numFmtId="0" fontId="10" fillId="3" borderId="7" xfId="1" applyNumberFormat="1" applyFont="1" applyFill="1" applyBorder="1" applyAlignment="1" applyProtection="1">
      <alignment horizontal="center" vertical="center" wrapText="1"/>
      <protection locked="0"/>
    </xf>
    <xf numFmtId="49" fontId="10" fillId="3" borderId="7" xfId="1" applyNumberFormat="1" applyFont="1" applyFill="1" applyBorder="1" applyAlignment="1" applyProtection="1">
      <alignment horizontal="center" vertical="center" wrapText="1"/>
      <protection locked="0"/>
    </xf>
    <xf numFmtId="0" fontId="10" fillId="3" borderId="7" xfId="1" applyFont="1" applyFill="1" applyBorder="1" applyAlignment="1" applyProtection="1">
      <alignment horizontal="center" vertical="center"/>
      <protection locked="0"/>
    </xf>
    <xf numFmtId="0" fontId="10" fillId="3" borderId="6" xfId="1" applyFont="1" applyFill="1" applyBorder="1" applyAlignment="1" applyProtection="1">
      <alignment horizontal="center" vertical="center" wrapText="1"/>
      <protection locked="0"/>
    </xf>
    <xf numFmtId="1" fontId="5" fillId="0" borderId="7" xfId="1" applyNumberFormat="1" applyFont="1" applyFill="1" applyBorder="1" applyAlignment="1" applyProtection="1">
      <alignment horizontal="center" vertical="center" wrapText="1"/>
      <protection locked="0"/>
    </xf>
    <xf numFmtId="1" fontId="5" fillId="0" borderId="7" xfId="1" applyNumberFormat="1" applyFont="1" applyFill="1" applyBorder="1" applyAlignment="1" applyProtection="1">
      <alignment horizontal="center" vertical="center"/>
      <protection locked="0"/>
    </xf>
    <xf numFmtId="1" fontId="10" fillId="0" borderId="7" xfId="1" applyNumberFormat="1" applyFont="1" applyFill="1" applyBorder="1" applyAlignment="1" applyProtection="1">
      <alignment horizontal="center" vertical="center" wrapText="1"/>
      <protection locked="0"/>
    </xf>
    <xf numFmtId="1" fontId="10" fillId="0" borderId="7" xfId="1" applyNumberFormat="1" applyFont="1" applyFill="1" applyBorder="1" applyAlignment="1" applyProtection="1">
      <alignment horizontal="center" vertical="center"/>
      <protection locked="0"/>
    </xf>
    <xf numFmtId="1" fontId="17" fillId="0" borderId="7" xfId="1" applyNumberFormat="1" applyFont="1" applyFill="1" applyBorder="1" applyAlignment="1" applyProtection="1">
      <alignment horizontal="center" vertical="center"/>
      <protection locked="0"/>
    </xf>
    <xf numFmtId="1" fontId="10" fillId="9" borderId="7" xfId="1" applyNumberFormat="1" applyFont="1" applyFill="1" applyBorder="1" applyAlignment="1" applyProtection="1">
      <alignment horizontal="center" vertical="center"/>
      <protection locked="0"/>
    </xf>
    <xf numFmtId="1" fontId="5" fillId="0" borderId="6" xfId="1" applyNumberFormat="1" applyFont="1" applyFill="1" applyBorder="1" applyAlignment="1" applyProtection="1">
      <alignment horizontal="center" vertical="center" wrapText="1"/>
      <protection locked="0"/>
    </xf>
    <xf numFmtId="0" fontId="10" fillId="0" borderId="7" xfId="1" applyFont="1" applyFill="1" applyBorder="1" applyAlignment="1" applyProtection="1">
      <alignment horizontal="center" vertical="center"/>
      <protection locked="0"/>
    </xf>
    <xf numFmtId="0" fontId="5" fillId="0" borderId="7" xfId="1" applyFont="1" applyFill="1" applyBorder="1" applyAlignment="1" applyProtection="1">
      <alignment horizontal="center" vertical="center"/>
      <protection locked="0"/>
    </xf>
    <xf numFmtId="49" fontId="10" fillId="0" borderId="7" xfId="1" applyNumberFormat="1" applyFont="1" applyFill="1" applyBorder="1" applyAlignment="1" applyProtection="1">
      <alignment horizontal="center" vertical="center"/>
      <protection locked="0"/>
    </xf>
    <xf numFmtId="0" fontId="5" fillId="0" borderId="7" xfId="1" applyNumberFormat="1" applyFont="1" applyFill="1" applyBorder="1" applyAlignment="1" applyProtection="1">
      <alignment horizontal="center" vertical="center" wrapText="1"/>
      <protection locked="0"/>
    </xf>
    <xf numFmtId="49" fontId="10" fillId="0" borderId="7" xfId="1" applyNumberFormat="1" applyFont="1" applyFill="1" applyBorder="1" applyAlignment="1" applyProtection="1">
      <alignment horizontal="center" vertical="distributed" wrapText="1"/>
      <protection locked="0"/>
    </xf>
    <xf numFmtId="0" fontId="10" fillId="0" borderId="7" xfId="1" applyFont="1" applyFill="1" applyBorder="1" applyAlignment="1" applyProtection="1">
      <alignment horizontal="center" vertical="distributed" wrapText="1"/>
      <protection locked="0"/>
    </xf>
    <xf numFmtId="49" fontId="10" fillId="0" borderId="7" xfId="1" applyNumberFormat="1" applyFont="1" applyFill="1" applyBorder="1" applyAlignment="1" applyProtection="1">
      <alignment horizontal="center" vertical="center" wrapText="1"/>
      <protection locked="0"/>
    </xf>
    <xf numFmtId="0" fontId="10" fillId="0" borderId="7" xfId="1" applyFont="1" applyFill="1" applyBorder="1" applyAlignment="1" applyProtection="1">
      <alignment horizontal="center" vertical="distributed"/>
      <protection locked="0"/>
    </xf>
    <xf numFmtId="49" fontId="5" fillId="0" borderId="7" xfId="1" applyNumberFormat="1" applyFont="1" applyFill="1" applyBorder="1" applyAlignment="1" applyProtection="1">
      <alignment horizontal="center" vertical="center"/>
      <protection locked="0"/>
    </xf>
    <xf numFmtId="49" fontId="5" fillId="0" borderId="7" xfId="1" applyNumberFormat="1" applyFont="1" applyFill="1" applyBorder="1" applyAlignment="1" applyProtection="1">
      <alignment horizontal="center" vertical="center" wrapText="1"/>
      <protection locked="0"/>
    </xf>
    <xf numFmtId="0" fontId="5" fillId="0" borderId="7" xfId="1" applyNumberFormat="1" applyFont="1" applyFill="1" applyBorder="1" applyAlignment="1" applyProtection="1">
      <alignment horizontal="center" vertical="center"/>
      <protection locked="0"/>
    </xf>
    <xf numFmtId="0" fontId="10" fillId="0" borderId="7" xfId="1" applyNumberFormat="1" applyFont="1" applyFill="1" applyBorder="1" applyAlignment="1" applyProtection="1">
      <alignment horizontal="center" vertical="center" wrapText="1"/>
      <protection locked="0"/>
    </xf>
    <xf numFmtId="49" fontId="10" fillId="0" borderId="7" xfId="1" applyNumberFormat="1" applyFont="1" applyFill="1" applyBorder="1" applyAlignment="1" applyProtection="1">
      <alignment horizontal="center" vertical="distributed"/>
      <protection locked="0"/>
    </xf>
    <xf numFmtId="0" fontId="10" fillId="0" borderId="7" xfId="1" applyNumberFormat="1" applyFont="1" applyFill="1" applyBorder="1" applyAlignment="1" applyProtection="1">
      <alignment horizontal="center" vertical="center"/>
      <protection locked="0"/>
    </xf>
    <xf numFmtId="14" fontId="10" fillId="0" borderId="7" xfId="1" applyNumberFormat="1" applyFont="1" applyFill="1" applyBorder="1" applyAlignment="1" applyProtection="1">
      <alignment horizontal="center" vertical="center"/>
      <protection locked="0"/>
    </xf>
    <xf numFmtId="0" fontId="17" fillId="0" borderId="7" xfId="1" applyFont="1" applyFill="1" applyBorder="1" applyAlignment="1" applyProtection="1">
      <alignment horizontal="center" vertical="center"/>
      <protection locked="0"/>
    </xf>
    <xf numFmtId="0" fontId="10" fillId="9" borderId="7" xfId="1" applyFont="1" applyFill="1" applyBorder="1" applyAlignment="1" applyProtection="1">
      <alignment horizontal="center" vertical="center"/>
      <protection locked="0"/>
    </xf>
    <xf numFmtId="0" fontId="5" fillId="9" borderId="7" xfId="1" applyFont="1" applyFill="1" applyBorder="1" applyAlignment="1" applyProtection="1">
      <alignment horizontal="center" vertical="center" wrapText="1"/>
      <protection locked="0"/>
    </xf>
    <xf numFmtId="0" fontId="5" fillId="9" borderId="7" xfId="1" applyFont="1" applyFill="1" applyBorder="1" applyAlignment="1" applyProtection="1">
      <alignment horizontal="center" vertical="center"/>
      <protection locked="0"/>
    </xf>
    <xf numFmtId="49" fontId="5" fillId="9" borderId="7" xfId="1" applyNumberFormat="1" applyFont="1" applyFill="1" applyBorder="1" applyAlignment="1" applyProtection="1">
      <alignment horizontal="center" vertical="center"/>
      <protection locked="0"/>
    </xf>
    <xf numFmtId="49" fontId="10" fillId="0" borderId="7" xfId="1" applyNumberFormat="1" applyFont="1" applyBorder="1" applyAlignment="1" applyProtection="1">
      <alignment horizontal="center" vertical="center" wrapText="1"/>
      <protection locked="0"/>
    </xf>
    <xf numFmtId="49" fontId="5" fillId="0" borderId="7" xfId="1" applyNumberFormat="1" applyFont="1" applyBorder="1" applyAlignment="1" applyProtection="1">
      <alignment horizontal="center" vertical="center" wrapText="1"/>
      <protection locked="0"/>
    </xf>
    <xf numFmtId="0" fontId="5" fillId="0" borderId="6" xfId="1" applyFont="1" applyFill="1" applyBorder="1" applyAlignment="1" applyProtection="1">
      <alignment horizontal="center" vertical="center" wrapText="1"/>
      <protection locked="0"/>
    </xf>
    <xf numFmtId="0" fontId="4" fillId="3" borderId="7" xfId="1" applyFont="1" applyFill="1" applyBorder="1" applyAlignment="1">
      <alignment horizontal="center" vertical="center" wrapText="1"/>
    </xf>
    <xf numFmtId="0" fontId="4" fillId="3" borderId="7" xfId="1" applyFont="1" applyFill="1" applyBorder="1" applyAlignment="1">
      <alignment horizontal="center" vertical="center" textRotation="90" wrapText="1"/>
    </xf>
    <xf numFmtId="0" fontId="4" fillId="3" borderId="7" xfId="1" applyFont="1" applyFill="1" applyBorder="1" applyAlignment="1">
      <alignment horizontal="center" vertical="center"/>
    </xf>
    <xf numFmtId="0" fontId="4" fillId="3" borderId="7" xfId="1" applyFont="1" applyFill="1" applyBorder="1" applyAlignment="1">
      <alignment horizontal="center" vertical="center" textRotation="90"/>
    </xf>
    <xf numFmtId="0" fontId="9" fillId="3" borderId="7" xfId="1" applyFont="1" applyFill="1" applyBorder="1" applyAlignment="1">
      <alignment horizontal="center" vertical="center" textRotation="90" wrapText="1"/>
    </xf>
    <xf numFmtId="0" fontId="3" fillId="0" borderId="0" xfId="1" applyFont="1" applyFill="1" applyAlignment="1" applyProtection="1">
      <alignment horizontal="center" vertical="center"/>
      <protection locked="0"/>
    </xf>
    <xf numFmtId="0" fontId="4" fillId="3" borderId="7" xfId="1" applyNumberFormat="1" applyFont="1" applyFill="1" applyBorder="1" applyAlignment="1">
      <alignment horizontal="center" vertical="center" textRotation="90" wrapText="1"/>
    </xf>
    <xf numFmtId="49" fontId="18" fillId="3" borderId="7" xfId="1" applyNumberFormat="1" applyFont="1" applyFill="1" applyBorder="1" applyAlignment="1">
      <alignment horizontal="center" vertical="center" wrapText="1"/>
    </xf>
    <xf numFmtId="0" fontId="18" fillId="0" borderId="7" xfId="1" applyNumberFormat="1" applyFont="1" applyFill="1" applyBorder="1" applyAlignment="1">
      <alignment horizontal="center" vertical="center" wrapText="1"/>
    </xf>
    <xf numFmtId="49" fontId="18" fillId="0" borderId="7" xfId="1" applyNumberFormat="1" applyFont="1" applyFill="1" applyBorder="1" applyAlignment="1">
      <alignment horizontal="center" vertical="center" wrapText="1"/>
    </xf>
    <xf numFmtId="49" fontId="18" fillId="3" borderId="7" xfId="1" applyNumberFormat="1" applyFont="1" applyFill="1" applyBorder="1" applyAlignment="1">
      <alignment horizontal="center" vertical="center"/>
    </xf>
    <xf numFmtId="49" fontId="9" fillId="0" borderId="7" xfId="1" applyNumberFormat="1" applyFont="1" applyFill="1" applyBorder="1" applyAlignment="1">
      <alignment horizontal="center" vertical="center" wrapText="1"/>
    </xf>
    <xf numFmtId="0" fontId="19" fillId="0" borderId="7" xfId="1" applyFont="1" applyFill="1" applyBorder="1" applyAlignment="1">
      <alignment horizontal="center" vertical="center"/>
    </xf>
    <xf numFmtId="49" fontId="18" fillId="0" borderId="7" xfId="1" applyNumberFormat="1" applyFont="1" applyFill="1" applyBorder="1" applyAlignment="1">
      <alignment horizontal="center" vertical="center"/>
    </xf>
    <xf numFmtId="0" fontId="9" fillId="0" borderId="7" xfId="1" applyNumberFormat="1" applyFont="1" applyFill="1" applyBorder="1" applyAlignment="1">
      <alignment horizontal="center" vertical="center" wrapText="1"/>
    </xf>
    <xf numFmtId="49" fontId="9" fillId="3" borderId="7" xfId="1" applyNumberFormat="1" applyFont="1" applyFill="1" applyBorder="1" applyAlignment="1">
      <alignment horizontal="center" vertical="center" wrapText="1"/>
    </xf>
    <xf numFmtId="49" fontId="9" fillId="3" borderId="7" xfId="1" applyNumberFormat="1" applyFont="1" applyFill="1" applyBorder="1" applyAlignment="1">
      <alignment horizontal="center" vertical="center"/>
    </xf>
    <xf numFmtId="49" fontId="9" fillId="0" borderId="7" xfId="1" applyNumberFormat="1" applyFont="1" applyFill="1" applyBorder="1" applyAlignment="1">
      <alignment horizontal="center" vertical="center"/>
    </xf>
    <xf numFmtId="0" fontId="9" fillId="0" borderId="7" xfId="1" applyNumberFormat="1" applyFont="1" applyFill="1" applyBorder="1" applyAlignment="1">
      <alignment horizontal="center" vertical="center"/>
    </xf>
    <xf numFmtId="49" fontId="20" fillId="3" borderId="7" xfId="1" applyNumberFormat="1" applyFont="1" applyFill="1" applyBorder="1" applyAlignment="1">
      <alignment horizontal="center" vertical="center" wrapText="1"/>
    </xf>
    <xf numFmtId="49" fontId="9" fillId="0" borderId="6" xfId="1" applyNumberFormat="1" applyFont="1" applyFill="1" applyBorder="1" applyAlignment="1">
      <alignment horizontal="center" vertical="center" wrapText="1"/>
    </xf>
    <xf numFmtId="49" fontId="9" fillId="0" borderId="12" xfId="1" applyNumberFormat="1" applyFont="1" applyFill="1" applyBorder="1" applyAlignment="1">
      <alignment horizontal="center" vertical="center" wrapText="1"/>
    </xf>
    <xf numFmtId="49" fontId="9" fillId="0" borderId="8" xfId="1" applyNumberFormat="1" applyFont="1" applyFill="1" applyBorder="1" applyAlignment="1">
      <alignment horizontal="center" vertical="center" wrapText="1"/>
    </xf>
    <xf numFmtId="0" fontId="9" fillId="0" borderId="6" xfId="1" applyNumberFormat="1" applyFont="1" applyFill="1" applyBorder="1" applyAlignment="1">
      <alignment horizontal="center" vertical="center" wrapText="1"/>
    </xf>
    <xf numFmtId="0" fontId="9" fillId="0" borderId="12" xfId="1" applyNumberFormat="1" applyFont="1" applyFill="1" applyBorder="1" applyAlignment="1">
      <alignment horizontal="center" vertical="center" wrapText="1"/>
    </xf>
    <xf numFmtId="0" fontId="9" fillId="0" borderId="8" xfId="1" applyNumberFormat="1" applyFont="1" applyFill="1" applyBorder="1" applyAlignment="1">
      <alignment horizontal="center" vertical="center" wrapText="1"/>
    </xf>
    <xf numFmtId="0" fontId="9" fillId="0" borderId="7" xfId="1" applyNumberFormat="1" applyFont="1" applyFill="1" applyBorder="1" applyAlignment="1" applyProtection="1">
      <alignment horizontal="center" vertical="center" wrapText="1"/>
      <protection locked="0"/>
    </xf>
    <xf numFmtId="0" fontId="9" fillId="0" borderId="7" xfId="1" applyFont="1" applyFill="1" applyBorder="1" applyAlignment="1" applyProtection="1">
      <alignment horizontal="center" vertical="center" wrapText="1"/>
      <protection locked="0"/>
    </xf>
    <xf numFmtId="0" fontId="18" fillId="0" borderId="7" xfId="1" applyFont="1" applyFill="1" applyBorder="1" applyAlignment="1" applyProtection="1">
      <alignment horizontal="center" vertical="center" wrapText="1"/>
      <protection locked="0"/>
    </xf>
    <xf numFmtId="0" fontId="9" fillId="0" borderId="7" xfId="5" applyNumberFormat="1" applyFont="1" applyBorder="1" applyAlignment="1">
      <alignment horizontal="center" vertical="center" wrapText="1"/>
    </xf>
    <xf numFmtId="49" fontId="9" fillId="0" borderId="7" xfId="5" applyNumberFormat="1" applyFont="1" applyBorder="1" applyAlignment="1">
      <alignment horizontal="center" vertical="center" wrapText="1"/>
    </xf>
    <xf numFmtId="49" fontId="9" fillId="0" borderId="7" xfId="5" applyNumberFormat="1" applyFont="1" applyBorder="1" applyAlignment="1">
      <alignment horizontal="center" vertical="center" textRotation="90"/>
    </xf>
    <xf numFmtId="0" fontId="9" fillId="0" borderId="6" xfId="5" applyNumberFormat="1" applyFont="1" applyBorder="1" applyAlignment="1">
      <alignment horizontal="center" vertical="center" wrapText="1"/>
    </xf>
    <xf numFmtId="0" fontId="9" fillId="0" borderId="12" xfId="5" applyNumberFormat="1" applyFont="1" applyBorder="1" applyAlignment="1">
      <alignment horizontal="center" vertical="center" wrapText="1"/>
    </xf>
    <xf numFmtId="0" fontId="9" fillId="0" borderId="8" xfId="5" applyNumberFormat="1" applyFont="1" applyBorder="1" applyAlignment="1">
      <alignment horizontal="center" vertical="center" wrapText="1"/>
    </xf>
    <xf numFmtId="49" fontId="9" fillId="0" borderId="6" xfId="5" applyNumberFormat="1" applyFont="1" applyBorder="1" applyAlignment="1">
      <alignment horizontal="center" vertical="center" wrapText="1"/>
    </xf>
    <xf numFmtId="49" fontId="9" fillId="0" borderId="12" xfId="5" applyNumberFormat="1" applyFont="1" applyBorder="1" applyAlignment="1">
      <alignment horizontal="center" vertical="center" wrapText="1"/>
    </xf>
    <xf numFmtId="49" fontId="9" fillId="0" borderId="8" xfId="5" applyNumberFormat="1" applyFont="1" applyBorder="1" applyAlignment="1">
      <alignment horizontal="center" vertical="center" wrapText="1"/>
    </xf>
    <xf numFmtId="49" fontId="9" fillId="0" borderId="6" xfId="5" applyNumberFormat="1" applyFont="1" applyBorder="1" applyAlignment="1">
      <alignment horizontal="center" vertical="center" textRotation="90"/>
    </xf>
    <xf numFmtId="49" fontId="9" fillId="0" borderId="12" xfId="5" applyNumberFormat="1" applyFont="1" applyBorder="1" applyAlignment="1">
      <alignment horizontal="center" vertical="center" textRotation="90"/>
    </xf>
    <xf numFmtId="49" fontId="9" fillId="0" borderId="8" xfId="5" applyNumberFormat="1" applyFont="1" applyBorder="1" applyAlignment="1">
      <alignment horizontal="center" vertical="center" textRotation="90"/>
    </xf>
    <xf numFmtId="0" fontId="10" fillId="0" borderId="7" xfId="4" applyFont="1" applyBorder="1" applyAlignment="1" applyProtection="1">
      <alignment horizontal="center" vertical="center" wrapText="1"/>
      <protection locked="0"/>
    </xf>
    <xf numFmtId="1" fontId="10" fillId="0" borderId="6" xfId="1" applyNumberFormat="1" applyFont="1" applyFill="1" applyBorder="1" applyAlignment="1" applyProtection="1">
      <alignment horizontal="center" vertical="center"/>
      <protection locked="0"/>
    </xf>
    <xf numFmtId="0" fontId="5" fillId="0" borderId="7" xfId="4" applyFont="1" applyBorder="1" applyAlignment="1" applyProtection="1">
      <alignment horizontal="center" vertical="center" wrapText="1"/>
      <protection locked="0"/>
    </xf>
    <xf numFmtId="0" fontId="3" fillId="0" borderId="0" xfId="1" applyFont="1" applyFill="1" applyBorder="1" applyAlignment="1" applyProtection="1">
      <alignment horizontal="center" vertical="center"/>
      <protection locked="0"/>
    </xf>
    <xf numFmtId="14" fontId="10" fillId="0" borderId="7" xfId="1" applyNumberFormat="1" applyFont="1" applyFill="1" applyBorder="1" applyAlignment="1" applyProtection="1">
      <alignment horizontal="center" vertical="center" wrapText="1"/>
      <protection locked="0"/>
    </xf>
    <xf numFmtId="0" fontId="10" fillId="0" borderId="7" xfId="4" applyFont="1" applyFill="1" applyBorder="1" applyAlignment="1" applyProtection="1">
      <alignment horizontal="center" vertical="center" wrapText="1"/>
      <protection locked="0"/>
    </xf>
    <xf numFmtId="0" fontId="3" fillId="4" borderId="7" xfId="1" applyFont="1" applyFill="1" applyBorder="1" applyAlignment="1" applyProtection="1">
      <alignment horizontal="center" vertical="center"/>
      <protection locked="0"/>
    </xf>
    <xf numFmtId="0" fontId="5" fillId="0" borderId="7" xfId="1" applyFont="1" applyFill="1" applyBorder="1" applyAlignment="1" applyProtection="1">
      <alignment vertical="center"/>
      <protection locked="0"/>
    </xf>
    <xf numFmtId="0" fontId="5" fillId="0" borderId="7" xfId="5" applyFont="1" applyFill="1" applyBorder="1" applyAlignment="1" applyProtection="1">
      <alignment horizontal="center" vertical="center" wrapText="1"/>
      <protection locked="0"/>
    </xf>
    <xf numFmtId="0" fontId="5" fillId="0" borderId="7" xfId="1" applyFont="1" applyFill="1" applyBorder="1" applyAlignment="1" applyProtection="1">
      <alignment vertical="center" wrapText="1"/>
      <protection locked="0"/>
    </xf>
    <xf numFmtId="0" fontId="5" fillId="0" borderId="7" xfId="7" applyFont="1" applyFill="1" applyBorder="1" applyAlignment="1" applyProtection="1">
      <alignment horizontal="center" vertical="center" wrapText="1"/>
      <protection locked="0"/>
    </xf>
    <xf numFmtId="0" fontId="10" fillId="0" borderId="7" xfId="7" applyFont="1" applyFill="1" applyBorder="1" applyAlignment="1" applyProtection="1">
      <alignment horizontal="center" vertical="center" wrapText="1"/>
      <protection locked="0"/>
    </xf>
    <xf numFmtId="0" fontId="5" fillId="0" borderId="7" xfId="8" applyFont="1" applyFill="1" applyBorder="1" applyAlignment="1" applyProtection="1">
      <alignment horizontal="center" vertical="center" wrapText="1"/>
      <protection locked="0"/>
    </xf>
    <xf numFmtId="0" fontId="10" fillId="0" borderId="7" xfId="8" applyFont="1" applyFill="1" applyBorder="1" applyAlignment="1" applyProtection="1">
      <alignment horizontal="center" vertical="center" wrapText="1"/>
      <protection locked="0"/>
    </xf>
    <xf numFmtId="0" fontId="5" fillId="0" borderId="7" xfId="9" applyFont="1" applyFill="1" applyBorder="1" applyAlignment="1" applyProtection="1">
      <alignment horizontal="center" vertical="center" wrapText="1"/>
      <protection locked="0"/>
    </xf>
    <xf numFmtId="0" fontId="5" fillId="0" borderId="7" xfId="10" applyFont="1" applyFill="1" applyBorder="1" applyAlignment="1" applyProtection="1">
      <alignment horizontal="center" vertical="center" wrapText="1"/>
      <protection locked="0"/>
    </xf>
    <xf numFmtId="0" fontId="10" fillId="0" borderId="7" xfId="10" applyFont="1" applyFill="1" applyBorder="1" applyAlignment="1" applyProtection="1">
      <alignment horizontal="center" vertical="center" wrapText="1"/>
      <protection locked="0"/>
    </xf>
    <xf numFmtId="0" fontId="10" fillId="0" borderId="7" xfId="5" applyFont="1" applyFill="1" applyBorder="1" applyAlignment="1" applyProtection="1">
      <alignment horizontal="center" vertical="center" wrapText="1"/>
      <protection locked="0"/>
    </xf>
    <xf numFmtId="2" fontId="10" fillId="0" borderId="7" xfId="1" applyNumberFormat="1" applyFont="1" applyFill="1" applyBorder="1" applyAlignment="1" applyProtection="1">
      <alignment horizontal="center" vertical="center" wrapText="1"/>
      <protection locked="0"/>
    </xf>
    <xf numFmtId="164" fontId="5" fillId="0" borderId="7" xfId="1" applyNumberFormat="1" applyFont="1" applyBorder="1" applyAlignment="1" applyProtection="1">
      <alignment horizontal="center" vertical="center" wrapText="1"/>
      <protection locked="0"/>
    </xf>
    <xf numFmtId="166" fontId="10" fillId="0" borderId="7" xfId="1" applyNumberFormat="1" applyFont="1" applyBorder="1" applyAlignment="1" applyProtection="1">
      <alignment horizontal="center" vertical="center" wrapText="1"/>
      <protection locked="0"/>
    </xf>
    <xf numFmtId="167" fontId="10" fillId="0" borderId="7" xfId="1" applyNumberFormat="1" applyFont="1" applyBorder="1" applyAlignment="1" applyProtection="1">
      <alignment horizontal="center" vertical="center" wrapText="1"/>
      <protection locked="0"/>
    </xf>
    <xf numFmtId="164" fontId="10" fillId="0" borderId="7" xfId="1" applyNumberFormat="1" applyFont="1" applyBorder="1" applyAlignment="1" applyProtection="1">
      <alignment horizontal="center" vertical="center" wrapText="1"/>
      <protection locked="0"/>
    </xf>
    <xf numFmtId="0" fontId="5" fillId="3" borderId="7" xfId="1" applyNumberFormat="1" applyFont="1" applyFill="1" applyBorder="1" applyAlignment="1" applyProtection="1">
      <alignment horizontal="center" vertical="center" wrapText="1"/>
      <protection locked="0"/>
    </xf>
    <xf numFmtId="0" fontId="5" fillId="3" borderId="7" xfId="1" applyFont="1" applyFill="1" applyBorder="1" applyAlignment="1" applyProtection="1">
      <alignment horizontal="center" vertical="center"/>
      <protection locked="0"/>
    </xf>
    <xf numFmtId="49" fontId="5" fillId="3" borderId="7" xfId="1" applyNumberFormat="1" applyFont="1" applyFill="1" applyBorder="1" applyAlignment="1" applyProtection="1">
      <alignment horizontal="center" vertical="center" wrapText="1"/>
      <protection locked="0"/>
    </xf>
    <xf numFmtId="49" fontId="5" fillId="10" borderId="7" xfId="1" applyNumberFormat="1" applyFont="1" applyFill="1" applyBorder="1" applyAlignment="1" applyProtection="1">
      <alignment horizontal="center" vertical="center" wrapText="1"/>
      <protection locked="0"/>
    </xf>
    <xf numFmtId="17" fontId="5" fillId="3" borderId="7" xfId="1" applyNumberFormat="1" applyFont="1" applyFill="1" applyBorder="1" applyAlignment="1" applyProtection="1">
      <alignment horizontal="center" vertical="center" wrapText="1"/>
      <protection locked="0"/>
    </xf>
    <xf numFmtId="16" fontId="5" fillId="3" borderId="7" xfId="1" applyNumberFormat="1" applyFont="1" applyFill="1" applyBorder="1" applyAlignment="1" applyProtection="1">
      <alignment horizontal="center" vertical="center"/>
      <protection locked="0"/>
    </xf>
    <xf numFmtId="1" fontId="10" fillId="0" borderId="6" xfId="1" applyNumberFormat="1" applyFont="1" applyFill="1" applyBorder="1" applyAlignment="1" applyProtection="1">
      <alignment horizontal="center" vertical="center" wrapText="1"/>
      <protection locked="0"/>
    </xf>
    <xf numFmtId="17" fontId="5" fillId="0" borderId="7" xfId="1" applyNumberFormat="1" applyFont="1" applyFill="1" applyBorder="1" applyAlignment="1" applyProtection="1">
      <alignment horizontal="center" vertical="center" wrapText="1"/>
      <protection locked="0"/>
    </xf>
    <xf numFmtId="0" fontId="11" fillId="0" borderId="7" xfId="1" applyFont="1" applyFill="1" applyBorder="1" applyAlignment="1" applyProtection="1">
      <alignment horizontal="center" vertical="center" wrapText="1"/>
      <protection locked="0"/>
    </xf>
    <xf numFmtId="0" fontId="10" fillId="10" borderId="7" xfId="1" applyFont="1" applyFill="1" applyBorder="1" applyAlignment="1" applyProtection="1">
      <alignment horizontal="center" vertical="center"/>
      <protection locked="0"/>
    </xf>
    <xf numFmtId="0" fontId="10" fillId="10" borderId="7" xfId="1" applyFont="1" applyFill="1" applyBorder="1" applyAlignment="1" applyProtection="1">
      <alignment horizontal="center" vertical="center" wrapText="1"/>
      <protection locked="0"/>
    </xf>
    <xf numFmtId="17" fontId="10" fillId="0" borderId="7" xfId="1" applyNumberFormat="1" applyFont="1" applyFill="1" applyBorder="1" applyAlignment="1" applyProtection="1">
      <alignment horizontal="center" vertical="center" wrapText="1"/>
      <protection locked="0"/>
    </xf>
    <xf numFmtId="49" fontId="10" fillId="10" borderId="7" xfId="1" applyNumberFormat="1" applyFont="1" applyFill="1" applyBorder="1" applyAlignment="1" applyProtection="1">
      <alignment horizontal="center" vertical="center" wrapText="1"/>
      <protection locked="0"/>
    </xf>
    <xf numFmtId="2" fontId="10" fillId="3" borderId="7" xfId="1" applyNumberFormat="1" applyFont="1" applyFill="1" applyBorder="1" applyAlignment="1" applyProtection="1">
      <alignment horizontal="center" vertical="center" wrapText="1"/>
      <protection locked="0"/>
    </xf>
    <xf numFmtId="166" fontId="10" fillId="3" borderId="7" xfId="1" applyNumberFormat="1" applyFont="1" applyFill="1" applyBorder="1" applyAlignment="1" applyProtection="1">
      <alignment horizontal="center" vertical="center" wrapText="1"/>
      <protection locked="0"/>
    </xf>
    <xf numFmtId="0" fontId="3" fillId="0" borderId="5" xfId="1" applyFont="1" applyFill="1" applyBorder="1" applyAlignment="1" applyProtection="1">
      <alignment horizontal="center" vertical="center"/>
      <protection locked="0"/>
    </xf>
    <xf numFmtId="49" fontId="5" fillId="0" borderId="6" xfId="1" applyNumberFormat="1" applyFont="1" applyFill="1" applyBorder="1" applyAlignment="1" applyProtection="1">
      <alignment horizontal="center" vertical="center" wrapText="1"/>
      <protection locked="0"/>
    </xf>
    <xf numFmtId="0" fontId="5" fillId="0" borderId="7" xfId="1" applyNumberFormat="1" applyFont="1" applyBorder="1" applyAlignment="1" applyProtection="1">
      <alignment horizontal="center" vertical="center" wrapText="1"/>
      <protection locked="0"/>
    </xf>
    <xf numFmtId="168" fontId="5" fillId="0" borderId="7" xfId="1" applyNumberFormat="1" applyFont="1" applyFill="1" applyBorder="1" applyAlignment="1" applyProtection="1">
      <alignment horizontal="center" vertical="center" wrapText="1"/>
      <protection locked="0"/>
    </xf>
  </cellXfs>
  <cellStyles count="13">
    <cellStyle name="Обычный" xfId="0" builtinId="0"/>
    <cellStyle name="Обычный 10" xfId="11"/>
    <cellStyle name="Обычный 11" xfId="12"/>
    <cellStyle name="Обычный 2" xfId="1"/>
    <cellStyle name="Обычный 2 2" xfId="5"/>
    <cellStyle name="Обычный 3" xfId="3"/>
    <cellStyle name="Обычный 3 2" xfId="4"/>
    <cellStyle name="Обычный 4" xfId="2"/>
    <cellStyle name="Обычный 5" xfId="6"/>
    <cellStyle name="Обычный 6" xfId="7"/>
    <cellStyle name="Обычный 7" xfId="8"/>
    <cellStyle name="Обычный 8" xfId="9"/>
    <cellStyle name="Обычный 9"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1.1.000%20&#1040;&#1058;-1%20&#1058;&#1062;&#1055;&#1053;%20&#8470;1_&#1054;&#1089;&#1074;&#1080;&#1076;&#1077;&#1090;&#1077;&#1083;&#1100;&#1089;&#1090;&#1074;&#1086;&#1074;&#1072;&#1085;&#1080;&#1077;%20&#1058;&#105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4.2.000%20&#1059;&#1055;&#1061;&#1053;&#1055;%20&#1058;&#1057;&#1062;%20&#8470;4%20&#1054;&#1089;&#1074;&#1080;&#1076;&#1077;&#1090;&#1077;&#1083;&#1100;&#1089;&#1090;&#1074;&#1086;&#1074;&#1072;&#1085;&#1080;&#1077;%20&#1058;&#1058;.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4.3.000%20&#1059;&#1052;&#1062;&#1050;%20&#1058;&#1057;&#1062;%20&#8470;4%20&#1054;&#1089;&#1074;&#1080;&#1076;&#1077;&#1090;&#1077;&#1083;&#1100;&#1089;&#1090;&#1074;&#1086;&#1074;&#1072;&#1085;&#1080;&#1077;%20&#1058;&#1058;.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5.2.000%20&#1059;&#1054;&#1042;%20&#1062;&#1042;&#1080;&#1042;%20&#8470;5%20&#1054;&#1089;&#1074;&#1080;&#1076;&#1077;&#1090;&#1077;&#1083;&#1100;&#1089;&#1090;&#1074;&#1086;&#1074;&#1072;&#1085;&#1080;&#1077;%20&#1058;&#105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7.1.000%20&#1059;&#1054;&#1058;&#1053;&#1080;&#1055;&#1053;%20&#1054;&#1089;&#1074;&#1080;&#1076;&#1077;&#1090;&#1077;&#1083;&#1100;&#1089;&#1090;&#1074;&#1086;&#1074;&#1072;&#1085;&#1080;&#1077;%20&#1058;&#105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7.2.000%20&#1059;&#1054;&#1057;&#1053;%20%20&#1054;&#1089;&#1074;&#1080;&#1076;&#1077;&#1090;&#1077;&#1083;&#1100;&#1089;&#1090;&#1074;&#1086;&#1074;&#1072;&#1085;&#1080;&#1077;%20&#1058;&#105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1.2.000%20&#1040;&#1058;-2%20&#1058;&#1062;&#1055;&#1053;%20&#8470;1_&#1054;&#1089;&#1074;&#1080;&#1076;&#1077;&#1090;&#1077;&#1083;&#1100;&#1089;&#1090;&#1074;&#1086;&#1074;&#1072;&#1085;&#1080;&#1077;%20&#1058;&#105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1.4.000%20&#1057;&#1059;&#1043;%20&#1058;&#1062;&#1055;&#1053;%20&#8470;1_&#1054;&#1089;&#1074;&#1080;&#1076;&#1077;&#1090;&#1077;&#1083;&#1100;&#1089;&#1090;&#1074;&#1086;&#1074;&#1072;&#1085;&#1080;&#1077;%20&#1058;&#105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1.4.000&#1060;&#1061;%20&#1057;&#1059;&#1043;%20(&#1092;&#1072;&#1082;.%20&#1093;&#1086;&#1079;-&#1074;&#1086;)%20&#1058;&#1062;&#1055;&#1053;%20&#8470;1_&#1054;&#1089;&#1074;&#1080;&#1076;&#1077;&#1090;&#1077;&#1083;&#1100;&#1089;&#1090;&#1074;&#1086;&#1074;&#1072;&#1085;&#1080;&#1077;%20&#1058;&#10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2.1.000%20&#1059;&#1043;&#1054;&#1044;&#1058;%20&#1058;&#1062;&#1050;&#1055;%20&#8470;2_&#1054;&#1089;&#1074;&#1080;&#1076;&#1077;&#1090;&#1077;&#1083;&#1100;&#1089;&#1090;&#1074;&#1086;&#1074;&#1072;&#1085;&#1080;&#1077;%20&#1058;&#105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2.2.000%20&#1059;&#1055;&#1042;%20&#1058;&#1062;&#1050;&#1055;%20&#8470;2_&#1054;&#1089;&#1074;&#1080;&#1076;&#1077;&#1090;&#1077;&#1083;&#1100;&#1089;&#1090;&#1074;&#1086;&#1074;&#1072;&#1085;&#1080;&#1077;%20&#1058;&#105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60;&#1048;&#1056;%20&#1057;&#1090;&#1088;&#1091;&#1082;&#1090;&#1091;&#1088;&#1085;&#1099;&#1093;%20&#1087;&#1086;&#1076;&#1088;&#1072;&#1079;&#1076;&#1077;&#1083;&#1077;&#1085;&#1080;&#1081;/&#1059;&#1055;&#1041;&#1080;&#1054;&#1058;/&#1054;&#1058;&#1053;/&#1058;&#1056;&#1059;&#1041;&#1054;&#1055;&#1056;&#1054;&#1042;&#1054;&#1044;&#1067;,%20&#1055;&#1045;&#1063;&#1048;,%20&#1057;&#1055;&#1055;&#1050;/&#1058;&#1056;&#1059;&#1041;&#1054;&#1055;&#1056;&#1054;&#1042;&#1054;&#1044;&#1067;/&#1056;&#1077;&#1074;&#1080;&#1079;&#1080;&#1103;%20&#1058;&#1058;%202022,%202023,2024/&#1042;&#1067;&#1055;&#1054;&#1051;&#1053;&#1045;&#1053;&#1048;&#1045;%20&#1087;&#1086;%20&#1088;&#1077;&#1074;&#1080;&#1079;&#1080;&#1080;%20&#1058;&#1058;%202024%20(&#1057;&#1053;&#1043;&#1044;)/&#1047;&#1072;&#1082;&#1083;&#1102;&#1095;&#1077;&#1085;&#1080;&#1103;%20&#1090;&#1086;&#1083;&#1097;&#1080;&#1085;&#1086;&#1084;&#1077;&#1090;&#1088;&#1080;&#1080;/05%20&#1052;&#1072;&#1081;/&#1047;&#1072;&#1087;&#1086;&#1083;&#1085;&#1077;&#1085;&#1080;&#1077;%20&#1086;&#1089;&#1074;&#1080;&#1076;&#1077;&#1090;&#1077;&#1083;&#1100;&#1089;&#1090;&#1074;&#1086;&#1074;&#1072;&#1085;&#1080;&#1103;/2.3.000%20&#1050;&#1059;&#1055;&#1042;&#1041;%20&#1058;&#1062;&#1050;&#1055;%20&#847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3.3.000%20&#1059;&#1055;&#1069;&#1057;%20&#1058;&#1062;&#1055;&#1058;&#1054;%20&#8470;3_&#1054;&#1089;&#1074;&#1080;&#1076;&#1077;&#1090;&#1077;&#1083;&#1100;&#1089;&#1090;&#1074;&#1086;&#1074;&#1072;&#1085;&#1080;&#1077;%20&#1058;&#105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0;&#1048;&#1056;%20&#1057;&#1086;&#1074;&#1084;&#1077;&#1089;&#1090;&#1085;&#1072;&#1103;%20&#1088;&#1072;&#1073;&#1086;&#1090;&#1072;/&#1054;&#1089;&#1074;&#1080;&#1076;&#1077;&#1090;&#1077;&#1083;&#1100;&#1089;&#1090;&#1074;&#1086;&#1074;&#1072;&#1085;&#1080;&#1077;%20&#1058;&#1058;/4.1.000%20&#1059;&#1055;&#1061;&#1053;%20&#1058;&#1057;&#1062;%20&#8470;4%20&#1054;&#1089;&#1074;&#1080;&#1076;&#1077;&#1090;&#1077;&#1083;&#1100;&#1089;&#1090;&#1074;&#1086;&#1074;&#1072;&#1085;&#1080;&#1077;%20&#1058;&#105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row r="7">
          <cell r="D7">
            <v>25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row r="7">
          <cell r="D7">
            <v>25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
      <sheetName val="ТТ_Формуляр замеров"/>
      <sheetName val="ПиГВ_Общие даные"/>
      <sheetName val="ПиГВ_Формуляр замеров "/>
      <sheetName val="Разработчик"/>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2)"/>
      <sheetName val="ТТ_Общие даные"/>
      <sheetName val="ТТ_Формуляр замеров"/>
      <sheetName val="ПиГВ_Общие даные"/>
      <sheetName val="ПиГВ_Формуляр замеров"/>
      <sheetName val="Разработчик"/>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65"/>
  <sheetViews>
    <sheetView tabSelected="1" view="pageBreakPreview" zoomScale="70" zoomScaleNormal="90" zoomScaleSheetLayoutView="70" workbookViewId="0">
      <pane ySplit="9" topLeftCell="A50" activePane="bottomLeft" state="frozenSplit"/>
      <selection activeCell="F27" sqref="F27"/>
      <selection pane="bottomLeft" activeCell="V64" sqref="V64:W64"/>
    </sheetView>
  </sheetViews>
  <sheetFormatPr defaultColWidth="9" defaultRowHeight="15" x14ac:dyDescent="0.25"/>
  <cols>
    <col min="1" max="1" width="5.7109375" style="1" customWidth="1"/>
    <col min="2" max="2" width="8.5703125" style="1" customWidth="1"/>
    <col min="3" max="3" width="31.42578125" style="1" customWidth="1"/>
    <col min="4" max="4" width="22.85546875" style="1" customWidth="1"/>
    <col min="5" max="5" width="11.28515625" style="1" customWidth="1"/>
    <col min="6" max="13" width="7" style="1" customWidth="1"/>
    <col min="14" max="14" width="11.42578125" style="1" customWidth="1"/>
    <col min="15" max="15" width="10.28515625" style="1" customWidth="1"/>
    <col min="16" max="18" width="7.5703125" style="1" customWidth="1"/>
    <col min="19" max="19" width="15" style="1" customWidth="1"/>
    <col min="20" max="20" width="10.28515625" style="1" customWidth="1"/>
    <col min="21" max="21" width="9.5703125" style="1" customWidth="1"/>
    <col min="22" max="22" width="19.140625" style="1" customWidth="1"/>
    <col min="23" max="23" width="17.5703125" style="1" customWidth="1"/>
    <col min="24" max="24" width="18.42578125" style="1" customWidth="1"/>
    <col min="25" max="25" width="11.57031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334" t="s">
        <v>1</v>
      </c>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ht="15" customHeight="1" x14ac:dyDescent="0.25">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6"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37">
        <v>1</v>
      </c>
      <c r="B10" s="337" t="s">
        <v>30</v>
      </c>
      <c r="C10" s="331" t="s">
        <v>31</v>
      </c>
      <c r="D10" s="16" t="s">
        <v>32</v>
      </c>
      <c r="E10" s="338" t="s">
        <v>33</v>
      </c>
      <c r="F10" s="16" t="s">
        <v>34</v>
      </c>
      <c r="G10" s="337">
        <v>2.3199999999999998</v>
      </c>
      <c r="H10" s="339">
        <v>1.91</v>
      </c>
      <c r="I10" s="337">
        <v>20</v>
      </c>
      <c r="J10" s="16">
        <v>10</v>
      </c>
      <c r="K10" s="62">
        <v>219</v>
      </c>
      <c r="L10" s="62">
        <v>6</v>
      </c>
      <c r="M10" s="16">
        <v>2006</v>
      </c>
      <c r="N10" s="16">
        <v>2024</v>
      </c>
      <c r="O10" s="16">
        <v>2025</v>
      </c>
      <c r="P10" s="63">
        <v>13</v>
      </c>
      <c r="Q10" s="64" t="s">
        <v>35</v>
      </c>
      <c r="R10" s="17">
        <f t="shared" ref="R10:R42" si="0">IF(M10="","",M10+P10)</f>
        <v>2019</v>
      </c>
      <c r="S10" s="16">
        <v>2019</v>
      </c>
      <c r="T10" s="16">
        <v>10</v>
      </c>
      <c r="U10" s="17">
        <f t="shared" ref="U10:U41" si="1">IFERROR(IF(S10="",R10,S10+T10),R10)</f>
        <v>2029</v>
      </c>
      <c r="V10" s="331">
        <v>2</v>
      </c>
      <c r="W10" s="331">
        <v>3</v>
      </c>
      <c r="X10" s="331">
        <v>5</v>
      </c>
      <c r="Y10" s="331" t="s">
        <v>7003</v>
      </c>
    </row>
    <row r="11" spans="1:25" s="2" customFormat="1" ht="30.2" customHeight="1" x14ac:dyDescent="0.2">
      <c r="A11" s="337"/>
      <c r="B11" s="337"/>
      <c r="C11" s="331"/>
      <c r="D11" s="16" t="s">
        <v>32</v>
      </c>
      <c r="E11" s="338"/>
      <c r="F11" s="16" t="s">
        <v>34</v>
      </c>
      <c r="G11" s="337"/>
      <c r="H11" s="339"/>
      <c r="I11" s="337"/>
      <c r="J11" s="16">
        <v>141</v>
      </c>
      <c r="K11" s="16">
        <v>167</v>
      </c>
      <c r="L11" s="54">
        <v>7</v>
      </c>
      <c r="M11" s="16">
        <v>2006</v>
      </c>
      <c r="N11" s="16">
        <v>2024</v>
      </c>
      <c r="O11" s="16">
        <v>2025</v>
      </c>
      <c r="P11" s="63">
        <v>13</v>
      </c>
      <c r="Q11" s="64" t="s">
        <v>36</v>
      </c>
      <c r="R11" s="17">
        <f t="shared" si="0"/>
        <v>2019</v>
      </c>
      <c r="S11" s="16">
        <v>2019</v>
      </c>
      <c r="T11" s="16">
        <v>10</v>
      </c>
      <c r="U11" s="17">
        <f t="shared" si="1"/>
        <v>2029</v>
      </c>
      <c r="V11" s="331"/>
      <c r="W11" s="331"/>
      <c r="X11" s="331"/>
      <c r="Y11" s="331"/>
    </row>
    <row r="12" spans="1:25" s="2" customFormat="1" ht="30.2" customHeight="1" x14ac:dyDescent="0.2">
      <c r="A12" s="337"/>
      <c r="B12" s="337"/>
      <c r="C12" s="331"/>
      <c r="D12" s="16" t="s">
        <v>32</v>
      </c>
      <c r="E12" s="338"/>
      <c r="F12" s="16" t="s">
        <v>34</v>
      </c>
      <c r="G12" s="337"/>
      <c r="H12" s="339"/>
      <c r="I12" s="337"/>
      <c r="J12" s="16">
        <v>152</v>
      </c>
      <c r="K12" s="16">
        <v>159</v>
      </c>
      <c r="L12" s="54">
        <v>4.5</v>
      </c>
      <c r="M12" s="16">
        <v>2006</v>
      </c>
      <c r="N12" s="16">
        <v>2024</v>
      </c>
      <c r="O12" s="16">
        <v>2025</v>
      </c>
      <c r="P12" s="63">
        <v>13</v>
      </c>
      <c r="Q12" s="64" t="s">
        <v>35</v>
      </c>
      <c r="R12" s="17">
        <f t="shared" si="0"/>
        <v>2019</v>
      </c>
      <c r="S12" s="16">
        <v>2019</v>
      </c>
      <c r="T12" s="16">
        <v>10</v>
      </c>
      <c r="U12" s="17">
        <f t="shared" si="1"/>
        <v>2029</v>
      </c>
      <c r="V12" s="331"/>
      <c r="W12" s="331"/>
      <c r="X12" s="331"/>
      <c r="Y12" s="331"/>
    </row>
    <row r="13" spans="1:25" s="2" customFormat="1" ht="30.2" customHeight="1" x14ac:dyDescent="0.2">
      <c r="A13" s="337"/>
      <c r="B13" s="337"/>
      <c r="C13" s="331"/>
      <c r="D13" s="16" t="s">
        <v>32</v>
      </c>
      <c r="E13" s="338"/>
      <c r="F13" s="16" t="s">
        <v>34</v>
      </c>
      <c r="G13" s="337"/>
      <c r="H13" s="339"/>
      <c r="I13" s="337"/>
      <c r="J13" s="16">
        <v>3</v>
      </c>
      <c r="K13" s="16">
        <v>108</v>
      </c>
      <c r="L13" s="54">
        <v>4</v>
      </c>
      <c r="M13" s="16">
        <v>2006</v>
      </c>
      <c r="N13" s="16">
        <v>2024</v>
      </c>
      <c r="O13" s="16">
        <v>2025</v>
      </c>
      <c r="P13" s="63">
        <v>13</v>
      </c>
      <c r="Q13" s="64" t="s">
        <v>35</v>
      </c>
      <c r="R13" s="17">
        <f t="shared" si="0"/>
        <v>2019</v>
      </c>
      <c r="S13" s="16">
        <v>2019</v>
      </c>
      <c r="T13" s="16">
        <v>10</v>
      </c>
      <c r="U13" s="17">
        <f t="shared" si="1"/>
        <v>2029</v>
      </c>
      <c r="V13" s="331"/>
      <c r="W13" s="331"/>
      <c r="X13" s="331"/>
      <c r="Y13" s="331"/>
    </row>
    <row r="14" spans="1:25" s="2" customFormat="1" ht="30.2" customHeight="1" x14ac:dyDescent="0.2">
      <c r="A14" s="62">
        <v>2</v>
      </c>
      <c r="B14" s="62" t="s">
        <v>37</v>
      </c>
      <c r="C14" s="16" t="s">
        <v>38</v>
      </c>
      <c r="D14" s="16" t="s">
        <v>32</v>
      </c>
      <c r="E14" s="54" t="s">
        <v>33</v>
      </c>
      <c r="F14" s="16" t="s">
        <v>39</v>
      </c>
      <c r="G14" s="54">
        <v>2.3199999999999998</v>
      </c>
      <c r="H14" s="62">
        <v>1.84</v>
      </c>
      <c r="I14" s="54">
        <v>0</v>
      </c>
      <c r="J14" s="16">
        <v>10.199999999999999</v>
      </c>
      <c r="K14" s="62">
        <v>115</v>
      </c>
      <c r="L14" s="54">
        <v>7</v>
      </c>
      <c r="M14" s="16">
        <v>2006</v>
      </c>
      <c r="N14" s="16">
        <v>2023</v>
      </c>
      <c r="O14" s="16">
        <v>2025</v>
      </c>
      <c r="P14" s="63">
        <v>13</v>
      </c>
      <c r="Q14" s="64" t="s">
        <v>36</v>
      </c>
      <c r="R14" s="17">
        <f t="shared" si="0"/>
        <v>2019</v>
      </c>
      <c r="S14" s="16">
        <v>2019</v>
      </c>
      <c r="T14" s="16">
        <v>10</v>
      </c>
      <c r="U14" s="17">
        <f t="shared" si="1"/>
        <v>2029</v>
      </c>
      <c r="V14" s="16">
        <v>2</v>
      </c>
      <c r="W14" s="16"/>
      <c r="X14" s="16">
        <v>2</v>
      </c>
      <c r="Y14" s="16" t="s">
        <v>7003</v>
      </c>
    </row>
    <row r="15" spans="1:25" s="2" customFormat="1" ht="30.2" customHeight="1" x14ac:dyDescent="0.2">
      <c r="A15" s="338">
        <v>3</v>
      </c>
      <c r="B15" s="338" t="s">
        <v>40</v>
      </c>
      <c r="C15" s="331" t="s">
        <v>41</v>
      </c>
      <c r="D15" s="16" t="s">
        <v>32</v>
      </c>
      <c r="E15" s="338" t="s">
        <v>33</v>
      </c>
      <c r="F15" s="16" t="s">
        <v>39</v>
      </c>
      <c r="G15" s="338">
        <v>2.3199999999999998</v>
      </c>
      <c r="H15" s="338">
        <v>1.77</v>
      </c>
      <c r="I15" s="338">
        <v>120</v>
      </c>
      <c r="J15" s="16">
        <v>1.5</v>
      </c>
      <c r="K15" s="62">
        <v>60</v>
      </c>
      <c r="L15" s="54">
        <v>5</v>
      </c>
      <c r="M15" s="16">
        <v>2006</v>
      </c>
      <c r="N15" s="16">
        <v>2023</v>
      </c>
      <c r="O15" s="16">
        <v>2025</v>
      </c>
      <c r="P15" s="63">
        <v>13</v>
      </c>
      <c r="Q15" s="64" t="s">
        <v>36</v>
      </c>
      <c r="R15" s="17">
        <f t="shared" si="0"/>
        <v>2019</v>
      </c>
      <c r="S15" s="16">
        <v>2019</v>
      </c>
      <c r="T15" s="16">
        <v>10</v>
      </c>
      <c r="U15" s="17">
        <f t="shared" si="1"/>
        <v>2029</v>
      </c>
      <c r="V15" s="331">
        <v>1</v>
      </c>
      <c r="W15" s="331"/>
      <c r="X15" s="331">
        <v>1</v>
      </c>
      <c r="Y15" s="331" t="s">
        <v>7003</v>
      </c>
    </row>
    <row r="16" spans="1:25" s="2" customFormat="1" ht="30.2" customHeight="1" x14ac:dyDescent="0.2">
      <c r="A16" s="338"/>
      <c r="B16" s="338"/>
      <c r="C16" s="331"/>
      <c r="D16" s="16" t="s">
        <v>32</v>
      </c>
      <c r="E16" s="338"/>
      <c r="F16" s="16" t="s">
        <v>39</v>
      </c>
      <c r="G16" s="338"/>
      <c r="H16" s="338"/>
      <c r="I16" s="338"/>
      <c r="J16" s="54">
        <v>39.299999999999997</v>
      </c>
      <c r="K16" s="54">
        <v>115</v>
      </c>
      <c r="L16" s="54">
        <v>7</v>
      </c>
      <c r="M16" s="16">
        <v>2006</v>
      </c>
      <c r="N16" s="16">
        <v>2023</v>
      </c>
      <c r="O16" s="16">
        <v>2025</v>
      </c>
      <c r="P16" s="63">
        <v>13</v>
      </c>
      <c r="Q16" s="64" t="s">
        <v>36</v>
      </c>
      <c r="R16" s="17">
        <f t="shared" si="0"/>
        <v>2019</v>
      </c>
      <c r="S16" s="16">
        <v>2019</v>
      </c>
      <c r="T16" s="16">
        <v>10</v>
      </c>
      <c r="U16" s="17">
        <f t="shared" si="1"/>
        <v>2029</v>
      </c>
      <c r="V16" s="331"/>
      <c r="W16" s="331"/>
      <c r="X16" s="331"/>
      <c r="Y16" s="331"/>
    </row>
    <row r="17" spans="1:25" s="2" customFormat="1" ht="30.2" customHeight="1" x14ac:dyDescent="0.2">
      <c r="A17" s="54">
        <v>4</v>
      </c>
      <c r="B17" s="54" t="s">
        <v>42</v>
      </c>
      <c r="C17" s="16" t="s">
        <v>43</v>
      </c>
      <c r="D17" s="16" t="s">
        <v>32</v>
      </c>
      <c r="E17" s="54" t="s">
        <v>33</v>
      </c>
      <c r="F17" s="16" t="s">
        <v>39</v>
      </c>
      <c r="G17" s="54">
        <v>2.3199999999999998</v>
      </c>
      <c r="H17" s="54">
        <v>1.67</v>
      </c>
      <c r="I17" s="54">
        <v>117</v>
      </c>
      <c r="J17" s="54">
        <v>22.5</v>
      </c>
      <c r="K17" s="54">
        <v>115</v>
      </c>
      <c r="L17" s="54">
        <v>7</v>
      </c>
      <c r="M17" s="16">
        <v>2006</v>
      </c>
      <c r="N17" s="16">
        <v>2023</v>
      </c>
      <c r="O17" s="16">
        <v>2025</v>
      </c>
      <c r="P17" s="63">
        <v>13</v>
      </c>
      <c r="Q17" s="64" t="s">
        <v>36</v>
      </c>
      <c r="R17" s="17">
        <f t="shared" si="0"/>
        <v>2019</v>
      </c>
      <c r="S17" s="16">
        <v>2019</v>
      </c>
      <c r="T17" s="16">
        <v>10</v>
      </c>
      <c r="U17" s="17">
        <f t="shared" si="1"/>
        <v>2029</v>
      </c>
      <c r="V17" s="16">
        <v>2</v>
      </c>
      <c r="W17" s="16"/>
      <c r="X17" s="16">
        <v>2</v>
      </c>
      <c r="Y17" s="16" t="s">
        <v>7003</v>
      </c>
    </row>
    <row r="18" spans="1:25" s="2" customFormat="1" ht="30.2" customHeight="1" x14ac:dyDescent="0.2">
      <c r="A18" s="54">
        <v>5</v>
      </c>
      <c r="B18" s="54" t="s">
        <v>44</v>
      </c>
      <c r="C18" s="16" t="s">
        <v>45</v>
      </c>
      <c r="D18" s="16" t="s">
        <v>32</v>
      </c>
      <c r="E18" s="54" t="s">
        <v>33</v>
      </c>
      <c r="F18" s="16" t="s">
        <v>39</v>
      </c>
      <c r="G18" s="54">
        <v>2.3199999999999998</v>
      </c>
      <c r="H18" s="54">
        <v>1.64</v>
      </c>
      <c r="I18" s="54">
        <v>148</v>
      </c>
      <c r="J18" s="54">
        <v>11.5</v>
      </c>
      <c r="K18" s="54">
        <v>115</v>
      </c>
      <c r="L18" s="54">
        <v>7</v>
      </c>
      <c r="M18" s="16">
        <v>2006</v>
      </c>
      <c r="N18" s="16">
        <v>2023</v>
      </c>
      <c r="O18" s="16">
        <v>2025</v>
      </c>
      <c r="P18" s="63">
        <v>13</v>
      </c>
      <c r="Q18" s="64" t="s">
        <v>36</v>
      </c>
      <c r="R18" s="17">
        <f t="shared" si="0"/>
        <v>2019</v>
      </c>
      <c r="S18" s="16">
        <v>2019</v>
      </c>
      <c r="T18" s="16">
        <v>10</v>
      </c>
      <c r="U18" s="17">
        <f t="shared" si="1"/>
        <v>2029</v>
      </c>
      <c r="V18" s="16">
        <v>1</v>
      </c>
      <c r="W18" s="16"/>
      <c r="X18" s="16">
        <v>1</v>
      </c>
      <c r="Y18" s="16" t="s">
        <v>7003</v>
      </c>
    </row>
    <row r="19" spans="1:25" s="2" customFormat="1" ht="30.2" customHeight="1" x14ac:dyDescent="0.2">
      <c r="A19" s="54">
        <v>6</v>
      </c>
      <c r="B19" s="54" t="s">
        <v>46</v>
      </c>
      <c r="C19" s="16" t="s">
        <v>47</v>
      </c>
      <c r="D19" s="16" t="s">
        <v>32</v>
      </c>
      <c r="E19" s="54" t="s">
        <v>33</v>
      </c>
      <c r="F19" s="16" t="s">
        <v>39</v>
      </c>
      <c r="G19" s="54">
        <v>2.3199999999999998</v>
      </c>
      <c r="H19" s="54">
        <v>1.57</v>
      </c>
      <c r="I19" s="54">
        <v>172</v>
      </c>
      <c r="J19" s="54">
        <v>6.7</v>
      </c>
      <c r="K19" s="54">
        <v>115</v>
      </c>
      <c r="L19" s="54">
        <v>7</v>
      </c>
      <c r="M19" s="16">
        <v>2006</v>
      </c>
      <c r="N19" s="16">
        <v>2023</v>
      </c>
      <c r="O19" s="16">
        <v>2025</v>
      </c>
      <c r="P19" s="63">
        <v>13</v>
      </c>
      <c r="Q19" s="64" t="s">
        <v>36</v>
      </c>
      <c r="R19" s="17">
        <f t="shared" si="0"/>
        <v>2019</v>
      </c>
      <c r="S19" s="16">
        <v>2019</v>
      </c>
      <c r="T19" s="16">
        <v>10</v>
      </c>
      <c r="U19" s="17">
        <f t="shared" si="1"/>
        <v>2029</v>
      </c>
      <c r="V19" s="16">
        <v>2</v>
      </c>
      <c r="W19" s="16"/>
      <c r="X19" s="16">
        <v>2</v>
      </c>
      <c r="Y19" s="16" t="s">
        <v>7003</v>
      </c>
    </row>
    <row r="20" spans="1:25" s="2" customFormat="1" ht="30.2" customHeight="1" x14ac:dyDescent="0.2">
      <c r="A20" s="338">
        <v>7</v>
      </c>
      <c r="B20" s="338" t="s">
        <v>48</v>
      </c>
      <c r="C20" s="331" t="s">
        <v>49</v>
      </c>
      <c r="D20" s="16" t="s">
        <v>32</v>
      </c>
      <c r="E20" s="338" t="s">
        <v>33</v>
      </c>
      <c r="F20" s="16" t="s">
        <v>39</v>
      </c>
      <c r="G20" s="338">
        <v>2.3199999999999998</v>
      </c>
      <c r="H20" s="338">
        <v>1.54</v>
      </c>
      <c r="I20" s="338">
        <v>209</v>
      </c>
      <c r="J20" s="54">
        <v>52.8</v>
      </c>
      <c r="K20" s="54">
        <v>89</v>
      </c>
      <c r="L20" s="54">
        <v>6</v>
      </c>
      <c r="M20" s="16">
        <v>2006</v>
      </c>
      <c r="N20" s="16">
        <v>2023</v>
      </c>
      <c r="O20" s="16">
        <v>2025</v>
      </c>
      <c r="P20" s="63">
        <v>13</v>
      </c>
      <c r="Q20" s="64" t="s">
        <v>36</v>
      </c>
      <c r="R20" s="17">
        <f t="shared" si="0"/>
        <v>2019</v>
      </c>
      <c r="S20" s="16">
        <v>2019</v>
      </c>
      <c r="T20" s="16">
        <v>10</v>
      </c>
      <c r="U20" s="17">
        <f t="shared" si="1"/>
        <v>2029</v>
      </c>
      <c r="V20" s="331">
        <v>2</v>
      </c>
      <c r="W20" s="331">
        <v>1</v>
      </c>
      <c r="X20" s="331">
        <v>3</v>
      </c>
      <c r="Y20" s="331" t="s">
        <v>7003</v>
      </c>
    </row>
    <row r="21" spans="1:25" s="2" customFormat="1" ht="30.2" customHeight="1" x14ac:dyDescent="0.2">
      <c r="A21" s="338"/>
      <c r="B21" s="338"/>
      <c r="C21" s="331"/>
      <c r="D21" s="16" t="s">
        <v>32</v>
      </c>
      <c r="E21" s="338"/>
      <c r="F21" s="16" t="s">
        <v>39</v>
      </c>
      <c r="G21" s="338"/>
      <c r="H21" s="338"/>
      <c r="I21" s="338"/>
      <c r="J21" s="54">
        <v>2.2999999999999998</v>
      </c>
      <c r="K21" s="54">
        <v>60</v>
      </c>
      <c r="L21" s="54">
        <v>5</v>
      </c>
      <c r="M21" s="16">
        <v>2006</v>
      </c>
      <c r="N21" s="16">
        <v>2023</v>
      </c>
      <c r="O21" s="16">
        <v>2025</v>
      </c>
      <c r="P21" s="63">
        <v>13</v>
      </c>
      <c r="Q21" s="64" t="s">
        <v>36</v>
      </c>
      <c r="R21" s="17">
        <f t="shared" si="0"/>
        <v>2019</v>
      </c>
      <c r="S21" s="16">
        <v>2019</v>
      </c>
      <c r="T21" s="16">
        <v>10</v>
      </c>
      <c r="U21" s="17">
        <f t="shared" si="1"/>
        <v>2029</v>
      </c>
      <c r="V21" s="331"/>
      <c r="W21" s="331"/>
      <c r="X21" s="331"/>
      <c r="Y21" s="331"/>
    </row>
    <row r="22" spans="1:25" s="2" customFormat="1" ht="30.2" customHeight="1" x14ac:dyDescent="0.2">
      <c r="A22" s="338">
        <v>8</v>
      </c>
      <c r="B22" s="338" t="s">
        <v>50</v>
      </c>
      <c r="C22" s="331" t="s">
        <v>51</v>
      </c>
      <c r="D22" s="16" t="s">
        <v>32</v>
      </c>
      <c r="E22" s="338" t="s">
        <v>33</v>
      </c>
      <c r="F22" s="16" t="s">
        <v>39</v>
      </c>
      <c r="G22" s="338">
        <v>2.3199999999999998</v>
      </c>
      <c r="H22" s="338">
        <v>1.54</v>
      </c>
      <c r="I22" s="338">
        <v>209</v>
      </c>
      <c r="J22" s="54">
        <v>49.2</v>
      </c>
      <c r="K22" s="54">
        <v>89</v>
      </c>
      <c r="L22" s="54">
        <v>6</v>
      </c>
      <c r="M22" s="16">
        <v>2006</v>
      </c>
      <c r="N22" s="16">
        <v>2023</v>
      </c>
      <c r="O22" s="16">
        <v>2025</v>
      </c>
      <c r="P22" s="63">
        <v>13</v>
      </c>
      <c r="Q22" s="64" t="s">
        <v>36</v>
      </c>
      <c r="R22" s="17">
        <f t="shared" si="0"/>
        <v>2019</v>
      </c>
      <c r="S22" s="16">
        <v>2019</v>
      </c>
      <c r="T22" s="16">
        <v>10</v>
      </c>
      <c r="U22" s="17">
        <f t="shared" si="1"/>
        <v>2029</v>
      </c>
      <c r="V22" s="331">
        <v>6</v>
      </c>
      <c r="W22" s="331"/>
      <c r="X22" s="331">
        <v>6</v>
      </c>
      <c r="Y22" s="331" t="s">
        <v>7003</v>
      </c>
    </row>
    <row r="23" spans="1:25" s="2" customFormat="1" ht="30.2" customHeight="1" x14ac:dyDescent="0.2">
      <c r="A23" s="338"/>
      <c r="B23" s="338"/>
      <c r="C23" s="331"/>
      <c r="D23" s="16" t="s">
        <v>32</v>
      </c>
      <c r="E23" s="338"/>
      <c r="F23" s="16" t="s">
        <v>39</v>
      </c>
      <c r="G23" s="338"/>
      <c r="H23" s="338"/>
      <c r="I23" s="338"/>
      <c r="J23" s="54">
        <v>0.8</v>
      </c>
      <c r="K23" s="54">
        <v>60</v>
      </c>
      <c r="L23" s="54">
        <v>5</v>
      </c>
      <c r="M23" s="16">
        <v>2006</v>
      </c>
      <c r="N23" s="16">
        <v>2023</v>
      </c>
      <c r="O23" s="16">
        <v>2025</v>
      </c>
      <c r="P23" s="63">
        <v>13</v>
      </c>
      <c r="Q23" s="64" t="s">
        <v>36</v>
      </c>
      <c r="R23" s="17">
        <f t="shared" si="0"/>
        <v>2019</v>
      </c>
      <c r="S23" s="16">
        <v>2019</v>
      </c>
      <c r="T23" s="16">
        <v>10</v>
      </c>
      <c r="U23" s="17">
        <f t="shared" si="1"/>
        <v>2029</v>
      </c>
      <c r="V23" s="331"/>
      <c r="W23" s="331"/>
      <c r="X23" s="331"/>
      <c r="Y23" s="331"/>
    </row>
    <row r="24" spans="1:25" s="2" customFormat="1" ht="30.2" customHeight="1" x14ac:dyDescent="0.2">
      <c r="A24" s="54">
        <v>9</v>
      </c>
      <c r="B24" s="54" t="s">
        <v>54</v>
      </c>
      <c r="C24" s="16" t="s">
        <v>55</v>
      </c>
      <c r="D24" s="16" t="s">
        <v>32</v>
      </c>
      <c r="E24" s="54" t="s">
        <v>52</v>
      </c>
      <c r="F24" s="16" t="s">
        <v>53</v>
      </c>
      <c r="G24" s="54">
        <v>1.52</v>
      </c>
      <c r="H24" s="54">
        <v>0.67500000000000004</v>
      </c>
      <c r="I24" s="54">
        <v>326</v>
      </c>
      <c r="J24" s="54">
        <v>47.6</v>
      </c>
      <c r="K24" s="54">
        <v>89</v>
      </c>
      <c r="L24" s="54">
        <v>6</v>
      </c>
      <c r="M24" s="16">
        <v>2006</v>
      </c>
      <c r="N24" s="16">
        <v>2023</v>
      </c>
      <c r="O24" s="16">
        <v>2025</v>
      </c>
      <c r="P24" s="63">
        <v>13</v>
      </c>
      <c r="Q24" s="64" t="s">
        <v>56</v>
      </c>
      <c r="R24" s="17">
        <f t="shared" si="0"/>
        <v>2019</v>
      </c>
      <c r="S24" s="16">
        <v>2019</v>
      </c>
      <c r="T24" s="16">
        <v>10</v>
      </c>
      <c r="U24" s="17">
        <f t="shared" si="1"/>
        <v>2029</v>
      </c>
      <c r="V24" s="16">
        <v>4</v>
      </c>
      <c r="W24" s="16">
        <v>1</v>
      </c>
      <c r="X24" s="16">
        <v>5</v>
      </c>
      <c r="Y24" s="16" t="s">
        <v>7003</v>
      </c>
    </row>
    <row r="25" spans="1:25" s="2" customFormat="1" ht="30.2" customHeight="1" x14ac:dyDescent="0.2">
      <c r="A25" s="338">
        <v>10</v>
      </c>
      <c r="B25" s="347" t="s">
        <v>59</v>
      </c>
      <c r="C25" s="331" t="s">
        <v>60</v>
      </c>
      <c r="D25" s="16" t="s">
        <v>32</v>
      </c>
      <c r="E25" s="338" t="s">
        <v>61</v>
      </c>
      <c r="F25" s="16" t="s">
        <v>62</v>
      </c>
      <c r="G25" s="338">
        <v>0.52700000000000002</v>
      </c>
      <c r="H25" s="338">
        <v>0.1</v>
      </c>
      <c r="I25" s="338">
        <v>143</v>
      </c>
      <c r="J25" s="65">
        <v>51.4</v>
      </c>
      <c r="K25" s="65">
        <v>325</v>
      </c>
      <c r="L25" s="65">
        <v>10</v>
      </c>
      <c r="M25" s="16">
        <v>2006</v>
      </c>
      <c r="N25" s="16">
        <v>2024</v>
      </c>
      <c r="O25" s="16">
        <v>2025</v>
      </c>
      <c r="P25" s="63">
        <v>20</v>
      </c>
      <c r="Q25" s="64" t="s">
        <v>58</v>
      </c>
      <c r="R25" s="17">
        <f t="shared" si="0"/>
        <v>2026</v>
      </c>
      <c r="S25" s="16" t="s">
        <v>63</v>
      </c>
      <c r="T25" s="16"/>
      <c r="U25" s="17">
        <f t="shared" si="1"/>
        <v>2026</v>
      </c>
      <c r="V25" s="331">
        <v>2</v>
      </c>
      <c r="W25" s="331">
        <v>6</v>
      </c>
      <c r="X25" s="331">
        <v>8</v>
      </c>
      <c r="Y25" s="331" t="s">
        <v>7003</v>
      </c>
    </row>
    <row r="26" spans="1:25" s="2" customFormat="1" ht="30.2" customHeight="1" x14ac:dyDescent="0.2">
      <c r="A26" s="338"/>
      <c r="B26" s="347"/>
      <c r="C26" s="331"/>
      <c r="D26" s="16" t="s">
        <v>32</v>
      </c>
      <c r="E26" s="338"/>
      <c r="F26" s="16" t="s">
        <v>62</v>
      </c>
      <c r="G26" s="338"/>
      <c r="H26" s="338"/>
      <c r="I26" s="338"/>
      <c r="J26" s="65">
        <v>4.8</v>
      </c>
      <c r="K26" s="65">
        <v>221</v>
      </c>
      <c r="L26" s="65">
        <v>10</v>
      </c>
      <c r="M26" s="16">
        <v>2006</v>
      </c>
      <c r="N26" s="16">
        <v>2024</v>
      </c>
      <c r="O26" s="16">
        <v>2025</v>
      </c>
      <c r="P26" s="63">
        <v>20</v>
      </c>
      <c r="Q26" s="64" t="s">
        <v>58</v>
      </c>
      <c r="R26" s="17">
        <f t="shared" si="0"/>
        <v>2026</v>
      </c>
      <c r="S26" s="16" t="s">
        <v>63</v>
      </c>
      <c r="T26" s="16"/>
      <c r="U26" s="17">
        <f t="shared" si="1"/>
        <v>2026</v>
      </c>
      <c r="V26" s="331"/>
      <c r="W26" s="331"/>
      <c r="X26" s="331"/>
      <c r="Y26" s="331"/>
    </row>
    <row r="27" spans="1:25" s="2" customFormat="1" ht="30.2" customHeight="1" x14ac:dyDescent="0.2">
      <c r="A27" s="338"/>
      <c r="B27" s="347"/>
      <c r="C27" s="331"/>
      <c r="D27" s="16" t="s">
        <v>32</v>
      </c>
      <c r="E27" s="338"/>
      <c r="F27" s="16" t="s">
        <v>62</v>
      </c>
      <c r="G27" s="338"/>
      <c r="H27" s="338"/>
      <c r="I27" s="338"/>
      <c r="J27" s="65">
        <v>8.4</v>
      </c>
      <c r="K27" s="65">
        <v>167</v>
      </c>
      <c r="L27" s="65">
        <v>7</v>
      </c>
      <c r="M27" s="16">
        <v>2006</v>
      </c>
      <c r="N27" s="16">
        <v>2024</v>
      </c>
      <c r="O27" s="16">
        <v>2025</v>
      </c>
      <c r="P27" s="63">
        <v>20</v>
      </c>
      <c r="Q27" s="64" t="s">
        <v>58</v>
      </c>
      <c r="R27" s="17">
        <f t="shared" si="0"/>
        <v>2026</v>
      </c>
      <c r="S27" s="16" t="s">
        <v>63</v>
      </c>
      <c r="T27" s="16"/>
      <c r="U27" s="17">
        <f t="shared" si="1"/>
        <v>2026</v>
      </c>
      <c r="V27" s="331"/>
      <c r="W27" s="331"/>
      <c r="X27" s="331"/>
      <c r="Y27" s="331"/>
    </row>
    <row r="28" spans="1:25" s="2" customFormat="1" ht="30.2" customHeight="1" x14ac:dyDescent="0.2">
      <c r="A28" s="338"/>
      <c r="B28" s="347"/>
      <c r="C28" s="331"/>
      <c r="D28" s="16" t="s">
        <v>32</v>
      </c>
      <c r="E28" s="338"/>
      <c r="F28" s="16" t="s">
        <v>62</v>
      </c>
      <c r="G28" s="338"/>
      <c r="H28" s="338"/>
      <c r="I28" s="338"/>
      <c r="J28" s="65">
        <v>0.4</v>
      </c>
      <c r="K28" s="65">
        <v>115</v>
      </c>
      <c r="L28" s="65">
        <v>7</v>
      </c>
      <c r="M28" s="16">
        <v>2006</v>
      </c>
      <c r="N28" s="16">
        <v>2024</v>
      </c>
      <c r="O28" s="16">
        <v>2025</v>
      </c>
      <c r="P28" s="63">
        <v>20</v>
      </c>
      <c r="Q28" s="64" t="s">
        <v>58</v>
      </c>
      <c r="R28" s="17">
        <f t="shared" si="0"/>
        <v>2026</v>
      </c>
      <c r="S28" s="16" t="s">
        <v>63</v>
      </c>
      <c r="T28" s="16"/>
      <c r="U28" s="17">
        <f t="shared" si="1"/>
        <v>2026</v>
      </c>
      <c r="V28" s="331"/>
      <c r="W28" s="331"/>
      <c r="X28" s="331"/>
      <c r="Y28" s="331"/>
    </row>
    <row r="29" spans="1:25" s="2" customFormat="1" ht="30.2" customHeight="1" x14ac:dyDescent="0.2">
      <c r="A29" s="65">
        <v>11</v>
      </c>
      <c r="B29" s="65" t="s">
        <v>65</v>
      </c>
      <c r="C29" s="16" t="s">
        <v>66</v>
      </c>
      <c r="D29" s="16" t="s">
        <v>32</v>
      </c>
      <c r="E29" s="54" t="s">
        <v>61</v>
      </c>
      <c r="F29" s="65" t="s">
        <v>64</v>
      </c>
      <c r="G29" s="65">
        <v>0.52700000000000002</v>
      </c>
      <c r="H29" s="65">
        <v>0.49</v>
      </c>
      <c r="I29" s="65">
        <v>49</v>
      </c>
      <c r="J29" s="65">
        <v>10.7</v>
      </c>
      <c r="K29" s="54">
        <v>89</v>
      </c>
      <c r="L29" s="54">
        <v>6</v>
      </c>
      <c r="M29" s="16">
        <v>2006</v>
      </c>
      <c r="N29" s="16">
        <v>2021</v>
      </c>
      <c r="O29" s="16">
        <v>2025</v>
      </c>
      <c r="P29" s="63">
        <v>15</v>
      </c>
      <c r="Q29" s="64" t="s">
        <v>67</v>
      </c>
      <c r="R29" s="17">
        <f t="shared" si="0"/>
        <v>2021</v>
      </c>
      <c r="S29" s="16">
        <v>2020</v>
      </c>
      <c r="T29" s="16">
        <v>10</v>
      </c>
      <c r="U29" s="17">
        <f t="shared" si="1"/>
        <v>2030</v>
      </c>
      <c r="V29" s="16">
        <v>5</v>
      </c>
      <c r="W29" s="16">
        <v>10</v>
      </c>
      <c r="X29" s="16">
        <v>15</v>
      </c>
      <c r="Y29" s="16" t="s">
        <v>7004</v>
      </c>
    </row>
    <row r="30" spans="1:25" s="2" customFormat="1" ht="30.2" customHeight="1" x14ac:dyDescent="0.2">
      <c r="A30" s="342">
        <v>12</v>
      </c>
      <c r="B30" s="342" t="s">
        <v>68</v>
      </c>
      <c r="C30" s="331" t="s">
        <v>69</v>
      </c>
      <c r="D30" s="16" t="s">
        <v>32</v>
      </c>
      <c r="E30" s="338" t="s">
        <v>61</v>
      </c>
      <c r="F30" s="65" t="s">
        <v>64</v>
      </c>
      <c r="G30" s="342">
        <v>1.1000000000000001</v>
      </c>
      <c r="H30" s="342">
        <v>0.45</v>
      </c>
      <c r="I30" s="342">
        <v>40</v>
      </c>
      <c r="J30" s="65">
        <v>0.4</v>
      </c>
      <c r="K30" s="65">
        <v>115</v>
      </c>
      <c r="L30" s="65">
        <v>7</v>
      </c>
      <c r="M30" s="16">
        <v>2006</v>
      </c>
      <c r="N30" s="16">
        <v>2021</v>
      </c>
      <c r="O30" s="16">
        <v>2025</v>
      </c>
      <c r="P30" s="63">
        <v>15</v>
      </c>
      <c r="Q30" s="64" t="s">
        <v>67</v>
      </c>
      <c r="R30" s="17">
        <f t="shared" si="0"/>
        <v>2021</v>
      </c>
      <c r="S30" s="16">
        <v>2020</v>
      </c>
      <c r="T30" s="16">
        <v>10</v>
      </c>
      <c r="U30" s="17">
        <f t="shared" si="1"/>
        <v>2030</v>
      </c>
      <c r="V30" s="331">
        <v>35</v>
      </c>
      <c r="W30" s="331">
        <v>69</v>
      </c>
      <c r="X30" s="331">
        <v>104</v>
      </c>
      <c r="Y30" s="331" t="s">
        <v>7004</v>
      </c>
    </row>
    <row r="31" spans="1:25" s="2" customFormat="1" ht="30.2" customHeight="1" x14ac:dyDescent="0.2">
      <c r="A31" s="342"/>
      <c r="B31" s="342"/>
      <c r="C31" s="331"/>
      <c r="D31" s="16" t="s">
        <v>32</v>
      </c>
      <c r="E31" s="338"/>
      <c r="F31" s="65" t="s">
        <v>64</v>
      </c>
      <c r="G31" s="342"/>
      <c r="H31" s="342"/>
      <c r="I31" s="342"/>
      <c r="J31" s="65">
        <v>127.6</v>
      </c>
      <c r="K31" s="65">
        <v>89</v>
      </c>
      <c r="L31" s="65">
        <v>6</v>
      </c>
      <c r="M31" s="16">
        <v>2006</v>
      </c>
      <c r="N31" s="16">
        <v>2021</v>
      </c>
      <c r="O31" s="16">
        <v>2025</v>
      </c>
      <c r="P31" s="63">
        <v>15</v>
      </c>
      <c r="Q31" s="64" t="s">
        <v>67</v>
      </c>
      <c r="R31" s="17">
        <f t="shared" si="0"/>
        <v>2021</v>
      </c>
      <c r="S31" s="16">
        <v>2020</v>
      </c>
      <c r="T31" s="16">
        <v>10</v>
      </c>
      <c r="U31" s="17">
        <f t="shared" si="1"/>
        <v>2030</v>
      </c>
      <c r="V31" s="331"/>
      <c r="W31" s="331"/>
      <c r="X31" s="331"/>
      <c r="Y31" s="331"/>
    </row>
    <row r="32" spans="1:25" s="2" customFormat="1" ht="30.2" customHeight="1" x14ac:dyDescent="0.2">
      <c r="A32" s="342"/>
      <c r="B32" s="342"/>
      <c r="C32" s="331"/>
      <c r="D32" s="16" t="s">
        <v>32</v>
      </c>
      <c r="E32" s="338"/>
      <c r="F32" s="65" t="s">
        <v>64</v>
      </c>
      <c r="G32" s="342"/>
      <c r="H32" s="342"/>
      <c r="I32" s="342"/>
      <c r="J32" s="65">
        <v>0.8</v>
      </c>
      <c r="K32" s="65">
        <v>60</v>
      </c>
      <c r="L32" s="65">
        <v>5</v>
      </c>
      <c r="M32" s="16">
        <v>2006</v>
      </c>
      <c r="N32" s="16">
        <v>2021</v>
      </c>
      <c r="O32" s="16">
        <v>2025</v>
      </c>
      <c r="P32" s="63">
        <v>15</v>
      </c>
      <c r="Q32" s="64" t="s">
        <v>67</v>
      </c>
      <c r="R32" s="17">
        <f t="shared" si="0"/>
        <v>2021</v>
      </c>
      <c r="S32" s="16">
        <v>2020</v>
      </c>
      <c r="T32" s="16">
        <v>10</v>
      </c>
      <c r="U32" s="17">
        <f t="shared" si="1"/>
        <v>2030</v>
      </c>
      <c r="V32" s="331"/>
      <c r="W32" s="331"/>
      <c r="X32" s="331"/>
      <c r="Y32" s="331"/>
    </row>
    <row r="33" spans="1:25" s="2" customFormat="1" ht="30.2" customHeight="1" x14ac:dyDescent="0.2">
      <c r="A33" s="342"/>
      <c r="B33" s="342"/>
      <c r="C33" s="331"/>
      <c r="D33" s="16" t="s">
        <v>32</v>
      </c>
      <c r="E33" s="338"/>
      <c r="F33" s="65" t="s">
        <v>64</v>
      </c>
      <c r="G33" s="342"/>
      <c r="H33" s="342"/>
      <c r="I33" s="342"/>
      <c r="J33" s="65">
        <v>322.7</v>
      </c>
      <c r="K33" s="65">
        <v>89</v>
      </c>
      <c r="L33" s="65">
        <v>3.5</v>
      </c>
      <c r="M33" s="16">
        <v>2006</v>
      </c>
      <c r="N33" s="16">
        <v>2021</v>
      </c>
      <c r="O33" s="16">
        <v>2025</v>
      </c>
      <c r="P33" s="63">
        <v>15</v>
      </c>
      <c r="Q33" s="64" t="s">
        <v>67</v>
      </c>
      <c r="R33" s="17">
        <f t="shared" si="0"/>
        <v>2021</v>
      </c>
      <c r="S33" s="16">
        <v>2020</v>
      </c>
      <c r="T33" s="16">
        <v>10</v>
      </c>
      <c r="U33" s="17">
        <f t="shared" si="1"/>
        <v>2030</v>
      </c>
      <c r="V33" s="331"/>
      <c r="W33" s="331"/>
      <c r="X33" s="331"/>
      <c r="Y33" s="331"/>
    </row>
    <row r="34" spans="1:25" s="2" customFormat="1" ht="30.2" customHeight="1" x14ac:dyDescent="0.2">
      <c r="A34" s="342"/>
      <c r="B34" s="342"/>
      <c r="C34" s="331"/>
      <c r="D34" s="16" t="s">
        <v>32</v>
      </c>
      <c r="E34" s="338"/>
      <c r="F34" s="65" t="s">
        <v>64</v>
      </c>
      <c r="G34" s="342"/>
      <c r="H34" s="342"/>
      <c r="I34" s="342"/>
      <c r="J34" s="65">
        <v>0.5</v>
      </c>
      <c r="K34" s="65">
        <v>57</v>
      </c>
      <c r="L34" s="65">
        <v>3.5</v>
      </c>
      <c r="M34" s="16">
        <v>2006</v>
      </c>
      <c r="N34" s="16">
        <v>2021</v>
      </c>
      <c r="O34" s="16">
        <v>2025</v>
      </c>
      <c r="P34" s="63">
        <v>15</v>
      </c>
      <c r="Q34" s="64" t="s">
        <v>67</v>
      </c>
      <c r="R34" s="17">
        <f t="shared" si="0"/>
        <v>2021</v>
      </c>
      <c r="S34" s="16">
        <v>2020</v>
      </c>
      <c r="T34" s="16">
        <v>10</v>
      </c>
      <c r="U34" s="17">
        <f t="shared" si="1"/>
        <v>2030</v>
      </c>
      <c r="V34" s="331"/>
      <c r="W34" s="331"/>
      <c r="X34" s="331"/>
      <c r="Y34" s="331"/>
    </row>
    <row r="35" spans="1:25" s="2" customFormat="1" ht="30.2" customHeight="1" x14ac:dyDescent="0.2">
      <c r="A35" s="65">
        <v>13</v>
      </c>
      <c r="B35" s="65" t="s">
        <v>70</v>
      </c>
      <c r="C35" s="16" t="s">
        <v>71</v>
      </c>
      <c r="D35" s="16" t="s">
        <v>32</v>
      </c>
      <c r="E35" s="54" t="s">
        <v>61</v>
      </c>
      <c r="F35" s="65" t="s">
        <v>64</v>
      </c>
      <c r="G35" s="65">
        <v>1.1000000000000001</v>
      </c>
      <c r="H35" s="65">
        <v>0.45</v>
      </c>
      <c r="I35" s="65">
        <v>40</v>
      </c>
      <c r="J35" s="65">
        <v>5.8</v>
      </c>
      <c r="K35" s="65">
        <v>89</v>
      </c>
      <c r="L35" s="65">
        <v>6</v>
      </c>
      <c r="M35" s="16">
        <v>2006</v>
      </c>
      <c r="N35" s="16">
        <v>2021</v>
      </c>
      <c r="O35" s="16">
        <v>2025</v>
      </c>
      <c r="P35" s="63">
        <v>15</v>
      </c>
      <c r="Q35" s="64" t="s">
        <v>67</v>
      </c>
      <c r="R35" s="17">
        <f t="shared" si="0"/>
        <v>2021</v>
      </c>
      <c r="S35" s="16">
        <v>2020</v>
      </c>
      <c r="T35" s="16">
        <v>10</v>
      </c>
      <c r="U35" s="17">
        <f t="shared" si="1"/>
        <v>2030</v>
      </c>
      <c r="V35" s="16">
        <v>10</v>
      </c>
      <c r="W35" s="16">
        <v>18</v>
      </c>
      <c r="X35" s="16">
        <v>28</v>
      </c>
      <c r="Y35" s="16" t="s">
        <v>7004</v>
      </c>
    </row>
    <row r="36" spans="1:25" s="2" customFormat="1" ht="30.2" customHeight="1" x14ac:dyDescent="0.2">
      <c r="A36" s="65">
        <v>14</v>
      </c>
      <c r="B36" s="65" t="s">
        <v>73</v>
      </c>
      <c r="C36" s="16" t="s">
        <v>74</v>
      </c>
      <c r="D36" s="16" t="s">
        <v>32</v>
      </c>
      <c r="E36" s="54" t="s">
        <v>72</v>
      </c>
      <c r="F36" s="65" t="s">
        <v>62</v>
      </c>
      <c r="G36" s="66">
        <v>0.52700000000000002</v>
      </c>
      <c r="H36" s="65">
        <v>0.60699999999999998</v>
      </c>
      <c r="I36" s="65">
        <v>109</v>
      </c>
      <c r="J36" s="65">
        <v>29.7</v>
      </c>
      <c r="K36" s="65">
        <v>60</v>
      </c>
      <c r="L36" s="65">
        <v>5</v>
      </c>
      <c r="M36" s="16">
        <v>2006</v>
      </c>
      <c r="N36" s="16">
        <v>2023</v>
      </c>
      <c r="O36" s="16">
        <v>2025</v>
      </c>
      <c r="P36" s="63">
        <v>15</v>
      </c>
      <c r="Q36" s="64" t="s">
        <v>67</v>
      </c>
      <c r="R36" s="17">
        <f t="shared" si="0"/>
        <v>2021</v>
      </c>
      <c r="S36" s="16">
        <v>2020</v>
      </c>
      <c r="T36" s="16">
        <v>10</v>
      </c>
      <c r="U36" s="17">
        <f t="shared" si="1"/>
        <v>2030</v>
      </c>
      <c r="V36" s="16">
        <v>7</v>
      </c>
      <c r="W36" s="16">
        <v>11</v>
      </c>
      <c r="X36" s="16">
        <v>18</v>
      </c>
      <c r="Y36" s="16" t="s">
        <v>7003</v>
      </c>
    </row>
    <row r="37" spans="1:25" s="2" customFormat="1" ht="30.2" customHeight="1" x14ac:dyDescent="0.2">
      <c r="A37" s="65">
        <v>15</v>
      </c>
      <c r="B37" s="323" t="s">
        <v>76</v>
      </c>
      <c r="C37" s="16" t="s">
        <v>77</v>
      </c>
      <c r="D37" s="16" t="s">
        <v>32</v>
      </c>
      <c r="E37" s="54" t="s">
        <v>72</v>
      </c>
      <c r="F37" s="65" t="s">
        <v>62</v>
      </c>
      <c r="G37" s="66">
        <v>0.52700000000000002</v>
      </c>
      <c r="H37" s="65">
        <v>0.105</v>
      </c>
      <c r="I37" s="65">
        <v>223</v>
      </c>
      <c r="J37" s="65">
        <v>28.4</v>
      </c>
      <c r="K37" s="65">
        <v>167</v>
      </c>
      <c r="L37" s="65">
        <v>7</v>
      </c>
      <c r="M37" s="16">
        <v>2006</v>
      </c>
      <c r="N37" s="16">
        <v>2023</v>
      </c>
      <c r="O37" s="16">
        <v>2025</v>
      </c>
      <c r="P37" s="63">
        <v>20</v>
      </c>
      <c r="Q37" s="64" t="s">
        <v>75</v>
      </c>
      <c r="R37" s="17">
        <f t="shared" si="0"/>
        <v>2026</v>
      </c>
      <c r="S37" s="16" t="s">
        <v>63</v>
      </c>
      <c r="T37" s="16"/>
      <c r="U37" s="17">
        <f t="shared" si="1"/>
        <v>2026</v>
      </c>
      <c r="V37" s="16">
        <v>2</v>
      </c>
      <c r="W37" s="16"/>
      <c r="X37" s="16">
        <v>2</v>
      </c>
      <c r="Y37" s="16" t="s">
        <v>7003</v>
      </c>
    </row>
    <row r="38" spans="1:25" s="2" customFormat="1" ht="30.2" customHeight="1" x14ac:dyDescent="0.2">
      <c r="A38" s="342">
        <v>16</v>
      </c>
      <c r="B38" s="346" t="s">
        <v>78</v>
      </c>
      <c r="C38" s="331" t="s">
        <v>79</v>
      </c>
      <c r="D38" s="16" t="s">
        <v>32</v>
      </c>
      <c r="E38" s="338" t="s">
        <v>72</v>
      </c>
      <c r="F38" s="65" t="s">
        <v>62</v>
      </c>
      <c r="G38" s="342">
        <v>2.3199999999999998</v>
      </c>
      <c r="H38" s="342">
        <v>0.71199999999999997</v>
      </c>
      <c r="I38" s="342">
        <v>166</v>
      </c>
      <c r="J38" s="65">
        <v>0.4</v>
      </c>
      <c r="K38" s="65">
        <v>167</v>
      </c>
      <c r="L38" s="65">
        <v>7</v>
      </c>
      <c r="M38" s="16">
        <v>2006</v>
      </c>
      <c r="N38" s="16">
        <v>2023</v>
      </c>
      <c r="O38" s="16">
        <v>2025</v>
      </c>
      <c r="P38" s="63">
        <v>20</v>
      </c>
      <c r="Q38" s="64" t="s">
        <v>75</v>
      </c>
      <c r="R38" s="17">
        <f t="shared" si="0"/>
        <v>2026</v>
      </c>
      <c r="S38" s="16" t="s">
        <v>63</v>
      </c>
      <c r="T38" s="16"/>
      <c r="U38" s="17">
        <f t="shared" si="1"/>
        <v>2026</v>
      </c>
      <c r="V38" s="331">
        <v>3</v>
      </c>
      <c r="W38" s="331"/>
      <c r="X38" s="331">
        <v>3</v>
      </c>
      <c r="Y38" s="331" t="s">
        <v>7003</v>
      </c>
    </row>
    <row r="39" spans="1:25" s="2" customFormat="1" ht="30.2" customHeight="1" x14ac:dyDescent="0.2">
      <c r="A39" s="342"/>
      <c r="B39" s="346"/>
      <c r="C39" s="331"/>
      <c r="D39" s="16" t="s">
        <v>32</v>
      </c>
      <c r="E39" s="338"/>
      <c r="F39" s="65" t="s">
        <v>62</v>
      </c>
      <c r="G39" s="342"/>
      <c r="H39" s="342"/>
      <c r="I39" s="342"/>
      <c r="J39" s="65">
        <v>21.1</v>
      </c>
      <c r="K39" s="65">
        <v>115</v>
      </c>
      <c r="L39" s="65">
        <v>7</v>
      </c>
      <c r="M39" s="16">
        <v>2006</v>
      </c>
      <c r="N39" s="16">
        <v>2023</v>
      </c>
      <c r="O39" s="16">
        <v>2025</v>
      </c>
      <c r="P39" s="63">
        <v>20</v>
      </c>
      <c r="Q39" s="64" t="s">
        <v>75</v>
      </c>
      <c r="R39" s="17">
        <f t="shared" si="0"/>
        <v>2026</v>
      </c>
      <c r="S39" s="16" t="s">
        <v>63</v>
      </c>
      <c r="T39" s="16"/>
      <c r="U39" s="17">
        <f t="shared" si="1"/>
        <v>2026</v>
      </c>
      <c r="V39" s="331"/>
      <c r="W39" s="331"/>
      <c r="X39" s="331"/>
      <c r="Y39" s="331"/>
    </row>
    <row r="40" spans="1:25" s="2" customFormat="1" ht="30.2" customHeight="1" x14ac:dyDescent="0.2">
      <c r="A40" s="342">
        <v>17</v>
      </c>
      <c r="B40" s="346" t="s">
        <v>80</v>
      </c>
      <c r="C40" s="331" t="s">
        <v>81</v>
      </c>
      <c r="D40" s="16" t="s">
        <v>32</v>
      </c>
      <c r="E40" s="338" t="s">
        <v>72</v>
      </c>
      <c r="F40" s="65" t="s">
        <v>62</v>
      </c>
      <c r="G40" s="342">
        <v>1.1000000000000001</v>
      </c>
      <c r="H40" s="342">
        <v>0.60699999999999998</v>
      </c>
      <c r="I40" s="342">
        <v>109</v>
      </c>
      <c r="J40" s="65">
        <v>1.1000000000000001</v>
      </c>
      <c r="K40" s="65">
        <v>167</v>
      </c>
      <c r="L40" s="65">
        <v>7</v>
      </c>
      <c r="M40" s="16">
        <v>2006</v>
      </c>
      <c r="N40" s="16">
        <v>2023</v>
      </c>
      <c r="O40" s="16">
        <v>2025</v>
      </c>
      <c r="P40" s="63">
        <v>20</v>
      </c>
      <c r="Q40" s="64" t="s">
        <v>58</v>
      </c>
      <c r="R40" s="17">
        <f t="shared" si="0"/>
        <v>2026</v>
      </c>
      <c r="S40" s="16" t="s">
        <v>63</v>
      </c>
      <c r="T40" s="16"/>
      <c r="U40" s="17">
        <f t="shared" si="1"/>
        <v>2026</v>
      </c>
      <c r="V40" s="331">
        <v>2</v>
      </c>
      <c r="W40" s="331"/>
      <c r="X40" s="331">
        <v>2</v>
      </c>
      <c r="Y40" s="331" t="s">
        <v>7003</v>
      </c>
    </row>
    <row r="41" spans="1:25" s="2" customFormat="1" ht="30.2" customHeight="1" x14ac:dyDescent="0.2">
      <c r="A41" s="342"/>
      <c r="B41" s="346"/>
      <c r="C41" s="331"/>
      <c r="D41" s="16" t="s">
        <v>32</v>
      </c>
      <c r="E41" s="338"/>
      <c r="F41" s="65" t="s">
        <v>62</v>
      </c>
      <c r="G41" s="342"/>
      <c r="H41" s="342"/>
      <c r="I41" s="342"/>
      <c r="J41" s="65">
        <v>42.6</v>
      </c>
      <c r="K41" s="65">
        <v>115</v>
      </c>
      <c r="L41" s="65">
        <v>7</v>
      </c>
      <c r="M41" s="16">
        <v>2006</v>
      </c>
      <c r="N41" s="16">
        <v>2023</v>
      </c>
      <c r="O41" s="16">
        <v>2025</v>
      </c>
      <c r="P41" s="63">
        <v>20</v>
      </c>
      <c r="Q41" s="64" t="s">
        <v>58</v>
      </c>
      <c r="R41" s="17">
        <f t="shared" si="0"/>
        <v>2026</v>
      </c>
      <c r="S41" s="16" t="s">
        <v>63</v>
      </c>
      <c r="T41" s="16"/>
      <c r="U41" s="17">
        <f t="shared" si="1"/>
        <v>2026</v>
      </c>
      <c r="V41" s="331"/>
      <c r="W41" s="331"/>
      <c r="X41" s="331"/>
      <c r="Y41" s="331"/>
    </row>
    <row r="42" spans="1:25" s="2" customFormat="1" ht="52.5" customHeight="1" x14ac:dyDescent="0.2">
      <c r="A42" s="331">
        <v>18</v>
      </c>
      <c r="B42" s="331" t="s">
        <v>84</v>
      </c>
      <c r="C42" s="331" t="s">
        <v>85</v>
      </c>
      <c r="D42" s="16" t="s">
        <v>86</v>
      </c>
      <c r="E42" s="331" t="s">
        <v>87</v>
      </c>
      <c r="F42" s="342" t="s">
        <v>88</v>
      </c>
      <c r="G42" s="16"/>
      <c r="H42" s="331">
        <v>0.5</v>
      </c>
      <c r="I42" s="331">
        <v>150</v>
      </c>
      <c r="J42" s="16"/>
      <c r="K42" s="16">
        <v>32</v>
      </c>
      <c r="L42" s="16">
        <v>5</v>
      </c>
      <c r="M42" s="16">
        <v>2017</v>
      </c>
      <c r="N42" s="16">
        <v>2024</v>
      </c>
      <c r="O42" s="16">
        <v>2025</v>
      </c>
      <c r="P42" s="16">
        <v>20</v>
      </c>
      <c r="Q42" s="16" t="s">
        <v>89</v>
      </c>
      <c r="R42" s="17">
        <f t="shared" si="0"/>
        <v>2037</v>
      </c>
      <c r="S42" s="16" t="s">
        <v>63</v>
      </c>
      <c r="T42" s="16"/>
      <c r="U42" s="17">
        <f t="shared" ref="U42:U64" si="2">IFERROR(IF(S42="",R42,S42+T42),R42)</f>
        <v>2037</v>
      </c>
      <c r="V42" s="331">
        <v>1</v>
      </c>
      <c r="W42" s="331"/>
      <c r="X42" s="331">
        <v>1</v>
      </c>
      <c r="Y42" s="331" t="s">
        <v>7003</v>
      </c>
    </row>
    <row r="43" spans="1:25" s="2" customFormat="1" ht="30.2" customHeight="1" x14ac:dyDescent="0.2">
      <c r="A43" s="331"/>
      <c r="B43" s="331"/>
      <c r="C43" s="331"/>
      <c r="D43" s="16" t="s">
        <v>90</v>
      </c>
      <c r="E43" s="331"/>
      <c r="F43" s="342"/>
      <c r="G43" s="16"/>
      <c r="H43" s="331"/>
      <c r="I43" s="331"/>
      <c r="J43" s="16"/>
      <c r="K43" s="16">
        <v>89</v>
      </c>
      <c r="L43" s="16">
        <v>8</v>
      </c>
      <c r="M43" s="16">
        <v>2017</v>
      </c>
      <c r="N43" s="16">
        <v>2024</v>
      </c>
      <c r="O43" s="16">
        <v>2025</v>
      </c>
      <c r="P43" s="16">
        <v>20</v>
      </c>
      <c r="Q43" s="16" t="s">
        <v>89</v>
      </c>
      <c r="R43" s="17">
        <v>2037</v>
      </c>
      <c r="S43" s="16" t="s">
        <v>63</v>
      </c>
      <c r="T43" s="16"/>
      <c r="U43" s="17">
        <f t="shared" si="2"/>
        <v>2037</v>
      </c>
      <c r="V43" s="331"/>
      <c r="W43" s="331"/>
      <c r="X43" s="331"/>
      <c r="Y43" s="331"/>
    </row>
    <row r="44" spans="1:25" s="2" customFormat="1" ht="30.2" customHeight="1" x14ac:dyDescent="0.2">
      <c r="A44" s="331"/>
      <c r="B44" s="331"/>
      <c r="C44" s="331"/>
      <c r="D44" s="331" t="s">
        <v>91</v>
      </c>
      <c r="E44" s="331"/>
      <c r="F44" s="342"/>
      <c r="G44" s="16"/>
      <c r="H44" s="331"/>
      <c r="I44" s="331"/>
      <c r="J44" s="16"/>
      <c r="K44" s="16">
        <v>57</v>
      </c>
      <c r="L44" s="16">
        <v>6</v>
      </c>
      <c r="M44" s="16">
        <v>2017</v>
      </c>
      <c r="N44" s="16">
        <v>2024</v>
      </c>
      <c r="O44" s="16">
        <v>2025</v>
      </c>
      <c r="P44" s="16">
        <v>20</v>
      </c>
      <c r="Q44" s="16" t="s">
        <v>89</v>
      </c>
      <c r="R44" s="17">
        <v>2037</v>
      </c>
      <c r="S44" s="16" t="s">
        <v>63</v>
      </c>
      <c r="T44" s="16"/>
      <c r="U44" s="17">
        <f t="shared" si="2"/>
        <v>2037</v>
      </c>
      <c r="V44" s="331"/>
      <c r="W44" s="331"/>
      <c r="X44" s="331"/>
      <c r="Y44" s="331"/>
    </row>
    <row r="45" spans="1:25" s="2" customFormat="1" ht="30.2" customHeight="1" x14ac:dyDescent="0.2">
      <c r="A45" s="331"/>
      <c r="B45" s="331"/>
      <c r="C45" s="331"/>
      <c r="D45" s="331"/>
      <c r="E45" s="331"/>
      <c r="F45" s="342"/>
      <c r="G45" s="16"/>
      <c r="H45" s="331"/>
      <c r="I45" s="331"/>
      <c r="J45" s="16"/>
      <c r="K45" s="16">
        <v>89</v>
      </c>
      <c r="L45" s="16">
        <v>8</v>
      </c>
      <c r="M45" s="16">
        <v>2017</v>
      </c>
      <c r="N45" s="16">
        <v>2024</v>
      </c>
      <c r="O45" s="16">
        <v>2025</v>
      </c>
      <c r="P45" s="16">
        <v>20</v>
      </c>
      <c r="Q45" s="16" t="s">
        <v>89</v>
      </c>
      <c r="R45" s="17">
        <v>2037</v>
      </c>
      <c r="S45" s="16" t="s">
        <v>63</v>
      </c>
      <c r="T45" s="16"/>
      <c r="U45" s="17">
        <f t="shared" si="2"/>
        <v>2037</v>
      </c>
      <c r="V45" s="331"/>
      <c r="W45" s="331"/>
      <c r="X45" s="331"/>
      <c r="Y45" s="331"/>
    </row>
    <row r="46" spans="1:25" s="2" customFormat="1" ht="30.2" customHeight="1" x14ac:dyDescent="0.2">
      <c r="A46" s="331"/>
      <c r="B46" s="331"/>
      <c r="C46" s="331"/>
      <c r="D46" s="331"/>
      <c r="E46" s="331"/>
      <c r="F46" s="342"/>
      <c r="G46" s="16"/>
      <c r="H46" s="331"/>
      <c r="I46" s="331"/>
      <c r="J46" s="16"/>
      <c r="K46" s="16">
        <v>18</v>
      </c>
      <c r="L46" s="16">
        <v>5</v>
      </c>
      <c r="M46" s="16">
        <v>2017</v>
      </c>
      <c r="N46" s="16">
        <v>2024</v>
      </c>
      <c r="O46" s="16">
        <v>2025</v>
      </c>
      <c r="P46" s="16">
        <v>20</v>
      </c>
      <c r="Q46" s="16" t="s">
        <v>89</v>
      </c>
      <c r="R46" s="17">
        <v>2037</v>
      </c>
      <c r="S46" s="16" t="s">
        <v>63</v>
      </c>
      <c r="T46" s="16"/>
      <c r="U46" s="17">
        <f t="shared" si="2"/>
        <v>2037</v>
      </c>
      <c r="V46" s="331"/>
      <c r="W46" s="331"/>
      <c r="X46" s="331"/>
      <c r="Y46" s="331"/>
    </row>
    <row r="47" spans="1:25" s="2" customFormat="1" ht="30.2" customHeight="1" x14ac:dyDescent="0.2">
      <c r="A47" s="331"/>
      <c r="B47" s="331"/>
      <c r="C47" s="331"/>
      <c r="D47" s="331" t="s">
        <v>92</v>
      </c>
      <c r="E47" s="331"/>
      <c r="F47" s="342"/>
      <c r="G47" s="16"/>
      <c r="H47" s="331"/>
      <c r="I47" s="331"/>
      <c r="J47" s="16"/>
      <c r="K47" s="16">
        <v>57</v>
      </c>
      <c r="L47" s="16">
        <v>6</v>
      </c>
      <c r="M47" s="16">
        <v>2017</v>
      </c>
      <c r="N47" s="16">
        <v>2024</v>
      </c>
      <c r="O47" s="16">
        <v>2025</v>
      </c>
      <c r="P47" s="16">
        <v>20</v>
      </c>
      <c r="Q47" s="16" t="s">
        <v>89</v>
      </c>
      <c r="R47" s="17">
        <v>2037</v>
      </c>
      <c r="S47" s="16" t="s">
        <v>63</v>
      </c>
      <c r="T47" s="16"/>
      <c r="U47" s="17">
        <f t="shared" si="2"/>
        <v>2037</v>
      </c>
      <c r="V47" s="331"/>
      <c r="W47" s="331"/>
      <c r="X47" s="331"/>
      <c r="Y47" s="331"/>
    </row>
    <row r="48" spans="1:25" s="2" customFormat="1" ht="30.2" customHeight="1" x14ac:dyDescent="0.2">
      <c r="A48" s="331"/>
      <c r="B48" s="331"/>
      <c r="C48" s="331"/>
      <c r="D48" s="331"/>
      <c r="E48" s="331"/>
      <c r="F48" s="342"/>
      <c r="G48" s="16"/>
      <c r="H48" s="331"/>
      <c r="I48" s="331"/>
      <c r="J48" s="16"/>
      <c r="K48" s="16">
        <v>89</v>
      </c>
      <c r="L48" s="16">
        <v>8</v>
      </c>
      <c r="M48" s="16">
        <v>2017</v>
      </c>
      <c r="N48" s="16">
        <v>2024</v>
      </c>
      <c r="O48" s="16">
        <v>2025</v>
      </c>
      <c r="P48" s="16">
        <v>20</v>
      </c>
      <c r="Q48" s="16" t="s">
        <v>89</v>
      </c>
      <c r="R48" s="17">
        <v>2037</v>
      </c>
      <c r="S48" s="16" t="s">
        <v>63</v>
      </c>
      <c r="T48" s="16"/>
      <c r="U48" s="17">
        <f t="shared" si="2"/>
        <v>2037</v>
      </c>
      <c r="V48" s="331"/>
      <c r="W48" s="331"/>
      <c r="X48" s="331"/>
      <c r="Y48" s="331"/>
    </row>
    <row r="49" spans="1:25" s="2" customFormat="1" ht="30.2" customHeight="1" x14ac:dyDescent="0.2">
      <c r="A49" s="331"/>
      <c r="B49" s="331"/>
      <c r="C49" s="331"/>
      <c r="D49" s="331"/>
      <c r="E49" s="331"/>
      <c r="F49" s="342"/>
      <c r="G49" s="16"/>
      <c r="H49" s="331"/>
      <c r="I49" s="331"/>
      <c r="J49" s="16"/>
      <c r="K49" s="16">
        <v>18</v>
      </c>
      <c r="L49" s="16">
        <v>5</v>
      </c>
      <c r="M49" s="16">
        <v>2017</v>
      </c>
      <c r="N49" s="16">
        <v>2024</v>
      </c>
      <c r="O49" s="16">
        <v>2025</v>
      </c>
      <c r="P49" s="16">
        <v>20</v>
      </c>
      <c r="Q49" s="16" t="s">
        <v>89</v>
      </c>
      <c r="R49" s="17">
        <v>2037</v>
      </c>
      <c r="S49" s="16" t="s">
        <v>63</v>
      </c>
      <c r="T49" s="16"/>
      <c r="U49" s="17">
        <f t="shared" si="2"/>
        <v>2037</v>
      </c>
      <c r="V49" s="331"/>
      <c r="W49" s="331"/>
      <c r="X49" s="331"/>
      <c r="Y49" s="331"/>
    </row>
    <row r="50" spans="1:25" s="2" customFormat="1" ht="30.2" customHeight="1" x14ac:dyDescent="0.2">
      <c r="A50" s="331"/>
      <c r="B50" s="331"/>
      <c r="C50" s="331"/>
      <c r="D50" s="16" t="s">
        <v>93</v>
      </c>
      <c r="E50" s="331"/>
      <c r="F50" s="342"/>
      <c r="G50" s="16"/>
      <c r="H50" s="331"/>
      <c r="I50" s="331"/>
      <c r="J50" s="16"/>
      <c r="K50" s="16">
        <v>32</v>
      </c>
      <c r="L50" s="16">
        <v>5</v>
      </c>
      <c r="M50" s="16">
        <v>2017</v>
      </c>
      <c r="N50" s="16">
        <v>2024</v>
      </c>
      <c r="O50" s="16">
        <v>2025</v>
      </c>
      <c r="P50" s="16">
        <v>20</v>
      </c>
      <c r="Q50" s="16" t="s">
        <v>89</v>
      </c>
      <c r="R50" s="17">
        <v>2037</v>
      </c>
      <c r="S50" s="16" t="s">
        <v>63</v>
      </c>
      <c r="T50" s="16"/>
      <c r="U50" s="17">
        <f t="shared" si="2"/>
        <v>2037</v>
      </c>
      <c r="V50" s="331"/>
      <c r="W50" s="331"/>
      <c r="X50" s="331"/>
      <c r="Y50" s="331"/>
    </row>
    <row r="51" spans="1:25" s="2" customFormat="1" ht="30.2" customHeight="1" x14ac:dyDescent="0.2">
      <c r="A51" s="331"/>
      <c r="B51" s="331"/>
      <c r="C51" s="331"/>
      <c r="D51" s="16" t="s">
        <v>94</v>
      </c>
      <c r="E51" s="331"/>
      <c r="F51" s="342"/>
      <c r="G51" s="16"/>
      <c r="H51" s="331"/>
      <c r="I51" s="331"/>
      <c r="J51" s="16"/>
      <c r="K51" s="16">
        <v>32</v>
      </c>
      <c r="L51" s="16">
        <v>5</v>
      </c>
      <c r="M51" s="16">
        <v>2017</v>
      </c>
      <c r="N51" s="16">
        <v>2024</v>
      </c>
      <c r="O51" s="16">
        <v>2025</v>
      </c>
      <c r="P51" s="16">
        <v>20</v>
      </c>
      <c r="Q51" s="16" t="s">
        <v>89</v>
      </c>
      <c r="R51" s="17">
        <v>2037</v>
      </c>
      <c r="S51" s="16" t="s">
        <v>63</v>
      </c>
      <c r="T51" s="16"/>
      <c r="U51" s="17">
        <f t="shared" si="2"/>
        <v>2037</v>
      </c>
      <c r="V51" s="331"/>
      <c r="W51" s="331"/>
      <c r="X51" s="331"/>
      <c r="Y51" s="331"/>
    </row>
    <row r="52" spans="1:25" s="2" customFormat="1" ht="30.2" customHeight="1" x14ac:dyDescent="0.2">
      <c r="A52" s="331"/>
      <c r="B52" s="331"/>
      <c r="C52" s="331"/>
      <c r="D52" s="345" t="s">
        <v>95</v>
      </c>
      <c r="E52" s="331"/>
      <c r="F52" s="342"/>
      <c r="G52" s="16"/>
      <c r="H52" s="331"/>
      <c r="I52" s="331"/>
      <c r="J52" s="16"/>
      <c r="K52" s="16">
        <v>89</v>
      </c>
      <c r="L52" s="16">
        <v>8</v>
      </c>
      <c r="M52" s="16">
        <v>2017</v>
      </c>
      <c r="N52" s="16">
        <v>2024</v>
      </c>
      <c r="O52" s="16">
        <v>2025</v>
      </c>
      <c r="P52" s="16">
        <v>20</v>
      </c>
      <c r="Q52" s="16" t="s">
        <v>89</v>
      </c>
      <c r="R52" s="17">
        <v>2037</v>
      </c>
      <c r="S52" s="16" t="s">
        <v>63</v>
      </c>
      <c r="T52" s="16"/>
      <c r="U52" s="17">
        <f t="shared" si="2"/>
        <v>2037</v>
      </c>
      <c r="V52" s="331"/>
      <c r="W52" s="331"/>
      <c r="X52" s="331"/>
      <c r="Y52" s="331"/>
    </row>
    <row r="53" spans="1:25" s="2" customFormat="1" ht="30.2" customHeight="1" x14ac:dyDescent="0.2">
      <c r="A53" s="331"/>
      <c r="B53" s="331"/>
      <c r="C53" s="331"/>
      <c r="D53" s="345"/>
      <c r="E53" s="331"/>
      <c r="F53" s="342"/>
      <c r="G53" s="16"/>
      <c r="H53" s="331"/>
      <c r="I53" s="331"/>
      <c r="J53" s="16"/>
      <c r="K53" s="16">
        <v>32</v>
      </c>
      <c r="L53" s="16">
        <v>5</v>
      </c>
      <c r="M53" s="16">
        <v>2017</v>
      </c>
      <c r="N53" s="16">
        <v>2024</v>
      </c>
      <c r="O53" s="16">
        <v>2025</v>
      </c>
      <c r="P53" s="16">
        <v>20</v>
      </c>
      <c r="Q53" s="16" t="s">
        <v>89</v>
      </c>
      <c r="R53" s="17">
        <v>2037</v>
      </c>
      <c r="S53" s="16" t="s">
        <v>63</v>
      </c>
      <c r="T53" s="16"/>
      <c r="U53" s="17">
        <f t="shared" si="2"/>
        <v>2037</v>
      </c>
      <c r="V53" s="331"/>
      <c r="W53" s="331"/>
      <c r="X53" s="331"/>
      <c r="Y53" s="331"/>
    </row>
    <row r="54" spans="1:25" s="2" customFormat="1" ht="30.2" customHeight="1" x14ac:dyDescent="0.2">
      <c r="A54" s="331"/>
      <c r="B54" s="331"/>
      <c r="C54" s="331"/>
      <c r="D54" s="16" t="s">
        <v>96</v>
      </c>
      <c r="E54" s="331"/>
      <c r="F54" s="342"/>
      <c r="G54" s="16"/>
      <c r="H54" s="331"/>
      <c r="I54" s="331"/>
      <c r="J54" s="16"/>
      <c r="K54" s="16">
        <v>89</v>
      </c>
      <c r="L54" s="16">
        <v>8</v>
      </c>
      <c r="M54" s="16">
        <v>2017</v>
      </c>
      <c r="N54" s="16">
        <v>2024</v>
      </c>
      <c r="O54" s="16">
        <v>2025</v>
      </c>
      <c r="P54" s="16">
        <v>20</v>
      </c>
      <c r="Q54" s="16" t="s">
        <v>89</v>
      </c>
      <c r="R54" s="17">
        <v>2037</v>
      </c>
      <c r="S54" s="16" t="s">
        <v>63</v>
      </c>
      <c r="T54" s="16"/>
      <c r="U54" s="17">
        <f t="shared" si="2"/>
        <v>2037</v>
      </c>
      <c r="V54" s="331"/>
      <c r="W54" s="331"/>
      <c r="X54" s="331"/>
      <c r="Y54" s="331"/>
    </row>
    <row r="55" spans="1:25" s="2" customFormat="1" ht="30.2" customHeight="1" x14ac:dyDescent="0.2">
      <c r="A55" s="331"/>
      <c r="B55" s="331"/>
      <c r="C55" s="331"/>
      <c r="D55" s="331" t="s">
        <v>97</v>
      </c>
      <c r="E55" s="331"/>
      <c r="F55" s="342"/>
      <c r="G55" s="16"/>
      <c r="H55" s="331"/>
      <c r="I55" s="331"/>
      <c r="J55" s="16"/>
      <c r="K55" s="16">
        <v>57</v>
      </c>
      <c r="L55" s="16">
        <v>6</v>
      </c>
      <c r="M55" s="16">
        <v>2017</v>
      </c>
      <c r="N55" s="16">
        <v>2024</v>
      </c>
      <c r="O55" s="16">
        <v>2025</v>
      </c>
      <c r="P55" s="16">
        <v>20</v>
      </c>
      <c r="Q55" s="16" t="s">
        <v>89</v>
      </c>
      <c r="R55" s="17">
        <v>2037</v>
      </c>
      <c r="S55" s="16" t="s">
        <v>63</v>
      </c>
      <c r="T55" s="16"/>
      <c r="U55" s="17">
        <f t="shared" si="2"/>
        <v>2037</v>
      </c>
      <c r="V55" s="331"/>
      <c r="W55" s="331"/>
      <c r="X55" s="331"/>
      <c r="Y55" s="331"/>
    </row>
    <row r="56" spans="1:25" s="2" customFormat="1" ht="30.2" customHeight="1" x14ac:dyDescent="0.2">
      <c r="A56" s="331"/>
      <c r="B56" s="331"/>
      <c r="C56" s="331"/>
      <c r="D56" s="331"/>
      <c r="E56" s="331"/>
      <c r="F56" s="342"/>
      <c r="G56" s="16"/>
      <c r="H56" s="331"/>
      <c r="I56" s="331"/>
      <c r="J56" s="16"/>
      <c r="K56" s="16">
        <v>32</v>
      </c>
      <c r="L56" s="16">
        <v>5</v>
      </c>
      <c r="M56" s="16">
        <v>2017</v>
      </c>
      <c r="N56" s="16">
        <v>2024</v>
      </c>
      <c r="O56" s="16">
        <v>2025</v>
      </c>
      <c r="P56" s="16">
        <v>20</v>
      </c>
      <c r="Q56" s="16" t="s">
        <v>89</v>
      </c>
      <c r="R56" s="17">
        <v>2037</v>
      </c>
      <c r="S56" s="16" t="s">
        <v>63</v>
      </c>
      <c r="T56" s="16"/>
      <c r="U56" s="17">
        <f t="shared" si="2"/>
        <v>2037</v>
      </c>
      <c r="V56" s="331"/>
      <c r="W56" s="331"/>
      <c r="X56" s="331"/>
      <c r="Y56" s="331"/>
    </row>
    <row r="57" spans="1:25" s="2" customFormat="1" ht="30.2" customHeight="1" x14ac:dyDescent="0.2">
      <c r="A57" s="331"/>
      <c r="B57" s="331"/>
      <c r="C57" s="331"/>
      <c r="D57" s="331" t="s">
        <v>98</v>
      </c>
      <c r="E57" s="331"/>
      <c r="F57" s="342"/>
      <c r="G57" s="16"/>
      <c r="H57" s="331"/>
      <c r="I57" s="331"/>
      <c r="J57" s="16"/>
      <c r="K57" s="16">
        <v>108</v>
      </c>
      <c r="L57" s="16">
        <v>8</v>
      </c>
      <c r="M57" s="16">
        <v>2017</v>
      </c>
      <c r="N57" s="16">
        <v>2024</v>
      </c>
      <c r="O57" s="16">
        <v>2025</v>
      </c>
      <c r="P57" s="16">
        <v>20</v>
      </c>
      <c r="Q57" s="16" t="s">
        <v>89</v>
      </c>
      <c r="R57" s="17">
        <v>2037</v>
      </c>
      <c r="S57" s="16" t="s">
        <v>63</v>
      </c>
      <c r="T57" s="16"/>
      <c r="U57" s="17">
        <f t="shared" si="2"/>
        <v>2037</v>
      </c>
      <c r="V57" s="331"/>
      <c r="W57" s="331"/>
      <c r="X57" s="331"/>
      <c r="Y57" s="331"/>
    </row>
    <row r="58" spans="1:25" s="2" customFormat="1" ht="30.2" customHeight="1" x14ac:dyDescent="0.2">
      <c r="A58" s="331"/>
      <c r="B58" s="331"/>
      <c r="C58" s="331"/>
      <c r="D58" s="331"/>
      <c r="E58" s="331"/>
      <c r="F58" s="342"/>
      <c r="G58" s="16"/>
      <c r="H58" s="331"/>
      <c r="I58" s="331"/>
      <c r="J58" s="16"/>
      <c r="K58" s="16">
        <v>89</v>
      </c>
      <c r="L58" s="16">
        <v>8</v>
      </c>
      <c r="M58" s="16">
        <v>2017</v>
      </c>
      <c r="N58" s="16">
        <v>2024</v>
      </c>
      <c r="O58" s="16">
        <v>2025</v>
      </c>
      <c r="P58" s="16">
        <v>20</v>
      </c>
      <c r="Q58" s="16" t="s">
        <v>89</v>
      </c>
      <c r="R58" s="17">
        <v>2037</v>
      </c>
      <c r="S58" s="16" t="s">
        <v>63</v>
      </c>
      <c r="T58" s="16"/>
      <c r="U58" s="17">
        <f t="shared" si="2"/>
        <v>2037</v>
      </c>
      <c r="V58" s="331"/>
      <c r="W58" s="331"/>
      <c r="X58" s="331"/>
      <c r="Y58" s="331"/>
    </row>
    <row r="59" spans="1:25" s="2" customFormat="1" ht="30.2" customHeight="1" x14ac:dyDescent="0.2">
      <c r="A59" s="331"/>
      <c r="B59" s="331"/>
      <c r="C59" s="331"/>
      <c r="D59" s="331"/>
      <c r="E59" s="331"/>
      <c r="F59" s="342"/>
      <c r="G59" s="16"/>
      <c r="H59" s="331"/>
      <c r="I59" s="331"/>
      <c r="J59" s="16"/>
      <c r="K59" s="16">
        <v>57</v>
      </c>
      <c r="L59" s="16">
        <v>6</v>
      </c>
      <c r="M59" s="16">
        <v>2017</v>
      </c>
      <c r="N59" s="16">
        <v>2024</v>
      </c>
      <c r="O59" s="16">
        <v>2025</v>
      </c>
      <c r="P59" s="16">
        <v>20</v>
      </c>
      <c r="Q59" s="16" t="s">
        <v>89</v>
      </c>
      <c r="R59" s="17">
        <v>2037</v>
      </c>
      <c r="S59" s="16" t="s">
        <v>63</v>
      </c>
      <c r="T59" s="16"/>
      <c r="U59" s="17">
        <f t="shared" si="2"/>
        <v>2037</v>
      </c>
      <c r="V59" s="331"/>
      <c r="W59" s="331"/>
      <c r="X59" s="331"/>
      <c r="Y59" s="331"/>
    </row>
    <row r="60" spans="1:25" s="2" customFormat="1" ht="30.2" customHeight="1" x14ac:dyDescent="0.2">
      <c r="A60" s="331"/>
      <c r="B60" s="331"/>
      <c r="C60" s="331"/>
      <c r="D60" s="16" t="s">
        <v>99</v>
      </c>
      <c r="E60" s="331"/>
      <c r="F60" s="342"/>
      <c r="G60" s="16"/>
      <c r="H60" s="331"/>
      <c r="I60" s="331"/>
      <c r="J60" s="16"/>
      <c r="K60" s="16">
        <v>89</v>
      </c>
      <c r="L60" s="16">
        <v>8</v>
      </c>
      <c r="M60" s="16">
        <v>2017</v>
      </c>
      <c r="N60" s="16">
        <v>2024</v>
      </c>
      <c r="O60" s="16">
        <v>2025</v>
      </c>
      <c r="P60" s="16">
        <v>20</v>
      </c>
      <c r="Q60" s="16" t="s">
        <v>89</v>
      </c>
      <c r="R60" s="17">
        <v>2037</v>
      </c>
      <c r="S60" s="16" t="s">
        <v>63</v>
      </c>
      <c r="T60" s="16"/>
      <c r="U60" s="17">
        <f t="shared" si="2"/>
        <v>2037</v>
      </c>
      <c r="V60" s="331"/>
      <c r="W60" s="331"/>
      <c r="X60" s="331"/>
      <c r="Y60" s="331"/>
    </row>
    <row r="61" spans="1:25" s="2" customFormat="1" ht="30.2" customHeight="1" x14ac:dyDescent="0.2">
      <c r="A61" s="331"/>
      <c r="B61" s="331"/>
      <c r="C61" s="331"/>
      <c r="D61" s="16" t="s">
        <v>100</v>
      </c>
      <c r="E61" s="331"/>
      <c r="F61" s="342"/>
      <c r="G61" s="16"/>
      <c r="H61" s="331"/>
      <c r="I61" s="331"/>
      <c r="J61" s="16"/>
      <c r="K61" s="16">
        <v>32</v>
      </c>
      <c r="L61" s="16">
        <v>5</v>
      </c>
      <c r="M61" s="16">
        <v>2017</v>
      </c>
      <c r="N61" s="16">
        <v>2024</v>
      </c>
      <c r="O61" s="16">
        <v>2025</v>
      </c>
      <c r="P61" s="16">
        <v>20</v>
      </c>
      <c r="Q61" s="16" t="s">
        <v>89</v>
      </c>
      <c r="R61" s="17">
        <v>2037</v>
      </c>
      <c r="S61" s="16" t="s">
        <v>63</v>
      </c>
      <c r="T61" s="16"/>
      <c r="U61" s="17">
        <f t="shared" si="2"/>
        <v>2037</v>
      </c>
      <c r="V61" s="331"/>
      <c r="W61" s="331"/>
      <c r="X61" s="331"/>
      <c r="Y61" s="331"/>
    </row>
    <row r="62" spans="1:25" s="2" customFormat="1" ht="30.2" customHeight="1" x14ac:dyDescent="0.2">
      <c r="A62" s="331"/>
      <c r="B62" s="331"/>
      <c r="C62" s="331"/>
      <c r="D62" s="16" t="s">
        <v>101</v>
      </c>
      <c r="E62" s="331"/>
      <c r="F62" s="342"/>
      <c r="G62" s="16"/>
      <c r="H62" s="331"/>
      <c r="I62" s="331"/>
      <c r="J62" s="16"/>
      <c r="K62" s="16">
        <v>32</v>
      </c>
      <c r="L62" s="16">
        <v>5</v>
      </c>
      <c r="M62" s="16">
        <v>2017</v>
      </c>
      <c r="N62" s="16">
        <v>2024</v>
      </c>
      <c r="O62" s="16">
        <v>2025</v>
      </c>
      <c r="P62" s="16">
        <v>20</v>
      </c>
      <c r="Q62" s="16" t="s">
        <v>89</v>
      </c>
      <c r="R62" s="17">
        <v>2037</v>
      </c>
      <c r="S62" s="16" t="s">
        <v>63</v>
      </c>
      <c r="T62" s="16"/>
      <c r="U62" s="17">
        <f t="shared" si="2"/>
        <v>2037</v>
      </c>
      <c r="V62" s="332"/>
      <c r="W62" s="332"/>
      <c r="X62" s="332"/>
      <c r="Y62" s="331"/>
    </row>
    <row r="63" spans="1:25" s="2" customFormat="1" ht="30.2" customHeight="1" thickBot="1" x14ac:dyDescent="0.25">
      <c r="A63" s="204">
        <v>19</v>
      </c>
      <c r="B63" s="324" t="s">
        <v>105</v>
      </c>
      <c r="C63" s="213" t="s">
        <v>106</v>
      </c>
      <c r="D63" s="204" t="s">
        <v>32</v>
      </c>
      <c r="E63" s="212" t="s">
        <v>102</v>
      </c>
      <c r="F63" s="204" t="s">
        <v>107</v>
      </c>
      <c r="G63" s="212">
        <v>1.68</v>
      </c>
      <c r="H63" s="213">
        <v>1.04</v>
      </c>
      <c r="I63" s="212">
        <v>187</v>
      </c>
      <c r="J63" s="204">
        <v>137.5</v>
      </c>
      <c r="K63" s="207">
        <v>89</v>
      </c>
      <c r="L63" s="206">
        <v>6</v>
      </c>
      <c r="M63" s="204">
        <v>2006</v>
      </c>
      <c r="N63" s="204">
        <v>2017</v>
      </c>
      <c r="O63" s="204">
        <v>2025</v>
      </c>
      <c r="P63" s="204">
        <v>20</v>
      </c>
      <c r="Q63" s="219" t="s">
        <v>104</v>
      </c>
      <c r="R63" s="17">
        <f>IF(M63="","",M63+P63)</f>
        <v>2026</v>
      </c>
      <c r="S63" s="204" t="s">
        <v>63</v>
      </c>
      <c r="T63" s="204"/>
      <c r="U63" s="17">
        <f t="shared" si="2"/>
        <v>2026</v>
      </c>
      <c r="V63" s="234">
        <v>20</v>
      </c>
      <c r="W63" s="234">
        <v>36</v>
      </c>
      <c r="X63" s="234">
        <v>56</v>
      </c>
      <c r="Y63" s="226" t="s">
        <v>7003</v>
      </c>
    </row>
    <row r="64" spans="1:25" s="2" customFormat="1" ht="30.2" customHeight="1" thickBot="1" x14ac:dyDescent="0.25">
      <c r="A64" s="3"/>
      <c r="B64" s="3"/>
      <c r="C64" s="41"/>
      <c r="D64" s="3"/>
      <c r="E64" s="3"/>
      <c r="F64" s="3"/>
      <c r="G64" s="3"/>
      <c r="H64" s="3"/>
      <c r="I64" s="3"/>
      <c r="J64" s="3"/>
      <c r="K64" s="3"/>
      <c r="L64" s="3"/>
      <c r="M64" s="3"/>
      <c r="N64" s="3"/>
      <c r="O64" s="3"/>
      <c r="P64" s="3"/>
      <c r="Q64" s="3"/>
      <c r="R64" s="5" t="str">
        <f>IF(M64="","",M64+P64)</f>
        <v/>
      </c>
      <c r="S64" s="3"/>
      <c r="T64" s="3"/>
      <c r="U64" s="233" t="str">
        <f t="shared" si="2"/>
        <v/>
      </c>
      <c r="V64" s="230">
        <f>SUM(V10:V63)</f>
        <v>109</v>
      </c>
      <c r="W64" s="231">
        <f>SUM(W10:W63)</f>
        <v>155</v>
      </c>
      <c r="X64" s="232">
        <f>SUM(X10:X63)</f>
        <v>264</v>
      </c>
    </row>
    <row r="65" spans="3:3" ht="15.75" x14ac:dyDescent="0.25">
      <c r="C65" s="41" t="s">
        <v>6121</v>
      </c>
    </row>
  </sheetData>
  <sheetProtection formatCells="0" formatColumns="0" formatRows="0" insertColumns="0" insertRows="0" insertHyperlinks="0" deleteColumns="0" deleteRows="0" sort="0" autoFilter="0" pivotTables="0"/>
  <autoFilter ref="A9:Y9"/>
  <mergeCells count="133">
    <mergeCell ref="A42:A62"/>
    <mergeCell ref="A22:A23"/>
    <mergeCell ref="A25:A28"/>
    <mergeCell ref="A30:A34"/>
    <mergeCell ref="A38:A39"/>
    <mergeCell ref="A40:A41"/>
    <mergeCell ref="A10:A13"/>
    <mergeCell ref="A15:A16"/>
    <mergeCell ref="A20:A21"/>
    <mergeCell ref="A5:U5"/>
    <mergeCell ref="A6:A8"/>
    <mergeCell ref="B6:B8"/>
    <mergeCell ref="C6:D6"/>
    <mergeCell ref="E6:E8"/>
    <mergeCell ref="F6:F8"/>
    <mergeCell ref="G6:L6"/>
    <mergeCell ref="S6:U6"/>
    <mergeCell ref="C7:C8"/>
    <mergeCell ref="D7:D8"/>
    <mergeCell ref="E15:E16"/>
    <mergeCell ref="G15:G16"/>
    <mergeCell ref="H15:H16"/>
    <mergeCell ref="N7:N8"/>
    <mergeCell ref="M6:M8"/>
    <mergeCell ref="N6:O6"/>
    <mergeCell ref="G7:G8"/>
    <mergeCell ref="H7:I7"/>
    <mergeCell ref="I15:I16"/>
    <mergeCell ref="J7:L7"/>
    <mergeCell ref="I22:I23"/>
    <mergeCell ref="B20:B21"/>
    <mergeCell ref="C20:C21"/>
    <mergeCell ref="E20:E21"/>
    <mergeCell ref="G20:G21"/>
    <mergeCell ref="H20:H21"/>
    <mergeCell ref="I20:I21"/>
    <mergeCell ref="B22:B23"/>
    <mergeCell ref="C22:C23"/>
    <mergeCell ref="E22:E23"/>
    <mergeCell ref="G22:G23"/>
    <mergeCell ref="H22:H23"/>
    <mergeCell ref="I25:I28"/>
    <mergeCell ref="B30:B34"/>
    <mergeCell ref="C30:C34"/>
    <mergeCell ref="E30:E34"/>
    <mergeCell ref="G30:G34"/>
    <mergeCell ref="H30:H34"/>
    <mergeCell ref="I30:I34"/>
    <mergeCell ref="B25:B28"/>
    <mergeCell ref="C25:C28"/>
    <mergeCell ref="E25:E28"/>
    <mergeCell ref="G25:G28"/>
    <mergeCell ref="H25:H28"/>
    <mergeCell ref="C38:C39"/>
    <mergeCell ref="E38:E39"/>
    <mergeCell ref="G38:G39"/>
    <mergeCell ref="H38:H39"/>
    <mergeCell ref="I38:I39"/>
    <mergeCell ref="B40:B41"/>
    <mergeCell ref="C40:C41"/>
    <mergeCell ref="E40:E41"/>
    <mergeCell ref="G40:G41"/>
    <mergeCell ref="H40:H41"/>
    <mergeCell ref="B42:B62"/>
    <mergeCell ref="C42:C62"/>
    <mergeCell ref="E42:E62"/>
    <mergeCell ref="F42:F62"/>
    <mergeCell ref="V5:V8"/>
    <mergeCell ref="W5:W8"/>
    <mergeCell ref="X5:X8"/>
    <mergeCell ref="V20:V21"/>
    <mergeCell ref="V22:V23"/>
    <mergeCell ref="V25:V28"/>
    <mergeCell ref="V30:V34"/>
    <mergeCell ref="V38:V39"/>
    <mergeCell ref="V40:V41"/>
    <mergeCell ref="V42:V62"/>
    <mergeCell ref="W20:W21"/>
    <mergeCell ref="I42:I62"/>
    <mergeCell ref="D44:D46"/>
    <mergeCell ref="D47:D49"/>
    <mergeCell ref="D52:D53"/>
    <mergeCell ref="D55:D56"/>
    <mergeCell ref="D57:D59"/>
    <mergeCell ref="H42:H62"/>
    <mergeCell ref="I40:I41"/>
    <mergeCell ref="B38:B39"/>
    <mergeCell ref="Y5:Y8"/>
    <mergeCell ref="A3:Y4"/>
    <mergeCell ref="A1:Y2"/>
    <mergeCell ref="V10:V13"/>
    <mergeCell ref="V15:V16"/>
    <mergeCell ref="W10:W13"/>
    <mergeCell ref="W15:W16"/>
    <mergeCell ref="Y10:Y13"/>
    <mergeCell ref="Y15:Y16"/>
    <mergeCell ref="S7:S8"/>
    <mergeCell ref="T7:T8"/>
    <mergeCell ref="U7:U8"/>
    <mergeCell ref="B10:B13"/>
    <mergeCell ref="C10:C13"/>
    <mergeCell ref="E10:E13"/>
    <mergeCell ref="G10:G13"/>
    <mergeCell ref="H10:H13"/>
    <mergeCell ref="I10:I13"/>
    <mergeCell ref="P6:P8"/>
    <mergeCell ref="Q6:Q8"/>
    <mergeCell ref="R6:R8"/>
    <mergeCell ref="O7:O8"/>
    <mergeCell ref="B15:B16"/>
    <mergeCell ref="C15:C16"/>
    <mergeCell ref="Y40:Y41"/>
    <mergeCell ref="Y42:Y62"/>
    <mergeCell ref="Y20:Y21"/>
    <mergeCell ref="Y22:Y23"/>
    <mergeCell ref="Y25:Y28"/>
    <mergeCell ref="Y30:Y34"/>
    <mergeCell ref="Y38:Y39"/>
    <mergeCell ref="W42:W62"/>
    <mergeCell ref="X10:X13"/>
    <mergeCell ref="X15:X16"/>
    <mergeCell ref="X20:X21"/>
    <mergeCell ref="X22:X23"/>
    <mergeCell ref="X25:X28"/>
    <mergeCell ref="X30:X34"/>
    <mergeCell ref="X38:X39"/>
    <mergeCell ref="X40:X41"/>
    <mergeCell ref="X42:X62"/>
    <mergeCell ref="W22:W23"/>
    <mergeCell ref="W25:W28"/>
    <mergeCell ref="W30:W34"/>
    <mergeCell ref="W38:W39"/>
    <mergeCell ref="W40:W41"/>
  </mergeCells>
  <printOptions horizontalCentered="1"/>
  <pageMargins left="0.39370078740157483" right="0.39370078740157483" top="0.39370078740157483" bottom="0.39370078740157483" header="0.19685039370078741" footer="0.19685039370078741"/>
  <pageSetup paperSize="9" scale="49" fitToHeight="0" orientation="landscape" r:id="rId1"/>
  <colBreaks count="1" manualBreakCount="1">
    <brk id="13" max="64"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ТТ\[1.1.000 АТ-1 ТЦПН №1_Освидетельствование ТТ.xlsx]Разработчик'!#REF!</xm:f>
          </x14:formula1>
          <xm:sqref>F63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578"/>
  <sheetViews>
    <sheetView zoomScale="90" zoomScaleNormal="90" workbookViewId="0">
      <pane ySplit="9" topLeftCell="A577" activePane="bottomLeft" state="frozenSplit"/>
      <selection activeCell="F27" sqref="F27"/>
      <selection pane="bottomLeft" activeCell="V577" sqref="V577:W577"/>
    </sheetView>
  </sheetViews>
  <sheetFormatPr defaultColWidth="9" defaultRowHeight="15" x14ac:dyDescent="0.25"/>
  <cols>
    <col min="1" max="1" width="5.7109375" style="1" customWidth="1"/>
    <col min="2" max="2" width="8.85546875" style="1" customWidth="1"/>
    <col min="3" max="3" width="31.42578125" style="1" customWidth="1"/>
    <col min="4" max="4" width="17" style="1" customWidth="1"/>
    <col min="5" max="5" width="11.28515625" style="1" customWidth="1"/>
    <col min="6" max="13" width="7" style="1" customWidth="1"/>
    <col min="14" max="14" width="11.42578125" style="1" customWidth="1"/>
    <col min="15" max="15" width="10.28515625" style="1" customWidth="1"/>
    <col min="16" max="16" width="7.5703125" style="1" customWidth="1"/>
    <col min="17" max="17" width="11.5703125" style="1" customWidth="1"/>
    <col min="18" max="18" width="7.5703125" style="1" customWidth="1"/>
    <col min="19" max="19" width="14.28515625" style="1" customWidth="1"/>
    <col min="20" max="20" width="10.28515625" style="1" customWidth="1"/>
    <col min="21" max="21" width="9.5703125" style="1" customWidth="1"/>
    <col min="22" max="22" width="14.85546875" style="1" customWidth="1"/>
    <col min="23" max="23" width="12.85546875" style="1" customWidth="1"/>
    <col min="24" max="24" width="15" style="1" customWidth="1"/>
    <col min="25" max="25" width="11.425781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5074</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9.75"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31">
        <v>1</v>
      </c>
      <c r="B10" s="331" t="s">
        <v>5077</v>
      </c>
      <c r="C10" s="337" t="s">
        <v>5078</v>
      </c>
      <c r="D10" s="338" t="s">
        <v>5079</v>
      </c>
      <c r="E10" s="337" t="s">
        <v>584</v>
      </c>
      <c r="F10" s="16" t="s">
        <v>39</v>
      </c>
      <c r="G10" s="338">
        <v>1.03</v>
      </c>
      <c r="H10" s="337" t="s">
        <v>5080</v>
      </c>
      <c r="I10" s="337" t="s">
        <v>5081</v>
      </c>
      <c r="J10" s="183">
        <v>67.7</v>
      </c>
      <c r="K10" s="184">
        <v>219</v>
      </c>
      <c r="L10" s="183">
        <v>6</v>
      </c>
      <c r="M10" s="62">
        <v>2015</v>
      </c>
      <c r="N10" s="16">
        <v>2022</v>
      </c>
      <c r="O10" s="16">
        <v>2025</v>
      </c>
      <c r="P10" s="62">
        <v>20</v>
      </c>
      <c r="Q10" s="185" t="s">
        <v>257</v>
      </c>
      <c r="R10" s="17">
        <f t="shared" ref="R10:R73" si="0">IF(M10="","",M10+P10)</f>
        <v>2035</v>
      </c>
      <c r="S10" s="16" t="s">
        <v>63</v>
      </c>
      <c r="T10" s="16"/>
      <c r="U10" s="17">
        <f t="shared" ref="U10:U65" si="1">IFERROR(IF(S10="",R10,S10+T10),R10)</f>
        <v>2035</v>
      </c>
      <c r="V10" s="331">
        <v>11</v>
      </c>
      <c r="W10" s="331">
        <v>1</v>
      </c>
      <c r="X10" s="331">
        <v>12</v>
      </c>
      <c r="Y10" s="331" t="s">
        <v>7003</v>
      </c>
    </row>
    <row r="11" spans="1:25" s="2" customFormat="1" ht="30.2" customHeight="1" x14ac:dyDescent="0.2">
      <c r="A11" s="331"/>
      <c r="B11" s="331"/>
      <c r="C11" s="337"/>
      <c r="D11" s="338"/>
      <c r="E11" s="337"/>
      <c r="F11" s="16" t="s">
        <v>39</v>
      </c>
      <c r="G11" s="338"/>
      <c r="H11" s="337"/>
      <c r="I11" s="337"/>
      <c r="J11" s="183">
        <v>2.2000000000000002</v>
      </c>
      <c r="K11" s="184">
        <v>159</v>
      </c>
      <c r="L11" s="183">
        <v>6</v>
      </c>
      <c r="M11" s="62">
        <v>2015</v>
      </c>
      <c r="N11" s="16">
        <v>2022</v>
      </c>
      <c r="O11" s="16">
        <v>2025</v>
      </c>
      <c r="P11" s="62">
        <v>20</v>
      </c>
      <c r="Q11" s="185" t="s">
        <v>257</v>
      </c>
      <c r="R11" s="17">
        <f t="shared" si="0"/>
        <v>2035</v>
      </c>
      <c r="S11" s="16" t="s">
        <v>63</v>
      </c>
      <c r="T11" s="16"/>
      <c r="U11" s="17">
        <f t="shared" si="1"/>
        <v>2035</v>
      </c>
      <c r="V11" s="331"/>
      <c r="W11" s="331"/>
      <c r="X11" s="331"/>
      <c r="Y11" s="331"/>
    </row>
    <row r="12" spans="1:25" s="2" customFormat="1" ht="30.2" customHeight="1" x14ac:dyDescent="0.2">
      <c r="A12" s="331"/>
      <c r="B12" s="331"/>
      <c r="C12" s="337"/>
      <c r="D12" s="338"/>
      <c r="E12" s="337"/>
      <c r="F12" s="16" t="s">
        <v>39</v>
      </c>
      <c r="G12" s="338"/>
      <c r="H12" s="337"/>
      <c r="I12" s="337"/>
      <c r="J12" s="183">
        <v>9.4</v>
      </c>
      <c r="K12" s="184">
        <v>89</v>
      </c>
      <c r="L12" s="183">
        <v>5</v>
      </c>
      <c r="M12" s="62">
        <v>2015</v>
      </c>
      <c r="N12" s="16">
        <v>2022</v>
      </c>
      <c r="O12" s="16">
        <v>2025</v>
      </c>
      <c r="P12" s="62">
        <v>20</v>
      </c>
      <c r="Q12" s="185" t="s">
        <v>257</v>
      </c>
      <c r="R12" s="17">
        <f t="shared" si="0"/>
        <v>2035</v>
      </c>
      <c r="S12" s="16" t="s">
        <v>63</v>
      </c>
      <c r="T12" s="16"/>
      <c r="U12" s="17">
        <f t="shared" si="1"/>
        <v>2035</v>
      </c>
      <c r="V12" s="331"/>
      <c r="W12" s="331"/>
      <c r="X12" s="331"/>
      <c r="Y12" s="331"/>
    </row>
    <row r="13" spans="1:25" s="2" customFormat="1" ht="30.2" customHeight="1" x14ac:dyDescent="0.2">
      <c r="A13" s="331"/>
      <c r="B13" s="331"/>
      <c r="C13" s="337"/>
      <c r="D13" s="338"/>
      <c r="E13" s="337"/>
      <c r="F13" s="16" t="s">
        <v>39</v>
      </c>
      <c r="G13" s="338"/>
      <c r="H13" s="337"/>
      <c r="I13" s="337"/>
      <c r="J13" s="183">
        <v>13.6</v>
      </c>
      <c r="K13" s="184">
        <v>57</v>
      </c>
      <c r="L13" s="183">
        <v>4</v>
      </c>
      <c r="M13" s="62">
        <v>2015</v>
      </c>
      <c r="N13" s="16">
        <v>2022</v>
      </c>
      <c r="O13" s="16">
        <v>2025</v>
      </c>
      <c r="P13" s="62">
        <v>20</v>
      </c>
      <c r="Q13" s="185" t="s">
        <v>257</v>
      </c>
      <c r="R13" s="17">
        <f t="shared" si="0"/>
        <v>2035</v>
      </c>
      <c r="S13" s="16" t="s">
        <v>63</v>
      </c>
      <c r="T13" s="16"/>
      <c r="U13" s="17">
        <f t="shared" si="1"/>
        <v>2035</v>
      </c>
      <c r="V13" s="331"/>
      <c r="W13" s="331"/>
      <c r="X13" s="331"/>
      <c r="Y13" s="331"/>
    </row>
    <row r="14" spans="1:25" s="2" customFormat="1" ht="30.2" customHeight="1" x14ac:dyDescent="0.2">
      <c r="A14" s="331"/>
      <c r="B14" s="331"/>
      <c r="C14" s="337"/>
      <c r="D14" s="338"/>
      <c r="E14" s="337"/>
      <c r="F14" s="16" t="s">
        <v>39</v>
      </c>
      <c r="G14" s="338"/>
      <c r="H14" s="337"/>
      <c r="I14" s="337"/>
      <c r="J14" s="183">
        <v>6.9</v>
      </c>
      <c r="K14" s="184">
        <v>32</v>
      </c>
      <c r="L14" s="183">
        <v>4</v>
      </c>
      <c r="M14" s="62">
        <v>2015</v>
      </c>
      <c r="N14" s="16">
        <v>2022</v>
      </c>
      <c r="O14" s="16">
        <v>2025</v>
      </c>
      <c r="P14" s="62">
        <v>20</v>
      </c>
      <c r="Q14" s="185" t="s">
        <v>257</v>
      </c>
      <c r="R14" s="17">
        <f t="shared" si="0"/>
        <v>2035</v>
      </c>
      <c r="S14" s="16" t="s">
        <v>63</v>
      </c>
      <c r="T14" s="16"/>
      <c r="U14" s="17">
        <f t="shared" si="1"/>
        <v>2035</v>
      </c>
      <c r="V14" s="331"/>
      <c r="W14" s="331"/>
      <c r="X14" s="331"/>
      <c r="Y14" s="331"/>
    </row>
    <row r="15" spans="1:25" s="2" customFormat="1" ht="30.2" customHeight="1" x14ac:dyDescent="0.2">
      <c r="A15" s="331"/>
      <c r="B15" s="331"/>
      <c r="C15" s="337"/>
      <c r="D15" s="338" t="s">
        <v>5082</v>
      </c>
      <c r="E15" s="337"/>
      <c r="F15" s="16" t="s">
        <v>39</v>
      </c>
      <c r="G15" s="338">
        <v>1.03</v>
      </c>
      <c r="H15" s="337"/>
      <c r="I15" s="337"/>
      <c r="J15" s="183">
        <v>1.7</v>
      </c>
      <c r="K15" s="184">
        <v>57</v>
      </c>
      <c r="L15" s="183">
        <v>4</v>
      </c>
      <c r="M15" s="62">
        <v>2015</v>
      </c>
      <c r="N15" s="16">
        <v>2022</v>
      </c>
      <c r="O15" s="16">
        <v>2025</v>
      </c>
      <c r="P15" s="62">
        <v>20</v>
      </c>
      <c r="Q15" s="185" t="s">
        <v>257</v>
      </c>
      <c r="R15" s="17">
        <f t="shared" si="0"/>
        <v>2035</v>
      </c>
      <c r="S15" s="16" t="s">
        <v>63</v>
      </c>
      <c r="T15" s="16"/>
      <c r="U15" s="17">
        <f t="shared" si="1"/>
        <v>2035</v>
      </c>
      <c r="V15" s="331"/>
      <c r="W15" s="331"/>
      <c r="X15" s="331"/>
      <c r="Y15" s="331"/>
    </row>
    <row r="16" spans="1:25" s="2" customFormat="1" ht="30.2" customHeight="1" x14ac:dyDescent="0.2">
      <c r="A16" s="331"/>
      <c r="B16" s="331"/>
      <c r="C16" s="337"/>
      <c r="D16" s="338"/>
      <c r="E16" s="337"/>
      <c r="F16" s="16" t="s">
        <v>39</v>
      </c>
      <c r="G16" s="338"/>
      <c r="H16" s="337"/>
      <c r="I16" s="337"/>
      <c r="J16" s="183">
        <v>11.4</v>
      </c>
      <c r="K16" s="184">
        <v>32</v>
      </c>
      <c r="L16" s="183">
        <v>4</v>
      </c>
      <c r="M16" s="62">
        <v>2015</v>
      </c>
      <c r="N16" s="16">
        <v>2022</v>
      </c>
      <c r="O16" s="16">
        <v>2025</v>
      </c>
      <c r="P16" s="62">
        <v>20</v>
      </c>
      <c r="Q16" s="185" t="s">
        <v>257</v>
      </c>
      <c r="R16" s="17">
        <f t="shared" si="0"/>
        <v>2035</v>
      </c>
      <c r="S16" s="16" t="s">
        <v>63</v>
      </c>
      <c r="T16" s="16"/>
      <c r="U16" s="17">
        <f t="shared" si="1"/>
        <v>2035</v>
      </c>
      <c r="V16" s="331"/>
      <c r="W16" s="331"/>
      <c r="X16" s="331"/>
      <c r="Y16" s="331"/>
    </row>
    <row r="17" spans="1:25" s="2" customFormat="1" ht="30.2" customHeight="1" x14ac:dyDescent="0.2">
      <c r="A17" s="331"/>
      <c r="B17" s="331"/>
      <c r="C17" s="337"/>
      <c r="D17" s="338" t="s">
        <v>5083</v>
      </c>
      <c r="E17" s="337"/>
      <c r="F17" s="16" t="s">
        <v>39</v>
      </c>
      <c r="G17" s="338">
        <v>1.03</v>
      </c>
      <c r="H17" s="337"/>
      <c r="I17" s="337"/>
      <c r="J17" s="183">
        <v>2.5</v>
      </c>
      <c r="K17" s="184">
        <v>57</v>
      </c>
      <c r="L17" s="183">
        <v>4</v>
      </c>
      <c r="M17" s="62">
        <v>2015</v>
      </c>
      <c r="N17" s="16">
        <v>2022</v>
      </c>
      <c r="O17" s="16">
        <v>2025</v>
      </c>
      <c r="P17" s="62">
        <v>20</v>
      </c>
      <c r="Q17" s="185" t="s">
        <v>257</v>
      </c>
      <c r="R17" s="17">
        <f t="shared" si="0"/>
        <v>2035</v>
      </c>
      <c r="S17" s="16" t="s">
        <v>63</v>
      </c>
      <c r="T17" s="16"/>
      <c r="U17" s="17">
        <f t="shared" si="1"/>
        <v>2035</v>
      </c>
      <c r="V17" s="331"/>
      <c r="W17" s="331"/>
      <c r="X17" s="331"/>
      <c r="Y17" s="331"/>
    </row>
    <row r="18" spans="1:25" s="2" customFormat="1" ht="30.2" customHeight="1" x14ac:dyDescent="0.2">
      <c r="A18" s="331"/>
      <c r="B18" s="331"/>
      <c r="C18" s="337"/>
      <c r="D18" s="338"/>
      <c r="E18" s="337"/>
      <c r="F18" s="16" t="s">
        <v>39</v>
      </c>
      <c r="G18" s="338"/>
      <c r="H18" s="337"/>
      <c r="I18" s="337"/>
      <c r="J18" s="183">
        <v>2</v>
      </c>
      <c r="K18" s="184">
        <v>32</v>
      </c>
      <c r="L18" s="183">
        <v>4</v>
      </c>
      <c r="M18" s="62">
        <v>2015</v>
      </c>
      <c r="N18" s="16">
        <v>2022</v>
      </c>
      <c r="O18" s="16">
        <v>2025</v>
      </c>
      <c r="P18" s="62">
        <v>20</v>
      </c>
      <c r="Q18" s="185" t="s">
        <v>257</v>
      </c>
      <c r="R18" s="17">
        <f t="shared" si="0"/>
        <v>2035</v>
      </c>
      <c r="S18" s="16" t="s">
        <v>63</v>
      </c>
      <c r="T18" s="16"/>
      <c r="U18" s="17">
        <f t="shared" si="1"/>
        <v>2035</v>
      </c>
      <c r="V18" s="331"/>
      <c r="W18" s="331"/>
      <c r="X18" s="331"/>
      <c r="Y18" s="331"/>
    </row>
    <row r="19" spans="1:25" s="2" customFormat="1" ht="30.2" customHeight="1" x14ac:dyDescent="0.2">
      <c r="A19" s="331"/>
      <c r="B19" s="331"/>
      <c r="C19" s="337"/>
      <c r="D19" s="338" t="s">
        <v>5084</v>
      </c>
      <c r="E19" s="337"/>
      <c r="F19" s="16" t="s">
        <v>39</v>
      </c>
      <c r="G19" s="338">
        <v>1.03</v>
      </c>
      <c r="H19" s="337"/>
      <c r="I19" s="337"/>
      <c r="J19" s="183">
        <v>4</v>
      </c>
      <c r="K19" s="184">
        <v>57</v>
      </c>
      <c r="L19" s="183">
        <v>4</v>
      </c>
      <c r="M19" s="62">
        <v>2015</v>
      </c>
      <c r="N19" s="16">
        <v>2022</v>
      </c>
      <c r="O19" s="16">
        <v>2025</v>
      </c>
      <c r="P19" s="62">
        <v>20</v>
      </c>
      <c r="Q19" s="185" t="s">
        <v>257</v>
      </c>
      <c r="R19" s="17">
        <f t="shared" si="0"/>
        <v>2035</v>
      </c>
      <c r="S19" s="16" t="s">
        <v>63</v>
      </c>
      <c r="T19" s="16"/>
      <c r="U19" s="17">
        <f t="shared" si="1"/>
        <v>2035</v>
      </c>
      <c r="V19" s="331"/>
      <c r="W19" s="331"/>
      <c r="X19" s="331"/>
      <c r="Y19" s="331"/>
    </row>
    <row r="20" spans="1:25" s="2" customFormat="1" ht="30.2" customHeight="1" x14ac:dyDescent="0.2">
      <c r="A20" s="331"/>
      <c r="B20" s="331"/>
      <c r="C20" s="337"/>
      <c r="D20" s="338"/>
      <c r="E20" s="337"/>
      <c r="F20" s="16" t="s">
        <v>39</v>
      </c>
      <c r="G20" s="338"/>
      <c r="H20" s="337"/>
      <c r="I20" s="337"/>
      <c r="J20" s="183">
        <v>2</v>
      </c>
      <c r="K20" s="184">
        <v>32</v>
      </c>
      <c r="L20" s="183">
        <v>4</v>
      </c>
      <c r="M20" s="62">
        <v>2015</v>
      </c>
      <c r="N20" s="16">
        <v>2022</v>
      </c>
      <c r="O20" s="16">
        <v>2025</v>
      </c>
      <c r="P20" s="62">
        <v>20</v>
      </c>
      <c r="Q20" s="185" t="s">
        <v>257</v>
      </c>
      <c r="R20" s="17">
        <f t="shared" si="0"/>
        <v>2035</v>
      </c>
      <c r="S20" s="16" t="s">
        <v>63</v>
      </c>
      <c r="T20" s="16"/>
      <c r="U20" s="17">
        <f t="shared" si="1"/>
        <v>2035</v>
      </c>
      <c r="V20" s="331"/>
      <c r="W20" s="331"/>
      <c r="X20" s="331"/>
      <c r="Y20" s="331"/>
    </row>
    <row r="21" spans="1:25" s="2" customFormat="1" ht="30.2" customHeight="1" x14ac:dyDescent="0.2">
      <c r="A21" s="331"/>
      <c r="B21" s="331"/>
      <c r="C21" s="337"/>
      <c r="D21" s="338" t="s">
        <v>5085</v>
      </c>
      <c r="E21" s="337"/>
      <c r="F21" s="16" t="s">
        <v>39</v>
      </c>
      <c r="G21" s="338">
        <v>1.03</v>
      </c>
      <c r="H21" s="337"/>
      <c r="I21" s="337"/>
      <c r="J21" s="183">
        <v>1</v>
      </c>
      <c r="K21" s="184">
        <v>57</v>
      </c>
      <c r="L21" s="183">
        <v>4</v>
      </c>
      <c r="M21" s="62">
        <v>2015</v>
      </c>
      <c r="N21" s="16">
        <v>2022</v>
      </c>
      <c r="O21" s="16">
        <v>2025</v>
      </c>
      <c r="P21" s="62">
        <v>20</v>
      </c>
      <c r="Q21" s="185" t="s">
        <v>257</v>
      </c>
      <c r="R21" s="17">
        <f t="shared" si="0"/>
        <v>2035</v>
      </c>
      <c r="S21" s="16" t="s">
        <v>63</v>
      </c>
      <c r="T21" s="16"/>
      <c r="U21" s="17">
        <f t="shared" si="1"/>
        <v>2035</v>
      </c>
      <c r="V21" s="331"/>
      <c r="W21" s="331"/>
      <c r="X21" s="331"/>
      <c r="Y21" s="331"/>
    </row>
    <row r="22" spans="1:25" s="2" customFormat="1" ht="30.2" customHeight="1" x14ac:dyDescent="0.2">
      <c r="A22" s="331"/>
      <c r="B22" s="331"/>
      <c r="C22" s="337"/>
      <c r="D22" s="338"/>
      <c r="E22" s="337"/>
      <c r="F22" s="16" t="s">
        <v>39</v>
      </c>
      <c r="G22" s="338"/>
      <c r="H22" s="337"/>
      <c r="I22" s="337"/>
      <c r="J22" s="183">
        <v>1.2</v>
      </c>
      <c r="K22" s="184">
        <v>32</v>
      </c>
      <c r="L22" s="183">
        <v>4</v>
      </c>
      <c r="M22" s="62">
        <v>2015</v>
      </c>
      <c r="N22" s="16">
        <v>2022</v>
      </c>
      <c r="O22" s="16">
        <v>2025</v>
      </c>
      <c r="P22" s="62">
        <v>20</v>
      </c>
      <c r="Q22" s="185" t="s">
        <v>257</v>
      </c>
      <c r="R22" s="17">
        <f t="shared" si="0"/>
        <v>2035</v>
      </c>
      <c r="S22" s="16" t="s">
        <v>63</v>
      </c>
      <c r="T22" s="16"/>
      <c r="U22" s="17">
        <f t="shared" si="1"/>
        <v>2035</v>
      </c>
      <c r="V22" s="331"/>
      <c r="W22" s="331"/>
      <c r="X22" s="331"/>
      <c r="Y22" s="331"/>
    </row>
    <row r="23" spans="1:25" s="2" customFormat="1" ht="30.2" customHeight="1" x14ac:dyDescent="0.2">
      <c r="A23" s="331"/>
      <c r="B23" s="331"/>
      <c r="C23" s="337"/>
      <c r="D23" s="338" t="s">
        <v>5086</v>
      </c>
      <c r="E23" s="337"/>
      <c r="F23" s="16" t="s">
        <v>39</v>
      </c>
      <c r="G23" s="338">
        <v>1.03</v>
      </c>
      <c r="H23" s="337"/>
      <c r="I23" s="337"/>
      <c r="J23" s="183">
        <v>1</v>
      </c>
      <c r="K23" s="184">
        <v>57</v>
      </c>
      <c r="L23" s="183">
        <v>4</v>
      </c>
      <c r="M23" s="62">
        <v>2015</v>
      </c>
      <c r="N23" s="16">
        <v>2022</v>
      </c>
      <c r="O23" s="16">
        <v>2025</v>
      </c>
      <c r="P23" s="62">
        <v>20</v>
      </c>
      <c r="Q23" s="185" t="s">
        <v>257</v>
      </c>
      <c r="R23" s="17">
        <f t="shared" si="0"/>
        <v>2035</v>
      </c>
      <c r="S23" s="16" t="s">
        <v>63</v>
      </c>
      <c r="T23" s="16"/>
      <c r="U23" s="17">
        <f t="shared" si="1"/>
        <v>2035</v>
      </c>
      <c r="V23" s="331"/>
      <c r="W23" s="331"/>
      <c r="X23" s="331"/>
      <c r="Y23" s="331"/>
    </row>
    <row r="24" spans="1:25" s="2" customFormat="1" ht="30.2" customHeight="1" x14ac:dyDescent="0.2">
      <c r="A24" s="331"/>
      <c r="B24" s="331"/>
      <c r="C24" s="337"/>
      <c r="D24" s="338"/>
      <c r="E24" s="337"/>
      <c r="F24" s="16" t="s">
        <v>39</v>
      </c>
      <c r="G24" s="338"/>
      <c r="H24" s="337"/>
      <c r="I24" s="337"/>
      <c r="J24" s="183">
        <v>1.2</v>
      </c>
      <c r="K24" s="184">
        <v>32</v>
      </c>
      <c r="L24" s="183">
        <v>4</v>
      </c>
      <c r="M24" s="62">
        <v>2015</v>
      </c>
      <c r="N24" s="16">
        <v>2022</v>
      </c>
      <c r="O24" s="16">
        <v>2025</v>
      </c>
      <c r="P24" s="62">
        <v>20</v>
      </c>
      <c r="Q24" s="185" t="s">
        <v>257</v>
      </c>
      <c r="R24" s="17">
        <f t="shared" si="0"/>
        <v>2035</v>
      </c>
      <c r="S24" s="16" t="s">
        <v>63</v>
      </c>
      <c r="T24" s="16"/>
      <c r="U24" s="17">
        <f t="shared" si="1"/>
        <v>2035</v>
      </c>
      <c r="V24" s="331"/>
      <c r="W24" s="331"/>
      <c r="X24" s="331"/>
      <c r="Y24" s="331"/>
    </row>
    <row r="25" spans="1:25" s="2" customFormat="1" ht="30.2" customHeight="1" x14ac:dyDescent="0.2">
      <c r="A25" s="331"/>
      <c r="B25" s="331"/>
      <c r="C25" s="337"/>
      <c r="D25" s="338" t="s">
        <v>5087</v>
      </c>
      <c r="E25" s="337"/>
      <c r="F25" s="16" t="s">
        <v>39</v>
      </c>
      <c r="G25" s="338">
        <v>1.03</v>
      </c>
      <c r="H25" s="337"/>
      <c r="I25" s="337"/>
      <c r="J25" s="183">
        <v>18.600000000000001</v>
      </c>
      <c r="K25" s="184">
        <v>57</v>
      </c>
      <c r="L25" s="183">
        <v>4</v>
      </c>
      <c r="M25" s="62">
        <v>2015</v>
      </c>
      <c r="N25" s="16">
        <v>2022</v>
      </c>
      <c r="O25" s="16">
        <v>2025</v>
      </c>
      <c r="P25" s="62">
        <v>20</v>
      </c>
      <c r="Q25" s="185" t="s">
        <v>257</v>
      </c>
      <c r="R25" s="17">
        <f t="shared" si="0"/>
        <v>2035</v>
      </c>
      <c r="S25" s="16" t="s">
        <v>63</v>
      </c>
      <c r="T25" s="16"/>
      <c r="U25" s="17">
        <f t="shared" si="1"/>
        <v>2035</v>
      </c>
      <c r="V25" s="331"/>
      <c r="W25" s="331"/>
      <c r="X25" s="331"/>
      <c r="Y25" s="331"/>
    </row>
    <row r="26" spans="1:25" s="2" customFormat="1" ht="30.2" customHeight="1" x14ac:dyDescent="0.2">
      <c r="A26" s="331"/>
      <c r="B26" s="331"/>
      <c r="C26" s="337"/>
      <c r="D26" s="338"/>
      <c r="E26" s="337"/>
      <c r="F26" s="16" t="s">
        <v>39</v>
      </c>
      <c r="G26" s="338"/>
      <c r="H26" s="337"/>
      <c r="I26" s="337"/>
      <c r="J26" s="183">
        <v>0.2</v>
      </c>
      <c r="K26" s="184">
        <v>32</v>
      </c>
      <c r="L26" s="183">
        <v>4</v>
      </c>
      <c r="M26" s="62">
        <v>2015</v>
      </c>
      <c r="N26" s="16">
        <v>2022</v>
      </c>
      <c r="O26" s="16">
        <v>2025</v>
      </c>
      <c r="P26" s="62">
        <v>20</v>
      </c>
      <c r="Q26" s="185" t="s">
        <v>257</v>
      </c>
      <c r="R26" s="17">
        <f t="shared" si="0"/>
        <v>2035</v>
      </c>
      <c r="S26" s="16" t="s">
        <v>63</v>
      </c>
      <c r="T26" s="16"/>
      <c r="U26" s="17">
        <f t="shared" si="1"/>
        <v>2035</v>
      </c>
      <c r="V26" s="331"/>
      <c r="W26" s="331"/>
      <c r="X26" s="331"/>
      <c r="Y26" s="331"/>
    </row>
    <row r="27" spans="1:25" s="2" customFormat="1" ht="30.2" customHeight="1" x14ac:dyDescent="0.2">
      <c r="A27" s="331"/>
      <c r="B27" s="331"/>
      <c r="C27" s="337"/>
      <c r="D27" s="338" t="s">
        <v>5088</v>
      </c>
      <c r="E27" s="337"/>
      <c r="F27" s="16" t="s">
        <v>39</v>
      </c>
      <c r="G27" s="338">
        <v>1.03</v>
      </c>
      <c r="H27" s="337"/>
      <c r="I27" s="337"/>
      <c r="J27" s="183">
        <v>22.4</v>
      </c>
      <c r="K27" s="184">
        <v>159</v>
      </c>
      <c r="L27" s="183">
        <v>6</v>
      </c>
      <c r="M27" s="62">
        <v>2015</v>
      </c>
      <c r="N27" s="16">
        <v>2022</v>
      </c>
      <c r="O27" s="16">
        <v>2025</v>
      </c>
      <c r="P27" s="62">
        <v>20</v>
      </c>
      <c r="Q27" s="185" t="s">
        <v>257</v>
      </c>
      <c r="R27" s="17">
        <f t="shared" si="0"/>
        <v>2035</v>
      </c>
      <c r="S27" s="16" t="s">
        <v>63</v>
      </c>
      <c r="T27" s="16"/>
      <c r="U27" s="17">
        <f t="shared" si="1"/>
        <v>2035</v>
      </c>
      <c r="V27" s="331"/>
      <c r="W27" s="331"/>
      <c r="X27" s="331"/>
      <c r="Y27" s="331"/>
    </row>
    <row r="28" spans="1:25" s="2" customFormat="1" ht="30.2" customHeight="1" x14ac:dyDescent="0.2">
      <c r="A28" s="331"/>
      <c r="B28" s="331"/>
      <c r="C28" s="337"/>
      <c r="D28" s="338"/>
      <c r="E28" s="337"/>
      <c r="F28" s="16" t="s">
        <v>39</v>
      </c>
      <c r="G28" s="338"/>
      <c r="H28" s="337"/>
      <c r="I28" s="337"/>
      <c r="J28" s="183">
        <v>6.2</v>
      </c>
      <c r="K28" s="184">
        <v>57</v>
      </c>
      <c r="L28" s="183">
        <v>5</v>
      </c>
      <c r="M28" s="62">
        <v>2015</v>
      </c>
      <c r="N28" s="16">
        <v>2022</v>
      </c>
      <c r="O28" s="16">
        <v>2025</v>
      </c>
      <c r="P28" s="62">
        <v>20</v>
      </c>
      <c r="Q28" s="185" t="s">
        <v>257</v>
      </c>
      <c r="R28" s="17">
        <f t="shared" si="0"/>
        <v>2035</v>
      </c>
      <c r="S28" s="16" t="s">
        <v>63</v>
      </c>
      <c r="T28" s="16"/>
      <c r="U28" s="17">
        <f t="shared" si="1"/>
        <v>2035</v>
      </c>
      <c r="V28" s="331"/>
      <c r="W28" s="331"/>
      <c r="X28" s="331"/>
      <c r="Y28" s="331"/>
    </row>
    <row r="29" spans="1:25" s="2" customFormat="1" ht="30.2" customHeight="1" x14ac:dyDescent="0.2">
      <c r="A29" s="331"/>
      <c r="B29" s="331"/>
      <c r="C29" s="337"/>
      <c r="D29" s="338"/>
      <c r="E29" s="337"/>
      <c r="F29" s="16" t="s">
        <v>39</v>
      </c>
      <c r="G29" s="338"/>
      <c r="H29" s="337"/>
      <c r="I29" s="337"/>
      <c r="J29" s="183">
        <v>6.5</v>
      </c>
      <c r="K29" s="184">
        <v>45</v>
      </c>
      <c r="L29" s="183">
        <v>4</v>
      </c>
      <c r="M29" s="62">
        <v>2015</v>
      </c>
      <c r="N29" s="16">
        <v>2022</v>
      </c>
      <c r="O29" s="16">
        <v>2025</v>
      </c>
      <c r="P29" s="62">
        <v>20</v>
      </c>
      <c r="Q29" s="185" t="s">
        <v>257</v>
      </c>
      <c r="R29" s="17">
        <f t="shared" si="0"/>
        <v>2035</v>
      </c>
      <c r="S29" s="16" t="s">
        <v>63</v>
      </c>
      <c r="T29" s="16"/>
      <c r="U29" s="17">
        <f t="shared" si="1"/>
        <v>2035</v>
      </c>
      <c r="V29" s="331"/>
      <c r="W29" s="331"/>
      <c r="X29" s="331"/>
      <c r="Y29" s="331"/>
    </row>
    <row r="30" spans="1:25" s="2" customFormat="1" ht="30.2" customHeight="1" x14ac:dyDescent="0.2">
      <c r="A30" s="331"/>
      <c r="B30" s="331"/>
      <c r="C30" s="337"/>
      <c r="D30" s="338"/>
      <c r="E30" s="337"/>
      <c r="F30" s="16" t="s">
        <v>39</v>
      </c>
      <c r="G30" s="338"/>
      <c r="H30" s="337"/>
      <c r="I30" s="337"/>
      <c r="J30" s="183">
        <v>4</v>
      </c>
      <c r="K30" s="184">
        <v>32</v>
      </c>
      <c r="L30" s="183">
        <v>4</v>
      </c>
      <c r="M30" s="62">
        <v>2015</v>
      </c>
      <c r="N30" s="16">
        <v>2022</v>
      </c>
      <c r="O30" s="16">
        <v>2025</v>
      </c>
      <c r="P30" s="62">
        <v>20</v>
      </c>
      <c r="Q30" s="185" t="s">
        <v>257</v>
      </c>
      <c r="R30" s="17">
        <f t="shared" si="0"/>
        <v>2035</v>
      </c>
      <c r="S30" s="16" t="s">
        <v>63</v>
      </c>
      <c r="T30" s="16"/>
      <c r="U30" s="17">
        <f t="shared" si="1"/>
        <v>2035</v>
      </c>
      <c r="V30" s="331"/>
      <c r="W30" s="331"/>
      <c r="X30" s="331"/>
      <c r="Y30" s="331"/>
    </row>
    <row r="31" spans="1:25" s="2" customFormat="1" ht="30.2" customHeight="1" x14ac:dyDescent="0.2">
      <c r="A31" s="331"/>
      <c r="B31" s="331"/>
      <c r="C31" s="337"/>
      <c r="D31" s="338" t="s">
        <v>5089</v>
      </c>
      <c r="E31" s="337"/>
      <c r="F31" s="16" t="s">
        <v>39</v>
      </c>
      <c r="G31" s="338">
        <v>1.03</v>
      </c>
      <c r="H31" s="337"/>
      <c r="I31" s="337"/>
      <c r="J31" s="183">
        <v>42.1</v>
      </c>
      <c r="K31" s="184">
        <v>57</v>
      </c>
      <c r="L31" s="183">
        <v>4</v>
      </c>
      <c r="M31" s="62">
        <v>2015</v>
      </c>
      <c r="N31" s="16">
        <v>2022</v>
      </c>
      <c r="O31" s="16">
        <v>2025</v>
      </c>
      <c r="P31" s="62">
        <v>20</v>
      </c>
      <c r="Q31" s="185" t="s">
        <v>257</v>
      </c>
      <c r="R31" s="17">
        <f t="shared" si="0"/>
        <v>2035</v>
      </c>
      <c r="S31" s="16" t="s">
        <v>63</v>
      </c>
      <c r="T31" s="16"/>
      <c r="U31" s="17">
        <f t="shared" si="1"/>
        <v>2035</v>
      </c>
      <c r="V31" s="331"/>
      <c r="W31" s="331"/>
      <c r="X31" s="331"/>
      <c r="Y31" s="331"/>
    </row>
    <row r="32" spans="1:25" s="2" customFormat="1" ht="30.2" customHeight="1" x14ac:dyDescent="0.2">
      <c r="A32" s="331"/>
      <c r="B32" s="331"/>
      <c r="C32" s="337"/>
      <c r="D32" s="338"/>
      <c r="E32" s="337"/>
      <c r="F32" s="16" t="s">
        <v>39</v>
      </c>
      <c r="G32" s="338"/>
      <c r="H32" s="337"/>
      <c r="I32" s="337"/>
      <c r="J32" s="183">
        <v>0.2</v>
      </c>
      <c r="K32" s="184">
        <v>32</v>
      </c>
      <c r="L32" s="183">
        <v>4</v>
      </c>
      <c r="M32" s="62">
        <v>2015</v>
      </c>
      <c r="N32" s="16">
        <v>2022</v>
      </c>
      <c r="O32" s="16">
        <v>2025</v>
      </c>
      <c r="P32" s="62">
        <v>20</v>
      </c>
      <c r="Q32" s="185" t="s">
        <v>257</v>
      </c>
      <c r="R32" s="17">
        <f t="shared" si="0"/>
        <v>2035</v>
      </c>
      <c r="S32" s="16" t="s">
        <v>63</v>
      </c>
      <c r="T32" s="16"/>
      <c r="U32" s="17">
        <f t="shared" si="1"/>
        <v>2035</v>
      </c>
      <c r="V32" s="331"/>
      <c r="W32" s="331"/>
      <c r="X32" s="331"/>
      <c r="Y32" s="331"/>
    </row>
    <row r="33" spans="1:25" s="2" customFormat="1" ht="30.2" customHeight="1" x14ac:dyDescent="0.2">
      <c r="A33" s="331"/>
      <c r="B33" s="331"/>
      <c r="C33" s="337"/>
      <c r="D33" s="338" t="s">
        <v>5090</v>
      </c>
      <c r="E33" s="337"/>
      <c r="F33" s="16" t="s">
        <v>39</v>
      </c>
      <c r="G33" s="338">
        <v>1.03</v>
      </c>
      <c r="H33" s="337"/>
      <c r="I33" s="337"/>
      <c r="J33" s="183">
        <v>25.1</v>
      </c>
      <c r="K33" s="184">
        <v>57</v>
      </c>
      <c r="L33" s="183">
        <v>4</v>
      </c>
      <c r="M33" s="62">
        <v>2015</v>
      </c>
      <c r="N33" s="16">
        <v>2022</v>
      </c>
      <c r="O33" s="16">
        <v>2025</v>
      </c>
      <c r="P33" s="62">
        <v>20</v>
      </c>
      <c r="Q33" s="185" t="s">
        <v>257</v>
      </c>
      <c r="R33" s="17">
        <f t="shared" si="0"/>
        <v>2035</v>
      </c>
      <c r="S33" s="16" t="s">
        <v>63</v>
      </c>
      <c r="T33" s="16"/>
      <c r="U33" s="17">
        <f t="shared" si="1"/>
        <v>2035</v>
      </c>
      <c r="V33" s="331"/>
      <c r="W33" s="331"/>
      <c r="X33" s="331"/>
      <c r="Y33" s="331"/>
    </row>
    <row r="34" spans="1:25" s="2" customFormat="1" ht="30.2" customHeight="1" x14ac:dyDescent="0.2">
      <c r="A34" s="331"/>
      <c r="B34" s="331"/>
      <c r="C34" s="337"/>
      <c r="D34" s="338"/>
      <c r="E34" s="337"/>
      <c r="F34" s="16" t="s">
        <v>39</v>
      </c>
      <c r="G34" s="338"/>
      <c r="H34" s="337"/>
      <c r="I34" s="337"/>
      <c r="J34" s="183">
        <v>3.6</v>
      </c>
      <c r="K34" s="184">
        <v>32</v>
      </c>
      <c r="L34" s="183">
        <v>4</v>
      </c>
      <c r="M34" s="62">
        <v>2015</v>
      </c>
      <c r="N34" s="16">
        <v>2022</v>
      </c>
      <c r="O34" s="16">
        <v>2025</v>
      </c>
      <c r="P34" s="62">
        <v>20</v>
      </c>
      <c r="Q34" s="185" t="s">
        <v>257</v>
      </c>
      <c r="R34" s="17">
        <f t="shared" si="0"/>
        <v>2035</v>
      </c>
      <c r="S34" s="16" t="s">
        <v>63</v>
      </c>
      <c r="T34" s="16"/>
      <c r="U34" s="17">
        <f t="shared" si="1"/>
        <v>2035</v>
      </c>
      <c r="V34" s="331"/>
      <c r="W34" s="331"/>
      <c r="X34" s="331"/>
      <c r="Y34" s="331"/>
    </row>
    <row r="35" spans="1:25" s="2" customFormat="1" ht="30.2" customHeight="1" x14ac:dyDescent="0.2">
      <c r="A35" s="331"/>
      <c r="B35" s="331"/>
      <c r="C35" s="337"/>
      <c r="D35" s="338" t="s">
        <v>5091</v>
      </c>
      <c r="E35" s="337"/>
      <c r="F35" s="16" t="s">
        <v>39</v>
      </c>
      <c r="G35" s="338">
        <v>1.03</v>
      </c>
      <c r="H35" s="337"/>
      <c r="I35" s="337"/>
      <c r="J35" s="183">
        <v>29.6</v>
      </c>
      <c r="K35" s="184">
        <v>57</v>
      </c>
      <c r="L35" s="183">
        <v>4</v>
      </c>
      <c r="M35" s="62">
        <v>2015</v>
      </c>
      <c r="N35" s="16">
        <v>2022</v>
      </c>
      <c r="O35" s="16">
        <v>2025</v>
      </c>
      <c r="P35" s="62">
        <v>20</v>
      </c>
      <c r="Q35" s="185" t="s">
        <v>257</v>
      </c>
      <c r="R35" s="17">
        <f t="shared" si="0"/>
        <v>2035</v>
      </c>
      <c r="S35" s="16" t="s">
        <v>63</v>
      </c>
      <c r="T35" s="16"/>
      <c r="U35" s="17">
        <f t="shared" si="1"/>
        <v>2035</v>
      </c>
      <c r="V35" s="331"/>
      <c r="W35" s="331"/>
      <c r="X35" s="331"/>
      <c r="Y35" s="331"/>
    </row>
    <row r="36" spans="1:25" s="2" customFormat="1" ht="30.2" customHeight="1" x14ac:dyDescent="0.2">
      <c r="A36" s="331"/>
      <c r="B36" s="331"/>
      <c r="C36" s="337"/>
      <c r="D36" s="338"/>
      <c r="E36" s="337"/>
      <c r="F36" s="16" t="s">
        <v>39</v>
      </c>
      <c r="G36" s="338"/>
      <c r="H36" s="337"/>
      <c r="I36" s="337"/>
      <c r="J36" s="183">
        <v>0.2</v>
      </c>
      <c r="K36" s="184">
        <v>32</v>
      </c>
      <c r="L36" s="183">
        <v>4</v>
      </c>
      <c r="M36" s="62">
        <v>2015</v>
      </c>
      <c r="N36" s="16">
        <v>2022</v>
      </c>
      <c r="O36" s="16">
        <v>2025</v>
      </c>
      <c r="P36" s="62">
        <v>20</v>
      </c>
      <c r="Q36" s="185" t="s">
        <v>257</v>
      </c>
      <c r="R36" s="17">
        <f t="shared" si="0"/>
        <v>2035</v>
      </c>
      <c r="S36" s="16" t="s">
        <v>63</v>
      </c>
      <c r="T36" s="16"/>
      <c r="U36" s="17">
        <f t="shared" si="1"/>
        <v>2035</v>
      </c>
      <c r="V36" s="331"/>
      <c r="W36" s="331"/>
      <c r="X36" s="331"/>
      <c r="Y36" s="331"/>
    </row>
    <row r="37" spans="1:25" s="2" customFormat="1" ht="30.2" customHeight="1" x14ac:dyDescent="0.2">
      <c r="A37" s="331"/>
      <c r="B37" s="331"/>
      <c r="C37" s="337"/>
      <c r="D37" s="338" t="s">
        <v>5092</v>
      </c>
      <c r="E37" s="337"/>
      <c r="F37" s="16" t="s">
        <v>39</v>
      </c>
      <c r="G37" s="338">
        <v>1.03</v>
      </c>
      <c r="H37" s="337"/>
      <c r="I37" s="337"/>
      <c r="J37" s="183">
        <v>0.6</v>
      </c>
      <c r="K37" s="184">
        <v>57</v>
      </c>
      <c r="L37" s="183">
        <v>4</v>
      </c>
      <c r="M37" s="62">
        <v>2015</v>
      </c>
      <c r="N37" s="16">
        <v>2022</v>
      </c>
      <c r="O37" s="16">
        <v>2025</v>
      </c>
      <c r="P37" s="62">
        <v>20</v>
      </c>
      <c r="Q37" s="185" t="s">
        <v>257</v>
      </c>
      <c r="R37" s="17">
        <f t="shared" si="0"/>
        <v>2035</v>
      </c>
      <c r="S37" s="16" t="s">
        <v>63</v>
      </c>
      <c r="T37" s="16"/>
      <c r="U37" s="17">
        <f t="shared" si="1"/>
        <v>2035</v>
      </c>
      <c r="V37" s="331"/>
      <c r="W37" s="331"/>
      <c r="X37" s="331"/>
      <c r="Y37" s="331"/>
    </row>
    <row r="38" spans="1:25" s="2" customFormat="1" ht="30.2" customHeight="1" x14ac:dyDescent="0.2">
      <c r="A38" s="331"/>
      <c r="B38" s="331"/>
      <c r="C38" s="337"/>
      <c r="D38" s="338"/>
      <c r="E38" s="337"/>
      <c r="F38" s="16" t="s">
        <v>39</v>
      </c>
      <c r="G38" s="338"/>
      <c r="H38" s="337"/>
      <c r="I38" s="337"/>
      <c r="J38" s="183">
        <v>1.2</v>
      </c>
      <c r="K38" s="184">
        <v>32</v>
      </c>
      <c r="L38" s="183">
        <v>4</v>
      </c>
      <c r="M38" s="62">
        <v>2015</v>
      </c>
      <c r="N38" s="16">
        <v>2022</v>
      </c>
      <c r="O38" s="16">
        <v>2025</v>
      </c>
      <c r="P38" s="62">
        <v>20</v>
      </c>
      <c r="Q38" s="185" t="s">
        <v>257</v>
      </c>
      <c r="R38" s="17">
        <f t="shared" si="0"/>
        <v>2035</v>
      </c>
      <c r="S38" s="16" t="s">
        <v>63</v>
      </c>
      <c r="T38" s="16"/>
      <c r="U38" s="17">
        <f t="shared" si="1"/>
        <v>2035</v>
      </c>
      <c r="V38" s="331"/>
      <c r="W38" s="331"/>
      <c r="X38" s="331"/>
      <c r="Y38" s="331"/>
    </row>
    <row r="39" spans="1:25" s="2" customFormat="1" ht="30.2" customHeight="1" x14ac:dyDescent="0.2">
      <c r="A39" s="331"/>
      <c r="B39" s="331"/>
      <c r="C39" s="337"/>
      <c r="D39" s="338" t="s">
        <v>5093</v>
      </c>
      <c r="E39" s="337"/>
      <c r="F39" s="16" t="s">
        <v>39</v>
      </c>
      <c r="G39" s="338">
        <v>1.03</v>
      </c>
      <c r="H39" s="337"/>
      <c r="I39" s="337"/>
      <c r="J39" s="183">
        <v>0.6</v>
      </c>
      <c r="K39" s="184">
        <v>57</v>
      </c>
      <c r="L39" s="183">
        <v>4</v>
      </c>
      <c r="M39" s="62">
        <v>2015</v>
      </c>
      <c r="N39" s="16">
        <v>2022</v>
      </c>
      <c r="O39" s="16">
        <v>2025</v>
      </c>
      <c r="P39" s="62">
        <v>20</v>
      </c>
      <c r="Q39" s="185" t="s">
        <v>257</v>
      </c>
      <c r="R39" s="17">
        <f t="shared" si="0"/>
        <v>2035</v>
      </c>
      <c r="S39" s="16" t="s">
        <v>63</v>
      </c>
      <c r="T39" s="16"/>
      <c r="U39" s="17">
        <f t="shared" si="1"/>
        <v>2035</v>
      </c>
      <c r="V39" s="331"/>
      <c r="W39" s="331"/>
      <c r="X39" s="331"/>
      <c r="Y39" s="331"/>
    </row>
    <row r="40" spans="1:25" s="2" customFormat="1" ht="30.2" customHeight="1" x14ac:dyDescent="0.2">
      <c r="A40" s="331"/>
      <c r="B40" s="331"/>
      <c r="C40" s="337"/>
      <c r="D40" s="338"/>
      <c r="E40" s="337"/>
      <c r="F40" s="16" t="s">
        <v>39</v>
      </c>
      <c r="G40" s="338"/>
      <c r="H40" s="337"/>
      <c r="I40" s="337"/>
      <c r="J40" s="183">
        <v>1.3</v>
      </c>
      <c r="K40" s="184">
        <v>32</v>
      </c>
      <c r="L40" s="183">
        <v>4</v>
      </c>
      <c r="M40" s="62">
        <v>2015</v>
      </c>
      <c r="N40" s="16">
        <v>2022</v>
      </c>
      <c r="O40" s="16">
        <v>2025</v>
      </c>
      <c r="P40" s="62">
        <v>20</v>
      </c>
      <c r="Q40" s="185" t="s">
        <v>257</v>
      </c>
      <c r="R40" s="17">
        <f t="shared" si="0"/>
        <v>2035</v>
      </c>
      <c r="S40" s="16" t="s">
        <v>63</v>
      </c>
      <c r="T40" s="16"/>
      <c r="U40" s="17">
        <f t="shared" si="1"/>
        <v>2035</v>
      </c>
      <c r="V40" s="331"/>
      <c r="W40" s="331"/>
      <c r="X40" s="331"/>
      <c r="Y40" s="331"/>
    </row>
    <row r="41" spans="1:25" s="2" customFormat="1" ht="30.2" customHeight="1" x14ac:dyDescent="0.2">
      <c r="A41" s="331"/>
      <c r="B41" s="331"/>
      <c r="C41" s="337"/>
      <c r="D41" s="338" t="s">
        <v>5094</v>
      </c>
      <c r="E41" s="337"/>
      <c r="F41" s="16" t="s">
        <v>39</v>
      </c>
      <c r="G41" s="338">
        <v>1.03</v>
      </c>
      <c r="H41" s="337"/>
      <c r="I41" s="337"/>
      <c r="J41" s="183">
        <v>13.7</v>
      </c>
      <c r="K41" s="184">
        <v>89</v>
      </c>
      <c r="L41" s="183">
        <v>5</v>
      </c>
      <c r="M41" s="62">
        <v>2015</v>
      </c>
      <c r="N41" s="16">
        <v>2022</v>
      </c>
      <c r="O41" s="16">
        <v>2025</v>
      </c>
      <c r="P41" s="62">
        <v>20</v>
      </c>
      <c r="Q41" s="185" t="s">
        <v>257</v>
      </c>
      <c r="R41" s="17">
        <f t="shared" si="0"/>
        <v>2035</v>
      </c>
      <c r="S41" s="16" t="s">
        <v>63</v>
      </c>
      <c r="T41" s="16"/>
      <c r="U41" s="17">
        <f t="shared" si="1"/>
        <v>2035</v>
      </c>
      <c r="V41" s="331"/>
      <c r="W41" s="331"/>
      <c r="X41" s="331"/>
      <c r="Y41" s="331"/>
    </row>
    <row r="42" spans="1:25" s="2" customFormat="1" ht="30.2" customHeight="1" x14ac:dyDescent="0.2">
      <c r="A42" s="331"/>
      <c r="B42" s="331"/>
      <c r="C42" s="337"/>
      <c r="D42" s="338"/>
      <c r="E42" s="337"/>
      <c r="F42" s="16" t="s">
        <v>39</v>
      </c>
      <c r="G42" s="338"/>
      <c r="H42" s="337"/>
      <c r="I42" s="337"/>
      <c r="J42" s="183">
        <v>32.4</v>
      </c>
      <c r="K42" s="184">
        <v>57</v>
      </c>
      <c r="L42" s="183">
        <v>4</v>
      </c>
      <c r="M42" s="62">
        <v>2015</v>
      </c>
      <c r="N42" s="16">
        <v>2022</v>
      </c>
      <c r="O42" s="16">
        <v>2025</v>
      </c>
      <c r="P42" s="62">
        <v>20</v>
      </c>
      <c r="Q42" s="185" t="s">
        <v>257</v>
      </c>
      <c r="R42" s="17">
        <f t="shared" si="0"/>
        <v>2035</v>
      </c>
      <c r="S42" s="16" t="s">
        <v>63</v>
      </c>
      <c r="T42" s="16"/>
      <c r="U42" s="17">
        <f t="shared" si="1"/>
        <v>2035</v>
      </c>
      <c r="V42" s="331"/>
      <c r="W42" s="331"/>
      <c r="X42" s="331"/>
      <c r="Y42" s="331"/>
    </row>
    <row r="43" spans="1:25" s="2" customFormat="1" ht="30.2" customHeight="1" x14ac:dyDescent="0.2">
      <c r="A43" s="331"/>
      <c r="B43" s="331"/>
      <c r="C43" s="337"/>
      <c r="D43" s="338"/>
      <c r="E43" s="337"/>
      <c r="F43" s="16" t="s">
        <v>39</v>
      </c>
      <c r="G43" s="338"/>
      <c r="H43" s="337"/>
      <c r="I43" s="337"/>
      <c r="J43" s="183">
        <v>0.2</v>
      </c>
      <c r="K43" s="184">
        <v>32</v>
      </c>
      <c r="L43" s="183">
        <v>4</v>
      </c>
      <c r="M43" s="62">
        <v>2015</v>
      </c>
      <c r="N43" s="16">
        <v>2022</v>
      </c>
      <c r="O43" s="16">
        <v>2025</v>
      </c>
      <c r="P43" s="62">
        <v>20</v>
      </c>
      <c r="Q43" s="185" t="s">
        <v>257</v>
      </c>
      <c r="R43" s="17">
        <f t="shared" si="0"/>
        <v>2035</v>
      </c>
      <c r="S43" s="16" t="s">
        <v>63</v>
      </c>
      <c r="T43" s="16"/>
      <c r="U43" s="17">
        <f t="shared" si="1"/>
        <v>2035</v>
      </c>
      <c r="V43" s="331"/>
      <c r="W43" s="331"/>
      <c r="X43" s="331"/>
      <c r="Y43" s="331"/>
    </row>
    <row r="44" spans="1:25" s="2" customFormat="1" ht="30.2" customHeight="1" x14ac:dyDescent="0.2">
      <c r="A44" s="331"/>
      <c r="B44" s="331"/>
      <c r="C44" s="337"/>
      <c r="D44" s="338" t="s">
        <v>5095</v>
      </c>
      <c r="E44" s="337"/>
      <c r="F44" s="16" t="s">
        <v>39</v>
      </c>
      <c r="G44" s="338">
        <v>1.03</v>
      </c>
      <c r="H44" s="337"/>
      <c r="I44" s="337"/>
      <c r="J44" s="183">
        <v>12.5</v>
      </c>
      <c r="K44" s="184">
        <v>57</v>
      </c>
      <c r="L44" s="183">
        <v>4</v>
      </c>
      <c r="M44" s="62">
        <v>2015</v>
      </c>
      <c r="N44" s="16">
        <v>2022</v>
      </c>
      <c r="O44" s="16">
        <v>2025</v>
      </c>
      <c r="P44" s="62">
        <v>20</v>
      </c>
      <c r="Q44" s="185" t="s">
        <v>257</v>
      </c>
      <c r="R44" s="17">
        <f t="shared" si="0"/>
        <v>2035</v>
      </c>
      <c r="S44" s="16" t="s">
        <v>63</v>
      </c>
      <c r="T44" s="16"/>
      <c r="U44" s="17">
        <f t="shared" si="1"/>
        <v>2035</v>
      </c>
      <c r="V44" s="331"/>
      <c r="W44" s="331"/>
      <c r="X44" s="331"/>
      <c r="Y44" s="331"/>
    </row>
    <row r="45" spans="1:25" s="2" customFormat="1" ht="30.2" customHeight="1" x14ac:dyDescent="0.2">
      <c r="A45" s="331"/>
      <c r="B45" s="331"/>
      <c r="C45" s="337"/>
      <c r="D45" s="338"/>
      <c r="E45" s="337"/>
      <c r="F45" s="16" t="s">
        <v>39</v>
      </c>
      <c r="G45" s="338"/>
      <c r="H45" s="337"/>
      <c r="I45" s="337"/>
      <c r="J45" s="183">
        <v>0.4</v>
      </c>
      <c r="K45" s="184">
        <v>32</v>
      </c>
      <c r="L45" s="183">
        <v>4</v>
      </c>
      <c r="M45" s="62">
        <v>2015</v>
      </c>
      <c r="N45" s="16">
        <v>2022</v>
      </c>
      <c r="O45" s="16">
        <v>2025</v>
      </c>
      <c r="P45" s="62">
        <v>20</v>
      </c>
      <c r="Q45" s="185" t="s">
        <v>257</v>
      </c>
      <c r="R45" s="17">
        <f t="shared" si="0"/>
        <v>2035</v>
      </c>
      <c r="S45" s="16" t="s">
        <v>63</v>
      </c>
      <c r="T45" s="16"/>
      <c r="U45" s="17">
        <f t="shared" si="1"/>
        <v>2035</v>
      </c>
      <c r="V45" s="331"/>
      <c r="W45" s="331"/>
      <c r="X45" s="331"/>
      <c r="Y45" s="331"/>
    </row>
    <row r="46" spans="1:25" s="2" customFormat="1" ht="30.2" customHeight="1" x14ac:dyDescent="0.2">
      <c r="A46" s="331"/>
      <c r="B46" s="331"/>
      <c r="C46" s="337"/>
      <c r="D46" s="338" t="s">
        <v>5096</v>
      </c>
      <c r="E46" s="337"/>
      <c r="F46" s="16" t="s">
        <v>39</v>
      </c>
      <c r="G46" s="338">
        <v>1.03</v>
      </c>
      <c r="H46" s="337"/>
      <c r="I46" s="337"/>
      <c r="J46" s="183">
        <v>13.3</v>
      </c>
      <c r="K46" s="184">
        <v>89</v>
      </c>
      <c r="L46" s="183">
        <v>5</v>
      </c>
      <c r="M46" s="62">
        <v>2015</v>
      </c>
      <c r="N46" s="16">
        <v>2022</v>
      </c>
      <c r="O46" s="16">
        <v>2025</v>
      </c>
      <c r="P46" s="62">
        <v>20</v>
      </c>
      <c r="Q46" s="185" t="s">
        <v>257</v>
      </c>
      <c r="R46" s="17">
        <f t="shared" si="0"/>
        <v>2035</v>
      </c>
      <c r="S46" s="16" t="s">
        <v>63</v>
      </c>
      <c r="T46" s="16"/>
      <c r="U46" s="17">
        <f t="shared" si="1"/>
        <v>2035</v>
      </c>
      <c r="V46" s="331"/>
      <c r="W46" s="331"/>
      <c r="X46" s="331"/>
      <c r="Y46" s="331"/>
    </row>
    <row r="47" spans="1:25" s="2" customFormat="1" ht="30.2" customHeight="1" x14ac:dyDescent="0.2">
      <c r="A47" s="331"/>
      <c r="B47" s="331"/>
      <c r="C47" s="337"/>
      <c r="D47" s="338"/>
      <c r="E47" s="337"/>
      <c r="F47" s="16" t="s">
        <v>39</v>
      </c>
      <c r="G47" s="338"/>
      <c r="H47" s="337"/>
      <c r="I47" s="337"/>
      <c r="J47" s="183">
        <v>6.9</v>
      </c>
      <c r="K47" s="184">
        <v>32</v>
      </c>
      <c r="L47" s="183">
        <v>4</v>
      </c>
      <c r="M47" s="62">
        <v>2015</v>
      </c>
      <c r="N47" s="16">
        <v>2022</v>
      </c>
      <c r="O47" s="16">
        <v>2025</v>
      </c>
      <c r="P47" s="62">
        <v>20</v>
      </c>
      <c r="Q47" s="185" t="s">
        <v>257</v>
      </c>
      <c r="R47" s="17">
        <f t="shared" si="0"/>
        <v>2035</v>
      </c>
      <c r="S47" s="16" t="s">
        <v>63</v>
      </c>
      <c r="T47" s="16"/>
      <c r="U47" s="17">
        <f t="shared" si="1"/>
        <v>2035</v>
      </c>
      <c r="V47" s="331"/>
      <c r="W47" s="331"/>
      <c r="X47" s="331"/>
      <c r="Y47" s="331"/>
    </row>
    <row r="48" spans="1:25" s="2" customFormat="1" ht="30.2" customHeight="1" x14ac:dyDescent="0.2">
      <c r="A48" s="331"/>
      <c r="B48" s="331"/>
      <c r="C48" s="337"/>
      <c r="D48" s="54" t="s">
        <v>5097</v>
      </c>
      <c r="E48" s="337"/>
      <c r="F48" s="16" t="s">
        <v>39</v>
      </c>
      <c r="G48" s="54">
        <v>1.03</v>
      </c>
      <c r="H48" s="337"/>
      <c r="I48" s="337"/>
      <c r="J48" s="183">
        <v>0.8</v>
      </c>
      <c r="K48" s="184">
        <v>32</v>
      </c>
      <c r="L48" s="183">
        <v>4</v>
      </c>
      <c r="M48" s="62">
        <v>2015</v>
      </c>
      <c r="N48" s="16">
        <v>2022</v>
      </c>
      <c r="O48" s="16">
        <v>2025</v>
      </c>
      <c r="P48" s="62">
        <v>20</v>
      </c>
      <c r="Q48" s="185" t="s">
        <v>257</v>
      </c>
      <c r="R48" s="17">
        <f t="shared" si="0"/>
        <v>2035</v>
      </c>
      <c r="S48" s="16" t="s">
        <v>63</v>
      </c>
      <c r="T48" s="16"/>
      <c r="U48" s="17">
        <f t="shared" si="1"/>
        <v>2035</v>
      </c>
      <c r="V48" s="331"/>
      <c r="W48" s="331"/>
      <c r="X48" s="331"/>
      <c r="Y48" s="331"/>
    </row>
    <row r="49" spans="1:25" s="2" customFormat="1" ht="30.2" customHeight="1" x14ac:dyDescent="0.2">
      <c r="A49" s="331"/>
      <c r="B49" s="331"/>
      <c r="C49" s="337"/>
      <c r="D49" s="54" t="s">
        <v>5098</v>
      </c>
      <c r="E49" s="337"/>
      <c r="F49" s="16" t="s">
        <v>39</v>
      </c>
      <c r="G49" s="54">
        <v>1.03</v>
      </c>
      <c r="H49" s="337"/>
      <c r="I49" s="337"/>
      <c r="J49" s="183">
        <v>0.5</v>
      </c>
      <c r="K49" s="184">
        <v>32</v>
      </c>
      <c r="L49" s="183">
        <v>4</v>
      </c>
      <c r="M49" s="62">
        <v>2015</v>
      </c>
      <c r="N49" s="16">
        <v>2022</v>
      </c>
      <c r="O49" s="16">
        <v>2025</v>
      </c>
      <c r="P49" s="62">
        <v>20</v>
      </c>
      <c r="Q49" s="185" t="s">
        <v>257</v>
      </c>
      <c r="R49" s="17">
        <f t="shared" si="0"/>
        <v>2035</v>
      </c>
      <c r="S49" s="16" t="s">
        <v>63</v>
      </c>
      <c r="T49" s="16"/>
      <c r="U49" s="17">
        <f t="shared" si="1"/>
        <v>2035</v>
      </c>
      <c r="V49" s="331"/>
      <c r="W49" s="331"/>
      <c r="X49" s="331"/>
      <c r="Y49" s="331"/>
    </row>
    <row r="50" spans="1:25" s="2" customFormat="1" ht="30.2" customHeight="1" x14ac:dyDescent="0.2">
      <c r="A50" s="331"/>
      <c r="B50" s="331"/>
      <c r="C50" s="337"/>
      <c r="D50" s="54" t="s">
        <v>5099</v>
      </c>
      <c r="E50" s="337"/>
      <c r="F50" s="16" t="s">
        <v>39</v>
      </c>
      <c r="G50" s="54">
        <v>1.03</v>
      </c>
      <c r="H50" s="337"/>
      <c r="I50" s="337"/>
      <c r="J50" s="183">
        <v>2.2999999999999998</v>
      </c>
      <c r="K50" s="184">
        <v>57</v>
      </c>
      <c r="L50" s="183">
        <v>4</v>
      </c>
      <c r="M50" s="62">
        <v>2015</v>
      </c>
      <c r="N50" s="16">
        <v>2022</v>
      </c>
      <c r="O50" s="16">
        <v>2025</v>
      </c>
      <c r="P50" s="62">
        <v>20</v>
      </c>
      <c r="Q50" s="185" t="s">
        <v>257</v>
      </c>
      <c r="R50" s="17">
        <f t="shared" si="0"/>
        <v>2035</v>
      </c>
      <c r="S50" s="16" t="s">
        <v>63</v>
      </c>
      <c r="T50" s="16"/>
      <c r="U50" s="17">
        <f t="shared" si="1"/>
        <v>2035</v>
      </c>
      <c r="V50" s="331"/>
      <c r="W50" s="331"/>
      <c r="X50" s="331"/>
      <c r="Y50" s="331"/>
    </row>
    <row r="51" spans="1:25" s="2" customFormat="1" ht="30.2" customHeight="1" x14ac:dyDescent="0.2">
      <c r="A51" s="331"/>
      <c r="B51" s="331"/>
      <c r="C51" s="337"/>
      <c r="D51" s="338" t="s">
        <v>5100</v>
      </c>
      <c r="E51" s="337"/>
      <c r="F51" s="16" t="s">
        <v>39</v>
      </c>
      <c r="G51" s="338">
        <v>1.03</v>
      </c>
      <c r="H51" s="337"/>
      <c r="I51" s="337"/>
      <c r="J51" s="183">
        <v>30.2</v>
      </c>
      <c r="K51" s="184">
        <v>57</v>
      </c>
      <c r="L51" s="183">
        <v>4</v>
      </c>
      <c r="M51" s="62">
        <v>2015</v>
      </c>
      <c r="N51" s="16">
        <v>2022</v>
      </c>
      <c r="O51" s="16">
        <v>2025</v>
      </c>
      <c r="P51" s="62">
        <v>20</v>
      </c>
      <c r="Q51" s="185" t="s">
        <v>257</v>
      </c>
      <c r="R51" s="17">
        <f t="shared" si="0"/>
        <v>2035</v>
      </c>
      <c r="S51" s="16" t="s">
        <v>63</v>
      </c>
      <c r="T51" s="16"/>
      <c r="U51" s="17">
        <f t="shared" si="1"/>
        <v>2035</v>
      </c>
      <c r="V51" s="331"/>
      <c r="W51" s="331"/>
      <c r="X51" s="331"/>
      <c r="Y51" s="331"/>
    </row>
    <row r="52" spans="1:25" s="2" customFormat="1" ht="30.2" customHeight="1" x14ac:dyDescent="0.2">
      <c r="A52" s="331"/>
      <c r="B52" s="331"/>
      <c r="C52" s="337"/>
      <c r="D52" s="338"/>
      <c r="E52" s="337"/>
      <c r="F52" s="16" t="s">
        <v>39</v>
      </c>
      <c r="G52" s="338"/>
      <c r="H52" s="337"/>
      <c r="I52" s="337"/>
      <c r="J52" s="183">
        <v>0.2</v>
      </c>
      <c r="K52" s="184">
        <v>32</v>
      </c>
      <c r="L52" s="183">
        <v>4</v>
      </c>
      <c r="M52" s="62">
        <v>2015</v>
      </c>
      <c r="N52" s="16">
        <v>2022</v>
      </c>
      <c r="O52" s="16">
        <v>2025</v>
      </c>
      <c r="P52" s="62">
        <v>20</v>
      </c>
      <c r="Q52" s="185" t="s">
        <v>257</v>
      </c>
      <c r="R52" s="17">
        <f t="shared" si="0"/>
        <v>2035</v>
      </c>
      <c r="S52" s="16" t="s">
        <v>63</v>
      </c>
      <c r="T52" s="16"/>
      <c r="U52" s="17">
        <f t="shared" si="1"/>
        <v>2035</v>
      </c>
      <c r="V52" s="331"/>
      <c r="W52" s="331"/>
      <c r="X52" s="331"/>
      <c r="Y52" s="331"/>
    </row>
    <row r="53" spans="1:25" s="2" customFormat="1" ht="30.2" customHeight="1" x14ac:dyDescent="0.2">
      <c r="A53" s="331"/>
      <c r="B53" s="331"/>
      <c r="C53" s="337"/>
      <c r="D53" s="338" t="s">
        <v>5101</v>
      </c>
      <c r="E53" s="337"/>
      <c r="F53" s="16" t="s">
        <v>39</v>
      </c>
      <c r="G53" s="338">
        <v>1.03</v>
      </c>
      <c r="H53" s="337"/>
      <c r="I53" s="337"/>
      <c r="J53" s="183">
        <v>0.6</v>
      </c>
      <c r="K53" s="184">
        <v>89</v>
      </c>
      <c r="L53" s="183">
        <v>5</v>
      </c>
      <c r="M53" s="62">
        <v>2015</v>
      </c>
      <c r="N53" s="16">
        <v>2022</v>
      </c>
      <c r="O53" s="16">
        <v>2025</v>
      </c>
      <c r="P53" s="62">
        <v>20</v>
      </c>
      <c r="Q53" s="185" t="s">
        <v>257</v>
      </c>
      <c r="R53" s="17">
        <f t="shared" si="0"/>
        <v>2035</v>
      </c>
      <c r="S53" s="16" t="s">
        <v>63</v>
      </c>
      <c r="T53" s="16"/>
      <c r="U53" s="17">
        <f t="shared" si="1"/>
        <v>2035</v>
      </c>
      <c r="V53" s="331"/>
      <c r="W53" s="331"/>
      <c r="X53" s="331"/>
      <c r="Y53" s="331"/>
    </row>
    <row r="54" spans="1:25" s="2" customFormat="1" ht="30.2" customHeight="1" x14ac:dyDescent="0.2">
      <c r="A54" s="331"/>
      <c r="B54" s="331"/>
      <c r="C54" s="337"/>
      <c r="D54" s="338"/>
      <c r="E54" s="337"/>
      <c r="F54" s="16" t="s">
        <v>39</v>
      </c>
      <c r="G54" s="338"/>
      <c r="H54" s="337"/>
      <c r="I54" s="337"/>
      <c r="J54" s="183">
        <v>21.8</v>
      </c>
      <c r="K54" s="184">
        <v>57</v>
      </c>
      <c r="L54" s="183">
        <v>4</v>
      </c>
      <c r="M54" s="62">
        <v>2015</v>
      </c>
      <c r="N54" s="16">
        <v>2022</v>
      </c>
      <c r="O54" s="16">
        <v>2025</v>
      </c>
      <c r="P54" s="62">
        <v>20</v>
      </c>
      <c r="Q54" s="185" t="s">
        <v>257</v>
      </c>
      <c r="R54" s="17">
        <f t="shared" si="0"/>
        <v>2035</v>
      </c>
      <c r="S54" s="16" t="s">
        <v>63</v>
      </c>
      <c r="T54" s="16"/>
      <c r="U54" s="17">
        <f t="shared" si="1"/>
        <v>2035</v>
      </c>
      <c r="V54" s="331"/>
      <c r="W54" s="331"/>
      <c r="X54" s="331"/>
      <c r="Y54" s="331"/>
    </row>
    <row r="55" spans="1:25" s="2" customFormat="1" ht="30.2" customHeight="1" x14ac:dyDescent="0.2">
      <c r="A55" s="331"/>
      <c r="B55" s="331"/>
      <c r="C55" s="337"/>
      <c r="D55" s="338"/>
      <c r="E55" s="337"/>
      <c r="F55" s="16" t="s">
        <v>39</v>
      </c>
      <c r="G55" s="338"/>
      <c r="H55" s="337"/>
      <c r="I55" s="337"/>
      <c r="J55" s="183">
        <v>0.2</v>
      </c>
      <c r="K55" s="184">
        <v>32</v>
      </c>
      <c r="L55" s="183">
        <v>4</v>
      </c>
      <c r="M55" s="62">
        <v>2015</v>
      </c>
      <c r="N55" s="16">
        <v>2022</v>
      </c>
      <c r="O55" s="16">
        <v>2025</v>
      </c>
      <c r="P55" s="62">
        <v>20</v>
      </c>
      <c r="Q55" s="185" t="s">
        <v>257</v>
      </c>
      <c r="R55" s="17">
        <f t="shared" si="0"/>
        <v>2035</v>
      </c>
      <c r="S55" s="16" t="s">
        <v>63</v>
      </c>
      <c r="T55" s="16"/>
      <c r="U55" s="17">
        <f t="shared" si="1"/>
        <v>2035</v>
      </c>
      <c r="V55" s="331"/>
      <c r="W55" s="331"/>
      <c r="X55" s="331"/>
      <c r="Y55" s="331"/>
    </row>
    <row r="56" spans="1:25" s="2" customFormat="1" ht="30.2" customHeight="1" x14ac:dyDescent="0.2">
      <c r="A56" s="331"/>
      <c r="B56" s="331"/>
      <c r="C56" s="337"/>
      <c r="D56" s="54" t="s">
        <v>5102</v>
      </c>
      <c r="E56" s="337"/>
      <c r="F56" s="16" t="s">
        <v>39</v>
      </c>
      <c r="G56" s="54">
        <v>1.03</v>
      </c>
      <c r="H56" s="337"/>
      <c r="I56" s="337"/>
      <c r="J56" s="183">
        <v>2.2999999999999998</v>
      </c>
      <c r="K56" s="184">
        <v>57</v>
      </c>
      <c r="L56" s="183">
        <v>4</v>
      </c>
      <c r="M56" s="62">
        <v>2015</v>
      </c>
      <c r="N56" s="16">
        <v>2022</v>
      </c>
      <c r="O56" s="16">
        <v>2025</v>
      </c>
      <c r="P56" s="62">
        <v>20</v>
      </c>
      <c r="Q56" s="185" t="s">
        <v>257</v>
      </c>
      <c r="R56" s="17">
        <f t="shared" si="0"/>
        <v>2035</v>
      </c>
      <c r="S56" s="16" t="s">
        <v>63</v>
      </c>
      <c r="T56" s="16"/>
      <c r="U56" s="17">
        <f t="shared" si="1"/>
        <v>2035</v>
      </c>
      <c r="V56" s="331"/>
      <c r="W56" s="331"/>
      <c r="X56" s="331"/>
      <c r="Y56" s="331"/>
    </row>
    <row r="57" spans="1:25" s="2" customFormat="1" ht="30.2" customHeight="1" x14ac:dyDescent="0.2">
      <c r="A57" s="331"/>
      <c r="B57" s="331"/>
      <c r="C57" s="337"/>
      <c r="D57" s="54" t="s">
        <v>5103</v>
      </c>
      <c r="E57" s="337"/>
      <c r="F57" s="16" t="s">
        <v>39</v>
      </c>
      <c r="G57" s="54">
        <v>1.03</v>
      </c>
      <c r="H57" s="337"/>
      <c r="I57" s="337"/>
      <c r="J57" s="183">
        <v>1.8</v>
      </c>
      <c r="K57" s="184">
        <v>57</v>
      </c>
      <c r="L57" s="183">
        <v>4</v>
      </c>
      <c r="M57" s="62">
        <v>2015</v>
      </c>
      <c r="N57" s="16">
        <v>2022</v>
      </c>
      <c r="O57" s="16">
        <v>2025</v>
      </c>
      <c r="P57" s="62">
        <v>20</v>
      </c>
      <c r="Q57" s="185" t="s">
        <v>257</v>
      </c>
      <c r="R57" s="17">
        <f t="shared" si="0"/>
        <v>2035</v>
      </c>
      <c r="S57" s="16" t="s">
        <v>63</v>
      </c>
      <c r="T57" s="16"/>
      <c r="U57" s="17">
        <f t="shared" si="1"/>
        <v>2035</v>
      </c>
      <c r="V57" s="331"/>
      <c r="W57" s="331"/>
      <c r="X57" s="331"/>
      <c r="Y57" s="331"/>
    </row>
    <row r="58" spans="1:25" s="2" customFormat="1" ht="30.2" customHeight="1" x14ac:dyDescent="0.2">
      <c r="A58" s="331"/>
      <c r="B58" s="331"/>
      <c r="C58" s="337"/>
      <c r="D58" s="338" t="s">
        <v>5104</v>
      </c>
      <c r="E58" s="337"/>
      <c r="F58" s="16" t="s">
        <v>39</v>
      </c>
      <c r="G58" s="338">
        <v>1.03</v>
      </c>
      <c r="H58" s="337"/>
      <c r="I58" s="337"/>
      <c r="J58" s="183">
        <v>53.4</v>
      </c>
      <c r="K58" s="184">
        <v>57</v>
      </c>
      <c r="L58" s="183">
        <v>4</v>
      </c>
      <c r="M58" s="62">
        <v>2015</v>
      </c>
      <c r="N58" s="16">
        <v>2022</v>
      </c>
      <c r="O58" s="16">
        <v>2025</v>
      </c>
      <c r="P58" s="62">
        <v>20</v>
      </c>
      <c r="Q58" s="185" t="s">
        <v>257</v>
      </c>
      <c r="R58" s="17">
        <f t="shared" si="0"/>
        <v>2035</v>
      </c>
      <c r="S58" s="16" t="s">
        <v>63</v>
      </c>
      <c r="T58" s="16"/>
      <c r="U58" s="17">
        <f t="shared" si="1"/>
        <v>2035</v>
      </c>
      <c r="V58" s="331"/>
      <c r="W58" s="331"/>
      <c r="X58" s="331"/>
      <c r="Y58" s="331"/>
    </row>
    <row r="59" spans="1:25" s="2" customFormat="1" ht="30.2" customHeight="1" x14ac:dyDescent="0.2">
      <c r="A59" s="331"/>
      <c r="B59" s="331"/>
      <c r="C59" s="337"/>
      <c r="D59" s="338"/>
      <c r="E59" s="337"/>
      <c r="F59" s="16" t="s">
        <v>39</v>
      </c>
      <c r="G59" s="338"/>
      <c r="H59" s="337"/>
      <c r="I59" s="337"/>
      <c r="J59" s="183">
        <v>3</v>
      </c>
      <c r="K59" s="184">
        <v>32</v>
      </c>
      <c r="L59" s="183">
        <v>4</v>
      </c>
      <c r="M59" s="62">
        <v>2015</v>
      </c>
      <c r="N59" s="16">
        <v>2022</v>
      </c>
      <c r="O59" s="16">
        <v>2025</v>
      </c>
      <c r="P59" s="62">
        <v>20</v>
      </c>
      <c r="Q59" s="185" t="s">
        <v>257</v>
      </c>
      <c r="R59" s="17">
        <f t="shared" si="0"/>
        <v>2035</v>
      </c>
      <c r="S59" s="16" t="s">
        <v>63</v>
      </c>
      <c r="T59" s="16"/>
      <c r="U59" s="17">
        <f t="shared" si="1"/>
        <v>2035</v>
      </c>
      <c r="V59" s="331"/>
      <c r="W59" s="331"/>
      <c r="X59" s="331"/>
      <c r="Y59" s="331"/>
    </row>
    <row r="60" spans="1:25" s="2" customFormat="1" ht="30.2" customHeight="1" x14ac:dyDescent="0.2">
      <c r="A60" s="331"/>
      <c r="B60" s="331"/>
      <c r="C60" s="337"/>
      <c r="D60" s="338" t="s">
        <v>5105</v>
      </c>
      <c r="E60" s="337"/>
      <c r="F60" s="16" t="s">
        <v>39</v>
      </c>
      <c r="G60" s="338">
        <v>1.03</v>
      </c>
      <c r="H60" s="337"/>
      <c r="I60" s="337"/>
      <c r="J60" s="183">
        <v>123.1</v>
      </c>
      <c r="K60" s="184">
        <v>89</v>
      </c>
      <c r="L60" s="183">
        <v>5</v>
      </c>
      <c r="M60" s="62">
        <v>2015</v>
      </c>
      <c r="N60" s="16">
        <v>2022</v>
      </c>
      <c r="O60" s="16">
        <v>2025</v>
      </c>
      <c r="P60" s="62">
        <v>20</v>
      </c>
      <c r="Q60" s="185" t="s">
        <v>257</v>
      </c>
      <c r="R60" s="17">
        <f t="shared" si="0"/>
        <v>2035</v>
      </c>
      <c r="S60" s="16" t="s">
        <v>63</v>
      </c>
      <c r="T60" s="16"/>
      <c r="U60" s="17">
        <f t="shared" si="1"/>
        <v>2035</v>
      </c>
      <c r="V60" s="331"/>
      <c r="W60" s="331"/>
      <c r="X60" s="331"/>
      <c r="Y60" s="331"/>
    </row>
    <row r="61" spans="1:25" s="2" customFormat="1" ht="30.2" customHeight="1" x14ac:dyDescent="0.2">
      <c r="A61" s="331"/>
      <c r="B61" s="331"/>
      <c r="C61" s="337"/>
      <c r="D61" s="338"/>
      <c r="E61" s="337"/>
      <c r="F61" s="16" t="s">
        <v>39</v>
      </c>
      <c r="G61" s="338"/>
      <c r="H61" s="337"/>
      <c r="I61" s="337"/>
      <c r="J61" s="183">
        <v>16.600000000000001</v>
      </c>
      <c r="K61" s="184">
        <v>57</v>
      </c>
      <c r="L61" s="183">
        <v>4</v>
      </c>
      <c r="M61" s="62">
        <v>2015</v>
      </c>
      <c r="N61" s="16">
        <v>2022</v>
      </c>
      <c r="O61" s="16">
        <v>2025</v>
      </c>
      <c r="P61" s="62">
        <v>20</v>
      </c>
      <c r="Q61" s="185" t="s">
        <v>257</v>
      </c>
      <c r="R61" s="17">
        <f t="shared" si="0"/>
        <v>2035</v>
      </c>
      <c r="S61" s="16" t="s">
        <v>63</v>
      </c>
      <c r="T61" s="16"/>
      <c r="U61" s="17">
        <f t="shared" si="1"/>
        <v>2035</v>
      </c>
      <c r="V61" s="331"/>
      <c r="W61" s="331"/>
      <c r="X61" s="331"/>
      <c r="Y61" s="331"/>
    </row>
    <row r="62" spans="1:25" s="2" customFormat="1" ht="30.2" customHeight="1" x14ac:dyDescent="0.2">
      <c r="A62" s="331"/>
      <c r="B62" s="331"/>
      <c r="C62" s="337"/>
      <c r="D62" s="338"/>
      <c r="E62" s="337"/>
      <c r="F62" s="16" t="s">
        <v>39</v>
      </c>
      <c r="G62" s="338"/>
      <c r="H62" s="337"/>
      <c r="I62" s="337"/>
      <c r="J62" s="183">
        <v>9.9</v>
      </c>
      <c r="K62" s="184">
        <v>32</v>
      </c>
      <c r="L62" s="183">
        <v>4</v>
      </c>
      <c r="M62" s="62">
        <v>2015</v>
      </c>
      <c r="N62" s="16">
        <v>2022</v>
      </c>
      <c r="O62" s="16">
        <v>2025</v>
      </c>
      <c r="P62" s="62">
        <v>20</v>
      </c>
      <c r="Q62" s="185" t="s">
        <v>257</v>
      </c>
      <c r="R62" s="17">
        <f t="shared" si="0"/>
        <v>2035</v>
      </c>
      <c r="S62" s="16" t="s">
        <v>63</v>
      </c>
      <c r="T62" s="16"/>
      <c r="U62" s="17">
        <f t="shared" si="1"/>
        <v>2035</v>
      </c>
      <c r="V62" s="331"/>
      <c r="W62" s="331"/>
      <c r="X62" s="331"/>
      <c r="Y62" s="331"/>
    </row>
    <row r="63" spans="1:25" s="2" customFormat="1" ht="30.2" customHeight="1" x14ac:dyDescent="0.2">
      <c r="A63" s="331"/>
      <c r="B63" s="331"/>
      <c r="C63" s="337"/>
      <c r="D63" s="338" t="s">
        <v>5106</v>
      </c>
      <c r="E63" s="337"/>
      <c r="F63" s="16" t="s">
        <v>39</v>
      </c>
      <c r="G63" s="338">
        <v>1.03</v>
      </c>
      <c r="H63" s="337"/>
      <c r="I63" s="337"/>
      <c r="J63" s="183">
        <v>2.1</v>
      </c>
      <c r="K63" s="184">
        <v>89</v>
      </c>
      <c r="L63" s="183">
        <v>5</v>
      </c>
      <c r="M63" s="62">
        <v>2015</v>
      </c>
      <c r="N63" s="16">
        <v>2022</v>
      </c>
      <c r="O63" s="16">
        <v>2025</v>
      </c>
      <c r="P63" s="62">
        <v>20</v>
      </c>
      <c r="Q63" s="185" t="s">
        <v>257</v>
      </c>
      <c r="R63" s="17">
        <f t="shared" si="0"/>
        <v>2035</v>
      </c>
      <c r="S63" s="16" t="s">
        <v>63</v>
      </c>
      <c r="T63" s="16"/>
      <c r="U63" s="17">
        <f t="shared" si="1"/>
        <v>2035</v>
      </c>
      <c r="V63" s="331"/>
      <c r="W63" s="331"/>
      <c r="X63" s="331"/>
      <c r="Y63" s="331"/>
    </row>
    <row r="64" spans="1:25" s="2" customFormat="1" ht="30.2" customHeight="1" x14ac:dyDescent="0.2">
      <c r="A64" s="331"/>
      <c r="B64" s="331"/>
      <c r="C64" s="337"/>
      <c r="D64" s="338"/>
      <c r="E64" s="337"/>
      <c r="F64" s="16" t="s">
        <v>39</v>
      </c>
      <c r="G64" s="338"/>
      <c r="H64" s="337"/>
      <c r="I64" s="337"/>
      <c r="J64" s="183">
        <v>16.399999999999999</v>
      </c>
      <c r="K64" s="184">
        <v>57</v>
      </c>
      <c r="L64" s="183">
        <v>4</v>
      </c>
      <c r="M64" s="62">
        <v>2015</v>
      </c>
      <c r="N64" s="16">
        <v>2022</v>
      </c>
      <c r="O64" s="16">
        <v>2025</v>
      </c>
      <c r="P64" s="62">
        <v>20</v>
      </c>
      <c r="Q64" s="185" t="s">
        <v>257</v>
      </c>
      <c r="R64" s="17">
        <f t="shared" si="0"/>
        <v>2035</v>
      </c>
      <c r="S64" s="16" t="s">
        <v>63</v>
      </c>
      <c r="T64" s="16"/>
      <c r="U64" s="17">
        <f t="shared" si="1"/>
        <v>2035</v>
      </c>
      <c r="V64" s="331"/>
      <c r="W64" s="331"/>
      <c r="X64" s="331"/>
      <c r="Y64" s="331"/>
    </row>
    <row r="65" spans="1:25" s="2" customFormat="1" ht="30.2" customHeight="1" x14ac:dyDescent="0.2">
      <c r="A65" s="331"/>
      <c r="B65" s="331"/>
      <c r="C65" s="337"/>
      <c r="D65" s="338"/>
      <c r="E65" s="337"/>
      <c r="F65" s="16" t="s">
        <v>39</v>
      </c>
      <c r="G65" s="338"/>
      <c r="H65" s="337"/>
      <c r="I65" s="337"/>
      <c r="J65" s="183">
        <v>4.2</v>
      </c>
      <c r="K65" s="184">
        <v>32</v>
      </c>
      <c r="L65" s="183">
        <v>4</v>
      </c>
      <c r="M65" s="62">
        <v>2015</v>
      </c>
      <c r="N65" s="16">
        <v>2022</v>
      </c>
      <c r="O65" s="16">
        <v>2025</v>
      </c>
      <c r="P65" s="62">
        <v>20</v>
      </c>
      <c r="Q65" s="185" t="s">
        <v>257</v>
      </c>
      <c r="R65" s="17">
        <f t="shared" si="0"/>
        <v>2035</v>
      </c>
      <c r="S65" s="16" t="s">
        <v>63</v>
      </c>
      <c r="T65" s="16"/>
      <c r="U65" s="17">
        <f t="shared" si="1"/>
        <v>2035</v>
      </c>
      <c r="V65" s="331"/>
      <c r="W65" s="331"/>
      <c r="X65" s="331"/>
      <c r="Y65" s="331"/>
    </row>
    <row r="66" spans="1:25" s="2" customFormat="1" ht="30.2" customHeight="1" x14ac:dyDescent="0.2">
      <c r="A66" s="331"/>
      <c r="B66" s="331"/>
      <c r="C66" s="337"/>
      <c r="D66" s="54" t="s">
        <v>5107</v>
      </c>
      <c r="E66" s="337"/>
      <c r="F66" s="16" t="s">
        <v>39</v>
      </c>
      <c r="G66" s="54">
        <v>1.03</v>
      </c>
      <c r="H66" s="337"/>
      <c r="I66" s="337"/>
      <c r="J66" s="183">
        <v>6.9</v>
      </c>
      <c r="K66" s="184">
        <v>32</v>
      </c>
      <c r="L66" s="183">
        <v>4</v>
      </c>
      <c r="M66" s="62">
        <v>2015</v>
      </c>
      <c r="N66" s="16">
        <v>2022</v>
      </c>
      <c r="O66" s="16">
        <v>2025</v>
      </c>
      <c r="P66" s="62">
        <v>20</v>
      </c>
      <c r="Q66" s="185" t="s">
        <v>257</v>
      </c>
      <c r="R66" s="17">
        <f t="shared" si="0"/>
        <v>2035</v>
      </c>
      <c r="S66" s="16" t="s">
        <v>63</v>
      </c>
      <c r="T66" s="16"/>
      <c r="U66" s="17">
        <f t="shared" ref="U66:U129" si="2">IFERROR(IF(S66="",R66,S66+T66),R66)</f>
        <v>2035</v>
      </c>
      <c r="V66" s="331"/>
      <c r="W66" s="331"/>
      <c r="X66" s="331"/>
      <c r="Y66" s="331"/>
    </row>
    <row r="67" spans="1:25" s="2" customFormat="1" ht="30.2" customHeight="1" x14ac:dyDescent="0.2">
      <c r="A67" s="331"/>
      <c r="B67" s="331"/>
      <c r="C67" s="337"/>
      <c r="D67" s="338" t="s">
        <v>5108</v>
      </c>
      <c r="E67" s="337"/>
      <c r="F67" s="16" t="s">
        <v>39</v>
      </c>
      <c r="G67" s="338">
        <v>1.03</v>
      </c>
      <c r="H67" s="337"/>
      <c r="I67" s="337"/>
      <c r="J67" s="183">
        <v>17.7</v>
      </c>
      <c r="K67" s="184">
        <v>57</v>
      </c>
      <c r="L67" s="183">
        <v>4</v>
      </c>
      <c r="M67" s="62">
        <v>2015</v>
      </c>
      <c r="N67" s="16">
        <v>2022</v>
      </c>
      <c r="O67" s="16">
        <v>2025</v>
      </c>
      <c r="P67" s="62">
        <v>20</v>
      </c>
      <c r="Q67" s="185" t="s">
        <v>257</v>
      </c>
      <c r="R67" s="17">
        <f t="shared" si="0"/>
        <v>2035</v>
      </c>
      <c r="S67" s="16" t="s">
        <v>63</v>
      </c>
      <c r="T67" s="16"/>
      <c r="U67" s="17">
        <f t="shared" si="2"/>
        <v>2035</v>
      </c>
      <c r="V67" s="331"/>
      <c r="W67" s="331"/>
      <c r="X67" s="331"/>
      <c r="Y67" s="331"/>
    </row>
    <row r="68" spans="1:25" s="2" customFormat="1" ht="30.2" customHeight="1" x14ac:dyDescent="0.2">
      <c r="A68" s="331"/>
      <c r="B68" s="331"/>
      <c r="C68" s="337"/>
      <c r="D68" s="338"/>
      <c r="E68" s="337"/>
      <c r="F68" s="16" t="s">
        <v>39</v>
      </c>
      <c r="G68" s="338"/>
      <c r="H68" s="337"/>
      <c r="I68" s="337"/>
      <c r="J68" s="183">
        <v>3.3</v>
      </c>
      <c r="K68" s="184">
        <v>32</v>
      </c>
      <c r="L68" s="183">
        <v>4</v>
      </c>
      <c r="M68" s="62">
        <v>2015</v>
      </c>
      <c r="N68" s="16">
        <v>2022</v>
      </c>
      <c r="O68" s="16">
        <v>2025</v>
      </c>
      <c r="P68" s="62">
        <v>20</v>
      </c>
      <c r="Q68" s="185" t="s">
        <v>257</v>
      </c>
      <c r="R68" s="17">
        <f t="shared" si="0"/>
        <v>2035</v>
      </c>
      <c r="S68" s="16" t="s">
        <v>63</v>
      </c>
      <c r="T68" s="16"/>
      <c r="U68" s="17">
        <f t="shared" si="2"/>
        <v>2035</v>
      </c>
      <c r="V68" s="331"/>
      <c r="W68" s="331"/>
      <c r="X68" s="331"/>
      <c r="Y68" s="331"/>
    </row>
    <row r="69" spans="1:25" s="2" customFormat="1" ht="30.2" customHeight="1" x14ac:dyDescent="0.2">
      <c r="A69" s="331"/>
      <c r="B69" s="331"/>
      <c r="C69" s="337"/>
      <c r="D69" s="338" t="s">
        <v>5109</v>
      </c>
      <c r="E69" s="337"/>
      <c r="F69" s="16" t="s">
        <v>39</v>
      </c>
      <c r="G69" s="338">
        <v>1.03</v>
      </c>
      <c r="H69" s="337"/>
      <c r="I69" s="337"/>
      <c r="J69" s="183">
        <v>10.6</v>
      </c>
      <c r="K69" s="184">
        <v>57</v>
      </c>
      <c r="L69" s="183">
        <v>4</v>
      </c>
      <c r="M69" s="62">
        <v>2015</v>
      </c>
      <c r="N69" s="16">
        <v>2022</v>
      </c>
      <c r="O69" s="16">
        <v>2025</v>
      </c>
      <c r="P69" s="62">
        <v>20</v>
      </c>
      <c r="Q69" s="185" t="s">
        <v>257</v>
      </c>
      <c r="R69" s="17">
        <f t="shared" si="0"/>
        <v>2035</v>
      </c>
      <c r="S69" s="16" t="s">
        <v>63</v>
      </c>
      <c r="T69" s="16"/>
      <c r="U69" s="17">
        <f t="shared" si="2"/>
        <v>2035</v>
      </c>
      <c r="V69" s="331"/>
      <c r="W69" s="331"/>
      <c r="X69" s="331"/>
      <c r="Y69" s="331"/>
    </row>
    <row r="70" spans="1:25" s="2" customFormat="1" ht="30.2" customHeight="1" x14ac:dyDescent="0.2">
      <c r="A70" s="331"/>
      <c r="B70" s="331"/>
      <c r="C70" s="337"/>
      <c r="D70" s="338"/>
      <c r="E70" s="337"/>
      <c r="F70" s="16" t="s">
        <v>39</v>
      </c>
      <c r="G70" s="338"/>
      <c r="H70" s="337"/>
      <c r="I70" s="337"/>
      <c r="J70" s="183">
        <v>5.9</v>
      </c>
      <c r="K70" s="184">
        <v>32</v>
      </c>
      <c r="L70" s="183">
        <v>4</v>
      </c>
      <c r="M70" s="62">
        <v>2015</v>
      </c>
      <c r="N70" s="16">
        <v>2022</v>
      </c>
      <c r="O70" s="16">
        <v>2025</v>
      </c>
      <c r="P70" s="62">
        <v>20</v>
      </c>
      <c r="Q70" s="185" t="s">
        <v>257</v>
      </c>
      <c r="R70" s="17">
        <f t="shared" si="0"/>
        <v>2035</v>
      </c>
      <c r="S70" s="16" t="s">
        <v>63</v>
      </c>
      <c r="T70" s="16"/>
      <c r="U70" s="17">
        <f t="shared" si="2"/>
        <v>2035</v>
      </c>
      <c r="V70" s="331"/>
      <c r="W70" s="331"/>
      <c r="X70" s="331"/>
      <c r="Y70" s="331"/>
    </row>
    <row r="71" spans="1:25" s="2" customFormat="1" ht="30.2" customHeight="1" x14ac:dyDescent="0.2">
      <c r="A71" s="331"/>
      <c r="B71" s="331"/>
      <c r="C71" s="337"/>
      <c r="D71" s="338" t="s">
        <v>5110</v>
      </c>
      <c r="E71" s="337"/>
      <c r="F71" s="16" t="s">
        <v>39</v>
      </c>
      <c r="G71" s="338">
        <v>1.03</v>
      </c>
      <c r="H71" s="337"/>
      <c r="I71" s="337"/>
      <c r="J71" s="183">
        <v>19.899999999999999</v>
      </c>
      <c r="K71" s="184">
        <v>57</v>
      </c>
      <c r="L71" s="183">
        <v>4</v>
      </c>
      <c r="M71" s="62">
        <v>2015</v>
      </c>
      <c r="N71" s="16">
        <v>2022</v>
      </c>
      <c r="O71" s="16">
        <v>2025</v>
      </c>
      <c r="P71" s="62">
        <v>20</v>
      </c>
      <c r="Q71" s="185" t="s">
        <v>257</v>
      </c>
      <c r="R71" s="17">
        <f t="shared" si="0"/>
        <v>2035</v>
      </c>
      <c r="S71" s="16" t="s">
        <v>63</v>
      </c>
      <c r="T71" s="16"/>
      <c r="U71" s="17">
        <f t="shared" si="2"/>
        <v>2035</v>
      </c>
      <c r="V71" s="331"/>
      <c r="W71" s="331"/>
      <c r="X71" s="331"/>
      <c r="Y71" s="331"/>
    </row>
    <row r="72" spans="1:25" s="2" customFormat="1" ht="30.2" customHeight="1" x14ac:dyDescent="0.2">
      <c r="A72" s="331"/>
      <c r="B72" s="331"/>
      <c r="C72" s="337"/>
      <c r="D72" s="338"/>
      <c r="E72" s="337"/>
      <c r="F72" s="16" t="s">
        <v>39</v>
      </c>
      <c r="G72" s="338"/>
      <c r="H72" s="337"/>
      <c r="I72" s="337"/>
      <c r="J72" s="183">
        <v>5.8</v>
      </c>
      <c r="K72" s="184">
        <v>32</v>
      </c>
      <c r="L72" s="183">
        <v>4</v>
      </c>
      <c r="M72" s="62">
        <v>2015</v>
      </c>
      <c r="N72" s="16">
        <v>2022</v>
      </c>
      <c r="O72" s="16">
        <v>2025</v>
      </c>
      <c r="P72" s="62">
        <v>20</v>
      </c>
      <c r="Q72" s="185" t="s">
        <v>257</v>
      </c>
      <c r="R72" s="17">
        <f t="shared" si="0"/>
        <v>2035</v>
      </c>
      <c r="S72" s="16" t="s">
        <v>63</v>
      </c>
      <c r="T72" s="16"/>
      <c r="U72" s="17">
        <f t="shared" si="2"/>
        <v>2035</v>
      </c>
      <c r="V72" s="331"/>
      <c r="W72" s="331"/>
      <c r="X72" s="331"/>
      <c r="Y72" s="331"/>
    </row>
    <row r="73" spans="1:25" s="2" customFormat="1" ht="30.2" customHeight="1" x14ac:dyDescent="0.2">
      <c r="A73" s="331">
        <v>2</v>
      </c>
      <c r="B73" s="331" t="s">
        <v>5111</v>
      </c>
      <c r="C73" s="337" t="s">
        <v>5112</v>
      </c>
      <c r="D73" s="338" t="s">
        <v>5113</v>
      </c>
      <c r="E73" s="337" t="s">
        <v>789</v>
      </c>
      <c r="F73" s="16" t="s">
        <v>39</v>
      </c>
      <c r="G73" s="338">
        <v>0.9</v>
      </c>
      <c r="H73" s="337" t="s">
        <v>5114</v>
      </c>
      <c r="I73" s="337" t="s">
        <v>5115</v>
      </c>
      <c r="J73" s="183">
        <v>7.1</v>
      </c>
      <c r="K73" s="184">
        <v>89</v>
      </c>
      <c r="L73" s="183">
        <v>5</v>
      </c>
      <c r="M73" s="62">
        <v>2015</v>
      </c>
      <c r="N73" s="16">
        <v>2021</v>
      </c>
      <c r="O73" s="16">
        <v>2025</v>
      </c>
      <c r="P73" s="62">
        <v>20</v>
      </c>
      <c r="Q73" s="185" t="s">
        <v>257</v>
      </c>
      <c r="R73" s="17">
        <f t="shared" si="0"/>
        <v>2035</v>
      </c>
      <c r="S73" s="16" t="s">
        <v>63</v>
      </c>
      <c r="T73" s="16"/>
      <c r="U73" s="17">
        <f t="shared" si="2"/>
        <v>2035</v>
      </c>
      <c r="V73" s="331">
        <v>198</v>
      </c>
      <c r="W73" s="331">
        <v>268</v>
      </c>
      <c r="X73" s="331">
        <f>SUM(V73:W105)</f>
        <v>466</v>
      </c>
      <c r="Y73" s="331" t="s">
        <v>7003</v>
      </c>
    </row>
    <row r="74" spans="1:25" s="2" customFormat="1" ht="30.2" customHeight="1" x14ac:dyDescent="0.2">
      <c r="A74" s="331"/>
      <c r="B74" s="331"/>
      <c r="C74" s="337"/>
      <c r="D74" s="338"/>
      <c r="E74" s="337"/>
      <c r="F74" s="16" t="s">
        <v>39</v>
      </c>
      <c r="G74" s="338"/>
      <c r="H74" s="337"/>
      <c r="I74" s="337"/>
      <c r="J74" s="183">
        <v>1.2</v>
      </c>
      <c r="K74" s="184">
        <v>57</v>
      </c>
      <c r="L74" s="183">
        <v>4</v>
      </c>
      <c r="M74" s="62">
        <v>2015</v>
      </c>
      <c r="N74" s="16">
        <v>2021</v>
      </c>
      <c r="O74" s="16">
        <v>2025</v>
      </c>
      <c r="P74" s="62">
        <v>20</v>
      </c>
      <c r="Q74" s="185" t="s">
        <v>257</v>
      </c>
      <c r="R74" s="17">
        <f t="shared" ref="R74:R137" si="3">IF(M74="","",M74+P74)</f>
        <v>2035</v>
      </c>
      <c r="S74" s="16" t="s">
        <v>63</v>
      </c>
      <c r="T74" s="16"/>
      <c r="U74" s="17">
        <f t="shared" si="2"/>
        <v>2035</v>
      </c>
      <c r="V74" s="331"/>
      <c r="W74" s="331"/>
      <c r="X74" s="331"/>
      <c r="Y74" s="331"/>
    </row>
    <row r="75" spans="1:25" s="2" customFormat="1" ht="30.2" customHeight="1" x14ac:dyDescent="0.2">
      <c r="A75" s="331"/>
      <c r="B75" s="331"/>
      <c r="C75" s="337"/>
      <c r="D75" s="338"/>
      <c r="E75" s="337"/>
      <c r="F75" s="16" t="s">
        <v>39</v>
      </c>
      <c r="G75" s="338"/>
      <c r="H75" s="337"/>
      <c r="I75" s="337"/>
      <c r="J75" s="183">
        <v>6.3</v>
      </c>
      <c r="K75" s="184">
        <v>32</v>
      </c>
      <c r="L75" s="183">
        <v>4</v>
      </c>
      <c r="M75" s="62">
        <v>2015</v>
      </c>
      <c r="N75" s="16">
        <v>2021</v>
      </c>
      <c r="O75" s="16">
        <v>2025</v>
      </c>
      <c r="P75" s="62">
        <v>20</v>
      </c>
      <c r="Q75" s="185" t="s">
        <v>257</v>
      </c>
      <c r="R75" s="17">
        <f t="shared" si="3"/>
        <v>2035</v>
      </c>
      <c r="S75" s="16" t="s">
        <v>63</v>
      </c>
      <c r="T75" s="16"/>
      <c r="U75" s="17">
        <f t="shared" si="2"/>
        <v>2035</v>
      </c>
      <c r="V75" s="331"/>
      <c r="W75" s="331"/>
      <c r="X75" s="331"/>
      <c r="Y75" s="331"/>
    </row>
    <row r="76" spans="1:25" s="2" customFormat="1" ht="30.2" customHeight="1" x14ac:dyDescent="0.2">
      <c r="A76" s="331"/>
      <c r="B76" s="331"/>
      <c r="C76" s="337"/>
      <c r="D76" s="338" t="s">
        <v>5116</v>
      </c>
      <c r="E76" s="337"/>
      <c r="F76" s="16" t="s">
        <v>39</v>
      </c>
      <c r="G76" s="338">
        <v>0.9</v>
      </c>
      <c r="H76" s="337"/>
      <c r="I76" s="337"/>
      <c r="J76" s="183">
        <v>20</v>
      </c>
      <c r="K76" s="184">
        <v>57</v>
      </c>
      <c r="L76" s="183">
        <v>5</v>
      </c>
      <c r="M76" s="62">
        <v>2015</v>
      </c>
      <c r="N76" s="16">
        <v>2021</v>
      </c>
      <c r="O76" s="16">
        <v>2025</v>
      </c>
      <c r="P76" s="62">
        <v>20</v>
      </c>
      <c r="Q76" s="185" t="s">
        <v>257</v>
      </c>
      <c r="R76" s="17">
        <f t="shared" si="3"/>
        <v>2035</v>
      </c>
      <c r="S76" s="16" t="s">
        <v>63</v>
      </c>
      <c r="T76" s="16"/>
      <c r="U76" s="17">
        <f t="shared" si="2"/>
        <v>2035</v>
      </c>
      <c r="V76" s="331"/>
      <c r="W76" s="331"/>
      <c r="X76" s="331"/>
      <c r="Y76" s="331"/>
    </row>
    <row r="77" spans="1:25" s="2" customFormat="1" ht="30.2" customHeight="1" x14ac:dyDescent="0.2">
      <c r="A77" s="331"/>
      <c r="B77" s="331"/>
      <c r="C77" s="337"/>
      <c r="D77" s="338"/>
      <c r="E77" s="337"/>
      <c r="F77" s="16" t="s">
        <v>39</v>
      </c>
      <c r="G77" s="338"/>
      <c r="H77" s="337"/>
      <c r="I77" s="337"/>
      <c r="J77" s="183">
        <v>1.5</v>
      </c>
      <c r="K77" s="184">
        <v>32</v>
      </c>
      <c r="L77" s="183">
        <v>4</v>
      </c>
      <c r="M77" s="62">
        <v>2015</v>
      </c>
      <c r="N77" s="16">
        <v>2021</v>
      </c>
      <c r="O77" s="16">
        <v>2025</v>
      </c>
      <c r="P77" s="62">
        <v>20</v>
      </c>
      <c r="Q77" s="185" t="s">
        <v>257</v>
      </c>
      <c r="R77" s="17">
        <f t="shared" si="3"/>
        <v>2035</v>
      </c>
      <c r="S77" s="16" t="s">
        <v>63</v>
      </c>
      <c r="T77" s="16"/>
      <c r="U77" s="17">
        <f t="shared" si="2"/>
        <v>2035</v>
      </c>
      <c r="V77" s="331"/>
      <c r="W77" s="331"/>
      <c r="X77" s="331"/>
      <c r="Y77" s="331"/>
    </row>
    <row r="78" spans="1:25" s="2" customFormat="1" ht="30.2" customHeight="1" x14ac:dyDescent="0.2">
      <c r="A78" s="331"/>
      <c r="B78" s="331"/>
      <c r="C78" s="337"/>
      <c r="D78" s="338" t="s">
        <v>5117</v>
      </c>
      <c r="E78" s="337"/>
      <c r="F78" s="16" t="s">
        <v>39</v>
      </c>
      <c r="G78" s="338">
        <v>0.9</v>
      </c>
      <c r="H78" s="337"/>
      <c r="I78" s="337"/>
      <c r="J78" s="183">
        <v>4.0999999999999996</v>
      </c>
      <c r="K78" s="184">
        <v>57</v>
      </c>
      <c r="L78" s="183">
        <v>4</v>
      </c>
      <c r="M78" s="62">
        <v>2015</v>
      </c>
      <c r="N78" s="16">
        <v>2021</v>
      </c>
      <c r="O78" s="16">
        <v>2025</v>
      </c>
      <c r="P78" s="62">
        <v>20</v>
      </c>
      <c r="Q78" s="185" t="s">
        <v>257</v>
      </c>
      <c r="R78" s="17">
        <f t="shared" si="3"/>
        <v>2035</v>
      </c>
      <c r="S78" s="16" t="s">
        <v>63</v>
      </c>
      <c r="T78" s="16"/>
      <c r="U78" s="17">
        <f t="shared" si="2"/>
        <v>2035</v>
      </c>
      <c r="V78" s="331"/>
      <c r="W78" s="331"/>
      <c r="X78" s="331"/>
      <c r="Y78" s="331"/>
    </row>
    <row r="79" spans="1:25" s="2" customFormat="1" ht="30.2" customHeight="1" x14ac:dyDescent="0.2">
      <c r="A79" s="331"/>
      <c r="B79" s="331"/>
      <c r="C79" s="337"/>
      <c r="D79" s="338"/>
      <c r="E79" s="337"/>
      <c r="F79" s="16" t="s">
        <v>39</v>
      </c>
      <c r="G79" s="338"/>
      <c r="H79" s="337"/>
      <c r="I79" s="337"/>
      <c r="J79" s="183">
        <v>2.2000000000000002</v>
      </c>
      <c r="K79" s="184">
        <v>32</v>
      </c>
      <c r="L79" s="183">
        <v>4</v>
      </c>
      <c r="M79" s="62">
        <v>2015</v>
      </c>
      <c r="N79" s="16">
        <v>2021</v>
      </c>
      <c r="O79" s="16">
        <v>2025</v>
      </c>
      <c r="P79" s="62">
        <v>20</v>
      </c>
      <c r="Q79" s="185" t="s">
        <v>257</v>
      </c>
      <c r="R79" s="17">
        <f t="shared" si="3"/>
        <v>2035</v>
      </c>
      <c r="S79" s="16" t="s">
        <v>63</v>
      </c>
      <c r="T79" s="16"/>
      <c r="U79" s="17">
        <f t="shared" si="2"/>
        <v>2035</v>
      </c>
      <c r="V79" s="331"/>
      <c r="W79" s="331"/>
      <c r="X79" s="331"/>
      <c r="Y79" s="331"/>
    </row>
    <row r="80" spans="1:25" s="2" customFormat="1" ht="30.2" customHeight="1" x14ac:dyDescent="0.2">
      <c r="A80" s="331"/>
      <c r="B80" s="331"/>
      <c r="C80" s="337"/>
      <c r="D80" s="338" t="s">
        <v>5118</v>
      </c>
      <c r="E80" s="337"/>
      <c r="F80" s="16" t="s">
        <v>39</v>
      </c>
      <c r="G80" s="338">
        <v>0.9</v>
      </c>
      <c r="H80" s="337"/>
      <c r="I80" s="337"/>
      <c r="J80" s="183">
        <v>4.0999999999999996</v>
      </c>
      <c r="K80" s="184">
        <v>57</v>
      </c>
      <c r="L80" s="183">
        <v>4</v>
      </c>
      <c r="M80" s="62">
        <v>2015</v>
      </c>
      <c r="N80" s="16">
        <v>2021</v>
      </c>
      <c r="O80" s="16">
        <v>2025</v>
      </c>
      <c r="P80" s="62">
        <v>20</v>
      </c>
      <c r="Q80" s="185" t="s">
        <v>257</v>
      </c>
      <c r="R80" s="17">
        <f t="shared" si="3"/>
        <v>2035</v>
      </c>
      <c r="S80" s="16" t="s">
        <v>63</v>
      </c>
      <c r="T80" s="16"/>
      <c r="U80" s="17">
        <f t="shared" si="2"/>
        <v>2035</v>
      </c>
      <c r="V80" s="331"/>
      <c r="W80" s="331"/>
      <c r="X80" s="331"/>
      <c r="Y80" s="331"/>
    </row>
    <row r="81" spans="1:25" s="2" customFormat="1" ht="30.2" customHeight="1" x14ac:dyDescent="0.2">
      <c r="A81" s="331"/>
      <c r="B81" s="331"/>
      <c r="C81" s="337"/>
      <c r="D81" s="338"/>
      <c r="E81" s="337"/>
      <c r="F81" s="16" t="s">
        <v>39</v>
      </c>
      <c r="G81" s="338"/>
      <c r="H81" s="337"/>
      <c r="I81" s="337"/>
      <c r="J81" s="183">
        <v>2.2000000000000002</v>
      </c>
      <c r="K81" s="184">
        <v>32</v>
      </c>
      <c r="L81" s="183">
        <v>4</v>
      </c>
      <c r="M81" s="62">
        <v>2015</v>
      </c>
      <c r="N81" s="16">
        <v>2021</v>
      </c>
      <c r="O81" s="16">
        <v>2025</v>
      </c>
      <c r="P81" s="62">
        <v>20</v>
      </c>
      <c r="Q81" s="185" t="s">
        <v>257</v>
      </c>
      <c r="R81" s="17">
        <f t="shared" si="3"/>
        <v>2035</v>
      </c>
      <c r="S81" s="16" t="s">
        <v>63</v>
      </c>
      <c r="T81" s="16"/>
      <c r="U81" s="17">
        <f t="shared" si="2"/>
        <v>2035</v>
      </c>
      <c r="V81" s="331"/>
      <c r="W81" s="331"/>
      <c r="X81" s="331"/>
      <c r="Y81" s="331"/>
    </row>
    <row r="82" spans="1:25" s="2" customFormat="1" ht="30.2" customHeight="1" x14ac:dyDescent="0.2">
      <c r="A82" s="331"/>
      <c r="B82" s="331"/>
      <c r="C82" s="337"/>
      <c r="D82" s="338" t="s">
        <v>5119</v>
      </c>
      <c r="E82" s="337"/>
      <c r="F82" s="16" t="s">
        <v>39</v>
      </c>
      <c r="G82" s="338">
        <v>0.72</v>
      </c>
      <c r="H82" s="337"/>
      <c r="I82" s="337"/>
      <c r="J82" s="183">
        <v>9.4</v>
      </c>
      <c r="K82" s="184">
        <v>57</v>
      </c>
      <c r="L82" s="183">
        <v>4</v>
      </c>
      <c r="M82" s="62">
        <v>2015</v>
      </c>
      <c r="N82" s="16">
        <v>2021</v>
      </c>
      <c r="O82" s="16">
        <v>2025</v>
      </c>
      <c r="P82" s="62">
        <v>20</v>
      </c>
      <c r="Q82" s="185" t="s">
        <v>257</v>
      </c>
      <c r="R82" s="17">
        <f t="shared" si="3"/>
        <v>2035</v>
      </c>
      <c r="S82" s="16" t="s">
        <v>63</v>
      </c>
      <c r="T82" s="16"/>
      <c r="U82" s="17">
        <f t="shared" si="2"/>
        <v>2035</v>
      </c>
      <c r="V82" s="331"/>
      <c r="W82" s="331"/>
      <c r="X82" s="331"/>
      <c r="Y82" s="331"/>
    </row>
    <row r="83" spans="1:25" s="2" customFormat="1" ht="30.2" customHeight="1" x14ac:dyDescent="0.2">
      <c r="A83" s="331"/>
      <c r="B83" s="331"/>
      <c r="C83" s="337"/>
      <c r="D83" s="338"/>
      <c r="E83" s="337"/>
      <c r="F83" s="16" t="s">
        <v>39</v>
      </c>
      <c r="G83" s="338"/>
      <c r="H83" s="337"/>
      <c r="I83" s="337"/>
      <c r="J83" s="183">
        <v>12</v>
      </c>
      <c r="K83" s="184">
        <v>32</v>
      </c>
      <c r="L83" s="183">
        <v>4</v>
      </c>
      <c r="M83" s="62">
        <v>2015</v>
      </c>
      <c r="N83" s="16">
        <v>2021</v>
      </c>
      <c r="O83" s="16">
        <v>2025</v>
      </c>
      <c r="P83" s="62">
        <v>20</v>
      </c>
      <c r="Q83" s="185" t="s">
        <v>257</v>
      </c>
      <c r="R83" s="17">
        <f t="shared" si="3"/>
        <v>2035</v>
      </c>
      <c r="S83" s="16" t="s">
        <v>63</v>
      </c>
      <c r="T83" s="16"/>
      <c r="U83" s="17">
        <f t="shared" si="2"/>
        <v>2035</v>
      </c>
      <c r="V83" s="331"/>
      <c r="W83" s="331"/>
      <c r="X83" s="331"/>
      <c r="Y83" s="331"/>
    </row>
    <row r="84" spans="1:25" s="2" customFormat="1" ht="30.2" customHeight="1" x14ac:dyDescent="0.2">
      <c r="A84" s="331"/>
      <c r="B84" s="331"/>
      <c r="C84" s="337"/>
      <c r="D84" s="338" t="s">
        <v>5120</v>
      </c>
      <c r="E84" s="337"/>
      <c r="F84" s="16" t="s">
        <v>39</v>
      </c>
      <c r="G84" s="338">
        <v>0.72</v>
      </c>
      <c r="H84" s="337"/>
      <c r="I84" s="337"/>
      <c r="J84" s="183">
        <v>62</v>
      </c>
      <c r="K84" s="184">
        <v>219</v>
      </c>
      <c r="L84" s="183">
        <v>6</v>
      </c>
      <c r="M84" s="62">
        <v>2015</v>
      </c>
      <c r="N84" s="16">
        <v>2021</v>
      </c>
      <c r="O84" s="16">
        <v>2025</v>
      </c>
      <c r="P84" s="62">
        <v>20</v>
      </c>
      <c r="Q84" s="185" t="s">
        <v>257</v>
      </c>
      <c r="R84" s="17">
        <f t="shared" si="3"/>
        <v>2035</v>
      </c>
      <c r="S84" s="16" t="s">
        <v>63</v>
      </c>
      <c r="T84" s="16"/>
      <c r="U84" s="17">
        <f t="shared" si="2"/>
        <v>2035</v>
      </c>
      <c r="V84" s="331"/>
      <c r="W84" s="331"/>
      <c r="X84" s="331"/>
      <c r="Y84" s="331"/>
    </row>
    <row r="85" spans="1:25" s="2" customFormat="1" ht="30.2" customHeight="1" x14ac:dyDescent="0.2">
      <c r="A85" s="331"/>
      <c r="B85" s="331"/>
      <c r="C85" s="337"/>
      <c r="D85" s="338"/>
      <c r="E85" s="337"/>
      <c r="F85" s="16" t="s">
        <v>39</v>
      </c>
      <c r="G85" s="338"/>
      <c r="H85" s="337"/>
      <c r="I85" s="337"/>
      <c r="J85" s="183">
        <v>21.2</v>
      </c>
      <c r="K85" s="184">
        <v>89</v>
      </c>
      <c r="L85" s="183">
        <v>5</v>
      </c>
      <c r="M85" s="62">
        <v>2015</v>
      </c>
      <c r="N85" s="16">
        <v>2021</v>
      </c>
      <c r="O85" s="16">
        <v>2025</v>
      </c>
      <c r="P85" s="62">
        <v>20</v>
      </c>
      <c r="Q85" s="185" t="s">
        <v>257</v>
      </c>
      <c r="R85" s="17">
        <f t="shared" si="3"/>
        <v>2035</v>
      </c>
      <c r="S85" s="16" t="s">
        <v>63</v>
      </c>
      <c r="T85" s="16"/>
      <c r="U85" s="17">
        <f t="shared" si="2"/>
        <v>2035</v>
      </c>
      <c r="V85" s="331"/>
      <c r="W85" s="331"/>
      <c r="X85" s="331"/>
      <c r="Y85" s="331"/>
    </row>
    <row r="86" spans="1:25" s="2" customFormat="1" ht="30.2" customHeight="1" x14ac:dyDescent="0.2">
      <c r="A86" s="331"/>
      <c r="B86" s="331"/>
      <c r="C86" s="337"/>
      <c r="D86" s="338"/>
      <c r="E86" s="337"/>
      <c r="F86" s="16" t="s">
        <v>39</v>
      </c>
      <c r="G86" s="338"/>
      <c r="H86" s="337"/>
      <c r="I86" s="337"/>
      <c r="J86" s="183">
        <v>13</v>
      </c>
      <c r="K86" s="184">
        <v>57</v>
      </c>
      <c r="L86" s="183">
        <v>4</v>
      </c>
      <c r="M86" s="62">
        <v>2015</v>
      </c>
      <c r="N86" s="16">
        <v>2021</v>
      </c>
      <c r="O86" s="16">
        <v>2025</v>
      </c>
      <c r="P86" s="62">
        <v>20</v>
      </c>
      <c r="Q86" s="185" t="s">
        <v>257</v>
      </c>
      <c r="R86" s="17">
        <f t="shared" si="3"/>
        <v>2035</v>
      </c>
      <c r="S86" s="16" t="s">
        <v>63</v>
      </c>
      <c r="T86" s="16"/>
      <c r="U86" s="17">
        <f t="shared" si="2"/>
        <v>2035</v>
      </c>
      <c r="V86" s="331"/>
      <c r="W86" s="331"/>
      <c r="X86" s="331"/>
      <c r="Y86" s="331"/>
    </row>
    <row r="87" spans="1:25" s="2" customFormat="1" ht="30.2" customHeight="1" x14ac:dyDescent="0.2">
      <c r="A87" s="331"/>
      <c r="B87" s="331"/>
      <c r="C87" s="337"/>
      <c r="D87" s="338"/>
      <c r="E87" s="337"/>
      <c r="F87" s="16" t="s">
        <v>39</v>
      </c>
      <c r="G87" s="338"/>
      <c r="H87" s="337"/>
      <c r="I87" s="337"/>
      <c r="J87" s="183">
        <v>13.5</v>
      </c>
      <c r="K87" s="184">
        <v>45</v>
      </c>
      <c r="L87" s="183">
        <v>4</v>
      </c>
      <c r="M87" s="62">
        <v>2015</v>
      </c>
      <c r="N87" s="16">
        <v>2021</v>
      </c>
      <c r="O87" s="16">
        <v>2025</v>
      </c>
      <c r="P87" s="62">
        <v>20</v>
      </c>
      <c r="Q87" s="185" t="s">
        <v>257</v>
      </c>
      <c r="R87" s="17">
        <f t="shared" si="3"/>
        <v>2035</v>
      </c>
      <c r="S87" s="16" t="s">
        <v>63</v>
      </c>
      <c r="T87" s="16"/>
      <c r="U87" s="17">
        <f t="shared" si="2"/>
        <v>2035</v>
      </c>
      <c r="V87" s="331"/>
      <c r="W87" s="331"/>
      <c r="X87" s="331"/>
      <c r="Y87" s="331"/>
    </row>
    <row r="88" spans="1:25" s="2" customFormat="1" ht="30.2" customHeight="1" x14ac:dyDescent="0.2">
      <c r="A88" s="331"/>
      <c r="B88" s="331"/>
      <c r="C88" s="337"/>
      <c r="D88" s="338"/>
      <c r="E88" s="337"/>
      <c r="F88" s="16" t="s">
        <v>39</v>
      </c>
      <c r="G88" s="338"/>
      <c r="H88" s="337"/>
      <c r="I88" s="337"/>
      <c r="J88" s="183">
        <v>4.7</v>
      </c>
      <c r="K88" s="184">
        <v>32</v>
      </c>
      <c r="L88" s="183">
        <v>4</v>
      </c>
      <c r="M88" s="62">
        <v>2015</v>
      </c>
      <c r="N88" s="16">
        <v>2021</v>
      </c>
      <c r="O88" s="16">
        <v>2025</v>
      </c>
      <c r="P88" s="62">
        <v>20</v>
      </c>
      <c r="Q88" s="185" t="s">
        <v>257</v>
      </c>
      <c r="R88" s="17">
        <f t="shared" si="3"/>
        <v>2035</v>
      </c>
      <c r="S88" s="16" t="s">
        <v>63</v>
      </c>
      <c r="T88" s="16"/>
      <c r="U88" s="17">
        <f t="shared" si="2"/>
        <v>2035</v>
      </c>
      <c r="V88" s="331"/>
      <c r="W88" s="331"/>
      <c r="X88" s="331"/>
      <c r="Y88" s="331"/>
    </row>
    <row r="89" spans="1:25" s="2" customFormat="1" ht="30.2" customHeight="1" x14ac:dyDescent="0.2">
      <c r="A89" s="331"/>
      <c r="B89" s="331"/>
      <c r="C89" s="337"/>
      <c r="D89" s="338" t="s">
        <v>5121</v>
      </c>
      <c r="E89" s="337"/>
      <c r="F89" s="16" t="s">
        <v>39</v>
      </c>
      <c r="G89" s="338">
        <v>0.72</v>
      </c>
      <c r="H89" s="337"/>
      <c r="I89" s="337"/>
      <c r="J89" s="183">
        <v>49.7</v>
      </c>
      <c r="K89" s="184">
        <v>57</v>
      </c>
      <c r="L89" s="183">
        <v>4</v>
      </c>
      <c r="M89" s="62">
        <v>2015</v>
      </c>
      <c r="N89" s="16">
        <v>2021</v>
      </c>
      <c r="O89" s="16">
        <v>2025</v>
      </c>
      <c r="P89" s="62">
        <v>20</v>
      </c>
      <c r="Q89" s="185" t="s">
        <v>257</v>
      </c>
      <c r="R89" s="17">
        <f t="shared" si="3"/>
        <v>2035</v>
      </c>
      <c r="S89" s="16" t="s">
        <v>63</v>
      </c>
      <c r="T89" s="16"/>
      <c r="U89" s="17">
        <f t="shared" si="2"/>
        <v>2035</v>
      </c>
      <c r="V89" s="331"/>
      <c r="W89" s="331"/>
      <c r="X89" s="331"/>
      <c r="Y89" s="331"/>
    </row>
    <row r="90" spans="1:25" s="2" customFormat="1" ht="30.2" customHeight="1" x14ac:dyDescent="0.2">
      <c r="A90" s="331"/>
      <c r="B90" s="331"/>
      <c r="C90" s="337"/>
      <c r="D90" s="338"/>
      <c r="E90" s="337"/>
      <c r="F90" s="16" t="s">
        <v>39</v>
      </c>
      <c r="G90" s="338"/>
      <c r="H90" s="337"/>
      <c r="I90" s="337"/>
      <c r="J90" s="183">
        <v>0.2</v>
      </c>
      <c r="K90" s="184">
        <v>32</v>
      </c>
      <c r="L90" s="183">
        <v>4</v>
      </c>
      <c r="M90" s="62">
        <v>2015</v>
      </c>
      <c r="N90" s="16">
        <v>2021</v>
      </c>
      <c r="O90" s="16">
        <v>2025</v>
      </c>
      <c r="P90" s="62">
        <v>20</v>
      </c>
      <c r="Q90" s="185" t="s">
        <v>257</v>
      </c>
      <c r="R90" s="17">
        <f t="shared" si="3"/>
        <v>2035</v>
      </c>
      <c r="S90" s="16" t="s">
        <v>63</v>
      </c>
      <c r="T90" s="16"/>
      <c r="U90" s="17">
        <f t="shared" si="2"/>
        <v>2035</v>
      </c>
      <c r="V90" s="331"/>
      <c r="W90" s="331"/>
      <c r="X90" s="331"/>
      <c r="Y90" s="331"/>
    </row>
    <row r="91" spans="1:25" s="2" customFormat="1" ht="30.2" customHeight="1" x14ac:dyDescent="0.2">
      <c r="A91" s="331"/>
      <c r="B91" s="331"/>
      <c r="C91" s="337"/>
      <c r="D91" s="338" t="s">
        <v>5122</v>
      </c>
      <c r="E91" s="337"/>
      <c r="F91" s="16" t="s">
        <v>39</v>
      </c>
      <c r="G91" s="338">
        <v>0.72</v>
      </c>
      <c r="H91" s="337"/>
      <c r="I91" s="337"/>
      <c r="J91" s="183">
        <v>13.2</v>
      </c>
      <c r="K91" s="184">
        <v>108</v>
      </c>
      <c r="L91" s="183">
        <v>5</v>
      </c>
      <c r="M91" s="62">
        <v>2015</v>
      </c>
      <c r="N91" s="16">
        <v>2021</v>
      </c>
      <c r="O91" s="16">
        <v>2025</v>
      </c>
      <c r="P91" s="62">
        <v>20</v>
      </c>
      <c r="Q91" s="185" t="s">
        <v>257</v>
      </c>
      <c r="R91" s="17">
        <f t="shared" si="3"/>
        <v>2035</v>
      </c>
      <c r="S91" s="16" t="s">
        <v>63</v>
      </c>
      <c r="T91" s="16"/>
      <c r="U91" s="17">
        <f t="shared" si="2"/>
        <v>2035</v>
      </c>
      <c r="V91" s="331"/>
      <c r="W91" s="331"/>
      <c r="X91" s="331"/>
      <c r="Y91" s="331"/>
    </row>
    <row r="92" spans="1:25" s="2" customFormat="1" ht="30.2" customHeight="1" x14ac:dyDescent="0.2">
      <c r="A92" s="331"/>
      <c r="B92" s="331"/>
      <c r="C92" s="337"/>
      <c r="D92" s="338"/>
      <c r="E92" s="337"/>
      <c r="F92" s="16" t="s">
        <v>39</v>
      </c>
      <c r="G92" s="338"/>
      <c r="H92" s="337"/>
      <c r="I92" s="337"/>
      <c r="J92" s="183">
        <v>5.7</v>
      </c>
      <c r="K92" s="184">
        <v>89</v>
      </c>
      <c r="L92" s="183">
        <v>5</v>
      </c>
      <c r="M92" s="62">
        <v>2015</v>
      </c>
      <c r="N92" s="16">
        <v>2021</v>
      </c>
      <c r="O92" s="16">
        <v>2025</v>
      </c>
      <c r="P92" s="62">
        <v>20</v>
      </c>
      <c r="Q92" s="185" t="s">
        <v>257</v>
      </c>
      <c r="R92" s="17">
        <f t="shared" si="3"/>
        <v>2035</v>
      </c>
      <c r="S92" s="16" t="s">
        <v>63</v>
      </c>
      <c r="T92" s="16"/>
      <c r="U92" s="17">
        <f t="shared" si="2"/>
        <v>2035</v>
      </c>
      <c r="V92" s="331"/>
      <c r="W92" s="331"/>
      <c r="X92" s="331"/>
      <c r="Y92" s="331"/>
    </row>
    <row r="93" spans="1:25" s="2" customFormat="1" ht="30.2" customHeight="1" x14ac:dyDescent="0.2">
      <c r="A93" s="331"/>
      <c r="B93" s="331"/>
      <c r="C93" s="337"/>
      <c r="D93" s="338"/>
      <c r="E93" s="337"/>
      <c r="F93" s="16" t="s">
        <v>39</v>
      </c>
      <c r="G93" s="338"/>
      <c r="H93" s="337"/>
      <c r="I93" s="337"/>
      <c r="J93" s="183">
        <v>8.6999999999999993</v>
      </c>
      <c r="K93" s="184">
        <v>57</v>
      </c>
      <c r="L93" s="183">
        <v>4</v>
      </c>
      <c r="M93" s="62">
        <v>2015</v>
      </c>
      <c r="N93" s="16">
        <v>2021</v>
      </c>
      <c r="O93" s="16">
        <v>2025</v>
      </c>
      <c r="P93" s="62">
        <v>20</v>
      </c>
      <c r="Q93" s="185" t="s">
        <v>257</v>
      </c>
      <c r="R93" s="17">
        <f t="shared" si="3"/>
        <v>2035</v>
      </c>
      <c r="S93" s="16" t="s">
        <v>63</v>
      </c>
      <c r="T93" s="16"/>
      <c r="U93" s="17">
        <f t="shared" si="2"/>
        <v>2035</v>
      </c>
      <c r="V93" s="331"/>
      <c r="W93" s="331"/>
      <c r="X93" s="331"/>
      <c r="Y93" s="331"/>
    </row>
    <row r="94" spans="1:25" s="2" customFormat="1" ht="30.2" customHeight="1" x14ac:dyDescent="0.2">
      <c r="A94" s="331"/>
      <c r="B94" s="331"/>
      <c r="C94" s="337"/>
      <c r="D94" s="338"/>
      <c r="E94" s="337"/>
      <c r="F94" s="16" t="s">
        <v>39</v>
      </c>
      <c r="G94" s="338"/>
      <c r="H94" s="337"/>
      <c r="I94" s="337"/>
      <c r="J94" s="183">
        <v>11</v>
      </c>
      <c r="K94" s="184">
        <v>32</v>
      </c>
      <c r="L94" s="183">
        <v>4</v>
      </c>
      <c r="M94" s="62">
        <v>2015</v>
      </c>
      <c r="N94" s="16">
        <v>2021</v>
      </c>
      <c r="O94" s="16">
        <v>2025</v>
      </c>
      <c r="P94" s="62">
        <v>20</v>
      </c>
      <c r="Q94" s="185" t="s">
        <v>257</v>
      </c>
      <c r="R94" s="17">
        <f t="shared" si="3"/>
        <v>2035</v>
      </c>
      <c r="S94" s="16" t="s">
        <v>63</v>
      </c>
      <c r="T94" s="16"/>
      <c r="U94" s="17">
        <f t="shared" si="2"/>
        <v>2035</v>
      </c>
      <c r="V94" s="331"/>
      <c r="W94" s="331"/>
      <c r="X94" s="331"/>
      <c r="Y94" s="331"/>
    </row>
    <row r="95" spans="1:25" s="2" customFormat="1" ht="30.2" customHeight="1" x14ac:dyDescent="0.2">
      <c r="A95" s="331"/>
      <c r="B95" s="331"/>
      <c r="C95" s="337"/>
      <c r="D95" s="338" t="s">
        <v>5123</v>
      </c>
      <c r="E95" s="337"/>
      <c r="F95" s="16" t="s">
        <v>39</v>
      </c>
      <c r="G95" s="338">
        <v>0.72</v>
      </c>
      <c r="H95" s="337"/>
      <c r="I95" s="337"/>
      <c r="J95" s="183">
        <v>50.5</v>
      </c>
      <c r="K95" s="184">
        <v>57</v>
      </c>
      <c r="L95" s="183">
        <v>4</v>
      </c>
      <c r="M95" s="62">
        <v>2015</v>
      </c>
      <c r="N95" s="16">
        <v>2021</v>
      </c>
      <c r="O95" s="16">
        <v>2025</v>
      </c>
      <c r="P95" s="62">
        <v>20</v>
      </c>
      <c r="Q95" s="185" t="s">
        <v>257</v>
      </c>
      <c r="R95" s="17">
        <f t="shared" si="3"/>
        <v>2035</v>
      </c>
      <c r="S95" s="16" t="s">
        <v>63</v>
      </c>
      <c r="T95" s="16"/>
      <c r="U95" s="17">
        <f t="shared" si="2"/>
        <v>2035</v>
      </c>
      <c r="V95" s="331"/>
      <c r="W95" s="331"/>
      <c r="X95" s="331"/>
      <c r="Y95" s="331"/>
    </row>
    <row r="96" spans="1:25" s="2" customFormat="1" ht="30.2" customHeight="1" x14ac:dyDescent="0.2">
      <c r="A96" s="331"/>
      <c r="B96" s="331"/>
      <c r="C96" s="337"/>
      <c r="D96" s="338"/>
      <c r="E96" s="337"/>
      <c r="F96" s="16" t="s">
        <v>39</v>
      </c>
      <c r="G96" s="338"/>
      <c r="H96" s="337"/>
      <c r="I96" s="337"/>
      <c r="J96" s="183">
        <v>2</v>
      </c>
      <c r="K96" s="184">
        <v>32</v>
      </c>
      <c r="L96" s="183">
        <v>4</v>
      </c>
      <c r="M96" s="62">
        <v>2015</v>
      </c>
      <c r="N96" s="16">
        <v>2021</v>
      </c>
      <c r="O96" s="16">
        <v>2025</v>
      </c>
      <c r="P96" s="62">
        <v>20</v>
      </c>
      <c r="Q96" s="185" t="s">
        <v>257</v>
      </c>
      <c r="R96" s="17">
        <f t="shared" si="3"/>
        <v>2035</v>
      </c>
      <c r="S96" s="16" t="s">
        <v>63</v>
      </c>
      <c r="T96" s="16"/>
      <c r="U96" s="17">
        <f t="shared" si="2"/>
        <v>2035</v>
      </c>
      <c r="V96" s="331"/>
      <c r="W96" s="331"/>
      <c r="X96" s="331"/>
      <c r="Y96" s="331"/>
    </row>
    <row r="97" spans="1:25" s="2" customFormat="1" ht="30.2" customHeight="1" x14ac:dyDescent="0.2">
      <c r="A97" s="331"/>
      <c r="B97" s="331"/>
      <c r="C97" s="337"/>
      <c r="D97" s="338" t="s">
        <v>5124</v>
      </c>
      <c r="E97" s="337"/>
      <c r="F97" s="16" t="s">
        <v>39</v>
      </c>
      <c r="G97" s="338">
        <v>0.72</v>
      </c>
      <c r="H97" s="337"/>
      <c r="I97" s="337"/>
      <c r="J97" s="183">
        <v>21</v>
      </c>
      <c r="K97" s="184">
        <v>57</v>
      </c>
      <c r="L97" s="183">
        <v>4</v>
      </c>
      <c r="M97" s="62">
        <v>2015</v>
      </c>
      <c r="N97" s="16">
        <v>2021</v>
      </c>
      <c r="O97" s="16">
        <v>2025</v>
      </c>
      <c r="P97" s="62">
        <v>20</v>
      </c>
      <c r="Q97" s="185" t="s">
        <v>257</v>
      </c>
      <c r="R97" s="17">
        <f t="shared" si="3"/>
        <v>2035</v>
      </c>
      <c r="S97" s="16" t="s">
        <v>63</v>
      </c>
      <c r="T97" s="16"/>
      <c r="U97" s="17">
        <f t="shared" si="2"/>
        <v>2035</v>
      </c>
      <c r="V97" s="331"/>
      <c r="W97" s="331"/>
      <c r="X97" s="331"/>
      <c r="Y97" s="331"/>
    </row>
    <row r="98" spans="1:25" s="2" customFormat="1" ht="30.2" customHeight="1" x14ac:dyDescent="0.2">
      <c r="A98" s="331"/>
      <c r="B98" s="331"/>
      <c r="C98" s="337"/>
      <c r="D98" s="338"/>
      <c r="E98" s="337"/>
      <c r="F98" s="16" t="s">
        <v>39</v>
      </c>
      <c r="G98" s="338"/>
      <c r="H98" s="337"/>
      <c r="I98" s="337"/>
      <c r="J98" s="183">
        <v>3.1</v>
      </c>
      <c r="K98" s="184">
        <v>32</v>
      </c>
      <c r="L98" s="183">
        <v>4</v>
      </c>
      <c r="M98" s="62">
        <v>2015</v>
      </c>
      <c r="N98" s="16">
        <v>2021</v>
      </c>
      <c r="O98" s="16">
        <v>2025</v>
      </c>
      <c r="P98" s="62">
        <v>20</v>
      </c>
      <c r="Q98" s="185" t="s">
        <v>257</v>
      </c>
      <c r="R98" s="17">
        <f t="shared" si="3"/>
        <v>2035</v>
      </c>
      <c r="S98" s="16" t="s">
        <v>63</v>
      </c>
      <c r="T98" s="16"/>
      <c r="U98" s="17">
        <f t="shared" si="2"/>
        <v>2035</v>
      </c>
      <c r="V98" s="331"/>
      <c r="W98" s="331"/>
      <c r="X98" s="331"/>
      <c r="Y98" s="331"/>
    </row>
    <row r="99" spans="1:25" s="2" customFormat="1" ht="30.2" customHeight="1" x14ac:dyDescent="0.2">
      <c r="A99" s="331"/>
      <c r="B99" s="331"/>
      <c r="C99" s="337"/>
      <c r="D99" s="54" t="s">
        <v>5125</v>
      </c>
      <c r="E99" s="337"/>
      <c r="F99" s="16" t="s">
        <v>39</v>
      </c>
      <c r="G99" s="54">
        <v>0.72</v>
      </c>
      <c r="H99" s="337"/>
      <c r="I99" s="337"/>
      <c r="J99" s="183">
        <v>2.9</v>
      </c>
      <c r="K99" s="184">
        <v>32</v>
      </c>
      <c r="L99" s="183">
        <v>4</v>
      </c>
      <c r="M99" s="62">
        <v>2015</v>
      </c>
      <c r="N99" s="16">
        <v>2021</v>
      </c>
      <c r="O99" s="16">
        <v>2025</v>
      </c>
      <c r="P99" s="62">
        <v>20</v>
      </c>
      <c r="Q99" s="185" t="s">
        <v>257</v>
      </c>
      <c r="R99" s="17">
        <f t="shared" si="3"/>
        <v>2035</v>
      </c>
      <c r="S99" s="16" t="s">
        <v>63</v>
      </c>
      <c r="T99" s="16"/>
      <c r="U99" s="17">
        <f t="shared" si="2"/>
        <v>2035</v>
      </c>
      <c r="V99" s="331"/>
      <c r="W99" s="331"/>
      <c r="X99" s="331"/>
      <c r="Y99" s="331"/>
    </row>
    <row r="100" spans="1:25" s="2" customFormat="1" ht="30.2" customHeight="1" x14ac:dyDescent="0.2">
      <c r="A100" s="331"/>
      <c r="B100" s="331"/>
      <c r="C100" s="337"/>
      <c r="D100" s="54" t="s">
        <v>5126</v>
      </c>
      <c r="E100" s="337"/>
      <c r="F100" s="16" t="s">
        <v>39</v>
      </c>
      <c r="G100" s="54">
        <v>0.72</v>
      </c>
      <c r="H100" s="337"/>
      <c r="I100" s="337"/>
      <c r="J100" s="183">
        <v>5.0999999999999996</v>
      </c>
      <c r="K100" s="184">
        <v>32</v>
      </c>
      <c r="L100" s="183">
        <v>4</v>
      </c>
      <c r="M100" s="62">
        <v>2015</v>
      </c>
      <c r="N100" s="16">
        <v>2021</v>
      </c>
      <c r="O100" s="16">
        <v>2025</v>
      </c>
      <c r="P100" s="62">
        <v>20</v>
      </c>
      <c r="Q100" s="185" t="s">
        <v>257</v>
      </c>
      <c r="R100" s="17">
        <f t="shared" si="3"/>
        <v>2035</v>
      </c>
      <c r="S100" s="16" t="s">
        <v>63</v>
      </c>
      <c r="T100" s="16"/>
      <c r="U100" s="17">
        <f t="shared" si="2"/>
        <v>2035</v>
      </c>
      <c r="V100" s="331"/>
      <c r="W100" s="331"/>
      <c r="X100" s="331"/>
      <c r="Y100" s="331"/>
    </row>
    <row r="101" spans="1:25" s="2" customFormat="1" ht="30.2" customHeight="1" x14ac:dyDescent="0.2">
      <c r="A101" s="331"/>
      <c r="B101" s="331"/>
      <c r="C101" s="337"/>
      <c r="D101" s="338" t="s">
        <v>5127</v>
      </c>
      <c r="E101" s="337"/>
      <c r="F101" s="16" t="s">
        <v>39</v>
      </c>
      <c r="G101" s="338">
        <v>0.72</v>
      </c>
      <c r="H101" s="337"/>
      <c r="I101" s="337"/>
      <c r="J101" s="183">
        <v>13</v>
      </c>
      <c r="K101" s="184">
        <v>57</v>
      </c>
      <c r="L101" s="183">
        <v>4</v>
      </c>
      <c r="M101" s="62">
        <v>2015</v>
      </c>
      <c r="N101" s="16">
        <v>2021</v>
      </c>
      <c r="O101" s="16">
        <v>2025</v>
      </c>
      <c r="P101" s="62">
        <v>20</v>
      </c>
      <c r="Q101" s="185" t="s">
        <v>257</v>
      </c>
      <c r="R101" s="17">
        <f t="shared" si="3"/>
        <v>2035</v>
      </c>
      <c r="S101" s="16" t="s">
        <v>63</v>
      </c>
      <c r="T101" s="16"/>
      <c r="U101" s="17">
        <f t="shared" si="2"/>
        <v>2035</v>
      </c>
      <c r="V101" s="331"/>
      <c r="W101" s="331"/>
      <c r="X101" s="331"/>
      <c r="Y101" s="331"/>
    </row>
    <row r="102" spans="1:25" s="2" customFormat="1" ht="30.2" customHeight="1" x14ac:dyDescent="0.2">
      <c r="A102" s="331"/>
      <c r="B102" s="331"/>
      <c r="C102" s="337"/>
      <c r="D102" s="338"/>
      <c r="E102" s="337"/>
      <c r="F102" s="16" t="s">
        <v>39</v>
      </c>
      <c r="G102" s="338"/>
      <c r="H102" s="337"/>
      <c r="I102" s="337"/>
      <c r="J102" s="183">
        <v>5.0999999999999996</v>
      </c>
      <c r="K102" s="184">
        <v>32</v>
      </c>
      <c r="L102" s="183">
        <v>4</v>
      </c>
      <c r="M102" s="62">
        <v>2015</v>
      </c>
      <c r="N102" s="16">
        <v>2021</v>
      </c>
      <c r="O102" s="16">
        <v>2025</v>
      </c>
      <c r="P102" s="62">
        <v>20</v>
      </c>
      <c r="Q102" s="185" t="s">
        <v>257</v>
      </c>
      <c r="R102" s="17">
        <f t="shared" si="3"/>
        <v>2035</v>
      </c>
      <c r="S102" s="16" t="s">
        <v>63</v>
      </c>
      <c r="T102" s="16"/>
      <c r="U102" s="17">
        <f t="shared" si="2"/>
        <v>2035</v>
      </c>
      <c r="V102" s="331"/>
      <c r="W102" s="331"/>
      <c r="X102" s="331"/>
      <c r="Y102" s="331"/>
    </row>
    <row r="103" spans="1:25" s="2" customFormat="1" ht="30.2" customHeight="1" x14ac:dyDescent="0.2">
      <c r="A103" s="331"/>
      <c r="B103" s="331"/>
      <c r="C103" s="337"/>
      <c r="D103" s="54" t="s">
        <v>5128</v>
      </c>
      <c r="E103" s="337"/>
      <c r="F103" s="16" t="s">
        <v>39</v>
      </c>
      <c r="G103" s="54">
        <v>0.72</v>
      </c>
      <c r="H103" s="337"/>
      <c r="I103" s="337"/>
      <c r="J103" s="183">
        <v>3.7</v>
      </c>
      <c r="K103" s="184">
        <v>32</v>
      </c>
      <c r="L103" s="183">
        <v>4</v>
      </c>
      <c r="M103" s="62">
        <v>2015</v>
      </c>
      <c r="N103" s="16">
        <v>2021</v>
      </c>
      <c r="O103" s="16">
        <v>2025</v>
      </c>
      <c r="P103" s="62">
        <v>20</v>
      </c>
      <c r="Q103" s="185" t="s">
        <v>257</v>
      </c>
      <c r="R103" s="17">
        <f t="shared" si="3"/>
        <v>2035</v>
      </c>
      <c r="S103" s="16" t="s">
        <v>63</v>
      </c>
      <c r="T103" s="16"/>
      <c r="U103" s="17">
        <f t="shared" si="2"/>
        <v>2035</v>
      </c>
      <c r="V103" s="331"/>
      <c r="W103" s="331"/>
      <c r="X103" s="331"/>
      <c r="Y103" s="331"/>
    </row>
    <row r="104" spans="1:25" s="2" customFormat="1" ht="30.2" customHeight="1" x14ac:dyDescent="0.2">
      <c r="A104" s="331"/>
      <c r="B104" s="331"/>
      <c r="C104" s="337"/>
      <c r="D104" s="338" t="s">
        <v>5129</v>
      </c>
      <c r="E104" s="337"/>
      <c r="F104" s="16" t="s">
        <v>39</v>
      </c>
      <c r="G104" s="338">
        <v>0.72</v>
      </c>
      <c r="H104" s="337"/>
      <c r="I104" s="337"/>
      <c r="J104" s="183">
        <v>144.6</v>
      </c>
      <c r="K104" s="184">
        <v>57</v>
      </c>
      <c r="L104" s="183">
        <v>4</v>
      </c>
      <c r="M104" s="62">
        <v>2015</v>
      </c>
      <c r="N104" s="16">
        <v>2021</v>
      </c>
      <c r="O104" s="16">
        <v>2025</v>
      </c>
      <c r="P104" s="62">
        <v>20</v>
      </c>
      <c r="Q104" s="185" t="s">
        <v>257</v>
      </c>
      <c r="R104" s="17">
        <f t="shared" si="3"/>
        <v>2035</v>
      </c>
      <c r="S104" s="16" t="s">
        <v>63</v>
      </c>
      <c r="T104" s="16"/>
      <c r="U104" s="17">
        <f t="shared" si="2"/>
        <v>2035</v>
      </c>
      <c r="V104" s="331"/>
      <c r="W104" s="331"/>
      <c r="X104" s="331"/>
      <c r="Y104" s="331"/>
    </row>
    <row r="105" spans="1:25" s="2" customFormat="1" ht="30.2" customHeight="1" x14ac:dyDescent="0.2">
      <c r="A105" s="331"/>
      <c r="B105" s="331"/>
      <c r="C105" s="337"/>
      <c r="D105" s="338"/>
      <c r="E105" s="337"/>
      <c r="F105" s="16" t="s">
        <v>39</v>
      </c>
      <c r="G105" s="338"/>
      <c r="H105" s="337"/>
      <c r="I105" s="337"/>
      <c r="J105" s="183">
        <v>5.9</v>
      </c>
      <c r="K105" s="184">
        <v>32</v>
      </c>
      <c r="L105" s="183">
        <v>4</v>
      </c>
      <c r="M105" s="62">
        <v>2015</v>
      </c>
      <c r="N105" s="16">
        <v>2021</v>
      </c>
      <c r="O105" s="16">
        <v>2025</v>
      </c>
      <c r="P105" s="62">
        <v>20</v>
      </c>
      <c r="Q105" s="185" t="s">
        <v>257</v>
      </c>
      <c r="R105" s="17">
        <f t="shared" si="3"/>
        <v>2035</v>
      </c>
      <c r="S105" s="16" t="s">
        <v>63</v>
      </c>
      <c r="T105" s="16"/>
      <c r="U105" s="17">
        <f t="shared" si="2"/>
        <v>2035</v>
      </c>
      <c r="V105" s="331"/>
      <c r="W105" s="331"/>
      <c r="X105" s="331"/>
      <c r="Y105" s="331"/>
    </row>
    <row r="106" spans="1:25" s="2" customFormat="1" ht="30.2" customHeight="1" x14ac:dyDescent="0.2">
      <c r="A106" s="331">
        <v>3</v>
      </c>
      <c r="B106" s="331" t="s">
        <v>5130</v>
      </c>
      <c r="C106" s="337" t="s">
        <v>5131</v>
      </c>
      <c r="D106" s="338" t="s">
        <v>5132</v>
      </c>
      <c r="E106" s="337" t="s">
        <v>2075</v>
      </c>
      <c r="F106" s="16" t="s">
        <v>34</v>
      </c>
      <c r="G106" s="338">
        <v>0.9</v>
      </c>
      <c r="H106" s="337" t="s">
        <v>5133</v>
      </c>
      <c r="I106" s="337" t="s">
        <v>5134</v>
      </c>
      <c r="J106" s="183">
        <v>8</v>
      </c>
      <c r="K106" s="184">
        <v>108</v>
      </c>
      <c r="L106" s="183">
        <v>5</v>
      </c>
      <c r="M106" s="62">
        <v>2015</v>
      </c>
      <c r="N106" s="16">
        <v>2021</v>
      </c>
      <c r="O106" s="16">
        <v>2025</v>
      </c>
      <c r="P106" s="62">
        <v>20</v>
      </c>
      <c r="Q106" s="185" t="s">
        <v>4480</v>
      </c>
      <c r="R106" s="17">
        <f t="shared" si="3"/>
        <v>2035</v>
      </c>
      <c r="S106" s="16" t="s">
        <v>63</v>
      </c>
      <c r="T106" s="16"/>
      <c r="U106" s="17">
        <f t="shared" si="2"/>
        <v>2035</v>
      </c>
      <c r="V106" s="331">
        <v>387</v>
      </c>
      <c r="W106" s="331">
        <v>590</v>
      </c>
      <c r="X106" s="331">
        <f>SUM(V106:W183)</f>
        <v>977</v>
      </c>
      <c r="Y106" s="331" t="s">
        <v>7003</v>
      </c>
    </row>
    <row r="107" spans="1:25" s="2" customFormat="1" ht="30.2" customHeight="1" x14ac:dyDescent="0.2">
      <c r="A107" s="331"/>
      <c r="B107" s="331"/>
      <c r="C107" s="337"/>
      <c r="D107" s="338"/>
      <c r="E107" s="337"/>
      <c r="F107" s="16" t="s">
        <v>34</v>
      </c>
      <c r="G107" s="338"/>
      <c r="H107" s="337"/>
      <c r="I107" s="337"/>
      <c r="J107" s="183">
        <v>1.3</v>
      </c>
      <c r="K107" s="184">
        <v>57</v>
      </c>
      <c r="L107" s="183">
        <v>4</v>
      </c>
      <c r="M107" s="62">
        <v>2015</v>
      </c>
      <c r="N107" s="16">
        <v>2021</v>
      </c>
      <c r="O107" s="16">
        <v>2025</v>
      </c>
      <c r="P107" s="62">
        <v>20</v>
      </c>
      <c r="Q107" s="185" t="s">
        <v>4480</v>
      </c>
      <c r="R107" s="17">
        <f t="shared" si="3"/>
        <v>2035</v>
      </c>
      <c r="S107" s="16" t="s">
        <v>63</v>
      </c>
      <c r="T107" s="16"/>
      <c r="U107" s="17">
        <f t="shared" si="2"/>
        <v>2035</v>
      </c>
      <c r="V107" s="331"/>
      <c r="W107" s="331"/>
      <c r="X107" s="331"/>
      <c r="Y107" s="331"/>
    </row>
    <row r="108" spans="1:25" s="2" customFormat="1" ht="30.2" customHeight="1" x14ac:dyDescent="0.2">
      <c r="A108" s="331"/>
      <c r="B108" s="331"/>
      <c r="C108" s="337"/>
      <c r="D108" s="338"/>
      <c r="E108" s="337"/>
      <c r="F108" s="16" t="s">
        <v>34</v>
      </c>
      <c r="G108" s="338"/>
      <c r="H108" s="337"/>
      <c r="I108" s="337"/>
      <c r="J108" s="183">
        <v>7.1</v>
      </c>
      <c r="K108" s="184">
        <v>32</v>
      </c>
      <c r="L108" s="183">
        <v>4</v>
      </c>
      <c r="M108" s="62">
        <v>2015</v>
      </c>
      <c r="N108" s="16">
        <v>2021</v>
      </c>
      <c r="O108" s="16">
        <v>2025</v>
      </c>
      <c r="P108" s="62">
        <v>20</v>
      </c>
      <c r="Q108" s="185" t="s">
        <v>4480</v>
      </c>
      <c r="R108" s="17">
        <f t="shared" si="3"/>
        <v>2035</v>
      </c>
      <c r="S108" s="16" t="s">
        <v>63</v>
      </c>
      <c r="T108" s="16"/>
      <c r="U108" s="17">
        <f t="shared" si="2"/>
        <v>2035</v>
      </c>
      <c r="V108" s="331"/>
      <c r="W108" s="331"/>
      <c r="X108" s="331"/>
      <c r="Y108" s="331"/>
    </row>
    <row r="109" spans="1:25" s="2" customFormat="1" ht="30.2" customHeight="1" x14ac:dyDescent="0.2">
      <c r="A109" s="331"/>
      <c r="B109" s="331"/>
      <c r="C109" s="337"/>
      <c r="D109" s="54" t="s">
        <v>5135</v>
      </c>
      <c r="E109" s="337"/>
      <c r="F109" s="16" t="s">
        <v>34</v>
      </c>
      <c r="G109" s="54">
        <v>0.9</v>
      </c>
      <c r="H109" s="337"/>
      <c r="I109" s="337"/>
      <c r="J109" s="183">
        <v>3.6</v>
      </c>
      <c r="K109" s="184">
        <v>32</v>
      </c>
      <c r="L109" s="183">
        <v>4</v>
      </c>
      <c r="M109" s="62">
        <v>2015</v>
      </c>
      <c r="N109" s="16">
        <v>2021</v>
      </c>
      <c r="O109" s="16">
        <v>2025</v>
      </c>
      <c r="P109" s="62">
        <v>20</v>
      </c>
      <c r="Q109" s="185" t="s">
        <v>4480</v>
      </c>
      <c r="R109" s="17">
        <f t="shared" si="3"/>
        <v>2035</v>
      </c>
      <c r="S109" s="16" t="s">
        <v>63</v>
      </c>
      <c r="T109" s="16"/>
      <c r="U109" s="17">
        <f t="shared" si="2"/>
        <v>2035</v>
      </c>
      <c r="V109" s="331"/>
      <c r="W109" s="331"/>
      <c r="X109" s="331"/>
      <c r="Y109" s="331"/>
    </row>
    <row r="110" spans="1:25" s="2" customFormat="1" ht="30.2" customHeight="1" x14ac:dyDescent="0.2">
      <c r="A110" s="331"/>
      <c r="B110" s="331"/>
      <c r="C110" s="337"/>
      <c r="D110" s="338" t="s">
        <v>5136</v>
      </c>
      <c r="E110" s="337"/>
      <c r="F110" s="16" t="s">
        <v>34</v>
      </c>
      <c r="G110" s="338">
        <v>0.9</v>
      </c>
      <c r="H110" s="337"/>
      <c r="I110" s="337"/>
      <c r="J110" s="183">
        <v>36.4</v>
      </c>
      <c r="K110" s="184">
        <v>159</v>
      </c>
      <c r="L110" s="183">
        <v>6</v>
      </c>
      <c r="M110" s="62">
        <v>2015</v>
      </c>
      <c r="N110" s="16">
        <v>2021</v>
      </c>
      <c r="O110" s="16">
        <v>2025</v>
      </c>
      <c r="P110" s="62">
        <v>20</v>
      </c>
      <c r="Q110" s="185" t="s">
        <v>4480</v>
      </c>
      <c r="R110" s="17">
        <f t="shared" si="3"/>
        <v>2035</v>
      </c>
      <c r="S110" s="16" t="s">
        <v>63</v>
      </c>
      <c r="T110" s="16"/>
      <c r="U110" s="17">
        <f t="shared" si="2"/>
        <v>2035</v>
      </c>
      <c r="V110" s="331"/>
      <c r="W110" s="331"/>
      <c r="X110" s="331"/>
      <c r="Y110" s="331"/>
    </row>
    <row r="111" spans="1:25" s="2" customFormat="1" ht="30.2" customHeight="1" x14ac:dyDescent="0.2">
      <c r="A111" s="331"/>
      <c r="B111" s="331"/>
      <c r="C111" s="337"/>
      <c r="D111" s="338"/>
      <c r="E111" s="337"/>
      <c r="F111" s="16" t="s">
        <v>34</v>
      </c>
      <c r="G111" s="338"/>
      <c r="H111" s="337"/>
      <c r="I111" s="337"/>
      <c r="J111" s="183">
        <v>11.7</v>
      </c>
      <c r="K111" s="184">
        <v>57</v>
      </c>
      <c r="L111" s="183">
        <v>4</v>
      </c>
      <c r="M111" s="62">
        <v>2015</v>
      </c>
      <c r="N111" s="16">
        <v>2021</v>
      </c>
      <c r="O111" s="16">
        <v>2025</v>
      </c>
      <c r="P111" s="62">
        <v>20</v>
      </c>
      <c r="Q111" s="185" t="s">
        <v>4480</v>
      </c>
      <c r="R111" s="17">
        <f t="shared" si="3"/>
        <v>2035</v>
      </c>
      <c r="S111" s="16" t="s">
        <v>63</v>
      </c>
      <c r="T111" s="16"/>
      <c r="U111" s="17">
        <f t="shared" si="2"/>
        <v>2035</v>
      </c>
      <c r="V111" s="331"/>
      <c r="W111" s="331"/>
      <c r="X111" s="331"/>
      <c r="Y111" s="331"/>
    </row>
    <row r="112" spans="1:25" s="2" customFormat="1" ht="30.2" customHeight="1" x14ac:dyDescent="0.2">
      <c r="A112" s="331"/>
      <c r="B112" s="331"/>
      <c r="C112" s="337"/>
      <c r="D112" s="338"/>
      <c r="E112" s="337"/>
      <c r="F112" s="16" t="s">
        <v>34</v>
      </c>
      <c r="G112" s="338"/>
      <c r="H112" s="337"/>
      <c r="I112" s="337"/>
      <c r="J112" s="183">
        <v>4.7</v>
      </c>
      <c r="K112" s="184">
        <v>32</v>
      </c>
      <c r="L112" s="183">
        <v>4</v>
      </c>
      <c r="M112" s="62">
        <v>2015</v>
      </c>
      <c r="N112" s="16">
        <v>2021</v>
      </c>
      <c r="O112" s="16">
        <v>2025</v>
      </c>
      <c r="P112" s="62">
        <v>20</v>
      </c>
      <c r="Q112" s="185" t="s">
        <v>4480</v>
      </c>
      <c r="R112" s="17">
        <f t="shared" si="3"/>
        <v>2035</v>
      </c>
      <c r="S112" s="16" t="s">
        <v>63</v>
      </c>
      <c r="T112" s="16"/>
      <c r="U112" s="17">
        <f t="shared" si="2"/>
        <v>2035</v>
      </c>
      <c r="V112" s="331"/>
      <c r="W112" s="331"/>
      <c r="X112" s="331"/>
      <c r="Y112" s="331"/>
    </row>
    <row r="113" spans="1:25" s="2" customFormat="1" ht="30.2" customHeight="1" x14ac:dyDescent="0.2">
      <c r="A113" s="331"/>
      <c r="B113" s="331"/>
      <c r="C113" s="337"/>
      <c r="D113" s="54" t="s">
        <v>5137</v>
      </c>
      <c r="E113" s="337"/>
      <c r="F113" s="16" t="s">
        <v>34</v>
      </c>
      <c r="G113" s="54">
        <v>0.9</v>
      </c>
      <c r="H113" s="337"/>
      <c r="I113" s="337"/>
      <c r="J113" s="183">
        <v>224.4</v>
      </c>
      <c r="K113" s="184">
        <v>219</v>
      </c>
      <c r="L113" s="183">
        <v>6</v>
      </c>
      <c r="M113" s="62">
        <v>2015</v>
      </c>
      <c r="N113" s="16">
        <v>2021</v>
      </c>
      <c r="O113" s="16">
        <v>2025</v>
      </c>
      <c r="P113" s="62">
        <v>20</v>
      </c>
      <c r="Q113" s="185" t="s">
        <v>4480</v>
      </c>
      <c r="R113" s="17">
        <f t="shared" si="3"/>
        <v>2035</v>
      </c>
      <c r="S113" s="16" t="s">
        <v>63</v>
      </c>
      <c r="T113" s="16"/>
      <c r="U113" s="17">
        <f t="shared" si="2"/>
        <v>2035</v>
      </c>
      <c r="V113" s="331"/>
      <c r="W113" s="331"/>
      <c r="X113" s="331"/>
      <c r="Y113" s="331"/>
    </row>
    <row r="114" spans="1:25" s="2" customFormat="1" ht="30.2" customHeight="1" x14ac:dyDescent="0.2">
      <c r="A114" s="331"/>
      <c r="B114" s="331"/>
      <c r="C114" s="337"/>
      <c r="D114" s="338" t="s">
        <v>5138</v>
      </c>
      <c r="E114" s="337"/>
      <c r="F114" s="16" t="s">
        <v>34</v>
      </c>
      <c r="G114" s="338">
        <v>0.9</v>
      </c>
      <c r="H114" s="337"/>
      <c r="I114" s="337"/>
      <c r="J114" s="183">
        <v>19</v>
      </c>
      <c r="K114" s="184">
        <v>89</v>
      </c>
      <c r="L114" s="183">
        <v>5</v>
      </c>
      <c r="M114" s="62">
        <v>2015</v>
      </c>
      <c r="N114" s="16">
        <v>2021</v>
      </c>
      <c r="O114" s="16">
        <v>2025</v>
      </c>
      <c r="P114" s="62">
        <v>20</v>
      </c>
      <c r="Q114" s="185" t="s">
        <v>4480</v>
      </c>
      <c r="R114" s="17">
        <f t="shared" si="3"/>
        <v>2035</v>
      </c>
      <c r="S114" s="16" t="s">
        <v>63</v>
      </c>
      <c r="T114" s="16"/>
      <c r="U114" s="17">
        <f t="shared" si="2"/>
        <v>2035</v>
      </c>
      <c r="V114" s="331"/>
      <c r="W114" s="331"/>
      <c r="X114" s="331"/>
      <c r="Y114" s="331"/>
    </row>
    <row r="115" spans="1:25" s="2" customFormat="1" ht="30.2" customHeight="1" x14ac:dyDescent="0.2">
      <c r="A115" s="331"/>
      <c r="B115" s="331"/>
      <c r="C115" s="337"/>
      <c r="D115" s="338"/>
      <c r="E115" s="337"/>
      <c r="F115" s="16" t="s">
        <v>34</v>
      </c>
      <c r="G115" s="338"/>
      <c r="H115" s="337"/>
      <c r="I115" s="337"/>
      <c r="J115" s="183">
        <v>0.5</v>
      </c>
      <c r="K115" s="184">
        <v>57</v>
      </c>
      <c r="L115" s="183">
        <v>4</v>
      </c>
      <c r="M115" s="62">
        <v>2015</v>
      </c>
      <c r="N115" s="16">
        <v>2021</v>
      </c>
      <c r="O115" s="16">
        <v>2025</v>
      </c>
      <c r="P115" s="62">
        <v>20</v>
      </c>
      <c r="Q115" s="185" t="s">
        <v>4480</v>
      </c>
      <c r="R115" s="17">
        <f t="shared" si="3"/>
        <v>2035</v>
      </c>
      <c r="S115" s="16" t="s">
        <v>63</v>
      </c>
      <c r="T115" s="16"/>
      <c r="U115" s="17">
        <f t="shared" si="2"/>
        <v>2035</v>
      </c>
      <c r="V115" s="331"/>
      <c r="W115" s="331"/>
      <c r="X115" s="331"/>
      <c r="Y115" s="331"/>
    </row>
    <row r="116" spans="1:25" s="2" customFormat="1" ht="30.2" customHeight="1" x14ac:dyDescent="0.2">
      <c r="A116" s="331"/>
      <c r="B116" s="331"/>
      <c r="C116" s="337"/>
      <c r="D116" s="338"/>
      <c r="E116" s="337"/>
      <c r="F116" s="16" t="s">
        <v>34</v>
      </c>
      <c r="G116" s="338"/>
      <c r="H116" s="337"/>
      <c r="I116" s="337"/>
      <c r="J116" s="183">
        <v>5.3</v>
      </c>
      <c r="K116" s="184">
        <v>32</v>
      </c>
      <c r="L116" s="183">
        <v>4</v>
      </c>
      <c r="M116" s="62">
        <v>2015</v>
      </c>
      <c r="N116" s="16">
        <v>2021</v>
      </c>
      <c r="O116" s="16">
        <v>2025</v>
      </c>
      <c r="P116" s="62">
        <v>20</v>
      </c>
      <c r="Q116" s="185" t="s">
        <v>4480</v>
      </c>
      <c r="R116" s="17">
        <f t="shared" si="3"/>
        <v>2035</v>
      </c>
      <c r="S116" s="16" t="s">
        <v>63</v>
      </c>
      <c r="T116" s="16"/>
      <c r="U116" s="17">
        <f t="shared" si="2"/>
        <v>2035</v>
      </c>
      <c r="V116" s="331"/>
      <c r="W116" s="331"/>
      <c r="X116" s="331"/>
      <c r="Y116" s="331"/>
    </row>
    <row r="117" spans="1:25" s="2" customFormat="1" ht="30.2" customHeight="1" x14ac:dyDescent="0.2">
      <c r="A117" s="331"/>
      <c r="B117" s="331"/>
      <c r="C117" s="337"/>
      <c r="D117" s="338" t="s">
        <v>5139</v>
      </c>
      <c r="E117" s="337"/>
      <c r="F117" s="16" t="s">
        <v>34</v>
      </c>
      <c r="G117" s="338">
        <v>0.9</v>
      </c>
      <c r="H117" s="337"/>
      <c r="I117" s="337"/>
      <c r="J117" s="183">
        <v>30.5</v>
      </c>
      <c r="K117" s="184">
        <v>57</v>
      </c>
      <c r="L117" s="183">
        <v>4</v>
      </c>
      <c r="M117" s="62">
        <v>2015</v>
      </c>
      <c r="N117" s="16">
        <v>2021</v>
      </c>
      <c r="O117" s="16">
        <v>2025</v>
      </c>
      <c r="P117" s="62">
        <v>20</v>
      </c>
      <c r="Q117" s="185" t="s">
        <v>4480</v>
      </c>
      <c r="R117" s="17">
        <f t="shared" si="3"/>
        <v>2035</v>
      </c>
      <c r="S117" s="16" t="s">
        <v>63</v>
      </c>
      <c r="T117" s="16"/>
      <c r="U117" s="17">
        <f t="shared" si="2"/>
        <v>2035</v>
      </c>
      <c r="V117" s="331"/>
      <c r="W117" s="331"/>
      <c r="X117" s="331"/>
      <c r="Y117" s="331"/>
    </row>
    <row r="118" spans="1:25" s="2" customFormat="1" ht="30.2" customHeight="1" x14ac:dyDescent="0.2">
      <c r="A118" s="331"/>
      <c r="B118" s="331"/>
      <c r="C118" s="337"/>
      <c r="D118" s="338"/>
      <c r="E118" s="337"/>
      <c r="F118" s="16" t="s">
        <v>34</v>
      </c>
      <c r="G118" s="338"/>
      <c r="H118" s="337"/>
      <c r="I118" s="337"/>
      <c r="J118" s="183">
        <v>7.9</v>
      </c>
      <c r="K118" s="184">
        <v>32</v>
      </c>
      <c r="L118" s="183">
        <v>4</v>
      </c>
      <c r="M118" s="62">
        <v>2015</v>
      </c>
      <c r="N118" s="16">
        <v>2021</v>
      </c>
      <c r="O118" s="16">
        <v>2025</v>
      </c>
      <c r="P118" s="62">
        <v>20</v>
      </c>
      <c r="Q118" s="185" t="s">
        <v>4480</v>
      </c>
      <c r="R118" s="17">
        <f t="shared" si="3"/>
        <v>2035</v>
      </c>
      <c r="S118" s="16" t="s">
        <v>63</v>
      </c>
      <c r="T118" s="16"/>
      <c r="U118" s="17">
        <f t="shared" si="2"/>
        <v>2035</v>
      </c>
      <c r="V118" s="331"/>
      <c r="W118" s="331"/>
      <c r="X118" s="331"/>
      <c r="Y118" s="331"/>
    </row>
    <row r="119" spans="1:25" s="2" customFormat="1" ht="30.2" customHeight="1" x14ac:dyDescent="0.2">
      <c r="A119" s="331"/>
      <c r="B119" s="331"/>
      <c r="C119" s="337"/>
      <c r="D119" s="338" t="s">
        <v>5140</v>
      </c>
      <c r="E119" s="337"/>
      <c r="F119" s="16" t="s">
        <v>34</v>
      </c>
      <c r="G119" s="338">
        <v>0.95</v>
      </c>
      <c r="H119" s="337"/>
      <c r="I119" s="337"/>
      <c r="J119" s="183">
        <v>25</v>
      </c>
      <c r="K119" s="184">
        <v>57</v>
      </c>
      <c r="L119" s="183">
        <v>4</v>
      </c>
      <c r="M119" s="62">
        <v>2015</v>
      </c>
      <c r="N119" s="16">
        <v>2021</v>
      </c>
      <c r="O119" s="16">
        <v>2025</v>
      </c>
      <c r="P119" s="62">
        <v>20</v>
      </c>
      <c r="Q119" s="185" t="s">
        <v>4480</v>
      </c>
      <c r="R119" s="17">
        <f t="shared" si="3"/>
        <v>2035</v>
      </c>
      <c r="S119" s="16" t="s">
        <v>63</v>
      </c>
      <c r="T119" s="16"/>
      <c r="U119" s="17">
        <f t="shared" si="2"/>
        <v>2035</v>
      </c>
      <c r="V119" s="331"/>
      <c r="W119" s="331"/>
      <c r="X119" s="331"/>
      <c r="Y119" s="331"/>
    </row>
    <row r="120" spans="1:25" s="2" customFormat="1" ht="30.2" customHeight="1" x14ac:dyDescent="0.2">
      <c r="A120" s="331"/>
      <c r="B120" s="331"/>
      <c r="C120" s="337"/>
      <c r="D120" s="338"/>
      <c r="E120" s="337"/>
      <c r="F120" s="16" t="s">
        <v>34</v>
      </c>
      <c r="G120" s="338"/>
      <c r="H120" s="337"/>
      <c r="I120" s="337"/>
      <c r="J120" s="183">
        <v>2.9</v>
      </c>
      <c r="K120" s="184">
        <v>32</v>
      </c>
      <c r="L120" s="183">
        <v>4</v>
      </c>
      <c r="M120" s="62">
        <v>2015</v>
      </c>
      <c r="N120" s="16">
        <v>2021</v>
      </c>
      <c r="O120" s="16">
        <v>2025</v>
      </c>
      <c r="P120" s="62">
        <v>20</v>
      </c>
      <c r="Q120" s="185" t="s">
        <v>4480</v>
      </c>
      <c r="R120" s="17">
        <f t="shared" si="3"/>
        <v>2035</v>
      </c>
      <c r="S120" s="16" t="s">
        <v>63</v>
      </c>
      <c r="T120" s="16"/>
      <c r="U120" s="17">
        <f t="shared" si="2"/>
        <v>2035</v>
      </c>
      <c r="V120" s="331"/>
      <c r="W120" s="331"/>
      <c r="X120" s="331"/>
      <c r="Y120" s="331"/>
    </row>
    <row r="121" spans="1:25" s="2" customFormat="1" ht="30.2" customHeight="1" x14ac:dyDescent="0.2">
      <c r="A121" s="331"/>
      <c r="B121" s="331"/>
      <c r="C121" s="337"/>
      <c r="D121" s="338" t="s">
        <v>5141</v>
      </c>
      <c r="E121" s="337"/>
      <c r="F121" s="16" t="s">
        <v>34</v>
      </c>
      <c r="G121" s="338">
        <v>0.9</v>
      </c>
      <c r="H121" s="337"/>
      <c r="I121" s="337"/>
      <c r="J121" s="183">
        <v>19.399999999999999</v>
      </c>
      <c r="K121" s="184">
        <v>108</v>
      </c>
      <c r="L121" s="183">
        <v>5</v>
      </c>
      <c r="M121" s="62">
        <v>2015</v>
      </c>
      <c r="N121" s="16">
        <v>2021</v>
      </c>
      <c r="O121" s="16">
        <v>2025</v>
      </c>
      <c r="P121" s="62">
        <v>20</v>
      </c>
      <c r="Q121" s="185" t="s">
        <v>4480</v>
      </c>
      <c r="R121" s="17">
        <f t="shared" si="3"/>
        <v>2035</v>
      </c>
      <c r="S121" s="16" t="s">
        <v>63</v>
      </c>
      <c r="T121" s="16"/>
      <c r="U121" s="17">
        <f t="shared" si="2"/>
        <v>2035</v>
      </c>
      <c r="V121" s="331"/>
      <c r="W121" s="331"/>
      <c r="X121" s="331"/>
      <c r="Y121" s="331"/>
    </row>
    <row r="122" spans="1:25" s="2" customFormat="1" ht="30.2" customHeight="1" x14ac:dyDescent="0.2">
      <c r="A122" s="331"/>
      <c r="B122" s="331"/>
      <c r="C122" s="337"/>
      <c r="D122" s="338"/>
      <c r="E122" s="337"/>
      <c r="F122" s="16" t="s">
        <v>34</v>
      </c>
      <c r="G122" s="338"/>
      <c r="H122" s="337"/>
      <c r="I122" s="337"/>
      <c r="J122" s="183">
        <v>0.2</v>
      </c>
      <c r="K122" s="184">
        <v>57</v>
      </c>
      <c r="L122" s="183">
        <v>4</v>
      </c>
      <c r="M122" s="62">
        <v>2015</v>
      </c>
      <c r="N122" s="16">
        <v>2021</v>
      </c>
      <c r="O122" s="16">
        <v>2025</v>
      </c>
      <c r="P122" s="62">
        <v>20</v>
      </c>
      <c r="Q122" s="185" t="s">
        <v>4480</v>
      </c>
      <c r="R122" s="17">
        <f t="shared" si="3"/>
        <v>2035</v>
      </c>
      <c r="S122" s="16" t="s">
        <v>63</v>
      </c>
      <c r="T122" s="16"/>
      <c r="U122" s="17">
        <f t="shared" si="2"/>
        <v>2035</v>
      </c>
      <c r="V122" s="331"/>
      <c r="W122" s="331"/>
      <c r="X122" s="331"/>
      <c r="Y122" s="331"/>
    </row>
    <row r="123" spans="1:25" s="2" customFormat="1" ht="30.2" customHeight="1" x14ac:dyDescent="0.2">
      <c r="A123" s="331"/>
      <c r="B123" s="331"/>
      <c r="C123" s="337"/>
      <c r="D123" s="338"/>
      <c r="E123" s="337"/>
      <c r="F123" s="16" t="s">
        <v>34</v>
      </c>
      <c r="G123" s="338"/>
      <c r="H123" s="337"/>
      <c r="I123" s="337"/>
      <c r="J123" s="183">
        <v>20.9</v>
      </c>
      <c r="K123" s="184">
        <v>32</v>
      </c>
      <c r="L123" s="183">
        <v>4</v>
      </c>
      <c r="M123" s="62">
        <v>2015</v>
      </c>
      <c r="N123" s="16">
        <v>2021</v>
      </c>
      <c r="O123" s="16">
        <v>2025</v>
      </c>
      <c r="P123" s="62">
        <v>20</v>
      </c>
      <c r="Q123" s="185" t="s">
        <v>4480</v>
      </c>
      <c r="R123" s="17">
        <f t="shared" si="3"/>
        <v>2035</v>
      </c>
      <c r="S123" s="16" t="s">
        <v>63</v>
      </c>
      <c r="T123" s="16"/>
      <c r="U123" s="17">
        <f t="shared" si="2"/>
        <v>2035</v>
      </c>
      <c r="V123" s="331"/>
      <c r="W123" s="331"/>
      <c r="X123" s="331"/>
      <c r="Y123" s="331"/>
    </row>
    <row r="124" spans="1:25" s="2" customFormat="1" ht="30.2" customHeight="1" x14ac:dyDescent="0.2">
      <c r="A124" s="331"/>
      <c r="B124" s="331"/>
      <c r="C124" s="337"/>
      <c r="D124" s="338" t="s">
        <v>5142</v>
      </c>
      <c r="E124" s="337"/>
      <c r="F124" s="16" t="s">
        <v>34</v>
      </c>
      <c r="G124" s="338">
        <v>0.9</v>
      </c>
      <c r="H124" s="337"/>
      <c r="I124" s="337"/>
      <c r="J124" s="183">
        <v>34.299999999999997</v>
      </c>
      <c r="K124" s="184">
        <v>89</v>
      </c>
      <c r="L124" s="183">
        <v>5</v>
      </c>
      <c r="M124" s="62">
        <v>2015</v>
      </c>
      <c r="N124" s="16">
        <v>2021</v>
      </c>
      <c r="O124" s="16">
        <v>2025</v>
      </c>
      <c r="P124" s="62">
        <v>20</v>
      </c>
      <c r="Q124" s="185" t="s">
        <v>4480</v>
      </c>
      <c r="R124" s="17">
        <f t="shared" si="3"/>
        <v>2035</v>
      </c>
      <c r="S124" s="16" t="s">
        <v>63</v>
      </c>
      <c r="T124" s="16"/>
      <c r="U124" s="17">
        <f t="shared" si="2"/>
        <v>2035</v>
      </c>
      <c r="V124" s="331"/>
      <c r="W124" s="331"/>
      <c r="X124" s="331"/>
      <c r="Y124" s="331"/>
    </row>
    <row r="125" spans="1:25" s="2" customFormat="1" ht="30.2" customHeight="1" x14ac:dyDescent="0.2">
      <c r="A125" s="331"/>
      <c r="B125" s="331"/>
      <c r="C125" s="337"/>
      <c r="D125" s="338"/>
      <c r="E125" s="337"/>
      <c r="F125" s="16" t="s">
        <v>34</v>
      </c>
      <c r="G125" s="338"/>
      <c r="H125" s="337"/>
      <c r="I125" s="337"/>
      <c r="J125" s="183">
        <v>3.8</v>
      </c>
      <c r="K125" s="184">
        <v>57</v>
      </c>
      <c r="L125" s="183">
        <v>4</v>
      </c>
      <c r="M125" s="62">
        <v>2015</v>
      </c>
      <c r="N125" s="16">
        <v>2021</v>
      </c>
      <c r="O125" s="16">
        <v>2025</v>
      </c>
      <c r="P125" s="62">
        <v>20</v>
      </c>
      <c r="Q125" s="185" t="s">
        <v>4480</v>
      </c>
      <c r="R125" s="17">
        <f t="shared" si="3"/>
        <v>2035</v>
      </c>
      <c r="S125" s="16" t="s">
        <v>63</v>
      </c>
      <c r="T125" s="16"/>
      <c r="U125" s="17">
        <f t="shared" si="2"/>
        <v>2035</v>
      </c>
      <c r="V125" s="331"/>
      <c r="W125" s="331"/>
      <c r="X125" s="331"/>
      <c r="Y125" s="331"/>
    </row>
    <row r="126" spans="1:25" s="2" customFormat="1" ht="30.2" customHeight="1" x14ac:dyDescent="0.2">
      <c r="A126" s="331"/>
      <c r="B126" s="331"/>
      <c r="C126" s="337"/>
      <c r="D126" s="338"/>
      <c r="E126" s="337"/>
      <c r="F126" s="16" t="s">
        <v>34</v>
      </c>
      <c r="G126" s="338"/>
      <c r="H126" s="337"/>
      <c r="I126" s="337"/>
      <c r="J126" s="183">
        <v>4.5</v>
      </c>
      <c r="K126" s="184">
        <v>32</v>
      </c>
      <c r="L126" s="183">
        <v>4</v>
      </c>
      <c r="M126" s="62">
        <v>2015</v>
      </c>
      <c r="N126" s="16">
        <v>2021</v>
      </c>
      <c r="O126" s="16">
        <v>2025</v>
      </c>
      <c r="P126" s="62">
        <v>20</v>
      </c>
      <c r="Q126" s="185" t="s">
        <v>4480</v>
      </c>
      <c r="R126" s="17">
        <f t="shared" si="3"/>
        <v>2035</v>
      </c>
      <c r="S126" s="16" t="s">
        <v>63</v>
      </c>
      <c r="T126" s="16"/>
      <c r="U126" s="17">
        <f t="shared" si="2"/>
        <v>2035</v>
      </c>
      <c r="V126" s="331"/>
      <c r="W126" s="331"/>
      <c r="X126" s="331"/>
      <c r="Y126" s="331"/>
    </row>
    <row r="127" spans="1:25" s="2" customFormat="1" ht="30.2" customHeight="1" x14ac:dyDescent="0.2">
      <c r="A127" s="331"/>
      <c r="B127" s="331"/>
      <c r="C127" s="337"/>
      <c r="D127" s="54" t="s">
        <v>5143</v>
      </c>
      <c r="E127" s="337"/>
      <c r="F127" s="16" t="s">
        <v>34</v>
      </c>
      <c r="G127" s="54">
        <v>0.9</v>
      </c>
      <c r="H127" s="337"/>
      <c r="I127" s="337"/>
      <c r="J127" s="183">
        <v>13</v>
      </c>
      <c r="K127" s="184">
        <v>32</v>
      </c>
      <c r="L127" s="183">
        <v>4</v>
      </c>
      <c r="M127" s="62">
        <v>2015</v>
      </c>
      <c r="N127" s="16">
        <v>2021</v>
      </c>
      <c r="O127" s="16">
        <v>2025</v>
      </c>
      <c r="P127" s="62">
        <v>20</v>
      </c>
      <c r="Q127" s="185" t="s">
        <v>4480</v>
      </c>
      <c r="R127" s="17">
        <f t="shared" si="3"/>
        <v>2035</v>
      </c>
      <c r="S127" s="16" t="s">
        <v>63</v>
      </c>
      <c r="T127" s="16"/>
      <c r="U127" s="17">
        <f t="shared" si="2"/>
        <v>2035</v>
      </c>
      <c r="V127" s="331"/>
      <c r="W127" s="331"/>
      <c r="X127" s="331"/>
      <c r="Y127" s="331"/>
    </row>
    <row r="128" spans="1:25" s="2" customFormat="1" ht="30.2" customHeight="1" x14ac:dyDescent="0.2">
      <c r="A128" s="331"/>
      <c r="B128" s="331"/>
      <c r="C128" s="337"/>
      <c r="D128" s="338" t="s">
        <v>5144</v>
      </c>
      <c r="E128" s="337"/>
      <c r="F128" s="16" t="s">
        <v>34</v>
      </c>
      <c r="G128" s="338">
        <v>0.9</v>
      </c>
      <c r="H128" s="337"/>
      <c r="I128" s="337"/>
      <c r="J128" s="183">
        <v>28.2</v>
      </c>
      <c r="K128" s="184">
        <v>89</v>
      </c>
      <c r="L128" s="183">
        <v>5</v>
      </c>
      <c r="M128" s="62">
        <v>2015</v>
      </c>
      <c r="N128" s="16">
        <v>2021</v>
      </c>
      <c r="O128" s="16">
        <v>2025</v>
      </c>
      <c r="P128" s="62">
        <v>20</v>
      </c>
      <c r="Q128" s="185" t="s">
        <v>4480</v>
      </c>
      <c r="R128" s="17">
        <f t="shared" si="3"/>
        <v>2035</v>
      </c>
      <c r="S128" s="16" t="s">
        <v>63</v>
      </c>
      <c r="T128" s="16"/>
      <c r="U128" s="17">
        <f t="shared" si="2"/>
        <v>2035</v>
      </c>
      <c r="V128" s="331"/>
      <c r="W128" s="331"/>
      <c r="X128" s="331"/>
      <c r="Y128" s="331"/>
    </row>
    <row r="129" spans="1:25" s="2" customFormat="1" ht="30.2" customHeight="1" x14ac:dyDescent="0.2">
      <c r="A129" s="331"/>
      <c r="B129" s="331"/>
      <c r="C129" s="337"/>
      <c r="D129" s="338"/>
      <c r="E129" s="337"/>
      <c r="F129" s="16" t="s">
        <v>34</v>
      </c>
      <c r="G129" s="338"/>
      <c r="H129" s="337"/>
      <c r="I129" s="337"/>
      <c r="J129" s="183">
        <v>0.4</v>
      </c>
      <c r="K129" s="184">
        <v>57</v>
      </c>
      <c r="L129" s="183">
        <v>4</v>
      </c>
      <c r="M129" s="62">
        <v>2015</v>
      </c>
      <c r="N129" s="16">
        <v>2021</v>
      </c>
      <c r="O129" s="16">
        <v>2025</v>
      </c>
      <c r="P129" s="62">
        <v>20</v>
      </c>
      <c r="Q129" s="185" t="s">
        <v>4480</v>
      </c>
      <c r="R129" s="17">
        <f t="shared" si="3"/>
        <v>2035</v>
      </c>
      <c r="S129" s="16" t="s">
        <v>63</v>
      </c>
      <c r="T129" s="16"/>
      <c r="U129" s="17">
        <f t="shared" si="2"/>
        <v>2035</v>
      </c>
      <c r="V129" s="331"/>
      <c r="W129" s="331"/>
      <c r="X129" s="331"/>
      <c r="Y129" s="331"/>
    </row>
    <row r="130" spans="1:25" s="2" customFormat="1" ht="30.2" customHeight="1" x14ac:dyDescent="0.2">
      <c r="A130" s="331"/>
      <c r="B130" s="331"/>
      <c r="C130" s="337"/>
      <c r="D130" s="338"/>
      <c r="E130" s="337"/>
      <c r="F130" s="16" t="s">
        <v>34</v>
      </c>
      <c r="G130" s="338"/>
      <c r="H130" s="337"/>
      <c r="I130" s="337"/>
      <c r="J130" s="183">
        <v>17.5</v>
      </c>
      <c r="K130" s="184">
        <v>32</v>
      </c>
      <c r="L130" s="183">
        <v>4</v>
      </c>
      <c r="M130" s="62">
        <v>2015</v>
      </c>
      <c r="N130" s="16">
        <v>2021</v>
      </c>
      <c r="O130" s="16">
        <v>2025</v>
      </c>
      <c r="P130" s="62">
        <v>20</v>
      </c>
      <c r="Q130" s="185" t="s">
        <v>4480</v>
      </c>
      <c r="R130" s="17">
        <f t="shared" si="3"/>
        <v>2035</v>
      </c>
      <c r="S130" s="16" t="s">
        <v>63</v>
      </c>
      <c r="T130" s="16"/>
      <c r="U130" s="17">
        <f t="shared" ref="U130:U189" si="4">IFERROR(IF(S130="",R130,S130+T130),R130)</f>
        <v>2035</v>
      </c>
      <c r="V130" s="331"/>
      <c r="W130" s="331"/>
      <c r="X130" s="331"/>
      <c r="Y130" s="331"/>
    </row>
    <row r="131" spans="1:25" s="2" customFormat="1" ht="30.2" customHeight="1" x14ac:dyDescent="0.2">
      <c r="A131" s="331"/>
      <c r="B131" s="331"/>
      <c r="C131" s="337"/>
      <c r="D131" s="54" t="s">
        <v>5145</v>
      </c>
      <c r="E131" s="337"/>
      <c r="F131" s="16" t="s">
        <v>34</v>
      </c>
      <c r="G131" s="183">
        <v>1</v>
      </c>
      <c r="H131" s="337"/>
      <c r="I131" s="337"/>
      <c r="J131" s="183">
        <v>12</v>
      </c>
      <c r="K131" s="184">
        <v>325</v>
      </c>
      <c r="L131" s="183">
        <v>6</v>
      </c>
      <c r="M131" s="62">
        <v>2015</v>
      </c>
      <c r="N131" s="16">
        <v>2021</v>
      </c>
      <c r="O131" s="16">
        <v>2025</v>
      </c>
      <c r="P131" s="62">
        <v>20</v>
      </c>
      <c r="Q131" s="185" t="s">
        <v>4480</v>
      </c>
      <c r="R131" s="17">
        <f t="shared" si="3"/>
        <v>2035</v>
      </c>
      <c r="S131" s="16" t="s">
        <v>63</v>
      </c>
      <c r="T131" s="16"/>
      <c r="U131" s="17">
        <f t="shared" si="4"/>
        <v>2035</v>
      </c>
      <c r="V131" s="331"/>
      <c r="W131" s="331"/>
      <c r="X131" s="331"/>
      <c r="Y131" s="331"/>
    </row>
    <row r="132" spans="1:25" s="2" customFormat="1" ht="30.2" customHeight="1" x14ac:dyDescent="0.2">
      <c r="A132" s="331"/>
      <c r="B132" s="331"/>
      <c r="C132" s="337"/>
      <c r="D132" s="338" t="s">
        <v>5146</v>
      </c>
      <c r="E132" s="337"/>
      <c r="F132" s="16" t="s">
        <v>34</v>
      </c>
      <c r="G132" s="489">
        <v>1</v>
      </c>
      <c r="H132" s="337"/>
      <c r="I132" s="337"/>
      <c r="J132" s="183">
        <v>8.1</v>
      </c>
      <c r="K132" s="184">
        <v>325</v>
      </c>
      <c r="L132" s="183">
        <v>6</v>
      </c>
      <c r="M132" s="62">
        <v>2015</v>
      </c>
      <c r="N132" s="16">
        <v>2021</v>
      </c>
      <c r="O132" s="16">
        <v>2025</v>
      </c>
      <c r="P132" s="62">
        <v>20</v>
      </c>
      <c r="Q132" s="185" t="s">
        <v>4480</v>
      </c>
      <c r="R132" s="17">
        <f t="shared" si="3"/>
        <v>2035</v>
      </c>
      <c r="S132" s="16" t="s">
        <v>63</v>
      </c>
      <c r="T132" s="16"/>
      <c r="U132" s="17">
        <f t="shared" si="4"/>
        <v>2035</v>
      </c>
      <c r="V132" s="331"/>
      <c r="W132" s="331"/>
      <c r="X132" s="331"/>
      <c r="Y132" s="331"/>
    </row>
    <row r="133" spans="1:25" s="2" customFormat="1" ht="30.2" customHeight="1" x14ac:dyDescent="0.2">
      <c r="A133" s="331"/>
      <c r="B133" s="331"/>
      <c r="C133" s="337"/>
      <c r="D133" s="338"/>
      <c r="E133" s="337"/>
      <c r="F133" s="16" t="s">
        <v>34</v>
      </c>
      <c r="G133" s="489"/>
      <c r="H133" s="337"/>
      <c r="I133" s="337"/>
      <c r="J133" s="183">
        <v>0.8</v>
      </c>
      <c r="K133" s="184">
        <v>159</v>
      </c>
      <c r="L133" s="183">
        <v>6</v>
      </c>
      <c r="M133" s="62">
        <v>2015</v>
      </c>
      <c r="N133" s="16">
        <v>2021</v>
      </c>
      <c r="O133" s="16">
        <v>2025</v>
      </c>
      <c r="P133" s="62">
        <v>20</v>
      </c>
      <c r="Q133" s="185" t="s">
        <v>4480</v>
      </c>
      <c r="R133" s="17">
        <f t="shared" si="3"/>
        <v>2035</v>
      </c>
      <c r="S133" s="16" t="s">
        <v>63</v>
      </c>
      <c r="T133" s="16"/>
      <c r="U133" s="17">
        <f t="shared" si="4"/>
        <v>2035</v>
      </c>
      <c r="V133" s="331"/>
      <c r="W133" s="331"/>
      <c r="X133" s="331"/>
      <c r="Y133" s="331"/>
    </row>
    <row r="134" spans="1:25" s="2" customFormat="1" ht="30.2" customHeight="1" x14ac:dyDescent="0.2">
      <c r="A134" s="331"/>
      <c r="B134" s="331"/>
      <c r="C134" s="337"/>
      <c r="D134" s="338"/>
      <c r="E134" s="337"/>
      <c r="F134" s="16" t="s">
        <v>34</v>
      </c>
      <c r="G134" s="489"/>
      <c r="H134" s="337"/>
      <c r="I134" s="337"/>
      <c r="J134" s="183">
        <v>0.9</v>
      </c>
      <c r="K134" s="184">
        <v>57</v>
      </c>
      <c r="L134" s="183">
        <v>4</v>
      </c>
      <c r="M134" s="62">
        <v>2015</v>
      </c>
      <c r="N134" s="16">
        <v>2021</v>
      </c>
      <c r="O134" s="16">
        <v>2025</v>
      </c>
      <c r="P134" s="62">
        <v>20</v>
      </c>
      <c r="Q134" s="185" t="s">
        <v>4480</v>
      </c>
      <c r="R134" s="17">
        <f t="shared" si="3"/>
        <v>2035</v>
      </c>
      <c r="S134" s="16" t="s">
        <v>63</v>
      </c>
      <c r="T134" s="16"/>
      <c r="U134" s="17">
        <f t="shared" si="4"/>
        <v>2035</v>
      </c>
      <c r="V134" s="331"/>
      <c r="W134" s="331"/>
      <c r="X134" s="331"/>
      <c r="Y134" s="331"/>
    </row>
    <row r="135" spans="1:25" s="2" customFormat="1" ht="30.2" customHeight="1" x14ac:dyDescent="0.2">
      <c r="A135" s="331"/>
      <c r="B135" s="331"/>
      <c r="C135" s="337"/>
      <c r="D135" s="338"/>
      <c r="E135" s="337"/>
      <c r="F135" s="16" t="s">
        <v>34</v>
      </c>
      <c r="G135" s="489"/>
      <c r="H135" s="337"/>
      <c r="I135" s="337"/>
      <c r="J135" s="183">
        <v>0.2</v>
      </c>
      <c r="K135" s="184">
        <v>45</v>
      </c>
      <c r="L135" s="183">
        <v>4</v>
      </c>
      <c r="M135" s="62">
        <v>2015</v>
      </c>
      <c r="N135" s="16">
        <v>2021</v>
      </c>
      <c r="O135" s="16">
        <v>2025</v>
      </c>
      <c r="P135" s="62">
        <v>20</v>
      </c>
      <c r="Q135" s="185" t="s">
        <v>4480</v>
      </c>
      <c r="R135" s="17">
        <f t="shared" si="3"/>
        <v>2035</v>
      </c>
      <c r="S135" s="16" t="s">
        <v>63</v>
      </c>
      <c r="T135" s="16"/>
      <c r="U135" s="17">
        <f t="shared" si="4"/>
        <v>2035</v>
      </c>
      <c r="V135" s="331"/>
      <c r="W135" s="331"/>
      <c r="X135" s="331"/>
      <c r="Y135" s="331"/>
    </row>
    <row r="136" spans="1:25" s="2" customFormat="1" ht="30.2" customHeight="1" x14ac:dyDescent="0.2">
      <c r="A136" s="331"/>
      <c r="B136" s="331"/>
      <c r="C136" s="337"/>
      <c r="D136" s="338"/>
      <c r="E136" s="337"/>
      <c r="F136" s="16" t="s">
        <v>34</v>
      </c>
      <c r="G136" s="489"/>
      <c r="H136" s="337"/>
      <c r="I136" s="337"/>
      <c r="J136" s="183">
        <v>4.8</v>
      </c>
      <c r="K136" s="184">
        <v>32</v>
      </c>
      <c r="L136" s="183">
        <v>4</v>
      </c>
      <c r="M136" s="62">
        <v>2015</v>
      </c>
      <c r="N136" s="16">
        <v>2021</v>
      </c>
      <c r="O136" s="16">
        <v>2025</v>
      </c>
      <c r="P136" s="62">
        <v>20</v>
      </c>
      <c r="Q136" s="185" t="s">
        <v>4480</v>
      </c>
      <c r="R136" s="17">
        <f t="shared" si="3"/>
        <v>2035</v>
      </c>
      <c r="S136" s="16" t="s">
        <v>63</v>
      </c>
      <c r="T136" s="16"/>
      <c r="U136" s="17">
        <f t="shared" si="4"/>
        <v>2035</v>
      </c>
      <c r="V136" s="331"/>
      <c r="W136" s="331"/>
      <c r="X136" s="331"/>
      <c r="Y136" s="331"/>
    </row>
    <row r="137" spans="1:25" s="2" customFormat="1" ht="30.2" customHeight="1" x14ac:dyDescent="0.2">
      <c r="A137" s="331"/>
      <c r="B137" s="331"/>
      <c r="C137" s="337"/>
      <c r="D137" s="338" t="s">
        <v>5147</v>
      </c>
      <c r="E137" s="337"/>
      <c r="F137" s="16" t="s">
        <v>34</v>
      </c>
      <c r="G137" s="489">
        <v>1</v>
      </c>
      <c r="H137" s="337"/>
      <c r="I137" s="337"/>
      <c r="J137" s="183">
        <v>25.3</v>
      </c>
      <c r="K137" s="184">
        <v>273</v>
      </c>
      <c r="L137" s="183">
        <v>6</v>
      </c>
      <c r="M137" s="62">
        <v>2015</v>
      </c>
      <c r="N137" s="16">
        <v>2021</v>
      </c>
      <c r="O137" s="16">
        <v>2025</v>
      </c>
      <c r="P137" s="62">
        <v>20</v>
      </c>
      <c r="Q137" s="185" t="s">
        <v>4480</v>
      </c>
      <c r="R137" s="17">
        <f t="shared" si="3"/>
        <v>2035</v>
      </c>
      <c r="S137" s="16" t="s">
        <v>63</v>
      </c>
      <c r="T137" s="16"/>
      <c r="U137" s="17">
        <f t="shared" si="4"/>
        <v>2035</v>
      </c>
      <c r="V137" s="331"/>
      <c r="W137" s="331"/>
      <c r="X137" s="331"/>
      <c r="Y137" s="331"/>
    </row>
    <row r="138" spans="1:25" s="2" customFormat="1" ht="30.2" customHeight="1" x14ac:dyDescent="0.2">
      <c r="A138" s="331"/>
      <c r="B138" s="331"/>
      <c r="C138" s="337"/>
      <c r="D138" s="338"/>
      <c r="E138" s="337"/>
      <c r="F138" s="16" t="s">
        <v>34</v>
      </c>
      <c r="G138" s="489"/>
      <c r="H138" s="337"/>
      <c r="I138" s="337"/>
      <c r="J138" s="183">
        <v>2.6</v>
      </c>
      <c r="K138" s="184">
        <v>57</v>
      </c>
      <c r="L138" s="183">
        <v>4</v>
      </c>
      <c r="M138" s="62">
        <v>2015</v>
      </c>
      <c r="N138" s="16">
        <v>2021</v>
      </c>
      <c r="O138" s="16">
        <v>2025</v>
      </c>
      <c r="P138" s="62">
        <v>20</v>
      </c>
      <c r="Q138" s="185" t="s">
        <v>4480</v>
      </c>
      <c r="R138" s="17">
        <f t="shared" ref="R138:R201" si="5">IF(M138="","",M138+P138)</f>
        <v>2035</v>
      </c>
      <c r="S138" s="16" t="s">
        <v>63</v>
      </c>
      <c r="T138" s="16"/>
      <c r="U138" s="17">
        <f t="shared" si="4"/>
        <v>2035</v>
      </c>
      <c r="V138" s="331"/>
      <c r="W138" s="331"/>
      <c r="X138" s="331"/>
      <c r="Y138" s="331"/>
    </row>
    <row r="139" spans="1:25" s="2" customFormat="1" ht="30.2" customHeight="1" x14ac:dyDescent="0.2">
      <c r="A139" s="331"/>
      <c r="B139" s="331"/>
      <c r="C139" s="337"/>
      <c r="D139" s="54" t="s">
        <v>5148</v>
      </c>
      <c r="E139" s="337"/>
      <c r="F139" s="16" t="s">
        <v>34</v>
      </c>
      <c r="G139" s="54">
        <v>0.9</v>
      </c>
      <c r="H139" s="337"/>
      <c r="I139" s="337"/>
      <c r="J139" s="183">
        <v>4.3</v>
      </c>
      <c r="K139" s="184">
        <v>32</v>
      </c>
      <c r="L139" s="183">
        <v>4</v>
      </c>
      <c r="M139" s="62">
        <v>2015</v>
      </c>
      <c r="N139" s="16">
        <v>2021</v>
      </c>
      <c r="O139" s="16">
        <v>2025</v>
      </c>
      <c r="P139" s="62">
        <v>20</v>
      </c>
      <c r="Q139" s="185" t="s">
        <v>4480</v>
      </c>
      <c r="R139" s="17">
        <f t="shared" si="5"/>
        <v>2035</v>
      </c>
      <c r="S139" s="16" t="s">
        <v>63</v>
      </c>
      <c r="T139" s="16"/>
      <c r="U139" s="17">
        <f t="shared" si="4"/>
        <v>2035</v>
      </c>
      <c r="V139" s="331"/>
      <c r="W139" s="331"/>
      <c r="X139" s="331"/>
      <c r="Y139" s="331"/>
    </row>
    <row r="140" spans="1:25" s="2" customFormat="1" ht="30.2" customHeight="1" x14ac:dyDescent="0.2">
      <c r="A140" s="331"/>
      <c r="B140" s="331"/>
      <c r="C140" s="337"/>
      <c r="D140" s="338" t="s">
        <v>5149</v>
      </c>
      <c r="E140" s="337"/>
      <c r="F140" s="16" t="s">
        <v>34</v>
      </c>
      <c r="G140" s="338">
        <v>0.9</v>
      </c>
      <c r="H140" s="337"/>
      <c r="I140" s="337"/>
      <c r="J140" s="183">
        <v>47.3</v>
      </c>
      <c r="K140" s="184">
        <v>89</v>
      </c>
      <c r="L140" s="183">
        <v>5</v>
      </c>
      <c r="M140" s="62">
        <v>2015</v>
      </c>
      <c r="N140" s="16">
        <v>2021</v>
      </c>
      <c r="O140" s="16">
        <v>2025</v>
      </c>
      <c r="P140" s="62">
        <v>20</v>
      </c>
      <c r="Q140" s="185" t="s">
        <v>4480</v>
      </c>
      <c r="R140" s="17">
        <f t="shared" si="5"/>
        <v>2035</v>
      </c>
      <c r="S140" s="16" t="s">
        <v>63</v>
      </c>
      <c r="T140" s="16"/>
      <c r="U140" s="17">
        <f t="shared" si="4"/>
        <v>2035</v>
      </c>
      <c r="V140" s="331"/>
      <c r="W140" s="331"/>
      <c r="X140" s="331"/>
      <c r="Y140" s="331"/>
    </row>
    <row r="141" spans="1:25" s="2" customFormat="1" ht="30.2" customHeight="1" x14ac:dyDescent="0.2">
      <c r="A141" s="331"/>
      <c r="B141" s="331"/>
      <c r="C141" s="337"/>
      <c r="D141" s="338"/>
      <c r="E141" s="337"/>
      <c r="F141" s="16" t="s">
        <v>34</v>
      </c>
      <c r="G141" s="338"/>
      <c r="H141" s="337"/>
      <c r="I141" s="337"/>
      <c r="J141" s="183">
        <v>0.9</v>
      </c>
      <c r="K141" s="184">
        <v>57</v>
      </c>
      <c r="L141" s="183">
        <v>4</v>
      </c>
      <c r="M141" s="62">
        <v>2015</v>
      </c>
      <c r="N141" s="16">
        <v>2021</v>
      </c>
      <c r="O141" s="16">
        <v>2025</v>
      </c>
      <c r="P141" s="62">
        <v>20</v>
      </c>
      <c r="Q141" s="185" t="s">
        <v>4480</v>
      </c>
      <c r="R141" s="17">
        <f t="shared" si="5"/>
        <v>2035</v>
      </c>
      <c r="S141" s="16" t="s">
        <v>63</v>
      </c>
      <c r="T141" s="16"/>
      <c r="U141" s="17">
        <f t="shared" si="4"/>
        <v>2035</v>
      </c>
      <c r="V141" s="331"/>
      <c r="W141" s="331"/>
      <c r="X141" s="331"/>
      <c r="Y141" s="331"/>
    </row>
    <row r="142" spans="1:25" s="2" customFormat="1" ht="30.2" customHeight="1" x14ac:dyDescent="0.2">
      <c r="A142" s="331"/>
      <c r="B142" s="331"/>
      <c r="C142" s="337"/>
      <c r="D142" s="54" t="s">
        <v>5150</v>
      </c>
      <c r="E142" s="337"/>
      <c r="F142" s="16" t="s">
        <v>34</v>
      </c>
      <c r="G142" s="54">
        <v>0.9</v>
      </c>
      <c r="H142" s="337"/>
      <c r="I142" s="337"/>
      <c r="J142" s="183">
        <v>1.5</v>
      </c>
      <c r="K142" s="184">
        <v>57</v>
      </c>
      <c r="L142" s="183">
        <v>4</v>
      </c>
      <c r="M142" s="62">
        <v>2015</v>
      </c>
      <c r="N142" s="16">
        <v>2021</v>
      </c>
      <c r="O142" s="16">
        <v>2025</v>
      </c>
      <c r="P142" s="62">
        <v>20</v>
      </c>
      <c r="Q142" s="185" t="s">
        <v>4480</v>
      </c>
      <c r="R142" s="17">
        <f t="shared" si="5"/>
        <v>2035</v>
      </c>
      <c r="S142" s="16" t="s">
        <v>63</v>
      </c>
      <c r="T142" s="16"/>
      <c r="U142" s="17">
        <f t="shared" si="4"/>
        <v>2035</v>
      </c>
      <c r="V142" s="331"/>
      <c r="W142" s="331"/>
      <c r="X142" s="331"/>
      <c r="Y142" s="331"/>
    </row>
    <row r="143" spans="1:25" s="2" customFormat="1" ht="30.2" customHeight="1" x14ac:dyDescent="0.2">
      <c r="A143" s="331"/>
      <c r="B143" s="331"/>
      <c r="C143" s="337"/>
      <c r="D143" s="338" t="s">
        <v>5151</v>
      </c>
      <c r="E143" s="337"/>
      <c r="F143" s="16" t="s">
        <v>34</v>
      </c>
      <c r="G143" s="338">
        <v>0.9</v>
      </c>
      <c r="H143" s="337"/>
      <c r="I143" s="337"/>
      <c r="J143" s="183">
        <v>7.4</v>
      </c>
      <c r="K143" s="184">
        <v>57</v>
      </c>
      <c r="L143" s="183">
        <v>4</v>
      </c>
      <c r="M143" s="62">
        <v>2015</v>
      </c>
      <c r="N143" s="16">
        <v>2021</v>
      </c>
      <c r="O143" s="16">
        <v>2025</v>
      </c>
      <c r="P143" s="62">
        <v>20</v>
      </c>
      <c r="Q143" s="185" t="s">
        <v>4480</v>
      </c>
      <c r="R143" s="17">
        <f t="shared" si="5"/>
        <v>2035</v>
      </c>
      <c r="S143" s="16" t="s">
        <v>63</v>
      </c>
      <c r="T143" s="16"/>
      <c r="U143" s="17">
        <f t="shared" si="4"/>
        <v>2035</v>
      </c>
      <c r="V143" s="331"/>
      <c r="W143" s="331"/>
      <c r="X143" s="331"/>
      <c r="Y143" s="331"/>
    </row>
    <row r="144" spans="1:25" s="2" customFormat="1" ht="30.2" customHeight="1" x14ac:dyDescent="0.2">
      <c r="A144" s="331"/>
      <c r="B144" s="331"/>
      <c r="C144" s="337"/>
      <c r="D144" s="338"/>
      <c r="E144" s="337"/>
      <c r="F144" s="16" t="s">
        <v>34</v>
      </c>
      <c r="G144" s="338"/>
      <c r="H144" s="337"/>
      <c r="I144" s="337"/>
      <c r="J144" s="183">
        <v>2.2000000000000002</v>
      </c>
      <c r="K144" s="184">
        <v>32</v>
      </c>
      <c r="L144" s="183">
        <v>4</v>
      </c>
      <c r="M144" s="62">
        <v>2015</v>
      </c>
      <c r="N144" s="16">
        <v>2021</v>
      </c>
      <c r="O144" s="16">
        <v>2025</v>
      </c>
      <c r="P144" s="62">
        <v>20</v>
      </c>
      <c r="Q144" s="185" t="s">
        <v>4480</v>
      </c>
      <c r="R144" s="17">
        <f t="shared" si="5"/>
        <v>2035</v>
      </c>
      <c r="S144" s="16" t="s">
        <v>63</v>
      </c>
      <c r="T144" s="16"/>
      <c r="U144" s="17">
        <f t="shared" si="4"/>
        <v>2035</v>
      </c>
      <c r="V144" s="331"/>
      <c r="W144" s="331"/>
      <c r="X144" s="331"/>
      <c r="Y144" s="331"/>
    </row>
    <row r="145" spans="1:25" s="2" customFormat="1" ht="30.2" customHeight="1" x14ac:dyDescent="0.2">
      <c r="A145" s="331"/>
      <c r="B145" s="331"/>
      <c r="C145" s="337"/>
      <c r="D145" s="54" t="s">
        <v>5152</v>
      </c>
      <c r="E145" s="337"/>
      <c r="F145" s="16" t="s">
        <v>34</v>
      </c>
      <c r="G145" s="54">
        <v>0.9</v>
      </c>
      <c r="H145" s="337"/>
      <c r="I145" s="337"/>
      <c r="J145" s="183">
        <v>0.4</v>
      </c>
      <c r="K145" s="184">
        <v>57</v>
      </c>
      <c r="L145" s="183">
        <v>4</v>
      </c>
      <c r="M145" s="62">
        <v>2015</v>
      </c>
      <c r="N145" s="16">
        <v>2021</v>
      </c>
      <c r="O145" s="16">
        <v>2025</v>
      </c>
      <c r="P145" s="62">
        <v>20</v>
      </c>
      <c r="Q145" s="185" t="s">
        <v>4480</v>
      </c>
      <c r="R145" s="17">
        <f t="shared" si="5"/>
        <v>2035</v>
      </c>
      <c r="S145" s="16" t="s">
        <v>63</v>
      </c>
      <c r="T145" s="16"/>
      <c r="U145" s="17">
        <f t="shared" si="4"/>
        <v>2035</v>
      </c>
      <c r="V145" s="331"/>
      <c r="W145" s="331"/>
      <c r="X145" s="331"/>
      <c r="Y145" s="331"/>
    </row>
    <row r="146" spans="1:25" s="2" customFormat="1" ht="30.2" customHeight="1" x14ac:dyDescent="0.2">
      <c r="A146" s="331"/>
      <c r="B146" s="331"/>
      <c r="C146" s="337"/>
      <c r="D146" s="338" t="s">
        <v>5153</v>
      </c>
      <c r="E146" s="337"/>
      <c r="F146" s="16" t="s">
        <v>34</v>
      </c>
      <c r="G146" s="338">
        <v>0.9</v>
      </c>
      <c r="H146" s="337"/>
      <c r="I146" s="337"/>
      <c r="J146" s="183">
        <v>28</v>
      </c>
      <c r="K146" s="184">
        <v>89</v>
      </c>
      <c r="L146" s="183">
        <v>5</v>
      </c>
      <c r="M146" s="62">
        <v>2015</v>
      </c>
      <c r="N146" s="16">
        <v>2021</v>
      </c>
      <c r="O146" s="16">
        <v>2025</v>
      </c>
      <c r="P146" s="62">
        <v>20</v>
      </c>
      <c r="Q146" s="185" t="s">
        <v>4480</v>
      </c>
      <c r="R146" s="17">
        <f t="shared" si="5"/>
        <v>2035</v>
      </c>
      <c r="S146" s="16" t="s">
        <v>63</v>
      </c>
      <c r="T146" s="16"/>
      <c r="U146" s="17">
        <f t="shared" si="4"/>
        <v>2035</v>
      </c>
      <c r="V146" s="331"/>
      <c r="W146" s="331"/>
      <c r="X146" s="331"/>
      <c r="Y146" s="331"/>
    </row>
    <row r="147" spans="1:25" s="2" customFormat="1" ht="30.2" customHeight="1" x14ac:dyDescent="0.2">
      <c r="A147" s="331"/>
      <c r="B147" s="331"/>
      <c r="C147" s="337"/>
      <c r="D147" s="338"/>
      <c r="E147" s="337"/>
      <c r="F147" s="16" t="s">
        <v>34</v>
      </c>
      <c r="G147" s="338"/>
      <c r="H147" s="337"/>
      <c r="I147" s="337"/>
      <c r="J147" s="183">
        <v>0.8</v>
      </c>
      <c r="K147" s="184">
        <v>57</v>
      </c>
      <c r="L147" s="183">
        <v>4</v>
      </c>
      <c r="M147" s="62">
        <v>2015</v>
      </c>
      <c r="N147" s="16">
        <v>2021</v>
      </c>
      <c r="O147" s="16">
        <v>2025</v>
      </c>
      <c r="P147" s="62">
        <v>20</v>
      </c>
      <c r="Q147" s="185" t="s">
        <v>4480</v>
      </c>
      <c r="R147" s="17">
        <f t="shared" si="5"/>
        <v>2035</v>
      </c>
      <c r="S147" s="16" t="s">
        <v>63</v>
      </c>
      <c r="T147" s="16"/>
      <c r="U147" s="17">
        <f t="shared" si="4"/>
        <v>2035</v>
      </c>
      <c r="V147" s="331"/>
      <c r="W147" s="331"/>
      <c r="X147" s="331"/>
      <c r="Y147" s="331"/>
    </row>
    <row r="148" spans="1:25" s="2" customFormat="1" ht="30.2" customHeight="1" x14ac:dyDescent="0.2">
      <c r="A148" s="331"/>
      <c r="B148" s="331"/>
      <c r="C148" s="337"/>
      <c r="D148" s="54" t="s">
        <v>5154</v>
      </c>
      <c r="E148" s="337"/>
      <c r="F148" s="16" t="s">
        <v>34</v>
      </c>
      <c r="G148" s="54">
        <v>0.9</v>
      </c>
      <c r="H148" s="337"/>
      <c r="I148" s="337"/>
      <c r="J148" s="183">
        <v>1.5</v>
      </c>
      <c r="K148" s="184">
        <v>57</v>
      </c>
      <c r="L148" s="183">
        <v>4</v>
      </c>
      <c r="M148" s="62">
        <v>2015</v>
      </c>
      <c r="N148" s="16">
        <v>2021</v>
      </c>
      <c r="O148" s="16">
        <v>2025</v>
      </c>
      <c r="P148" s="62">
        <v>20</v>
      </c>
      <c r="Q148" s="185" t="s">
        <v>4480</v>
      </c>
      <c r="R148" s="17">
        <f t="shared" si="5"/>
        <v>2035</v>
      </c>
      <c r="S148" s="16" t="s">
        <v>63</v>
      </c>
      <c r="T148" s="16"/>
      <c r="U148" s="17">
        <f t="shared" si="4"/>
        <v>2035</v>
      </c>
      <c r="V148" s="331"/>
      <c r="W148" s="331"/>
      <c r="X148" s="331"/>
      <c r="Y148" s="331"/>
    </row>
    <row r="149" spans="1:25" s="2" customFormat="1" ht="30.2" customHeight="1" x14ac:dyDescent="0.2">
      <c r="A149" s="331"/>
      <c r="B149" s="331"/>
      <c r="C149" s="337"/>
      <c r="D149" s="54" t="s">
        <v>5155</v>
      </c>
      <c r="E149" s="337"/>
      <c r="F149" s="16" t="s">
        <v>34</v>
      </c>
      <c r="G149" s="183">
        <v>1</v>
      </c>
      <c r="H149" s="337"/>
      <c r="I149" s="337"/>
      <c r="J149" s="183">
        <v>12.6</v>
      </c>
      <c r="K149" s="184">
        <v>32</v>
      </c>
      <c r="L149" s="183">
        <v>4</v>
      </c>
      <c r="M149" s="62">
        <v>2015</v>
      </c>
      <c r="N149" s="16">
        <v>2021</v>
      </c>
      <c r="O149" s="16">
        <v>2025</v>
      </c>
      <c r="P149" s="62">
        <v>20</v>
      </c>
      <c r="Q149" s="185" t="s">
        <v>4480</v>
      </c>
      <c r="R149" s="17">
        <f t="shared" si="5"/>
        <v>2035</v>
      </c>
      <c r="S149" s="16" t="s">
        <v>63</v>
      </c>
      <c r="T149" s="16"/>
      <c r="U149" s="17">
        <f t="shared" si="4"/>
        <v>2035</v>
      </c>
      <c r="V149" s="331"/>
      <c r="W149" s="331"/>
      <c r="X149" s="331"/>
      <c r="Y149" s="331"/>
    </row>
    <row r="150" spans="1:25" s="2" customFormat="1" ht="30.2" customHeight="1" x14ac:dyDescent="0.2">
      <c r="A150" s="331"/>
      <c r="B150" s="331"/>
      <c r="C150" s="337"/>
      <c r="D150" s="338" t="s">
        <v>5156</v>
      </c>
      <c r="E150" s="337"/>
      <c r="F150" s="16" t="s">
        <v>34</v>
      </c>
      <c r="G150" s="489">
        <v>1</v>
      </c>
      <c r="H150" s="337"/>
      <c r="I150" s="337"/>
      <c r="J150" s="183">
        <v>3.7</v>
      </c>
      <c r="K150" s="184">
        <v>89</v>
      </c>
      <c r="L150" s="183">
        <v>5</v>
      </c>
      <c r="M150" s="62">
        <v>2015</v>
      </c>
      <c r="N150" s="16">
        <v>2021</v>
      </c>
      <c r="O150" s="16">
        <v>2025</v>
      </c>
      <c r="P150" s="62">
        <v>20</v>
      </c>
      <c r="Q150" s="185" t="s">
        <v>4480</v>
      </c>
      <c r="R150" s="17">
        <f t="shared" si="5"/>
        <v>2035</v>
      </c>
      <c r="S150" s="16" t="s">
        <v>63</v>
      </c>
      <c r="T150" s="16"/>
      <c r="U150" s="17">
        <f t="shared" si="4"/>
        <v>2035</v>
      </c>
      <c r="V150" s="331"/>
      <c r="W150" s="331"/>
      <c r="X150" s="331"/>
      <c r="Y150" s="331"/>
    </row>
    <row r="151" spans="1:25" s="2" customFormat="1" ht="30.2" customHeight="1" x14ac:dyDescent="0.2">
      <c r="A151" s="331"/>
      <c r="B151" s="331"/>
      <c r="C151" s="337"/>
      <c r="D151" s="338"/>
      <c r="E151" s="337"/>
      <c r="F151" s="16" t="s">
        <v>34</v>
      </c>
      <c r="G151" s="489"/>
      <c r="H151" s="337"/>
      <c r="I151" s="337"/>
      <c r="J151" s="183">
        <v>0.4</v>
      </c>
      <c r="K151" s="184">
        <v>57</v>
      </c>
      <c r="L151" s="183">
        <v>4</v>
      </c>
      <c r="M151" s="62">
        <v>2015</v>
      </c>
      <c r="N151" s="16">
        <v>2021</v>
      </c>
      <c r="O151" s="16">
        <v>2025</v>
      </c>
      <c r="P151" s="62">
        <v>20</v>
      </c>
      <c r="Q151" s="185" t="s">
        <v>4480</v>
      </c>
      <c r="R151" s="17">
        <f t="shared" si="5"/>
        <v>2035</v>
      </c>
      <c r="S151" s="16" t="s">
        <v>63</v>
      </c>
      <c r="T151" s="16"/>
      <c r="U151" s="17">
        <f t="shared" si="4"/>
        <v>2035</v>
      </c>
      <c r="V151" s="331"/>
      <c r="W151" s="331"/>
      <c r="X151" s="331"/>
      <c r="Y151" s="331"/>
    </row>
    <row r="152" spans="1:25" s="2" customFormat="1" ht="30.2" customHeight="1" x14ac:dyDescent="0.2">
      <c r="A152" s="331"/>
      <c r="B152" s="331"/>
      <c r="C152" s="337"/>
      <c r="D152" s="338" t="s">
        <v>5157</v>
      </c>
      <c r="E152" s="337"/>
      <c r="F152" s="16" t="s">
        <v>34</v>
      </c>
      <c r="G152" s="489">
        <v>1</v>
      </c>
      <c r="H152" s="337"/>
      <c r="I152" s="337"/>
      <c r="J152" s="183">
        <v>11.5</v>
      </c>
      <c r="K152" s="184">
        <v>89</v>
      </c>
      <c r="L152" s="183">
        <v>5</v>
      </c>
      <c r="M152" s="62">
        <v>2015</v>
      </c>
      <c r="N152" s="16">
        <v>2021</v>
      </c>
      <c r="O152" s="16">
        <v>2025</v>
      </c>
      <c r="P152" s="62">
        <v>20</v>
      </c>
      <c r="Q152" s="185" t="s">
        <v>4480</v>
      </c>
      <c r="R152" s="17">
        <f t="shared" si="5"/>
        <v>2035</v>
      </c>
      <c r="S152" s="16" t="s">
        <v>63</v>
      </c>
      <c r="T152" s="16"/>
      <c r="U152" s="17">
        <f t="shared" si="4"/>
        <v>2035</v>
      </c>
      <c r="V152" s="331"/>
      <c r="W152" s="331"/>
      <c r="X152" s="331"/>
      <c r="Y152" s="331"/>
    </row>
    <row r="153" spans="1:25" s="2" customFormat="1" ht="30.2" customHeight="1" x14ac:dyDescent="0.2">
      <c r="A153" s="331"/>
      <c r="B153" s="331"/>
      <c r="C153" s="337"/>
      <c r="D153" s="338"/>
      <c r="E153" s="337"/>
      <c r="F153" s="16" t="s">
        <v>34</v>
      </c>
      <c r="G153" s="489"/>
      <c r="H153" s="337"/>
      <c r="I153" s="337"/>
      <c r="J153" s="183">
        <v>1</v>
      </c>
      <c r="K153" s="184">
        <v>57</v>
      </c>
      <c r="L153" s="183">
        <v>4</v>
      </c>
      <c r="M153" s="62">
        <v>2015</v>
      </c>
      <c r="N153" s="16">
        <v>2021</v>
      </c>
      <c r="O153" s="16">
        <v>2025</v>
      </c>
      <c r="P153" s="62">
        <v>20</v>
      </c>
      <c r="Q153" s="185" t="s">
        <v>4480</v>
      </c>
      <c r="R153" s="17">
        <f t="shared" si="5"/>
        <v>2035</v>
      </c>
      <c r="S153" s="16" t="s">
        <v>63</v>
      </c>
      <c r="T153" s="16"/>
      <c r="U153" s="17">
        <f t="shared" si="4"/>
        <v>2035</v>
      </c>
      <c r="V153" s="331"/>
      <c r="W153" s="331"/>
      <c r="X153" s="331"/>
      <c r="Y153" s="331"/>
    </row>
    <row r="154" spans="1:25" s="2" customFormat="1" ht="30.2" customHeight="1" x14ac:dyDescent="0.2">
      <c r="A154" s="331"/>
      <c r="B154" s="331"/>
      <c r="C154" s="337"/>
      <c r="D154" s="338"/>
      <c r="E154" s="337"/>
      <c r="F154" s="16" t="s">
        <v>34</v>
      </c>
      <c r="G154" s="489"/>
      <c r="H154" s="337"/>
      <c r="I154" s="337"/>
      <c r="J154" s="183">
        <v>17.3</v>
      </c>
      <c r="K154" s="184">
        <v>32</v>
      </c>
      <c r="L154" s="183">
        <v>4</v>
      </c>
      <c r="M154" s="62">
        <v>2015</v>
      </c>
      <c r="N154" s="16">
        <v>2021</v>
      </c>
      <c r="O154" s="16">
        <v>2025</v>
      </c>
      <c r="P154" s="62">
        <v>20</v>
      </c>
      <c r="Q154" s="185" t="s">
        <v>4480</v>
      </c>
      <c r="R154" s="17">
        <f t="shared" si="5"/>
        <v>2035</v>
      </c>
      <c r="S154" s="16" t="s">
        <v>63</v>
      </c>
      <c r="T154" s="16"/>
      <c r="U154" s="17">
        <f t="shared" si="4"/>
        <v>2035</v>
      </c>
      <c r="V154" s="331"/>
      <c r="W154" s="331"/>
      <c r="X154" s="331"/>
      <c r="Y154" s="331"/>
    </row>
    <row r="155" spans="1:25" s="2" customFormat="1" ht="30.2" customHeight="1" x14ac:dyDescent="0.2">
      <c r="A155" s="331"/>
      <c r="B155" s="331"/>
      <c r="C155" s="337"/>
      <c r="D155" s="54" t="s">
        <v>5158</v>
      </c>
      <c r="E155" s="337"/>
      <c r="F155" s="16" t="s">
        <v>34</v>
      </c>
      <c r="G155" s="183">
        <v>1</v>
      </c>
      <c r="H155" s="337"/>
      <c r="I155" s="337"/>
      <c r="J155" s="183">
        <v>7.4</v>
      </c>
      <c r="K155" s="184">
        <v>32</v>
      </c>
      <c r="L155" s="183">
        <v>4</v>
      </c>
      <c r="M155" s="62">
        <v>2015</v>
      </c>
      <c r="N155" s="16">
        <v>2021</v>
      </c>
      <c r="O155" s="16">
        <v>2025</v>
      </c>
      <c r="P155" s="62">
        <v>20</v>
      </c>
      <c r="Q155" s="185" t="s">
        <v>4480</v>
      </c>
      <c r="R155" s="17">
        <f t="shared" si="5"/>
        <v>2035</v>
      </c>
      <c r="S155" s="16" t="s">
        <v>63</v>
      </c>
      <c r="T155" s="16"/>
      <c r="U155" s="17">
        <f t="shared" si="4"/>
        <v>2035</v>
      </c>
      <c r="V155" s="331"/>
      <c r="W155" s="331"/>
      <c r="X155" s="331"/>
      <c r="Y155" s="331"/>
    </row>
    <row r="156" spans="1:25" s="2" customFormat="1" ht="30.2" customHeight="1" x14ac:dyDescent="0.2">
      <c r="A156" s="331"/>
      <c r="B156" s="331"/>
      <c r="C156" s="337"/>
      <c r="D156" s="54" t="s">
        <v>5159</v>
      </c>
      <c r="E156" s="337"/>
      <c r="F156" s="16" t="s">
        <v>34</v>
      </c>
      <c r="G156" s="183">
        <v>1</v>
      </c>
      <c r="H156" s="337"/>
      <c r="I156" s="337"/>
      <c r="J156" s="183">
        <v>4.3</v>
      </c>
      <c r="K156" s="184">
        <v>32</v>
      </c>
      <c r="L156" s="183">
        <v>4</v>
      </c>
      <c r="M156" s="62">
        <v>2015</v>
      </c>
      <c r="N156" s="16">
        <v>2021</v>
      </c>
      <c r="O156" s="16">
        <v>2025</v>
      </c>
      <c r="P156" s="62">
        <v>20</v>
      </c>
      <c r="Q156" s="185" t="s">
        <v>4480</v>
      </c>
      <c r="R156" s="17">
        <f t="shared" si="5"/>
        <v>2035</v>
      </c>
      <c r="S156" s="16" t="s">
        <v>63</v>
      </c>
      <c r="T156" s="16"/>
      <c r="U156" s="17">
        <f t="shared" si="4"/>
        <v>2035</v>
      </c>
      <c r="V156" s="331"/>
      <c r="W156" s="331"/>
      <c r="X156" s="331"/>
      <c r="Y156" s="331"/>
    </row>
    <row r="157" spans="1:25" s="2" customFormat="1" ht="30.2" customHeight="1" x14ac:dyDescent="0.2">
      <c r="A157" s="331"/>
      <c r="B157" s="331"/>
      <c r="C157" s="337"/>
      <c r="D157" s="338" t="s">
        <v>5160</v>
      </c>
      <c r="E157" s="337"/>
      <c r="F157" s="16" t="s">
        <v>34</v>
      </c>
      <c r="G157" s="489">
        <v>1</v>
      </c>
      <c r="H157" s="337"/>
      <c r="I157" s="337"/>
      <c r="J157" s="183">
        <v>1.2</v>
      </c>
      <c r="K157" s="184">
        <v>89</v>
      </c>
      <c r="L157" s="183">
        <v>5</v>
      </c>
      <c r="M157" s="62">
        <v>2015</v>
      </c>
      <c r="N157" s="16">
        <v>2021</v>
      </c>
      <c r="O157" s="16">
        <v>2025</v>
      </c>
      <c r="P157" s="62">
        <v>20</v>
      </c>
      <c r="Q157" s="185" t="s">
        <v>4480</v>
      </c>
      <c r="R157" s="17">
        <f t="shared" si="5"/>
        <v>2035</v>
      </c>
      <c r="S157" s="16" t="s">
        <v>63</v>
      </c>
      <c r="T157" s="16"/>
      <c r="U157" s="17">
        <f t="shared" si="4"/>
        <v>2035</v>
      </c>
      <c r="V157" s="331"/>
      <c r="W157" s="331"/>
      <c r="X157" s="331"/>
      <c r="Y157" s="331"/>
    </row>
    <row r="158" spans="1:25" s="2" customFormat="1" ht="30.2" customHeight="1" x14ac:dyDescent="0.2">
      <c r="A158" s="331"/>
      <c r="B158" s="331"/>
      <c r="C158" s="337"/>
      <c r="D158" s="338"/>
      <c r="E158" s="337"/>
      <c r="F158" s="16" t="s">
        <v>34</v>
      </c>
      <c r="G158" s="489"/>
      <c r="H158" s="337"/>
      <c r="I158" s="337"/>
      <c r="J158" s="183">
        <v>0.8</v>
      </c>
      <c r="K158" s="184">
        <v>57</v>
      </c>
      <c r="L158" s="183">
        <v>4</v>
      </c>
      <c r="M158" s="62">
        <v>2015</v>
      </c>
      <c r="N158" s="16">
        <v>2021</v>
      </c>
      <c r="O158" s="16">
        <v>2025</v>
      </c>
      <c r="P158" s="62">
        <v>20</v>
      </c>
      <c r="Q158" s="185" t="s">
        <v>4480</v>
      </c>
      <c r="R158" s="17">
        <f t="shared" si="5"/>
        <v>2035</v>
      </c>
      <c r="S158" s="16" t="s">
        <v>63</v>
      </c>
      <c r="T158" s="16"/>
      <c r="U158" s="17">
        <f t="shared" si="4"/>
        <v>2035</v>
      </c>
      <c r="V158" s="331"/>
      <c r="W158" s="331"/>
      <c r="X158" s="331"/>
      <c r="Y158" s="331"/>
    </row>
    <row r="159" spans="1:25" s="2" customFormat="1" ht="30.2" customHeight="1" x14ac:dyDescent="0.2">
      <c r="A159" s="331"/>
      <c r="B159" s="331"/>
      <c r="C159" s="337"/>
      <c r="D159" s="54" t="s">
        <v>5161</v>
      </c>
      <c r="E159" s="337"/>
      <c r="F159" s="16" t="s">
        <v>34</v>
      </c>
      <c r="G159" s="183">
        <v>1</v>
      </c>
      <c r="H159" s="337"/>
      <c r="I159" s="337"/>
      <c r="J159" s="183">
        <v>22.9</v>
      </c>
      <c r="K159" s="184">
        <v>57</v>
      </c>
      <c r="L159" s="183">
        <v>4</v>
      </c>
      <c r="M159" s="62">
        <v>2015</v>
      </c>
      <c r="N159" s="16">
        <v>2021</v>
      </c>
      <c r="O159" s="16">
        <v>2025</v>
      </c>
      <c r="P159" s="62">
        <v>20</v>
      </c>
      <c r="Q159" s="185" t="s">
        <v>4480</v>
      </c>
      <c r="R159" s="17">
        <f t="shared" si="5"/>
        <v>2035</v>
      </c>
      <c r="S159" s="16" t="s">
        <v>63</v>
      </c>
      <c r="T159" s="16"/>
      <c r="U159" s="17">
        <f t="shared" si="4"/>
        <v>2035</v>
      </c>
      <c r="V159" s="331"/>
      <c r="W159" s="331"/>
      <c r="X159" s="331"/>
      <c r="Y159" s="331"/>
    </row>
    <row r="160" spans="1:25" s="2" customFormat="1" ht="30.2" customHeight="1" x14ac:dyDescent="0.2">
      <c r="A160" s="331"/>
      <c r="B160" s="331"/>
      <c r="C160" s="337"/>
      <c r="D160" s="54" t="s">
        <v>5162</v>
      </c>
      <c r="E160" s="337"/>
      <c r="F160" s="16" t="s">
        <v>34</v>
      </c>
      <c r="G160" s="183">
        <v>1</v>
      </c>
      <c r="H160" s="337"/>
      <c r="I160" s="337"/>
      <c r="J160" s="183">
        <v>25.2</v>
      </c>
      <c r="K160" s="184">
        <v>57</v>
      </c>
      <c r="L160" s="183">
        <v>4</v>
      </c>
      <c r="M160" s="62">
        <v>2015</v>
      </c>
      <c r="N160" s="16">
        <v>2021</v>
      </c>
      <c r="O160" s="16">
        <v>2025</v>
      </c>
      <c r="P160" s="62">
        <v>20</v>
      </c>
      <c r="Q160" s="185" t="s">
        <v>4480</v>
      </c>
      <c r="R160" s="17">
        <f t="shared" si="5"/>
        <v>2035</v>
      </c>
      <c r="S160" s="16" t="s">
        <v>63</v>
      </c>
      <c r="T160" s="16"/>
      <c r="U160" s="17">
        <f t="shared" si="4"/>
        <v>2035</v>
      </c>
      <c r="V160" s="331"/>
      <c r="W160" s="331"/>
      <c r="X160" s="331"/>
      <c r="Y160" s="331"/>
    </row>
    <row r="161" spans="1:25" s="2" customFormat="1" ht="30.2" customHeight="1" x14ac:dyDescent="0.2">
      <c r="A161" s="331"/>
      <c r="B161" s="331"/>
      <c r="C161" s="337"/>
      <c r="D161" s="54" t="s">
        <v>5163</v>
      </c>
      <c r="E161" s="337"/>
      <c r="F161" s="16" t="s">
        <v>34</v>
      </c>
      <c r="G161" s="183">
        <v>1</v>
      </c>
      <c r="H161" s="337"/>
      <c r="I161" s="337"/>
      <c r="J161" s="183">
        <v>12.6</v>
      </c>
      <c r="K161" s="184">
        <v>57</v>
      </c>
      <c r="L161" s="183">
        <v>4</v>
      </c>
      <c r="M161" s="62">
        <v>2015</v>
      </c>
      <c r="N161" s="16">
        <v>2021</v>
      </c>
      <c r="O161" s="16">
        <v>2025</v>
      </c>
      <c r="P161" s="62">
        <v>20</v>
      </c>
      <c r="Q161" s="185" t="s">
        <v>4480</v>
      </c>
      <c r="R161" s="17">
        <f t="shared" si="5"/>
        <v>2035</v>
      </c>
      <c r="S161" s="16" t="s">
        <v>63</v>
      </c>
      <c r="T161" s="16"/>
      <c r="U161" s="17">
        <f t="shared" si="4"/>
        <v>2035</v>
      </c>
      <c r="V161" s="331"/>
      <c r="W161" s="331"/>
      <c r="X161" s="331"/>
      <c r="Y161" s="331"/>
    </row>
    <row r="162" spans="1:25" s="2" customFormat="1" ht="30.2" customHeight="1" x14ac:dyDescent="0.2">
      <c r="A162" s="331"/>
      <c r="B162" s="331"/>
      <c r="C162" s="337"/>
      <c r="D162" s="338" t="s">
        <v>5164</v>
      </c>
      <c r="E162" s="337"/>
      <c r="F162" s="16" t="s">
        <v>34</v>
      </c>
      <c r="G162" s="338">
        <v>0.9</v>
      </c>
      <c r="H162" s="337"/>
      <c r="I162" s="337"/>
      <c r="J162" s="183">
        <v>1.2</v>
      </c>
      <c r="K162" s="184">
        <v>57</v>
      </c>
      <c r="L162" s="183">
        <v>4</v>
      </c>
      <c r="M162" s="62">
        <v>2015</v>
      </c>
      <c r="N162" s="16">
        <v>2021</v>
      </c>
      <c r="O162" s="16">
        <v>2025</v>
      </c>
      <c r="P162" s="62">
        <v>20</v>
      </c>
      <c r="Q162" s="185" t="s">
        <v>4480</v>
      </c>
      <c r="R162" s="17">
        <f t="shared" si="5"/>
        <v>2035</v>
      </c>
      <c r="S162" s="16" t="s">
        <v>63</v>
      </c>
      <c r="T162" s="16"/>
      <c r="U162" s="17">
        <f t="shared" si="4"/>
        <v>2035</v>
      </c>
      <c r="V162" s="331"/>
      <c r="W162" s="331"/>
      <c r="X162" s="331"/>
      <c r="Y162" s="331"/>
    </row>
    <row r="163" spans="1:25" s="2" customFormat="1" ht="30.2" customHeight="1" x14ac:dyDescent="0.2">
      <c r="A163" s="331"/>
      <c r="B163" s="331"/>
      <c r="C163" s="337"/>
      <c r="D163" s="338"/>
      <c r="E163" s="337"/>
      <c r="F163" s="16" t="s">
        <v>34</v>
      </c>
      <c r="G163" s="338"/>
      <c r="H163" s="337"/>
      <c r="I163" s="337"/>
      <c r="J163" s="183">
        <v>4.4000000000000004</v>
      </c>
      <c r="K163" s="184">
        <v>32</v>
      </c>
      <c r="L163" s="183">
        <v>4</v>
      </c>
      <c r="M163" s="62">
        <v>2015</v>
      </c>
      <c r="N163" s="16">
        <v>2021</v>
      </c>
      <c r="O163" s="16">
        <v>2025</v>
      </c>
      <c r="P163" s="62">
        <v>20</v>
      </c>
      <c r="Q163" s="185" t="s">
        <v>4480</v>
      </c>
      <c r="R163" s="17">
        <f t="shared" si="5"/>
        <v>2035</v>
      </c>
      <c r="S163" s="16" t="s">
        <v>63</v>
      </c>
      <c r="T163" s="16"/>
      <c r="U163" s="17">
        <f t="shared" si="4"/>
        <v>2035</v>
      </c>
      <c r="V163" s="331"/>
      <c r="W163" s="331"/>
      <c r="X163" s="331"/>
      <c r="Y163" s="331"/>
    </row>
    <row r="164" spans="1:25" s="2" customFormat="1" ht="30.2" customHeight="1" x14ac:dyDescent="0.2">
      <c r="A164" s="331"/>
      <c r="B164" s="331"/>
      <c r="C164" s="337"/>
      <c r="D164" s="338" t="s">
        <v>5165</v>
      </c>
      <c r="E164" s="337"/>
      <c r="F164" s="16" t="s">
        <v>34</v>
      </c>
      <c r="G164" s="338">
        <v>0.9</v>
      </c>
      <c r="H164" s="337"/>
      <c r="I164" s="337"/>
      <c r="J164" s="183">
        <v>17.2</v>
      </c>
      <c r="K164" s="184">
        <v>108</v>
      </c>
      <c r="L164" s="183">
        <v>5</v>
      </c>
      <c r="M164" s="62">
        <v>2015</v>
      </c>
      <c r="N164" s="16">
        <v>2021</v>
      </c>
      <c r="O164" s="16">
        <v>2025</v>
      </c>
      <c r="P164" s="62">
        <v>20</v>
      </c>
      <c r="Q164" s="185" t="s">
        <v>4480</v>
      </c>
      <c r="R164" s="17">
        <f t="shared" si="5"/>
        <v>2035</v>
      </c>
      <c r="S164" s="16" t="s">
        <v>63</v>
      </c>
      <c r="T164" s="16"/>
      <c r="U164" s="17">
        <f t="shared" si="4"/>
        <v>2035</v>
      </c>
      <c r="V164" s="331"/>
      <c r="W164" s="331"/>
      <c r="X164" s="331"/>
      <c r="Y164" s="331"/>
    </row>
    <row r="165" spans="1:25" s="2" customFormat="1" ht="30.2" customHeight="1" x14ac:dyDescent="0.2">
      <c r="A165" s="331"/>
      <c r="B165" s="331"/>
      <c r="C165" s="337"/>
      <c r="D165" s="338"/>
      <c r="E165" s="337"/>
      <c r="F165" s="16" t="s">
        <v>34</v>
      </c>
      <c r="G165" s="338"/>
      <c r="H165" s="337"/>
      <c r="I165" s="337"/>
      <c r="J165" s="183">
        <v>0.2</v>
      </c>
      <c r="K165" s="184">
        <v>89</v>
      </c>
      <c r="L165" s="183">
        <v>5</v>
      </c>
      <c r="M165" s="62">
        <v>2015</v>
      </c>
      <c r="N165" s="16">
        <v>2021</v>
      </c>
      <c r="O165" s="16">
        <v>2025</v>
      </c>
      <c r="P165" s="62">
        <v>20</v>
      </c>
      <c r="Q165" s="185" t="s">
        <v>4480</v>
      </c>
      <c r="R165" s="17">
        <f t="shared" si="5"/>
        <v>2035</v>
      </c>
      <c r="S165" s="16" t="s">
        <v>63</v>
      </c>
      <c r="T165" s="16"/>
      <c r="U165" s="17">
        <f t="shared" si="4"/>
        <v>2035</v>
      </c>
      <c r="V165" s="331"/>
      <c r="W165" s="331"/>
      <c r="X165" s="331"/>
      <c r="Y165" s="331"/>
    </row>
    <row r="166" spans="1:25" s="2" customFormat="1" ht="30.2" customHeight="1" x14ac:dyDescent="0.2">
      <c r="A166" s="331"/>
      <c r="B166" s="331"/>
      <c r="C166" s="337"/>
      <c r="D166" s="338" t="s">
        <v>5166</v>
      </c>
      <c r="E166" s="337"/>
      <c r="F166" s="16" t="s">
        <v>34</v>
      </c>
      <c r="G166" s="338">
        <v>0.9</v>
      </c>
      <c r="H166" s="337"/>
      <c r="I166" s="337"/>
      <c r="J166" s="183">
        <v>6.3</v>
      </c>
      <c r="K166" s="184">
        <v>89</v>
      </c>
      <c r="L166" s="183">
        <v>5</v>
      </c>
      <c r="M166" s="62">
        <v>2015</v>
      </c>
      <c r="N166" s="16">
        <v>2021</v>
      </c>
      <c r="O166" s="16">
        <v>2025</v>
      </c>
      <c r="P166" s="62">
        <v>20</v>
      </c>
      <c r="Q166" s="185" t="s">
        <v>4480</v>
      </c>
      <c r="R166" s="17">
        <f t="shared" si="5"/>
        <v>2035</v>
      </c>
      <c r="S166" s="16" t="s">
        <v>63</v>
      </c>
      <c r="T166" s="16"/>
      <c r="U166" s="17">
        <f t="shared" si="4"/>
        <v>2035</v>
      </c>
      <c r="V166" s="331"/>
      <c r="W166" s="331"/>
      <c r="X166" s="331"/>
      <c r="Y166" s="331"/>
    </row>
    <row r="167" spans="1:25" s="2" customFormat="1" ht="30.2" customHeight="1" x14ac:dyDescent="0.2">
      <c r="A167" s="331"/>
      <c r="B167" s="331"/>
      <c r="C167" s="337"/>
      <c r="D167" s="338"/>
      <c r="E167" s="337"/>
      <c r="F167" s="16" t="s">
        <v>34</v>
      </c>
      <c r="G167" s="338"/>
      <c r="H167" s="337"/>
      <c r="I167" s="337"/>
      <c r="J167" s="183">
        <v>0.2</v>
      </c>
      <c r="K167" s="184">
        <v>57</v>
      </c>
      <c r="L167" s="183">
        <v>4</v>
      </c>
      <c r="M167" s="62">
        <v>2015</v>
      </c>
      <c r="N167" s="16">
        <v>2021</v>
      </c>
      <c r="O167" s="16">
        <v>2025</v>
      </c>
      <c r="P167" s="62">
        <v>20</v>
      </c>
      <c r="Q167" s="185" t="s">
        <v>4480</v>
      </c>
      <c r="R167" s="17">
        <f t="shared" si="5"/>
        <v>2035</v>
      </c>
      <c r="S167" s="16" t="s">
        <v>63</v>
      </c>
      <c r="T167" s="16"/>
      <c r="U167" s="17">
        <f t="shared" si="4"/>
        <v>2035</v>
      </c>
      <c r="V167" s="331"/>
      <c r="W167" s="331"/>
      <c r="X167" s="331"/>
      <c r="Y167" s="331"/>
    </row>
    <row r="168" spans="1:25" s="2" customFormat="1" ht="30.2" customHeight="1" x14ac:dyDescent="0.2">
      <c r="A168" s="331"/>
      <c r="B168" s="331"/>
      <c r="C168" s="337"/>
      <c r="D168" s="338" t="s">
        <v>5167</v>
      </c>
      <c r="E168" s="337"/>
      <c r="F168" s="16" t="s">
        <v>34</v>
      </c>
      <c r="G168" s="338">
        <v>0.9</v>
      </c>
      <c r="H168" s="337"/>
      <c r="I168" s="337"/>
      <c r="J168" s="183">
        <v>20.9</v>
      </c>
      <c r="K168" s="184">
        <v>57</v>
      </c>
      <c r="L168" s="183">
        <v>4</v>
      </c>
      <c r="M168" s="62">
        <v>2015</v>
      </c>
      <c r="N168" s="16">
        <v>2021</v>
      </c>
      <c r="O168" s="16">
        <v>2025</v>
      </c>
      <c r="P168" s="62">
        <v>20</v>
      </c>
      <c r="Q168" s="185" t="s">
        <v>4480</v>
      </c>
      <c r="R168" s="17">
        <f t="shared" si="5"/>
        <v>2035</v>
      </c>
      <c r="S168" s="16" t="s">
        <v>63</v>
      </c>
      <c r="T168" s="16"/>
      <c r="U168" s="17">
        <f t="shared" si="4"/>
        <v>2035</v>
      </c>
      <c r="V168" s="331"/>
      <c r="W168" s="331"/>
      <c r="X168" s="331"/>
      <c r="Y168" s="331"/>
    </row>
    <row r="169" spans="1:25" s="2" customFormat="1" ht="30.2" customHeight="1" x14ac:dyDescent="0.2">
      <c r="A169" s="331"/>
      <c r="B169" s="331"/>
      <c r="C169" s="337"/>
      <c r="D169" s="338"/>
      <c r="E169" s="337"/>
      <c r="F169" s="16" t="s">
        <v>34</v>
      </c>
      <c r="G169" s="338"/>
      <c r="H169" s="337"/>
      <c r="I169" s="337"/>
      <c r="J169" s="183">
        <v>1.6</v>
      </c>
      <c r="K169" s="184">
        <v>45</v>
      </c>
      <c r="L169" s="183">
        <v>4</v>
      </c>
      <c r="M169" s="62">
        <v>2015</v>
      </c>
      <c r="N169" s="16">
        <v>2021</v>
      </c>
      <c r="O169" s="16">
        <v>2025</v>
      </c>
      <c r="P169" s="62">
        <v>20</v>
      </c>
      <c r="Q169" s="185" t="s">
        <v>4480</v>
      </c>
      <c r="R169" s="17">
        <f t="shared" si="5"/>
        <v>2035</v>
      </c>
      <c r="S169" s="16" t="s">
        <v>63</v>
      </c>
      <c r="T169" s="16"/>
      <c r="U169" s="17">
        <f t="shared" si="4"/>
        <v>2035</v>
      </c>
      <c r="V169" s="331"/>
      <c r="W169" s="331"/>
      <c r="X169" s="331"/>
      <c r="Y169" s="331"/>
    </row>
    <row r="170" spans="1:25" s="2" customFormat="1" ht="30.2" customHeight="1" x14ac:dyDescent="0.2">
      <c r="A170" s="331"/>
      <c r="B170" s="331"/>
      <c r="C170" s="337"/>
      <c r="D170" s="338"/>
      <c r="E170" s="337"/>
      <c r="F170" s="16" t="s">
        <v>34</v>
      </c>
      <c r="G170" s="338"/>
      <c r="H170" s="337"/>
      <c r="I170" s="337"/>
      <c r="J170" s="183">
        <v>0.2</v>
      </c>
      <c r="K170" s="184">
        <v>32</v>
      </c>
      <c r="L170" s="183">
        <v>4</v>
      </c>
      <c r="M170" s="62">
        <v>2015</v>
      </c>
      <c r="N170" s="16">
        <v>2021</v>
      </c>
      <c r="O170" s="16">
        <v>2025</v>
      </c>
      <c r="P170" s="62">
        <v>20</v>
      </c>
      <c r="Q170" s="185" t="s">
        <v>4480</v>
      </c>
      <c r="R170" s="17">
        <f t="shared" si="5"/>
        <v>2035</v>
      </c>
      <c r="S170" s="16" t="s">
        <v>63</v>
      </c>
      <c r="T170" s="16"/>
      <c r="U170" s="17">
        <f t="shared" si="4"/>
        <v>2035</v>
      </c>
      <c r="V170" s="331"/>
      <c r="W170" s="331"/>
      <c r="X170" s="331"/>
      <c r="Y170" s="331"/>
    </row>
    <row r="171" spans="1:25" s="2" customFormat="1" ht="30.2" customHeight="1" x14ac:dyDescent="0.2">
      <c r="A171" s="331"/>
      <c r="B171" s="331"/>
      <c r="C171" s="337"/>
      <c r="D171" s="338" t="s">
        <v>5168</v>
      </c>
      <c r="E171" s="337"/>
      <c r="F171" s="16" t="s">
        <v>34</v>
      </c>
      <c r="G171" s="338">
        <v>0.9</v>
      </c>
      <c r="H171" s="337"/>
      <c r="I171" s="337"/>
      <c r="J171" s="183">
        <v>5.4</v>
      </c>
      <c r="K171" s="184">
        <v>57</v>
      </c>
      <c r="L171" s="183">
        <v>4</v>
      </c>
      <c r="M171" s="62">
        <v>2015</v>
      </c>
      <c r="N171" s="16">
        <v>2021</v>
      </c>
      <c r="O171" s="16">
        <v>2025</v>
      </c>
      <c r="P171" s="62">
        <v>20</v>
      </c>
      <c r="Q171" s="185" t="s">
        <v>4480</v>
      </c>
      <c r="R171" s="17">
        <f t="shared" si="5"/>
        <v>2035</v>
      </c>
      <c r="S171" s="16" t="s">
        <v>63</v>
      </c>
      <c r="T171" s="16"/>
      <c r="U171" s="17">
        <f t="shared" si="4"/>
        <v>2035</v>
      </c>
      <c r="V171" s="331"/>
      <c r="W171" s="331"/>
      <c r="X171" s="331"/>
      <c r="Y171" s="331"/>
    </row>
    <row r="172" spans="1:25" s="2" customFormat="1" ht="30.2" customHeight="1" x14ac:dyDescent="0.2">
      <c r="A172" s="331"/>
      <c r="B172" s="331"/>
      <c r="C172" s="337"/>
      <c r="D172" s="338"/>
      <c r="E172" s="337"/>
      <c r="F172" s="16" t="s">
        <v>34</v>
      </c>
      <c r="G172" s="338"/>
      <c r="H172" s="337"/>
      <c r="I172" s="337"/>
      <c r="J172" s="183">
        <v>2.2000000000000002</v>
      </c>
      <c r="K172" s="184">
        <v>45</v>
      </c>
      <c r="L172" s="183">
        <v>4</v>
      </c>
      <c r="M172" s="62">
        <v>2015</v>
      </c>
      <c r="N172" s="16">
        <v>2021</v>
      </c>
      <c r="O172" s="16">
        <v>2025</v>
      </c>
      <c r="P172" s="62">
        <v>20</v>
      </c>
      <c r="Q172" s="185" t="s">
        <v>4480</v>
      </c>
      <c r="R172" s="17">
        <f t="shared" si="5"/>
        <v>2035</v>
      </c>
      <c r="S172" s="16" t="s">
        <v>63</v>
      </c>
      <c r="T172" s="16"/>
      <c r="U172" s="17">
        <f t="shared" si="4"/>
        <v>2035</v>
      </c>
      <c r="V172" s="331"/>
      <c r="W172" s="331"/>
      <c r="X172" s="331"/>
      <c r="Y172" s="331"/>
    </row>
    <row r="173" spans="1:25" s="2" customFormat="1" ht="30.2" customHeight="1" x14ac:dyDescent="0.2">
      <c r="A173" s="331"/>
      <c r="B173" s="331"/>
      <c r="C173" s="337"/>
      <c r="D173" s="338"/>
      <c r="E173" s="337"/>
      <c r="F173" s="16" t="s">
        <v>34</v>
      </c>
      <c r="G173" s="338"/>
      <c r="H173" s="337"/>
      <c r="I173" s="337"/>
      <c r="J173" s="183">
        <v>0.2</v>
      </c>
      <c r="K173" s="184">
        <v>32</v>
      </c>
      <c r="L173" s="183">
        <v>4</v>
      </c>
      <c r="M173" s="62">
        <v>2015</v>
      </c>
      <c r="N173" s="16">
        <v>2021</v>
      </c>
      <c r="O173" s="16">
        <v>2025</v>
      </c>
      <c r="P173" s="62">
        <v>20</v>
      </c>
      <c r="Q173" s="185" t="s">
        <v>4480</v>
      </c>
      <c r="R173" s="17">
        <f t="shared" si="5"/>
        <v>2035</v>
      </c>
      <c r="S173" s="16" t="s">
        <v>63</v>
      </c>
      <c r="T173" s="16"/>
      <c r="U173" s="17">
        <f t="shared" si="4"/>
        <v>2035</v>
      </c>
      <c r="V173" s="331"/>
      <c r="W173" s="331"/>
      <c r="X173" s="331"/>
      <c r="Y173" s="331"/>
    </row>
    <row r="174" spans="1:25" s="2" customFormat="1" ht="30.2" customHeight="1" x14ac:dyDescent="0.2">
      <c r="A174" s="331"/>
      <c r="B174" s="331"/>
      <c r="C174" s="337"/>
      <c r="D174" s="338" t="s">
        <v>5169</v>
      </c>
      <c r="E174" s="337"/>
      <c r="F174" s="16" t="s">
        <v>34</v>
      </c>
      <c r="G174" s="489">
        <v>1</v>
      </c>
      <c r="H174" s="337"/>
      <c r="I174" s="337"/>
      <c r="J174" s="183">
        <v>199.3</v>
      </c>
      <c r="K174" s="184">
        <v>325</v>
      </c>
      <c r="L174" s="183">
        <v>6</v>
      </c>
      <c r="M174" s="62">
        <v>2015</v>
      </c>
      <c r="N174" s="16">
        <v>2021</v>
      </c>
      <c r="O174" s="16">
        <v>2025</v>
      </c>
      <c r="P174" s="62">
        <v>20</v>
      </c>
      <c r="Q174" s="185" t="s">
        <v>4480</v>
      </c>
      <c r="R174" s="17">
        <f t="shared" si="5"/>
        <v>2035</v>
      </c>
      <c r="S174" s="16" t="s">
        <v>63</v>
      </c>
      <c r="T174" s="16"/>
      <c r="U174" s="17">
        <f t="shared" si="4"/>
        <v>2035</v>
      </c>
      <c r="V174" s="331"/>
      <c r="W174" s="331"/>
      <c r="X174" s="331"/>
      <c r="Y174" s="331"/>
    </row>
    <row r="175" spans="1:25" s="2" customFormat="1" ht="30.2" customHeight="1" x14ac:dyDescent="0.2">
      <c r="A175" s="331"/>
      <c r="B175" s="331"/>
      <c r="C175" s="337"/>
      <c r="D175" s="338"/>
      <c r="E175" s="337"/>
      <c r="F175" s="16" t="s">
        <v>34</v>
      </c>
      <c r="G175" s="489"/>
      <c r="H175" s="337"/>
      <c r="I175" s="337"/>
      <c r="J175" s="183">
        <v>7.2</v>
      </c>
      <c r="K175" s="184">
        <v>89</v>
      </c>
      <c r="L175" s="183">
        <v>5</v>
      </c>
      <c r="M175" s="62">
        <v>2015</v>
      </c>
      <c r="N175" s="16">
        <v>2021</v>
      </c>
      <c r="O175" s="16">
        <v>2025</v>
      </c>
      <c r="P175" s="62">
        <v>20</v>
      </c>
      <c r="Q175" s="185" t="s">
        <v>4480</v>
      </c>
      <c r="R175" s="17">
        <f t="shared" si="5"/>
        <v>2035</v>
      </c>
      <c r="S175" s="16" t="s">
        <v>63</v>
      </c>
      <c r="T175" s="16"/>
      <c r="U175" s="17">
        <f t="shared" si="4"/>
        <v>2035</v>
      </c>
      <c r="V175" s="331"/>
      <c r="W175" s="331"/>
      <c r="X175" s="331"/>
      <c r="Y175" s="331"/>
    </row>
    <row r="176" spans="1:25" s="2" customFormat="1" ht="30.2" customHeight="1" x14ac:dyDescent="0.2">
      <c r="A176" s="331"/>
      <c r="B176" s="331"/>
      <c r="C176" s="337"/>
      <c r="D176" s="338"/>
      <c r="E176" s="337"/>
      <c r="F176" s="16" t="s">
        <v>34</v>
      </c>
      <c r="G176" s="489"/>
      <c r="H176" s="337"/>
      <c r="I176" s="337"/>
      <c r="J176" s="183">
        <v>13.4</v>
      </c>
      <c r="K176" s="184">
        <v>57</v>
      </c>
      <c r="L176" s="183">
        <v>4</v>
      </c>
      <c r="M176" s="62">
        <v>2015</v>
      </c>
      <c r="N176" s="16">
        <v>2021</v>
      </c>
      <c r="O176" s="16">
        <v>2025</v>
      </c>
      <c r="P176" s="62">
        <v>20</v>
      </c>
      <c r="Q176" s="185" t="s">
        <v>4480</v>
      </c>
      <c r="R176" s="17">
        <f t="shared" si="5"/>
        <v>2035</v>
      </c>
      <c r="S176" s="16" t="s">
        <v>63</v>
      </c>
      <c r="T176" s="16"/>
      <c r="U176" s="17">
        <f t="shared" si="4"/>
        <v>2035</v>
      </c>
      <c r="V176" s="331"/>
      <c r="W176" s="331"/>
      <c r="X176" s="331"/>
      <c r="Y176" s="331"/>
    </row>
    <row r="177" spans="1:25" s="2" customFormat="1" ht="30.2" customHeight="1" x14ac:dyDescent="0.2">
      <c r="A177" s="331"/>
      <c r="B177" s="331"/>
      <c r="C177" s="337"/>
      <c r="D177" s="338"/>
      <c r="E177" s="337"/>
      <c r="F177" s="16" t="s">
        <v>34</v>
      </c>
      <c r="G177" s="489"/>
      <c r="H177" s="337"/>
      <c r="I177" s="337"/>
      <c r="J177" s="183">
        <v>21.5</v>
      </c>
      <c r="K177" s="184">
        <v>32</v>
      </c>
      <c r="L177" s="183">
        <v>4</v>
      </c>
      <c r="M177" s="62">
        <v>2015</v>
      </c>
      <c r="N177" s="16">
        <v>2021</v>
      </c>
      <c r="O177" s="16">
        <v>2025</v>
      </c>
      <c r="P177" s="62">
        <v>20</v>
      </c>
      <c r="Q177" s="185" t="s">
        <v>4480</v>
      </c>
      <c r="R177" s="17">
        <f t="shared" si="5"/>
        <v>2035</v>
      </c>
      <c r="S177" s="16" t="s">
        <v>63</v>
      </c>
      <c r="T177" s="16"/>
      <c r="U177" s="17">
        <f t="shared" si="4"/>
        <v>2035</v>
      </c>
      <c r="V177" s="331"/>
      <c r="W177" s="331"/>
      <c r="X177" s="331"/>
      <c r="Y177" s="331"/>
    </row>
    <row r="178" spans="1:25" s="2" customFormat="1" ht="30.2" customHeight="1" x14ac:dyDescent="0.2">
      <c r="A178" s="331"/>
      <c r="B178" s="331"/>
      <c r="C178" s="337"/>
      <c r="D178" s="54" t="s">
        <v>5170</v>
      </c>
      <c r="E178" s="337"/>
      <c r="F178" s="16" t="s">
        <v>34</v>
      </c>
      <c r="G178" s="183">
        <v>1</v>
      </c>
      <c r="H178" s="337"/>
      <c r="I178" s="337"/>
      <c r="J178" s="183">
        <v>14.6</v>
      </c>
      <c r="K178" s="184">
        <v>57</v>
      </c>
      <c r="L178" s="183">
        <v>4</v>
      </c>
      <c r="M178" s="62">
        <v>2015</v>
      </c>
      <c r="N178" s="16">
        <v>2021</v>
      </c>
      <c r="O178" s="16">
        <v>2025</v>
      </c>
      <c r="P178" s="62">
        <v>20</v>
      </c>
      <c r="Q178" s="185" t="s">
        <v>4480</v>
      </c>
      <c r="R178" s="17">
        <f t="shared" si="5"/>
        <v>2035</v>
      </c>
      <c r="S178" s="16" t="s">
        <v>63</v>
      </c>
      <c r="T178" s="16"/>
      <c r="U178" s="17">
        <f t="shared" si="4"/>
        <v>2035</v>
      </c>
      <c r="V178" s="331"/>
      <c r="W178" s="331"/>
      <c r="X178" s="331"/>
      <c r="Y178" s="331"/>
    </row>
    <row r="179" spans="1:25" s="2" customFormat="1" ht="30.2" customHeight="1" x14ac:dyDescent="0.2">
      <c r="A179" s="331"/>
      <c r="B179" s="331"/>
      <c r="C179" s="337"/>
      <c r="D179" s="338" t="s">
        <v>5171</v>
      </c>
      <c r="E179" s="337"/>
      <c r="F179" s="16" t="s">
        <v>34</v>
      </c>
      <c r="G179" s="489">
        <v>1</v>
      </c>
      <c r="H179" s="337"/>
      <c r="I179" s="337"/>
      <c r="J179" s="183">
        <v>1.3</v>
      </c>
      <c r="K179" s="184">
        <v>57</v>
      </c>
      <c r="L179" s="183">
        <v>4</v>
      </c>
      <c r="M179" s="62">
        <v>2015</v>
      </c>
      <c r="N179" s="16">
        <v>2021</v>
      </c>
      <c r="O179" s="16">
        <v>2025</v>
      </c>
      <c r="P179" s="62">
        <v>20</v>
      </c>
      <c r="Q179" s="185" t="s">
        <v>4480</v>
      </c>
      <c r="R179" s="17">
        <f t="shared" si="5"/>
        <v>2035</v>
      </c>
      <c r="S179" s="16" t="s">
        <v>63</v>
      </c>
      <c r="T179" s="16"/>
      <c r="U179" s="17">
        <f t="shared" si="4"/>
        <v>2035</v>
      </c>
      <c r="V179" s="331"/>
      <c r="W179" s="331"/>
      <c r="X179" s="331"/>
      <c r="Y179" s="331"/>
    </row>
    <row r="180" spans="1:25" s="2" customFormat="1" ht="30.2" customHeight="1" x14ac:dyDescent="0.2">
      <c r="A180" s="331"/>
      <c r="B180" s="331"/>
      <c r="C180" s="337"/>
      <c r="D180" s="338"/>
      <c r="E180" s="337"/>
      <c r="F180" s="16" t="s">
        <v>34</v>
      </c>
      <c r="G180" s="489"/>
      <c r="H180" s="337"/>
      <c r="I180" s="337"/>
      <c r="J180" s="183">
        <v>4.5999999999999996</v>
      </c>
      <c r="K180" s="184">
        <v>32</v>
      </c>
      <c r="L180" s="183">
        <v>4</v>
      </c>
      <c r="M180" s="62">
        <v>2015</v>
      </c>
      <c r="N180" s="16">
        <v>2021</v>
      </c>
      <c r="O180" s="16">
        <v>2025</v>
      </c>
      <c r="P180" s="62">
        <v>20</v>
      </c>
      <c r="Q180" s="185" t="s">
        <v>4480</v>
      </c>
      <c r="R180" s="17">
        <f t="shared" si="5"/>
        <v>2035</v>
      </c>
      <c r="S180" s="16" t="s">
        <v>63</v>
      </c>
      <c r="T180" s="16"/>
      <c r="U180" s="17">
        <f t="shared" si="4"/>
        <v>2035</v>
      </c>
      <c r="V180" s="331"/>
      <c r="W180" s="331"/>
      <c r="X180" s="331"/>
      <c r="Y180" s="331"/>
    </row>
    <row r="181" spans="1:25" s="2" customFormat="1" ht="30.2" customHeight="1" x14ac:dyDescent="0.2">
      <c r="A181" s="331"/>
      <c r="B181" s="331"/>
      <c r="C181" s="337"/>
      <c r="D181" s="54" t="s">
        <v>5172</v>
      </c>
      <c r="E181" s="337"/>
      <c r="F181" s="16" t="s">
        <v>34</v>
      </c>
      <c r="G181" s="183">
        <v>1</v>
      </c>
      <c r="H181" s="337"/>
      <c r="I181" s="337"/>
      <c r="J181" s="183">
        <v>22.8</v>
      </c>
      <c r="K181" s="184">
        <v>57</v>
      </c>
      <c r="L181" s="183">
        <v>4</v>
      </c>
      <c r="M181" s="62">
        <v>2015</v>
      </c>
      <c r="N181" s="16">
        <v>2021</v>
      </c>
      <c r="O181" s="16">
        <v>2025</v>
      </c>
      <c r="P181" s="62">
        <v>20</v>
      </c>
      <c r="Q181" s="185" t="s">
        <v>4480</v>
      </c>
      <c r="R181" s="17">
        <f t="shared" si="5"/>
        <v>2035</v>
      </c>
      <c r="S181" s="16" t="s">
        <v>63</v>
      </c>
      <c r="T181" s="16"/>
      <c r="U181" s="17">
        <f t="shared" si="4"/>
        <v>2035</v>
      </c>
      <c r="V181" s="331"/>
      <c r="W181" s="331"/>
      <c r="X181" s="331"/>
      <c r="Y181" s="331"/>
    </row>
    <row r="182" spans="1:25" s="2" customFormat="1" ht="30.2" customHeight="1" x14ac:dyDescent="0.2">
      <c r="A182" s="331"/>
      <c r="B182" s="331"/>
      <c r="C182" s="337"/>
      <c r="D182" s="54" t="s">
        <v>5173</v>
      </c>
      <c r="E182" s="337"/>
      <c r="F182" s="16" t="s">
        <v>34</v>
      </c>
      <c r="G182" s="54">
        <v>0.9</v>
      </c>
      <c r="H182" s="337"/>
      <c r="I182" s="337"/>
      <c r="J182" s="183">
        <v>96.2</v>
      </c>
      <c r="K182" s="184">
        <v>219</v>
      </c>
      <c r="L182" s="183">
        <v>8</v>
      </c>
      <c r="M182" s="62">
        <v>2015</v>
      </c>
      <c r="N182" s="16">
        <v>2021</v>
      </c>
      <c r="O182" s="16">
        <v>2025</v>
      </c>
      <c r="P182" s="62">
        <v>20</v>
      </c>
      <c r="Q182" s="185" t="s">
        <v>4480</v>
      </c>
      <c r="R182" s="17">
        <f t="shared" si="5"/>
        <v>2035</v>
      </c>
      <c r="S182" s="16" t="s">
        <v>63</v>
      </c>
      <c r="T182" s="16"/>
      <c r="U182" s="17">
        <f t="shared" si="4"/>
        <v>2035</v>
      </c>
      <c r="V182" s="331"/>
      <c r="W182" s="331"/>
      <c r="X182" s="331"/>
      <c r="Y182" s="331"/>
    </row>
    <row r="183" spans="1:25" s="2" customFormat="1" ht="30.2" customHeight="1" x14ac:dyDescent="0.2">
      <c r="A183" s="331"/>
      <c r="B183" s="331"/>
      <c r="C183" s="337"/>
      <c r="D183" s="54" t="s">
        <v>5174</v>
      </c>
      <c r="E183" s="337"/>
      <c r="F183" s="16" t="s">
        <v>34</v>
      </c>
      <c r="G183" s="54">
        <v>0.9</v>
      </c>
      <c r="H183" s="337"/>
      <c r="I183" s="337"/>
      <c r="J183" s="183">
        <v>3.3</v>
      </c>
      <c r="K183" s="184">
        <v>219</v>
      </c>
      <c r="L183" s="183">
        <v>10</v>
      </c>
      <c r="M183" s="62">
        <v>2015</v>
      </c>
      <c r="N183" s="16">
        <v>2021</v>
      </c>
      <c r="O183" s="16">
        <v>2025</v>
      </c>
      <c r="P183" s="62">
        <v>20</v>
      </c>
      <c r="Q183" s="185" t="s">
        <v>4480</v>
      </c>
      <c r="R183" s="17">
        <f t="shared" si="5"/>
        <v>2035</v>
      </c>
      <c r="S183" s="16" t="s">
        <v>63</v>
      </c>
      <c r="T183" s="16"/>
      <c r="U183" s="17">
        <f t="shared" si="4"/>
        <v>2035</v>
      </c>
      <c r="V183" s="331"/>
      <c r="W183" s="331"/>
      <c r="X183" s="331"/>
      <c r="Y183" s="331"/>
    </row>
    <row r="184" spans="1:25" s="2" customFormat="1" ht="30.2" customHeight="1" x14ac:dyDescent="0.2">
      <c r="A184" s="331">
        <v>4</v>
      </c>
      <c r="B184" s="331" t="s">
        <v>5175</v>
      </c>
      <c r="C184" s="337" t="s">
        <v>5176</v>
      </c>
      <c r="D184" s="338" t="s">
        <v>5177</v>
      </c>
      <c r="E184" s="337" t="s">
        <v>1647</v>
      </c>
      <c r="F184" s="16" t="s">
        <v>34</v>
      </c>
      <c r="G184" s="338">
        <v>0.9</v>
      </c>
      <c r="H184" s="337">
        <v>0.1</v>
      </c>
      <c r="I184" s="337">
        <v>152</v>
      </c>
      <c r="J184" s="183">
        <v>150</v>
      </c>
      <c r="K184" s="184">
        <v>325</v>
      </c>
      <c r="L184" s="183">
        <v>6</v>
      </c>
      <c r="M184" s="62">
        <v>2015</v>
      </c>
      <c r="N184" s="16">
        <v>2021</v>
      </c>
      <c r="O184" s="16">
        <v>2025</v>
      </c>
      <c r="P184" s="62">
        <v>20</v>
      </c>
      <c r="Q184" s="185" t="s">
        <v>4480</v>
      </c>
      <c r="R184" s="17">
        <f t="shared" si="5"/>
        <v>2035</v>
      </c>
      <c r="S184" s="16" t="s">
        <v>63</v>
      </c>
      <c r="T184" s="16"/>
      <c r="U184" s="17">
        <f t="shared" si="4"/>
        <v>2035</v>
      </c>
      <c r="V184" s="331">
        <v>33</v>
      </c>
      <c r="W184" s="331">
        <v>120</v>
      </c>
      <c r="X184" s="331">
        <f>SUM(V184:W186)</f>
        <v>153</v>
      </c>
      <c r="Y184" s="331" t="s">
        <v>7003</v>
      </c>
    </row>
    <row r="185" spans="1:25" s="2" customFormat="1" ht="30.2" customHeight="1" x14ac:dyDescent="0.2">
      <c r="A185" s="331"/>
      <c r="B185" s="331"/>
      <c r="C185" s="337"/>
      <c r="D185" s="338"/>
      <c r="E185" s="337"/>
      <c r="F185" s="16" t="s">
        <v>34</v>
      </c>
      <c r="G185" s="338"/>
      <c r="H185" s="337"/>
      <c r="I185" s="337"/>
      <c r="J185" s="183">
        <v>2.6</v>
      </c>
      <c r="K185" s="184">
        <v>57</v>
      </c>
      <c r="L185" s="183">
        <v>4</v>
      </c>
      <c r="M185" s="62">
        <v>2015</v>
      </c>
      <c r="N185" s="16">
        <v>2021</v>
      </c>
      <c r="O185" s="16">
        <v>2025</v>
      </c>
      <c r="P185" s="62">
        <v>20</v>
      </c>
      <c r="Q185" s="185" t="s">
        <v>4480</v>
      </c>
      <c r="R185" s="17">
        <f t="shared" si="5"/>
        <v>2035</v>
      </c>
      <c r="S185" s="16" t="s">
        <v>63</v>
      </c>
      <c r="T185" s="16"/>
      <c r="U185" s="17">
        <f t="shared" si="4"/>
        <v>2035</v>
      </c>
      <c r="V185" s="331"/>
      <c r="W185" s="331"/>
      <c r="X185" s="331"/>
      <c r="Y185" s="331"/>
    </row>
    <row r="186" spans="1:25" s="2" customFormat="1" ht="30.2" customHeight="1" x14ac:dyDescent="0.2">
      <c r="A186" s="331"/>
      <c r="B186" s="331"/>
      <c r="C186" s="337"/>
      <c r="D186" s="338"/>
      <c r="E186" s="337"/>
      <c r="F186" s="16" t="s">
        <v>34</v>
      </c>
      <c r="G186" s="338"/>
      <c r="H186" s="337"/>
      <c r="I186" s="337"/>
      <c r="J186" s="183">
        <v>13.4</v>
      </c>
      <c r="K186" s="184">
        <v>32</v>
      </c>
      <c r="L186" s="183">
        <v>4</v>
      </c>
      <c r="M186" s="62">
        <v>2015</v>
      </c>
      <c r="N186" s="16">
        <v>2021</v>
      </c>
      <c r="O186" s="16">
        <v>2025</v>
      </c>
      <c r="P186" s="62">
        <v>20</v>
      </c>
      <c r="Q186" s="185" t="s">
        <v>4480</v>
      </c>
      <c r="R186" s="17">
        <f t="shared" si="5"/>
        <v>2035</v>
      </c>
      <c r="S186" s="16" t="s">
        <v>63</v>
      </c>
      <c r="T186" s="16"/>
      <c r="U186" s="17">
        <f t="shared" si="4"/>
        <v>2035</v>
      </c>
      <c r="V186" s="331"/>
      <c r="W186" s="331"/>
      <c r="X186" s="331"/>
      <c r="Y186" s="331"/>
    </row>
    <row r="187" spans="1:25" s="2" customFormat="1" ht="30.2" customHeight="1" x14ac:dyDescent="0.2">
      <c r="A187" s="331">
        <v>5</v>
      </c>
      <c r="B187" s="331" t="s">
        <v>5178</v>
      </c>
      <c r="C187" s="337" t="s">
        <v>5179</v>
      </c>
      <c r="D187" s="338" t="s">
        <v>5180</v>
      </c>
      <c r="E187" s="337" t="s">
        <v>5181</v>
      </c>
      <c r="F187" s="62" t="s">
        <v>88</v>
      </c>
      <c r="G187" s="338">
        <v>0.6</v>
      </c>
      <c r="H187" s="337" t="s">
        <v>5182</v>
      </c>
      <c r="I187" s="337" t="s">
        <v>5183</v>
      </c>
      <c r="J187" s="183">
        <v>153.6</v>
      </c>
      <c r="K187" s="184">
        <v>108</v>
      </c>
      <c r="L187" s="183">
        <v>5</v>
      </c>
      <c r="M187" s="62">
        <v>2015</v>
      </c>
      <c r="N187" s="16">
        <v>2021</v>
      </c>
      <c r="O187" s="16">
        <v>2025</v>
      </c>
      <c r="P187" s="62">
        <v>10</v>
      </c>
      <c r="Q187" s="185" t="s">
        <v>257</v>
      </c>
      <c r="R187" s="17">
        <f t="shared" si="5"/>
        <v>2025</v>
      </c>
      <c r="S187" s="16" t="s">
        <v>63</v>
      </c>
      <c r="T187" s="16"/>
      <c r="U187" s="17">
        <f t="shared" si="4"/>
        <v>2025</v>
      </c>
      <c r="V187" s="331">
        <v>127</v>
      </c>
      <c r="W187" s="331">
        <v>620</v>
      </c>
      <c r="X187" s="331">
        <f>SUM(V187:W208)</f>
        <v>747</v>
      </c>
      <c r="Y187" s="331" t="s">
        <v>7003</v>
      </c>
    </row>
    <row r="188" spans="1:25" s="2" customFormat="1" ht="30.2" customHeight="1" x14ac:dyDescent="0.2">
      <c r="A188" s="331"/>
      <c r="B188" s="331"/>
      <c r="C188" s="337"/>
      <c r="D188" s="338"/>
      <c r="E188" s="337"/>
      <c r="F188" s="62" t="s">
        <v>88</v>
      </c>
      <c r="G188" s="338"/>
      <c r="H188" s="337"/>
      <c r="I188" s="337"/>
      <c r="J188" s="183">
        <v>0.1</v>
      </c>
      <c r="K188" s="184">
        <v>89</v>
      </c>
      <c r="L188" s="183">
        <v>5</v>
      </c>
      <c r="M188" s="62">
        <v>2015</v>
      </c>
      <c r="N188" s="16">
        <v>2021</v>
      </c>
      <c r="O188" s="16">
        <v>2025</v>
      </c>
      <c r="P188" s="62">
        <v>10</v>
      </c>
      <c r="Q188" s="185" t="s">
        <v>257</v>
      </c>
      <c r="R188" s="17">
        <f t="shared" si="5"/>
        <v>2025</v>
      </c>
      <c r="S188" s="16" t="s">
        <v>63</v>
      </c>
      <c r="T188" s="16"/>
      <c r="U188" s="17">
        <f t="shared" si="4"/>
        <v>2025</v>
      </c>
      <c r="V188" s="331"/>
      <c r="W188" s="331"/>
      <c r="X188" s="331"/>
      <c r="Y188" s="331"/>
    </row>
    <row r="189" spans="1:25" s="2" customFormat="1" ht="30.2" customHeight="1" x14ac:dyDescent="0.2">
      <c r="A189" s="331"/>
      <c r="B189" s="331"/>
      <c r="C189" s="337"/>
      <c r="D189" s="338"/>
      <c r="E189" s="337"/>
      <c r="F189" s="62" t="s">
        <v>88</v>
      </c>
      <c r="G189" s="338"/>
      <c r="H189" s="337"/>
      <c r="I189" s="337"/>
      <c r="J189" s="183">
        <v>0.2</v>
      </c>
      <c r="K189" s="184">
        <v>57</v>
      </c>
      <c r="L189" s="183">
        <v>4</v>
      </c>
      <c r="M189" s="62">
        <v>2015</v>
      </c>
      <c r="N189" s="16">
        <v>2021</v>
      </c>
      <c r="O189" s="16">
        <v>2025</v>
      </c>
      <c r="P189" s="62">
        <v>10</v>
      </c>
      <c r="Q189" s="185" t="s">
        <v>257</v>
      </c>
      <c r="R189" s="17">
        <f t="shared" si="5"/>
        <v>2025</v>
      </c>
      <c r="S189" s="16" t="s">
        <v>63</v>
      </c>
      <c r="T189" s="16"/>
      <c r="U189" s="17">
        <f t="shared" si="4"/>
        <v>2025</v>
      </c>
      <c r="V189" s="331"/>
      <c r="W189" s="331"/>
      <c r="X189" s="331"/>
      <c r="Y189" s="331"/>
    </row>
    <row r="190" spans="1:25" s="2" customFormat="1" ht="30.2" customHeight="1" x14ac:dyDescent="0.2">
      <c r="A190" s="331"/>
      <c r="B190" s="331"/>
      <c r="C190" s="337"/>
      <c r="D190" s="54" t="s">
        <v>5184</v>
      </c>
      <c r="E190" s="337"/>
      <c r="F190" s="62" t="s">
        <v>88</v>
      </c>
      <c r="G190" s="54">
        <v>0.6</v>
      </c>
      <c r="H190" s="337"/>
      <c r="I190" s="337"/>
      <c r="J190" s="183">
        <v>0.5</v>
      </c>
      <c r="K190" s="184">
        <v>25</v>
      </c>
      <c r="L190" s="183">
        <v>4</v>
      </c>
      <c r="M190" s="62">
        <v>2015</v>
      </c>
      <c r="N190" s="16">
        <v>2021</v>
      </c>
      <c r="O190" s="16">
        <v>2025</v>
      </c>
      <c r="P190" s="62">
        <v>10</v>
      </c>
      <c r="Q190" s="185" t="s">
        <v>257</v>
      </c>
      <c r="R190" s="17">
        <f t="shared" si="5"/>
        <v>2025</v>
      </c>
      <c r="S190" s="16" t="s">
        <v>63</v>
      </c>
      <c r="T190" s="16"/>
      <c r="U190" s="17">
        <f t="shared" ref="U190:U231" si="6">IFERROR(IF(S190="",R190,S190+T190),R190)</f>
        <v>2025</v>
      </c>
      <c r="V190" s="331"/>
      <c r="W190" s="331"/>
      <c r="X190" s="331"/>
      <c r="Y190" s="331"/>
    </row>
    <row r="191" spans="1:25" s="2" customFormat="1" ht="30.2" customHeight="1" x14ac:dyDescent="0.2">
      <c r="A191" s="331"/>
      <c r="B191" s="331"/>
      <c r="C191" s="337"/>
      <c r="D191" s="338" t="s">
        <v>5185</v>
      </c>
      <c r="E191" s="337"/>
      <c r="F191" s="62" t="s">
        <v>88</v>
      </c>
      <c r="G191" s="338">
        <v>0.6</v>
      </c>
      <c r="H191" s="337"/>
      <c r="I191" s="337"/>
      <c r="J191" s="183">
        <v>15</v>
      </c>
      <c r="K191" s="184">
        <v>159</v>
      </c>
      <c r="L191" s="183">
        <v>6</v>
      </c>
      <c r="M191" s="62">
        <v>2015</v>
      </c>
      <c r="N191" s="16">
        <v>2021</v>
      </c>
      <c r="O191" s="16">
        <v>2025</v>
      </c>
      <c r="P191" s="62">
        <v>10</v>
      </c>
      <c r="Q191" s="185" t="s">
        <v>257</v>
      </c>
      <c r="R191" s="17">
        <f t="shared" si="5"/>
        <v>2025</v>
      </c>
      <c r="S191" s="16" t="s">
        <v>63</v>
      </c>
      <c r="T191" s="16"/>
      <c r="U191" s="17">
        <f t="shared" si="6"/>
        <v>2025</v>
      </c>
      <c r="V191" s="331"/>
      <c r="W191" s="331"/>
      <c r="X191" s="331"/>
      <c r="Y191" s="331"/>
    </row>
    <row r="192" spans="1:25" s="2" customFormat="1" ht="30.2" customHeight="1" x14ac:dyDescent="0.2">
      <c r="A192" s="331"/>
      <c r="B192" s="331"/>
      <c r="C192" s="337"/>
      <c r="D192" s="338"/>
      <c r="E192" s="337"/>
      <c r="F192" s="62" t="s">
        <v>88</v>
      </c>
      <c r="G192" s="338"/>
      <c r="H192" s="337"/>
      <c r="I192" s="337"/>
      <c r="J192" s="183">
        <v>0.2</v>
      </c>
      <c r="K192" s="184">
        <v>57</v>
      </c>
      <c r="L192" s="183">
        <v>4</v>
      </c>
      <c r="M192" s="62">
        <v>2015</v>
      </c>
      <c r="N192" s="16">
        <v>2021</v>
      </c>
      <c r="O192" s="16">
        <v>2025</v>
      </c>
      <c r="P192" s="62">
        <v>10</v>
      </c>
      <c r="Q192" s="185" t="s">
        <v>257</v>
      </c>
      <c r="R192" s="17">
        <f t="shared" si="5"/>
        <v>2025</v>
      </c>
      <c r="S192" s="16" t="s">
        <v>63</v>
      </c>
      <c r="T192" s="16"/>
      <c r="U192" s="17">
        <f t="shared" si="6"/>
        <v>2025</v>
      </c>
      <c r="V192" s="331"/>
      <c r="W192" s="331"/>
      <c r="X192" s="331"/>
      <c r="Y192" s="331"/>
    </row>
    <row r="193" spans="1:25" s="2" customFormat="1" ht="30.2" customHeight="1" x14ac:dyDescent="0.2">
      <c r="A193" s="331"/>
      <c r="B193" s="331"/>
      <c r="C193" s="337"/>
      <c r="D193" s="338" t="s">
        <v>5186</v>
      </c>
      <c r="E193" s="337"/>
      <c r="F193" s="62" t="s">
        <v>88</v>
      </c>
      <c r="G193" s="338">
        <v>0.6</v>
      </c>
      <c r="H193" s="337"/>
      <c r="I193" s="337"/>
      <c r="J193" s="183">
        <v>19</v>
      </c>
      <c r="K193" s="184">
        <v>108</v>
      </c>
      <c r="L193" s="183">
        <v>5</v>
      </c>
      <c r="M193" s="62">
        <v>2015</v>
      </c>
      <c r="N193" s="16">
        <v>2021</v>
      </c>
      <c r="O193" s="16">
        <v>2025</v>
      </c>
      <c r="P193" s="62">
        <v>10</v>
      </c>
      <c r="Q193" s="185" t="s">
        <v>257</v>
      </c>
      <c r="R193" s="17">
        <f t="shared" si="5"/>
        <v>2025</v>
      </c>
      <c r="S193" s="16" t="s">
        <v>63</v>
      </c>
      <c r="T193" s="16"/>
      <c r="U193" s="17">
        <f t="shared" si="6"/>
        <v>2025</v>
      </c>
      <c r="V193" s="331"/>
      <c r="W193" s="331"/>
      <c r="X193" s="331"/>
      <c r="Y193" s="331"/>
    </row>
    <row r="194" spans="1:25" s="2" customFormat="1" ht="30.2" customHeight="1" x14ac:dyDescent="0.2">
      <c r="A194" s="331"/>
      <c r="B194" s="331"/>
      <c r="C194" s="337"/>
      <c r="D194" s="338"/>
      <c r="E194" s="337"/>
      <c r="F194" s="62" t="s">
        <v>88</v>
      </c>
      <c r="G194" s="338"/>
      <c r="H194" s="337"/>
      <c r="I194" s="337"/>
      <c r="J194" s="183">
        <v>0.2</v>
      </c>
      <c r="K194" s="184">
        <v>57</v>
      </c>
      <c r="L194" s="183">
        <v>4</v>
      </c>
      <c r="M194" s="62">
        <v>2015</v>
      </c>
      <c r="N194" s="16">
        <v>2021</v>
      </c>
      <c r="O194" s="16">
        <v>2025</v>
      </c>
      <c r="P194" s="62">
        <v>10</v>
      </c>
      <c r="Q194" s="185" t="s">
        <v>257</v>
      </c>
      <c r="R194" s="17">
        <f t="shared" si="5"/>
        <v>2025</v>
      </c>
      <c r="S194" s="16" t="s">
        <v>63</v>
      </c>
      <c r="T194" s="16"/>
      <c r="U194" s="17">
        <f t="shared" si="6"/>
        <v>2025</v>
      </c>
      <c r="V194" s="331"/>
      <c r="W194" s="331"/>
      <c r="X194" s="331"/>
      <c r="Y194" s="331"/>
    </row>
    <row r="195" spans="1:25" s="2" customFormat="1" ht="30.2" customHeight="1" x14ac:dyDescent="0.2">
      <c r="A195" s="331"/>
      <c r="B195" s="331"/>
      <c r="C195" s="337"/>
      <c r="D195" s="54" t="s">
        <v>5187</v>
      </c>
      <c r="E195" s="337"/>
      <c r="F195" s="62" t="s">
        <v>88</v>
      </c>
      <c r="G195" s="54">
        <v>0.6</v>
      </c>
      <c r="H195" s="337"/>
      <c r="I195" s="337"/>
      <c r="J195" s="183">
        <v>0.4</v>
      </c>
      <c r="K195" s="184">
        <v>57</v>
      </c>
      <c r="L195" s="183">
        <v>4</v>
      </c>
      <c r="M195" s="62">
        <v>2015</v>
      </c>
      <c r="N195" s="16">
        <v>2021</v>
      </c>
      <c r="O195" s="16">
        <v>2025</v>
      </c>
      <c r="P195" s="62">
        <v>10</v>
      </c>
      <c r="Q195" s="185" t="s">
        <v>257</v>
      </c>
      <c r="R195" s="17">
        <f t="shared" si="5"/>
        <v>2025</v>
      </c>
      <c r="S195" s="16" t="s">
        <v>63</v>
      </c>
      <c r="T195" s="16"/>
      <c r="U195" s="17">
        <f t="shared" si="6"/>
        <v>2025</v>
      </c>
      <c r="V195" s="331"/>
      <c r="W195" s="331"/>
      <c r="X195" s="331"/>
      <c r="Y195" s="331"/>
    </row>
    <row r="196" spans="1:25" s="2" customFormat="1" ht="30.2" customHeight="1" x14ac:dyDescent="0.2">
      <c r="A196" s="331"/>
      <c r="B196" s="331"/>
      <c r="C196" s="337"/>
      <c r="D196" s="54" t="s">
        <v>5188</v>
      </c>
      <c r="E196" s="337"/>
      <c r="F196" s="62" t="s">
        <v>88</v>
      </c>
      <c r="G196" s="54">
        <v>0.6</v>
      </c>
      <c r="H196" s="337"/>
      <c r="I196" s="337"/>
      <c r="J196" s="183">
        <v>0.4</v>
      </c>
      <c r="K196" s="184">
        <v>57</v>
      </c>
      <c r="L196" s="183">
        <v>4</v>
      </c>
      <c r="M196" s="62">
        <v>2015</v>
      </c>
      <c r="N196" s="16">
        <v>2021</v>
      </c>
      <c r="O196" s="16">
        <v>2025</v>
      </c>
      <c r="P196" s="62">
        <v>10</v>
      </c>
      <c r="Q196" s="185" t="s">
        <v>257</v>
      </c>
      <c r="R196" s="17">
        <f t="shared" si="5"/>
        <v>2025</v>
      </c>
      <c r="S196" s="16" t="s">
        <v>63</v>
      </c>
      <c r="T196" s="16"/>
      <c r="U196" s="17">
        <f t="shared" si="6"/>
        <v>2025</v>
      </c>
      <c r="V196" s="331"/>
      <c r="W196" s="331"/>
      <c r="X196" s="331"/>
      <c r="Y196" s="331"/>
    </row>
    <row r="197" spans="1:25" s="2" customFormat="1" ht="30.2" customHeight="1" x14ac:dyDescent="0.2">
      <c r="A197" s="331"/>
      <c r="B197" s="331"/>
      <c r="C197" s="337"/>
      <c r="D197" s="54" t="s">
        <v>5189</v>
      </c>
      <c r="E197" s="337"/>
      <c r="F197" s="62" t="s">
        <v>88</v>
      </c>
      <c r="G197" s="54">
        <v>0.6</v>
      </c>
      <c r="H197" s="337"/>
      <c r="I197" s="337"/>
      <c r="J197" s="183">
        <v>11.7</v>
      </c>
      <c r="K197" s="184">
        <v>57</v>
      </c>
      <c r="L197" s="183">
        <v>4</v>
      </c>
      <c r="M197" s="62">
        <v>2015</v>
      </c>
      <c r="N197" s="16">
        <v>2021</v>
      </c>
      <c r="O197" s="16">
        <v>2025</v>
      </c>
      <c r="P197" s="62">
        <v>10</v>
      </c>
      <c r="Q197" s="185" t="s">
        <v>257</v>
      </c>
      <c r="R197" s="17">
        <f t="shared" si="5"/>
        <v>2025</v>
      </c>
      <c r="S197" s="16" t="s">
        <v>63</v>
      </c>
      <c r="T197" s="16"/>
      <c r="U197" s="17">
        <f t="shared" si="6"/>
        <v>2025</v>
      </c>
      <c r="V197" s="331"/>
      <c r="W197" s="331"/>
      <c r="X197" s="331"/>
      <c r="Y197" s="331"/>
    </row>
    <row r="198" spans="1:25" s="2" customFormat="1" ht="30.2" customHeight="1" x14ac:dyDescent="0.2">
      <c r="A198" s="331"/>
      <c r="B198" s="331"/>
      <c r="C198" s="337"/>
      <c r="D198" s="54" t="s">
        <v>5190</v>
      </c>
      <c r="E198" s="337"/>
      <c r="F198" s="62" t="s">
        <v>88</v>
      </c>
      <c r="G198" s="54">
        <v>0.6</v>
      </c>
      <c r="H198" s="337"/>
      <c r="I198" s="337"/>
      <c r="J198" s="183">
        <v>0.1</v>
      </c>
      <c r="K198" s="184">
        <v>32</v>
      </c>
      <c r="L198" s="183">
        <v>4</v>
      </c>
      <c r="M198" s="62">
        <v>2015</v>
      </c>
      <c r="N198" s="16">
        <v>2021</v>
      </c>
      <c r="O198" s="16">
        <v>2025</v>
      </c>
      <c r="P198" s="62">
        <v>10</v>
      </c>
      <c r="Q198" s="185" t="s">
        <v>257</v>
      </c>
      <c r="R198" s="17">
        <f t="shared" si="5"/>
        <v>2025</v>
      </c>
      <c r="S198" s="16" t="s">
        <v>63</v>
      </c>
      <c r="T198" s="16"/>
      <c r="U198" s="17">
        <f t="shared" si="6"/>
        <v>2025</v>
      </c>
      <c r="V198" s="331"/>
      <c r="W198" s="331"/>
      <c r="X198" s="331"/>
      <c r="Y198" s="331"/>
    </row>
    <row r="199" spans="1:25" s="2" customFormat="1" ht="30.2" customHeight="1" x14ac:dyDescent="0.2">
      <c r="A199" s="331"/>
      <c r="B199" s="331"/>
      <c r="C199" s="337"/>
      <c r="D199" s="54" t="s">
        <v>628</v>
      </c>
      <c r="E199" s="337"/>
      <c r="F199" s="62" t="s">
        <v>88</v>
      </c>
      <c r="G199" s="54">
        <v>0.6</v>
      </c>
      <c r="H199" s="337"/>
      <c r="I199" s="337"/>
      <c r="J199" s="183">
        <v>0.3</v>
      </c>
      <c r="K199" s="184">
        <v>32</v>
      </c>
      <c r="L199" s="183">
        <v>4</v>
      </c>
      <c r="M199" s="62">
        <v>2015</v>
      </c>
      <c r="N199" s="16">
        <v>2021</v>
      </c>
      <c r="O199" s="16">
        <v>2025</v>
      </c>
      <c r="P199" s="62">
        <v>10</v>
      </c>
      <c r="Q199" s="185" t="s">
        <v>257</v>
      </c>
      <c r="R199" s="17">
        <f t="shared" si="5"/>
        <v>2025</v>
      </c>
      <c r="S199" s="16" t="s">
        <v>63</v>
      </c>
      <c r="T199" s="16"/>
      <c r="U199" s="17">
        <f t="shared" si="6"/>
        <v>2025</v>
      </c>
      <c r="V199" s="331"/>
      <c r="W199" s="331"/>
      <c r="X199" s="331"/>
      <c r="Y199" s="331"/>
    </row>
    <row r="200" spans="1:25" s="2" customFormat="1" ht="30.2" customHeight="1" x14ac:dyDescent="0.2">
      <c r="A200" s="331"/>
      <c r="B200" s="331"/>
      <c r="C200" s="337"/>
      <c r="D200" s="54" t="s">
        <v>5191</v>
      </c>
      <c r="E200" s="337"/>
      <c r="F200" s="62" t="s">
        <v>88</v>
      </c>
      <c r="G200" s="183">
        <v>1</v>
      </c>
      <c r="H200" s="337"/>
      <c r="I200" s="337"/>
      <c r="J200" s="183">
        <v>0.4</v>
      </c>
      <c r="K200" s="184">
        <v>32</v>
      </c>
      <c r="L200" s="183">
        <v>4</v>
      </c>
      <c r="M200" s="62">
        <v>2015</v>
      </c>
      <c r="N200" s="16">
        <v>2021</v>
      </c>
      <c r="O200" s="16">
        <v>2025</v>
      </c>
      <c r="P200" s="62">
        <v>10</v>
      </c>
      <c r="Q200" s="185" t="s">
        <v>257</v>
      </c>
      <c r="R200" s="17">
        <f t="shared" si="5"/>
        <v>2025</v>
      </c>
      <c r="S200" s="16" t="s">
        <v>63</v>
      </c>
      <c r="T200" s="16"/>
      <c r="U200" s="17">
        <f t="shared" si="6"/>
        <v>2025</v>
      </c>
      <c r="V200" s="331"/>
      <c r="W200" s="331"/>
      <c r="X200" s="331"/>
      <c r="Y200" s="331"/>
    </row>
    <row r="201" spans="1:25" s="2" customFormat="1" ht="30.2" customHeight="1" x14ac:dyDescent="0.2">
      <c r="A201" s="331"/>
      <c r="B201" s="331"/>
      <c r="C201" s="337"/>
      <c r="D201" s="338" t="s">
        <v>629</v>
      </c>
      <c r="E201" s="337"/>
      <c r="F201" s="62" t="s">
        <v>88</v>
      </c>
      <c r="G201" s="489">
        <v>1</v>
      </c>
      <c r="H201" s="337"/>
      <c r="I201" s="337"/>
      <c r="J201" s="183">
        <v>0.9</v>
      </c>
      <c r="K201" s="184">
        <v>57</v>
      </c>
      <c r="L201" s="183">
        <v>4</v>
      </c>
      <c r="M201" s="62">
        <v>2015</v>
      </c>
      <c r="N201" s="16">
        <v>2021</v>
      </c>
      <c r="O201" s="16">
        <v>2025</v>
      </c>
      <c r="P201" s="62">
        <v>10</v>
      </c>
      <c r="Q201" s="185" t="s">
        <v>257</v>
      </c>
      <c r="R201" s="17">
        <f t="shared" si="5"/>
        <v>2025</v>
      </c>
      <c r="S201" s="16" t="s">
        <v>63</v>
      </c>
      <c r="T201" s="16"/>
      <c r="U201" s="17">
        <f t="shared" si="6"/>
        <v>2025</v>
      </c>
      <c r="V201" s="331"/>
      <c r="W201" s="331"/>
      <c r="X201" s="331"/>
      <c r="Y201" s="331"/>
    </row>
    <row r="202" spans="1:25" s="2" customFormat="1" ht="30.2" customHeight="1" x14ac:dyDescent="0.2">
      <c r="A202" s="331"/>
      <c r="B202" s="331"/>
      <c r="C202" s="337"/>
      <c r="D202" s="338"/>
      <c r="E202" s="337"/>
      <c r="F202" s="62" t="s">
        <v>88</v>
      </c>
      <c r="G202" s="489"/>
      <c r="H202" s="337"/>
      <c r="I202" s="337"/>
      <c r="J202" s="183">
        <v>0.3</v>
      </c>
      <c r="K202" s="184">
        <v>32</v>
      </c>
      <c r="L202" s="183">
        <v>4</v>
      </c>
      <c r="M202" s="62">
        <v>2015</v>
      </c>
      <c r="N202" s="16">
        <v>2021</v>
      </c>
      <c r="O202" s="16">
        <v>2025</v>
      </c>
      <c r="P202" s="62">
        <v>10</v>
      </c>
      <c r="Q202" s="185" t="s">
        <v>257</v>
      </c>
      <c r="R202" s="17">
        <f t="shared" ref="R202:R265" si="7">IF(M202="","",M202+P202)</f>
        <v>2025</v>
      </c>
      <c r="S202" s="16" t="s">
        <v>63</v>
      </c>
      <c r="T202" s="16"/>
      <c r="U202" s="17">
        <f t="shared" si="6"/>
        <v>2025</v>
      </c>
      <c r="V202" s="331"/>
      <c r="W202" s="331"/>
      <c r="X202" s="331"/>
      <c r="Y202" s="331"/>
    </row>
    <row r="203" spans="1:25" s="2" customFormat="1" ht="30.2" customHeight="1" x14ac:dyDescent="0.2">
      <c r="A203" s="331"/>
      <c r="B203" s="331"/>
      <c r="C203" s="337"/>
      <c r="D203" s="338" t="s">
        <v>630</v>
      </c>
      <c r="E203" s="337"/>
      <c r="F203" s="62" t="s">
        <v>88</v>
      </c>
      <c r="G203" s="489">
        <v>1</v>
      </c>
      <c r="H203" s="337"/>
      <c r="I203" s="337"/>
      <c r="J203" s="183">
        <v>0.6</v>
      </c>
      <c r="K203" s="184">
        <v>57</v>
      </c>
      <c r="L203" s="183">
        <v>4</v>
      </c>
      <c r="M203" s="62">
        <v>2015</v>
      </c>
      <c r="N203" s="16">
        <v>2021</v>
      </c>
      <c r="O203" s="16">
        <v>2025</v>
      </c>
      <c r="P203" s="62">
        <v>10</v>
      </c>
      <c r="Q203" s="185" t="s">
        <v>257</v>
      </c>
      <c r="R203" s="17">
        <f t="shared" si="7"/>
        <v>2025</v>
      </c>
      <c r="S203" s="16" t="s">
        <v>63</v>
      </c>
      <c r="T203" s="16"/>
      <c r="U203" s="17">
        <f t="shared" si="6"/>
        <v>2025</v>
      </c>
      <c r="V203" s="331"/>
      <c r="W203" s="331"/>
      <c r="X203" s="331"/>
      <c r="Y203" s="331"/>
    </row>
    <row r="204" spans="1:25" s="2" customFormat="1" ht="30.2" customHeight="1" x14ac:dyDescent="0.2">
      <c r="A204" s="331"/>
      <c r="B204" s="331"/>
      <c r="C204" s="337"/>
      <c r="D204" s="338"/>
      <c r="E204" s="337"/>
      <c r="F204" s="62" t="s">
        <v>88</v>
      </c>
      <c r="G204" s="489"/>
      <c r="H204" s="337"/>
      <c r="I204" s="337"/>
      <c r="J204" s="183">
        <v>0.3</v>
      </c>
      <c r="K204" s="184">
        <v>32</v>
      </c>
      <c r="L204" s="183">
        <v>4</v>
      </c>
      <c r="M204" s="62">
        <v>2015</v>
      </c>
      <c r="N204" s="16">
        <v>2021</v>
      </c>
      <c r="O204" s="16">
        <v>2025</v>
      </c>
      <c r="P204" s="62">
        <v>10</v>
      </c>
      <c r="Q204" s="185" t="s">
        <v>257</v>
      </c>
      <c r="R204" s="17">
        <f t="shared" si="7"/>
        <v>2025</v>
      </c>
      <c r="S204" s="16" t="s">
        <v>63</v>
      </c>
      <c r="T204" s="16"/>
      <c r="U204" s="17">
        <f t="shared" si="6"/>
        <v>2025</v>
      </c>
      <c r="V204" s="331"/>
      <c r="W204" s="331"/>
      <c r="X204" s="331"/>
      <c r="Y204" s="331"/>
    </row>
    <row r="205" spans="1:25" s="2" customFormat="1" ht="30.2" customHeight="1" x14ac:dyDescent="0.2">
      <c r="A205" s="331"/>
      <c r="B205" s="331"/>
      <c r="C205" s="337"/>
      <c r="D205" s="338" t="s">
        <v>5192</v>
      </c>
      <c r="E205" s="337"/>
      <c r="F205" s="62" t="s">
        <v>88</v>
      </c>
      <c r="G205" s="489" t="s">
        <v>5076</v>
      </c>
      <c r="H205" s="337"/>
      <c r="I205" s="337"/>
      <c r="J205" s="186">
        <v>0.221</v>
      </c>
      <c r="K205" s="183">
        <v>168.3</v>
      </c>
      <c r="L205" s="183">
        <v>3.4</v>
      </c>
      <c r="M205" s="62">
        <v>2015</v>
      </c>
      <c r="N205" s="16">
        <v>2021</v>
      </c>
      <c r="O205" s="16">
        <v>2025</v>
      </c>
      <c r="P205" s="62">
        <v>10</v>
      </c>
      <c r="Q205" s="185" t="s">
        <v>5193</v>
      </c>
      <c r="R205" s="17">
        <f t="shared" si="7"/>
        <v>2025</v>
      </c>
      <c r="S205" s="16" t="s">
        <v>63</v>
      </c>
      <c r="T205" s="16"/>
      <c r="U205" s="17">
        <f t="shared" si="6"/>
        <v>2025</v>
      </c>
      <c r="V205" s="331"/>
      <c r="W205" s="331"/>
      <c r="X205" s="331"/>
      <c r="Y205" s="331"/>
    </row>
    <row r="206" spans="1:25" s="2" customFormat="1" ht="30.2" customHeight="1" x14ac:dyDescent="0.2">
      <c r="A206" s="331"/>
      <c r="B206" s="331"/>
      <c r="C206" s="337"/>
      <c r="D206" s="338"/>
      <c r="E206" s="337"/>
      <c r="F206" s="62" t="s">
        <v>88</v>
      </c>
      <c r="G206" s="489"/>
      <c r="H206" s="337"/>
      <c r="I206" s="337"/>
      <c r="J206" s="186">
        <v>0.66400000000000003</v>
      </c>
      <c r="K206" s="183">
        <v>114.3</v>
      </c>
      <c r="L206" s="187">
        <v>3.05</v>
      </c>
      <c r="M206" s="62">
        <v>2015</v>
      </c>
      <c r="N206" s="16">
        <v>2021</v>
      </c>
      <c r="O206" s="16">
        <v>2025</v>
      </c>
      <c r="P206" s="62">
        <v>10</v>
      </c>
      <c r="Q206" s="185" t="s">
        <v>5193</v>
      </c>
      <c r="R206" s="17">
        <f t="shared" si="7"/>
        <v>2025</v>
      </c>
      <c r="S206" s="16" t="s">
        <v>63</v>
      </c>
      <c r="T206" s="16"/>
      <c r="U206" s="17">
        <f t="shared" si="6"/>
        <v>2025</v>
      </c>
      <c r="V206" s="331"/>
      <c r="W206" s="331"/>
      <c r="X206" s="331"/>
      <c r="Y206" s="331"/>
    </row>
    <row r="207" spans="1:25" s="2" customFormat="1" ht="30.2" customHeight="1" x14ac:dyDescent="0.2">
      <c r="A207" s="331"/>
      <c r="B207" s="331"/>
      <c r="C207" s="337"/>
      <c r="D207" s="338"/>
      <c r="E207" s="337"/>
      <c r="F207" s="62" t="s">
        <v>88</v>
      </c>
      <c r="G207" s="489"/>
      <c r="H207" s="337"/>
      <c r="I207" s="337"/>
      <c r="J207" s="186">
        <v>0.33500000000000002</v>
      </c>
      <c r="K207" s="183">
        <v>88.9</v>
      </c>
      <c r="L207" s="187">
        <v>3.05</v>
      </c>
      <c r="M207" s="62">
        <v>2015</v>
      </c>
      <c r="N207" s="16">
        <v>2021</v>
      </c>
      <c r="O207" s="16">
        <v>2025</v>
      </c>
      <c r="P207" s="62">
        <v>10</v>
      </c>
      <c r="Q207" s="185" t="s">
        <v>5193</v>
      </c>
      <c r="R207" s="17">
        <f t="shared" si="7"/>
        <v>2025</v>
      </c>
      <c r="S207" s="16" t="s">
        <v>63</v>
      </c>
      <c r="T207" s="16"/>
      <c r="U207" s="17">
        <f t="shared" si="6"/>
        <v>2025</v>
      </c>
      <c r="V207" s="331"/>
      <c r="W207" s="331"/>
      <c r="X207" s="331"/>
      <c r="Y207" s="331"/>
    </row>
    <row r="208" spans="1:25" s="2" customFormat="1" ht="30.2" customHeight="1" x14ac:dyDescent="0.2">
      <c r="A208" s="331"/>
      <c r="B208" s="331"/>
      <c r="C208" s="337"/>
      <c r="D208" s="338"/>
      <c r="E208" s="337"/>
      <c r="F208" s="62" t="s">
        <v>88</v>
      </c>
      <c r="G208" s="489"/>
      <c r="H208" s="337"/>
      <c r="I208" s="337"/>
      <c r="J208" s="186">
        <v>1.127</v>
      </c>
      <c r="K208" s="183">
        <v>48.3</v>
      </c>
      <c r="L208" s="183">
        <v>2.77</v>
      </c>
      <c r="M208" s="62">
        <v>2015</v>
      </c>
      <c r="N208" s="16">
        <v>2021</v>
      </c>
      <c r="O208" s="16">
        <v>2025</v>
      </c>
      <c r="P208" s="62">
        <v>10</v>
      </c>
      <c r="Q208" s="185" t="s">
        <v>5193</v>
      </c>
      <c r="R208" s="17">
        <f t="shared" si="7"/>
        <v>2025</v>
      </c>
      <c r="S208" s="16" t="s">
        <v>63</v>
      </c>
      <c r="T208" s="16"/>
      <c r="U208" s="17">
        <f t="shared" si="6"/>
        <v>2025</v>
      </c>
      <c r="V208" s="331"/>
      <c r="W208" s="331"/>
      <c r="X208" s="331"/>
      <c r="Y208" s="331"/>
    </row>
    <row r="209" spans="1:25" s="2" customFormat="1" ht="30.2" customHeight="1" x14ac:dyDescent="0.2">
      <c r="A209" s="331">
        <v>6</v>
      </c>
      <c r="B209" s="331" t="s">
        <v>5194</v>
      </c>
      <c r="C209" s="337" t="s">
        <v>5195</v>
      </c>
      <c r="D209" s="338" t="s">
        <v>5196</v>
      </c>
      <c r="E209" s="337" t="s">
        <v>1443</v>
      </c>
      <c r="F209" s="62" t="s">
        <v>561</v>
      </c>
      <c r="G209" s="338">
        <v>0.6</v>
      </c>
      <c r="H209" s="337">
        <v>0.4</v>
      </c>
      <c r="I209" s="426" t="s">
        <v>5197</v>
      </c>
      <c r="J209" s="183">
        <v>0.4</v>
      </c>
      <c r="K209" s="184">
        <v>89</v>
      </c>
      <c r="L209" s="183">
        <v>5</v>
      </c>
      <c r="M209" s="62">
        <v>2015</v>
      </c>
      <c r="N209" s="16">
        <v>2023</v>
      </c>
      <c r="O209" s="16">
        <v>2025</v>
      </c>
      <c r="P209" s="62">
        <v>20</v>
      </c>
      <c r="Q209" s="185" t="s">
        <v>83</v>
      </c>
      <c r="R209" s="17">
        <f t="shared" si="7"/>
        <v>2035</v>
      </c>
      <c r="S209" s="16" t="s">
        <v>63</v>
      </c>
      <c r="T209" s="16"/>
      <c r="U209" s="17">
        <f t="shared" si="6"/>
        <v>2035</v>
      </c>
      <c r="V209" s="331">
        <v>57</v>
      </c>
      <c r="W209" s="331">
        <v>1</v>
      </c>
      <c r="X209" s="331">
        <v>58</v>
      </c>
      <c r="Y209" s="331" t="s">
        <v>7003</v>
      </c>
    </row>
    <row r="210" spans="1:25" s="2" customFormat="1" ht="30.2" customHeight="1" x14ac:dyDescent="0.2">
      <c r="A210" s="331"/>
      <c r="B210" s="331"/>
      <c r="C210" s="337"/>
      <c r="D210" s="338"/>
      <c r="E210" s="337"/>
      <c r="F210" s="62" t="s">
        <v>561</v>
      </c>
      <c r="G210" s="338"/>
      <c r="H210" s="337"/>
      <c r="I210" s="426"/>
      <c r="J210" s="183">
        <v>211.3</v>
      </c>
      <c r="K210" s="184">
        <v>57</v>
      </c>
      <c r="L210" s="183">
        <v>4</v>
      </c>
      <c r="M210" s="62">
        <v>2015</v>
      </c>
      <c r="N210" s="16">
        <v>2023</v>
      </c>
      <c r="O210" s="16">
        <v>2025</v>
      </c>
      <c r="P210" s="62">
        <v>20</v>
      </c>
      <c r="Q210" s="185" t="s">
        <v>83</v>
      </c>
      <c r="R210" s="17">
        <f t="shared" si="7"/>
        <v>2035</v>
      </c>
      <c r="S210" s="16" t="s">
        <v>63</v>
      </c>
      <c r="T210" s="16"/>
      <c r="U210" s="17">
        <f t="shared" si="6"/>
        <v>2035</v>
      </c>
      <c r="V210" s="331"/>
      <c r="W210" s="331"/>
      <c r="X210" s="331"/>
      <c r="Y210" s="331"/>
    </row>
    <row r="211" spans="1:25" s="2" customFormat="1" ht="30.2" customHeight="1" x14ac:dyDescent="0.2">
      <c r="A211" s="331"/>
      <c r="B211" s="331"/>
      <c r="C211" s="337"/>
      <c r="D211" s="338"/>
      <c r="E211" s="337"/>
      <c r="F211" s="62" t="s">
        <v>561</v>
      </c>
      <c r="G211" s="338"/>
      <c r="H211" s="337"/>
      <c r="I211" s="426"/>
      <c r="J211" s="183">
        <v>3.6</v>
      </c>
      <c r="K211" s="184">
        <v>45</v>
      </c>
      <c r="L211" s="183">
        <v>4</v>
      </c>
      <c r="M211" s="62">
        <v>2015</v>
      </c>
      <c r="N211" s="16">
        <v>2023</v>
      </c>
      <c r="O211" s="16">
        <v>2025</v>
      </c>
      <c r="P211" s="62">
        <v>20</v>
      </c>
      <c r="Q211" s="185" t="s">
        <v>83</v>
      </c>
      <c r="R211" s="17">
        <f t="shared" si="7"/>
        <v>2035</v>
      </c>
      <c r="S211" s="16" t="s">
        <v>63</v>
      </c>
      <c r="T211" s="16"/>
      <c r="U211" s="17">
        <f t="shared" si="6"/>
        <v>2035</v>
      </c>
      <c r="V211" s="331"/>
      <c r="W211" s="331"/>
      <c r="X211" s="331"/>
      <c r="Y211" s="331"/>
    </row>
    <row r="212" spans="1:25" s="2" customFormat="1" ht="30.2" customHeight="1" x14ac:dyDescent="0.2">
      <c r="A212" s="331"/>
      <c r="B212" s="331"/>
      <c r="C212" s="337"/>
      <c r="D212" s="338"/>
      <c r="E212" s="337"/>
      <c r="F212" s="62" t="s">
        <v>561</v>
      </c>
      <c r="G212" s="338"/>
      <c r="H212" s="337"/>
      <c r="I212" s="426"/>
      <c r="J212" s="183">
        <v>1</v>
      </c>
      <c r="K212" s="184">
        <v>32</v>
      </c>
      <c r="L212" s="183">
        <v>4</v>
      </c>
      <c r="M212" s="62">
        <v>2015</v>
      </c>
      <c r="N212" s="16">
        <v>2023</v>
      </c>
      <c r="O212" s="16">
        <v>2025</v>
      </c>
      <c r="P212" s="62">
        <v>20</v>
      </c>
      <c r="Q212" s="185" t="s">
        <v>83</v>
      </c>
      <c r="R212" s="17">
        <f t="shared" si="7"/>
        <v>2035</v>
      </c>
      <c r="S212" s="16" t="s">
        <v>63</v>
      </c>
      <c r="T212" s="16"/>
      <c r="U212" s="17">
        <f t="shared" si="6"/>
        <v>2035</v>
      </c>
      <c r="V212" s="331"/>
      <c r="W212" s="331"/>
      <c r="X212" s="331"/>
      <c r="Y212" s="331"/>
    </row>
    <row r="213" spans="1:25" s="2" customFormat="1" ht="30.2" customHeight="1" x14ac:dyDescent="0.2">
      <c r="A213" s="331"/>
      <c r="B213" s="331"/>
      <c r="C213" s="337"/>
      <c r="D213" s="338" t="s">
        <v>5198</v>
      </c>
      <c r="E213" s="337"/>
      <c r="F213" s="62" t="s">
        <v>561</v>
      </c>
      <c r="G213" s="338">
        <v>0.6</v>
      </c>
      <c r="H213" s="337"/>
      <c r="I213" s="426"/>
      <c r="J213" s="183">
        <v>158.80000000000001</v>
      </c>
      <c r="K213" s="184">
        <v>57</v>
      </c>
      <c r="L213" s="183">
        <v>4</v>
      </c>
      <c r="M213" s="62">
        <v>2015</v>
      </c>
      <c r="N213" s="16">
        <v>2023</v>
      </c>
      <c r="O213" s="16">
        <v>2025</v>
      </c>
      <c r="P213" s="62">
        <v>20</v>
      </c>
      <c r="Q213" s="185" t="s">
        <v>83</v>
      </c>
      <c r="R213" s="17">
        <f t="shared" si="7"/>
        <v>2035</v>
      </c>
      <c r="S213" s="16" t="s">
        <v>63</v>
      </c>
      <c r="T213" s="16"/>
      <c r="U213" s="17">
        <f t="shared" si="6"/>
        <v>2035</v>
      </c>
      <c r="V213" s="331"/>
      <c r="W213" s="331"/>
      <c r="X213" s="331"/>
      <c r="Y213" s="331"/>
    </row>
    <row r="214" spans="1:25" s="2" customFormat="1" ht="30.2" customHeight="1" x14ac:dyDescent="0.2">
      <c r="A214" s="331"/>
      <c r="B214" s="331"/>
      <c r="C214" s="337"/>
      <c r="D214" s="338"/>
      <c r="E214" s="337"/>
      <c r="F214" s="62" t="s">
        <v>561</v>
      </c>
      <c r="G214" s="338"/>
      <c r="H214" s="337"/>
      <c r="I214" s="426"/>
      <c r="J214" s="183">
        <v>0.6</v>
      </c>
      <c r="K214" s="184">
        <v>18</v>
      </c>
      <c r="L214" s="183">
        <v>4</v>
      </c>
      <c r="M214" s="62">
        <v>2015</v>
      </c>
      <c r="N214" s="16">
        <v>2023</v>
      </c>
      <c r="O214" s="16">
        <v>2025</v>
      </c>
      <c r="P214" s="62">
        <v>20</v>
      </c>
      <c r="Q214" s="185" t="s">
        <v>83</v>
      </c>
      <c r="R214" s="17">
        <f t="shared" si="7"/>
        <v>2035</v>
      </c>
      <c r="S214" s="16" t="s">
        <v>63</v>
      </c>
      <c r="T214" s="16"/>
      <c r="U214" s="17">
        <f t="shared" si="6"/>
        <v>2035</v>
      </c>
      <c r="V214" s="331"/>
      <c r="W214" s="331"/>
      <c r="X214" s="331"/>
      <c r="Y214" s="331"/>
    </row>
    <row r="215" spans="1:25" s="2" customFormat="1" ht="30.2" customHeight="1" x14ac:dyDescent="0.2">
      <c r="A215" s="331"/>
      <c r="B215" s="331"/>
      <c r="C215" s="337"/>
      <c r="D215" s="54" t="s">
        <v>5199</v>
      </c>
      <c r="E215" s="337"/>
      <c r="F215" s="62" t="s">
        <v>561</v>
      </c>
      <c r="G215" s="54">
        <v>0.6</v>
      </c>
      <c r="H215" s="337"/>
      <c r="I215" s="426"/>
      <c r="J215" s="183">
        <v>5.2</v>
      </c>
      <c r="K215" s="184">
        <v>32</v>
      </c>
      <c r="L215" s="183">
        <v>4</v>
      </c>
      <c r="M215" s="62">
        <v>2015</v>
      </c>
      <c r="N215" s="16">
        <v>2023</v>
      </c>
      <c r="O215" s="16">
        <v>2025</v>
      </c>
      <c r="P215" s="62">
        <v>20</v>
      </c>
      <c r="Q215" s="185" t="s">
        <v>83</v>
      </c>
      <c r="R215" s="17">
        <f t="shared" si="7"/>
        <v>2035</v>
      </c>
      <c r="S215" s="16" t="s">
        <v>63</v>
      </c>
      <c r="T215" s="16"/>
      <c r="U215" s="17">
        <f t="shared" si="6"/>
        <v>2035</v>
      </c>
      <c r="V215" s="331"/>
      <c r="W215" s="331"/>
      <c r="X215" s="331"/>
      <c r="Y215" s="331"/>
    </row>
    <row r="216" spans="1:25" s="2" customFormat="1" ht="30.2" customHeight="1" x14ac:dyDescent="0.2">
      <c r="A216" s="331"/>
      <c r="B216" s="331"/>
      <c r="C216" s="337"/>
      <c r="D216" s="338" t="s">
        <v>5200</v>
      </c>
      <c r="E216" s="337"/>
      <c r="F216" s="62" t="s">
        <v>561</v>
      </c>
      <c r="G216" s="338">
        <v>0.6</v>
      </c>
      <c r="H216" s="337"/>
      <c r="I216" s="426"/>
      <c r="J216" s="183">
        <v>3.8</v>
      </c>
      <c r="K216" s="184">
        <v>57</v>
      </c>
      <c r="L216" s="183">
        <v>4</v>
      </c>
      <c r="M216" s="62">
        <v>2015</v>
      </c>
      <c r="N216" s="16">
        <v>2023</v>
      </c>
      <c r="O216" s="16">
        <v>2025</v>
      </c>
      <c r="P216" s="62">
        <v>20</v>
      </c>
      <c r="Q216" s="185" t="s">
        <v>83</v>
      </c>
      <c r="R216" s="17">
        <f t="shared" si="7"/>
        <v>2035</v>
      </c>
      <c r="S216" s="16" t="s">
        <v>63</v>
      </c>
      <c r="T216" s="16"/>
      <c r="U216" s="17">
        <f t="shared" si="6"/>
        <v>2035</v>
      </c>
      <c r="V216" s="331"/>
      <c r="W216" s="331"/>
      <c r="X216" s="331"/>
      <c r="Y216" s="331"/>
    </row>
    <row r="217" spans="1:25" s="2" customFormat="1" ht="30.2" customHeight="1" x14ac:dyDescent="0.2">
      <c r="A217" s="331"/>
      <c r="B217" s="331"/>
      <c r="C217" s="337"/>
      <c r="D217" s="338"/>
      <c r="E217" s="337"/>
      <c r="F217" s="62" t="s">
        <v>561</v>
      </c>
      <c r="G217" s="338"/>
      <c r="H217" s="337"/>
      <c r="I217" s="426"/>
      <c r="J217" s="183">
        <v>0.3</v>
      </c>
      <c r="K217" s="184">
        <v>32</v>
      </c>
      <c r="L217" s="183">
        <v>4</v>
      </c>
      <c r="M217" s="62">
        <v>2015</v>
      </c>
      <c r="N217" s="16">
        <v>2023</v>
      </c>
      <c r="O217" s="16">
        <v>2025</v>
      </c>
      <c r="P217" s="62">
        <v>20</v>
      </c>
      <c r="Q217" s="185" t="s">
        <v>83</v>
      </c>
      <c r="R217" s="17">
        <f t="shared" si="7"/>
        <v>2035</v>
      </c>
      <c r="S217" s="16" t="s">
        <v>63</v>
      </c>
      <c r="T217" s="16"/>
      <c r="U217" s="17">
        <f t="shared" si="6"/>
        <v>2035</v>
      </c>
      <c r="V217" s="331"/>
      <c r="W217" s="331"/>
      <c r="X217" s="331"/>
      <c r="Y217" s="331"/>
    </row>
    <row r="218" spans="1:25" s="2" customFormat="1" ht="30.2" customHeight="1" x14ac:dyDescent="0.2">
      <c r="A218" s="331"/>
      <c r="B218" s="331"/>
      <c r="C218" s="337"/>
      <c r="D218" s="338"/>
      <c r="E218" s="337"/>
      <c r="F218" s="62" t="s">
        <v>561</v>
      </c>
      <c r="G218" s="338"/>
      <c r="H218" s="337"/>
      <c r="I218" s="426"/>
      <c r="J218" s="183">
        <v>0.3</v>
      </c>
      <c r="K218" s="184">
        <v>18</v>
      </c>
      <c r="L218" s="183">
        <v>4</v>
      </c>
      <c r="M218" s="62">
        <v>2015</v>
      </c>
      <c r="N218" s="16">
        <v>2023</v>
      </c>
      <c r="O218" s="16">
        <v>2025</v>
      </c>
      <c r="P218" s="62">
        <v>20</v>
      </c>
      <c r="Q218" s="185" t="s">
        <v>83</v>
      </c>
      <c r="R218" s="17">
        <f t="shared" si="7"/>
        <v>2035</v>
      </c>
      <c r="S218" s="16" t="s">
        <v>63</v>
      </c>
      <c r="T218" s="16"/>
      <c r="U218" s="17">
        <f t="shared" si="6"/>
        <v>2035</v>
      </c>
      <c r="V218" s="331"/>
      <c r="W218" s="331"/>
      <c r="X218" s="331"/>
      <c r="Y218" s="331"/>
    </row>
    <row r="219" spans="1:25" s="2" customFormat="1" ht="30.2" customHeight="1" x14ac:dyDescent="0.2">
      <c r="A219" s="331"/>
      <c r="B219" s="331"/>
      <c r="C219" s="337"/>
      <c r="D219" s="54" t="s">
        <v>5201</v>
      </c>
      <c r="E219" s="337"/>
      <c r="F219" s="62" t="s">
        <v>561</v>
      </c>
      <c r="G219" s="54">
        <v>0.6</v>
      </c>
      <c r="H219" s="337"/>
      <c r="I219" s="426"/>
      <c r="J219" s="183">
        <v>10.1</v>
      </c>
      <c r="K219" s="184">
        <v>57</v>
      </c>
      <c r="L219" s="183">
        <v>4</v>
      </c>
      <c r="M219" s="62">
        <v>2015</v>
      </c>
      <c r="N219" s="16">
        <v>2023</v>
      </c>
      <c r="O219" s="16">
        <v>2025</v>
      </c>
      <c r="P219" s="62">
        <v>20</v>
      </c>
      <c r="Q219" s="185" t="s">
        <v>83</v>
      </c>
      <c r="R219" s="17">
        <f t="shared" si="7"/>
        <v>2035</v>
      </c>
      <c r="S219" s="16" t="s">
        <v>63</v>
      </c>
      <c r="T219" s="16"/>
      <c r="U219" s="17">
        <f t="shared" si="6"/>
        <v>2035</v>
      </c>
      <c r="V219" s="331"/>
      <c r="W219" s="331"/>
      <c r="X219" s="331"/>
      <c r="Y219" s="331"/>
    </row>
    <row r="220" spans="1:25" s="2" customFormat="1" ht="30.2" customHeight="1" x14ac:dyDescent="0.2">
      <c r="A220" s="331"/>
      <c r="B220" s="331"/>
      <c r="C220" s="337"/>
      <c r="D220" s="54" t="s">
        <v>5202</v>
      </c>
      <c r="E220" s="337"/>
      <c r="F220" s="62" t="s">
        <v>561</v>
      </c>
      <c r="G220" s="54">
        <v>0.6</v>
      </c>
      <c r="H220" s="337"/>
      <c r="I220" s="426"/>
      <c r="J220" s="183">
        <v>25.2</v>
      </c>
      <c r="K220" s="184">
        <v>57</v>
      </c>
      <c r="L220" s="183">
        <v>4</v>
      </c>
      <c r="M220" s="62">
        <v>2015</v>
      </c>
      <c r="N220" s="16">
        <v>2023</v>
      </c>
      <c r="O220" s="16">
        <v>2025</v>
      </c>
      <c r="P220" s="62">
        <v>20</v>
      </c>
      <c r="Q220" s="185" t="s">
        <v>83</v>
      </c>
      <c r="R220" s="17">
        <f t="shared" si="7"/>
        <v>2035</v>
      </c>
      <c r="S220" s="16" t="s">
        <v>63</v>
      </c>
      <c r="T220" s="16"/>
      <c r="U220" s="17">
        <f t="shared" si="6"/>
        <v>2035</v>
      </c>
      <c r="V220" s="331"/>
      <c r="W220" s="331"/>
      <c r="X220" s="331"/>
      <c r="Y220" s="331"/>
    </row>
    <row r="221" spans="1:25" s="2" customFormat="1" ht="30.2" customHeight="1" x14ac:dyDescent="0.2">
      <c r="A221" s="331"/>
      <c r="B221" s="331"/>
      <c r="C221" s="337"/>
      <c r="D221" s="338" t="s">
        <v>5203</v>
      </c>
      <c r="E221" s="337"/>
      <c r="F221" s="62" t="s">
        <v>561</v>
      </c>
      <c r="G221" s="338">
        <v>0.6</v>
      </c>
      <c r="H221" s="337"/>
      <c r="I221" s="426"/>
      <c r="J221" s="183">
        <v>9.5</v>
      </c>
      <c r="K221" s="184">
        <v>57</v>
      </c>
      <c r="L221" s="183">
        <v>4</v>
      </c>
      <c r="M221" s="62">
        <v>2015</v>
      </c>
      <c r="N221" s="16">
        <v>2023</v>
      </c>
      <c r="O221" s="16">
        <v>2025</v>
      </c>
      <c r="P221" s="62">
        <v>20</v>
      </c>
      <c r="Q221" s="185" t="s">
        <v>83</v>
      </c>
      <c r="R221" s="17">
        <f t="shared" si="7"/>
        <v>2035</v>
      </c>
      <c r="S221" s="16" t="s">
        <v>63</v>
      </c>
      <c r="T221" s="16"/>
      <c r="U221" s="17">
        <f t="shared" si="6"/>
        <v>2035</v>
      </c>
      <c r="V221" s="331"/>
      <c r="W221" s="331"/>
      <c r="X221" s="331"/>
      <c r="Y221" s="331"/>
    </row>
    <row r="222" spans="1:25" s="2" customFormat="1" ht="30.2" customHeight="1" x14ac:dyDescent="0.2">
      <c r="A222" s="331"/>
      <c r="B222" s="331"/>
      <c r="C222" s="337"/>
      <c r="D222" s="338"/>
      <c r="E222" s="337"/>
      <c r="F222" s="62" t="s">
        <v>561</v>
      </c>
      <c r="G222" s="338"/>
      <c r="H222" s="337"/>
      <c r="I222" s="426"/>
      <c r="J222" s="183">
        <v>8.8000000000000007</v>
      </c>
      <c r="K222" s="184">
        <v>57</v>
      </c>
      <c r="L222" s="183">
        <v>4</v>
      </c>
      <c r="M222" s="62">
        <v>2015</v>
      </c>
      <c r="N222" s="16">
        <v>2023</v>
      </c>
      <c r="O222" s="16">
        <v>2025</v>
      </c>
      <c r="P222" s="62">
        <v>20</v>
      </c>
      <c r="Q222" s="185" t="s">
        <v>83</v>
      </c>
      <c r="R222" s="17">
        <f t="shared" si="7"/>
        <v>2035</v>
      </c>
      <c r="S222" s="16" t="s">
        <v>63</v>
      </c>
      <c r="T222" s="16"/>
      <c r="U222" s="17">
        <f t="shared" si="6"/>
        <v>2035</v>
      </c>
      <c r="V222" s="331"/>
      <c r="W222" s="331"/>
      <c r="X222" s="331"/>
      <c r="Y222" s="331"/>
    </row>
    <row r="223" spans="1:25" s="2" customFormat="1" ht="30.2" customHeight="1" x14ac:dyDescent="0.2">
      <c r="A223" s="331"/>
      <c r="B223" s="331"/>
      <c r="C223" s="337"/>
      <c r="D223" s="54" t="s">
        <v>5204</v>
      </c>
      <c r="E223" s="337"/>
      <c r="F223" s="62" t="s">
        <v>561</v>
      </c>
      <c r="G223" s="54">
        <v>0.6</v>
      </c>
      <c r="H223" s="337"/>
      <c r="I223" s="426"/>
      <c r="J223" s="183">
        <v>11</v>
      </c>
      <c r="K223" s="184">
        <v>57</v>
      </c>
      <c r="L223" s="183">
        <v>4</v>
      </c>
      <c r="M223" s="62">
        <v>2015</v>
      </c>
      <c r="N223" s="16">
        <v>2023</v>
      </c>
      <c r="O223" s="16">
        <v>2025</v>
      </c>
      <c r="P223" s="62">
        <v>20</v>
      </c>
      <c r="Q223" s="185" t="s">
        <v>83</v>
      </c>
      <c r="R223" s="17">
        <f t="shared" si="7"/>
        <v>2035</v>
      </c>
      <c r="S223" s="16" t="s">
        <v>63</v>
      </c>
      <c r="T223" s="16"/>
      <c r="U223" s="17">
        <f t="shared" si="6"/>
        <v>2035</v>
      </c>
      <c r="V223" s="331"/>
      <c r="W223" s="331"/>
      <c r="X223" s="331"/>
      <c r="Y223" s="331"/>
    </row>
    <row r="224" spans="1:25" s="2" customFormat="1" ht="30.2" customHeight="1" x14ac:dyDescent="0.2">
      <c r="A224" s="331"/>
      <c r="B224" s="331"/>
      <c r="C224" s="337"/>
      <c r="D224" s="338" t="s">
        <v>5205</v>
      </c>
      <c r="E224" s="337"/>
      <c r="F224" s="62" t="s">
        <v>561</v>
      </c>
      <c r="G224" s="338">
        <v>0.6</v>
      </c>
      <c r="H224" s="337"/>
      <c r="I224" s="426"/>
      <c r="J224" s="183">
        <v>8.8000000000000007</v>
      </c>
      <c r="K224" s="184">
        <v>57</v>
      </c>
      <c r="L224" s="183">
        <v>4</v>
      </c>
      <c r="M224" s="62">
        <v>2015</v>
      </c>
      <c r="N224" s="16">
        <v>2023</v>
      </c>
      <c r="O224" s="16">
        <v>2025</v>
      </c>
      <c r="P224" s="62">
        <v>20</v>
      </c>
      <c r="Q224" s="185" t="s">
        <v>83</v>
      </c>
      <c r="R224" s="17">
        <f t="shared" si="7"/>
        <v>2035</v>
      </c>
      <c r="S224" s="16" t="s">
        <v>63</v>
      </c>
      <c r="T224" s="16"/>
      <c r="U224" s="17">
        <f t="shared" si="6"/>
        <v>2035</v>
      </c>
      <c r="V224" s="331"/>
      <c r="W224" s="331"/>
      <c r="X224" s="331"/>
      <c r="Y224" s="331"/>
    </row>
    <row r="225" spans="1:25" s="2" customFormat="1" ht="30.2" customHeight="1" x14ac:dyDescent="0.2">
      <c r="A225" s="331"/>
      <c r="B225" s="331"/>
      <c r="C225" s="337"/>
      <c r="D225" s="338"/>
      <c r="E225" s="337"/>
      <c r="F225" s="62" t="s">
        <v>561</v>
      </c>
      <c r="G225" s="338"/>
      <c r="H225" s="337"/>
      <c r="I225" s="426"/>
      <c r="J225" s="183">
        <v>9.4</v>
      </c>
      <c r="K225" s="184">
        <v>57</v>
      </c>
      <c r="L225" s="183">
        <v>4</v>
      </c>
      <c r="M225" s="62">
        <v>2015</v>
      </c>
      <c r="N225" s="16">
        <v>2023</v>
      </c>
      <c r="O225" s="16">
        <v>2025</v>
      </c>
      <c r="P225" s="62">
        <v>20</v>
      </c>
      <c r="Q225" s="185" t="s">
        <v>83</v>
      </c>
      <c r="R225" s="17">
        <f t="shared" si="7"/>
        <v>2035</v>
      </c>
      <c r="S225" s="16" t="s">
        <v>63</v>
      </c>
      <c r="T225" s="16"/>
      <c r="U225" s="17">
        <f t="shared" si="6"/>
        <v>2035</v>
      </c>
      <c r="V225" s="331"/>
      <c r="W225" s="331"/>
      <c r="X225" s="331"/>
      <c r="Y225" s="331"/>
    </row>
    <row r="226" spans="1:25" s="2" customFormat="1" ht="30.2" customHeight="1" x14ac:dyDescent="0.2">
      <c r="A226" s="331"/>
      <c r="B226" s="331"/>
      <c r="C226" s="337"/>
      <c r="D226" s="54" t="s">
        <v>5206</v>
      </c>
      <c r="E226" s="337"/>
      <c r="F226" s="62" t="s">
        <v>561</v>
      </c>
      <c r="G226" s="54">
        <v>0.6</v>
      </c>
      <c r="H226" s="337"/>
      <c r="I226" s="426"/>
      <c r="J226" s="183">
        <v>8.8000000000000007</v>
      </c>
      <c r="K226" s="184">
        <v>57</v>
      </c>
      <c r="L226" s="183">
        <v>4</v>
      </c>
      <c r="M226" s="62">
        <v>2015</v>
      </c>
      <c r="N226" s="16">
        <v>2023</v>
      </c>
      <c r="O226" s="16">
        <v>2025</v>
      </c>
      <c r="P226" s="62">
        <v>20</v>
      </c>
      <c r="Q226" s="185" t="s">
        <v>83</v>
      </c>
      <c r="R226" s="17">
        <f t="shared" si="7"/>
        <v>2035</v>
      </c>
      <c r="S226" s="16" t="s">
        <v>63</v>
      </c>
      <c r="T226" s="16"/>
      <c r="U226" s="17">
        <f t="shared" si="6"/>
        <v>2035</v>
      </c>
      <c r="V226" s="331"/>
      <c r="W226" s="331"/>
      <c r="X226" s="331"/>
      <c r="Y226" s="331"/>
    </row>
    <row r="227" spans="1:25" s="2" customFormat="1" ht="30.2" customHeight="1" x14ac:dyDescent="0.2">
      <c r="A227" s="331"/>
      <c r="B227" s="331"/>
      <c r="C227" s="337"/>
      <c r="D227" s="338" t="s">
        <v>5207</v>
      </c>
      <c r="E227" s="337"/>
      <c r="F227" s="62" t="s">
        <v>561</v>
      </c>
      <c r="G227" s="338">
        <v>0.6</v>
      </c>
      <c r="H227" s="337"/>
      <c r="I227" s="426"/>
      <c r="J227" s="183">
        <v>8.6999999999999993</v>
      </c>
      <c r="K227" s="184">
        <v>57</v>
      </c>
      <c r="L227" s="183">
        <v>4</v>
      </c>
      <c r="M227" s="62">
        <v>2015</v>
      </c>
      <c r="N227" s="16">
        <v>2023</v>
      </c>
      <c r="O227" s="16">
        <v>2025</v>
      </c>
      <c r="P227" s="62">
        <v>20</v>
      </c>
      <c r="Q227" s="185" t="s">
        <v>83</v>
      </c>
      <c r="R227" s="17">
        <f t="shared" si="7"/>
        <v>2035</v>
      </c>
      <c r="S227" s="16" t="s">
        <v>63</v>
      </c>
      <c r="T227" s="16"/>
      <c r="U227" s="17">
        <f t="shared" si="6"/>
        <v>2035</v>
      </c>
      <c r="V227" s="331"/>
      <c r="W227" s="331"/>
      <c r="X227" s="331"/>
      <c r="Y227" s="331"/>
    </row>
    <row r="228" spans="1:25" s="2" customFormat="1" ht="30.2" customHeight="1" x14ac:dyDescent="0.2">
      <c r="A228" s="331"/>
      <c r="B228" s="331"/>
      <c r="C228" s="337"/>
      <c r="D228" s="338"/>
      <c r="E228" s="337"/>
      <c r="F228" s="62" t="s">
        <v>561</v>
      </c>
      <c r="G228" s="338"/>
      <c r="H228" s="337"/>
      <c r="I228" s="426"/>
      <c r="J228" s="183">
        <v>8.8000000000000007</v>
      </c>
      <c r="K228" s="184">
        <v>57</v>
      </c>
      <c r="L228" s="183">
        <v>4</v>
      </c>
      <c r="M228" s="62">
        <v>2015</v>
      </c>
      <c r="N228" s="16">
        <v>2023</v>
      </c>
      <c r="O228" s="16">
        <v>2025</v>
      </c>
      <c r="P228" s="62">
        <v>20</v>
      </c>
      <c r="Q228" s="185" t="s">
        <v>83</v>
      </c>
      <c r="R228" s="17">
        <f t="shared" si="7"/>
        <v>2035</v>
      </c>
      <c r="S228" s="16" t="s">
        <v>63</v>
      </c>
      <c r="T228" s="16"/>
      <c r="U228" s="17">
        <f t="shared" si="6"/>
        <v>2035</v>
      </c>
      <c r="V228" s="331"/>
      <c r="W228" s="331"/>
      <c r="X228" s="331"/>
      <c r="Y228" s="331"/>
    </row>
    <row r="229" spans="1:25" s="2" customFormat="1" ht="30.2" customHeight="1" x14ac:dyDescent="0.2">
      <c r="A229" s="331"/>
      <c r="B229" s="331"/>
      <c r="C229" s="337"/>
      <c r="D229" s="54" t="s">
        <v>5208</v>
      </c>
      <c r="E229" s="337"/>
      <c r="F229" s="62" t="s">
        <v>561</v>
      </c>
      <c r="G229" s="54">
        <v>0.6</v>
      </c>
      <c r="H229" s="337"/>
      <c r="I229" s="426"/>
      <c r="J229" s="183">
        <v>9.5</v>
      </c>
      <c r="K229" s="184">
        <v>57</v>
      </c>
      <c r="L229" s="183">
        <v>4</v>
      </c>
      <c r="M229" s="62">
        <v>2015</v>
      </c>
      <c r="N229" s="16">
        <v>2023</v>
      </c>
      <c r="O229" s="16">
        <v>2025</v>
      </c>
      <c r="P229" s="62">
        <v>20</v>
      </c>
      <c r="Q229" s="185" t="s">
        <v>83</v>
      </c>
      <c r="R229" s="17">
        <f t="shared" si="7"/>
        <v>2035</v>
      </c>
      <c r="S229" s="16" t="s">
        <v>63</v>
      </c>
      <c r="T229" s="16"/>
      <c r="U229" s="17">
        <f t="shared" si="6"/>
        <v>2035</v>
      </c>
      <c r="V229" s="331"/>
      <c r="W229" s="331"/>
      <c r="X229" s="331"/>
      <c r="Y229" s="331"/>
    </row>
    <row r="230" spans="1:25" s="2" customFormat="1" ht="30.2" customHeight="1" x14ac:dyDescent="0.2">
      <c r="A230" s="331"/>
      <c r="B230" s="331"/>
      <c r="C230" s="337"/>
      <c r="D230" s="54" t="s">
        <v>5209</v>
      </c>
      <c r="E230" s="337"/>
      <c r="F230" s="62" t="s">
        <v>561</v>
      </c>
      <c r="G230" s="54">
        <v>0.6</v>
      </c>
      <c r="H230" s="337"/>
      <c r="I230" s="426"/>
      <c r="J230" s="183">
        <v>10.199999999999999</v>
      </c>
      <c r="K230" s="184">
        <v>57</v>
      </c>
      <c r="L230" s="183">
        <v>4</v>
      </c>
      <c r="M230" s="62">
        <v>2015</v>
      </c>
      <c r="N230" s="16">
        <v>2023</v>
      </c>
      <c r="O230" s="16">
        <v>2025</v>
      </c>
      <c r="P230" s="62">
        <v>20</v>
      </c>
      <c r="Q230" s="185" t="s">
        <v>83</v>
      </c>
      <c r="R230" s="17">
        <f t="shared" si="7"/>
        <v>2035</v>
      </c>
      <c r="S230" s="16" t="s">
        <v>63</v>
      </c>
      <c r="T230" s="16"/>
      <c r="U230" s="17">
        <f t="shared" si="6"/>
        <v>2035</v>
      </c>
      <c r="V230" s="331"/>
      <c r="W230" s="331"/>
      <c r="X230" s="331"/>
      <c r="Y230" s="331"/>
    </row>
    <row r="231" spans="1:25" s="2" customFormat="1" ht="30.2" customHeight="1" x14ac:dyDescent="0.2">
      <c r="A231" s="331"/>
      <c r="B231" s="331"/>
      <c r="C231" s="337"/>
      <c r="D231" s="54" t="s">
        <v>5210</v>
      </c>
      <c r="E231" s="337"/>
      <c r="F231" s="62" t="s">
        <v>561</v>
      </c>
      <c r="G231" s="54">
        <v>0.6</v>
      </c>
      <c r="H231" s="337"/>
      <c r="I231" s="426"/>
      <c r="J231" s="183">
        <v>19</v>
      </c>
      <c r="K231" s="184">
        <v>57</v>
      </c>
      <c r="L231" s="183">
        <v>4</v>
      </c>
      <c r="M231" s="62">
        <v>2015</v>
      </c>
      <c r="N231" s="16">
        <v>2023</v>
      </c>
      <c r="O231" s="16">
        <v>2025</v>
      </c>
      <c r="P231" s="62">
        <v>20</v>
      </c>
      <c r="Q231" s="185" t="s">
        <v>83</v>
      </c>
      <c r="R231" s="17">
        <f t="shared" si="7"/>
        <v>2035</v>
      </c>
      <c r="S231" s="16" t="s">
        <v>63</v>
      </c>
      <c r="T231" s="16"/>
      <c r="U231" s="17">
        <f t="shared" si="6"/>
        <v>2035</v>
      </c>
      <c r="V231" s="331"/>
      <c r="W231" s="331"/>
      <c r="X231" s="331"/>
      <c r="Y231" s="331"/>
    </row>
    <row r="232" spans="1:25" s="2" customFormat="1" ht="30.2" customHeight="1" x14ac:dyDescent="0.2">
      <c r="A232" s="331">
        <v>7</v>
      </c>
      <c r="B232" s="331" t="s">
        <v>5212</v>
      </c>
      <c r="C232" s="337" t="s">
        <v>5213</v>
      </c>
      <c r="D232" s="338" t="s">
        <v>5214</v>
      </c>
      <c r="E232" s="337" t="s">
        <v>5211</v>
      </c>
      <c r="F232" s="62" t="s">
        <v>57</v>
      </c>
      <c r="G232" s="338">
        <v>1.07</v>
      </c>
      <c r="H232" s="337">
        <v>0.88</v>
      </c>
      <c r="I232" s="337">
        <v>140</v>
      </c>
      <c r="J232" s="183">
        <v>39</v>
      </c>
      <c r="K232" s="183">
        <v>89</v>
      </c>
      <c r="L232" s="183">
        <v>5</v>
      </c>
      <c r="M232" s="62">
        <v>2015</v>
      </c>
      <c r="N232" s="16">
        <v>2021</v>
      </c>
      <c r="O232" s="16">
        <v>2025</v>
      </c>
      <c r="P232" s="62">
        <v>20</v>
      </c>
      <c r="Q232" s="185" t="s">
        <v>253</v>
      </c>
      <c r="R232" s="17">
        <f t="shared" si="7"/>
        <v>2035</v>
      </c>
      <c r="S232" s="16" t="s">
        <v>63</v>
      </c>
      <c r="T232" s="16"/>
      <c r="U232" s="17">
        <f t="shared" ref="U232:U251" si="8">IFERROR(IF(S232="",R232,S232+T232),R232)</f>
        <v>2035</v>
      </c>
      <c r="V232" s="331">
        <v>71</v>
      </c>
      <c r="W232" s="331">
        <v>380</v>
      </c>
      <c r="X232" s="331">
        <f>SUM(V232:W247)</f>
        <v>451</v>
      </c>
      <c r="Y232" s="331" t="s">
        <v>7003</v>
      </c>
    </row>
    <row r="233" spans="1:25" s="2" customFormat="1" ht="30.2" customHeight="1" x14ac:dyDescent="0.2">
      <c r="A233" s="331"/>
      <c r="B233" s="331"/>
      <c r="C233" s="337"/>
      <c r="D233" s="338"/>
      <c r="E233" s="337"/>
      <c r="F233" s="62" t="s">
        <v>57</v>
      </c>
      <c r="G233" s="338"/>
      <c r="H233" s="337"/>
      <c r="I233" s="337"/>
      <c r="J233" s="183">
        <v>1.4</v>
      </c>
      <c r="K233" s="183">
        <v>57</v>
      </c>
      <c r="L233" s="183">
        <v>4</v>
      </c>
      <c r="M233" s="62">
        <v>2015</v>
      </c>
      <c r="N233" s="16">
        <v>2021</v>
      </c>
      <c r="O233" s="16">
        <v>2025</v>
      </c>
      <c r="P233" s="62">
        <v>20</v>
      </c>
      <c r="Q233" s="185" t="s">
        <v>253</v>
      </c>
      <c r="R233" s="17">
        <f t="shared" si="7"/>
        <v>2035</v>
      </c>
      <c r="S233" s="16" t="s">
        <v>63</v>
      </c>
      <c r="T233" s="16"/>
      <c r="U233" s="17">
        <f t="shared" si="8"/>
        <v>2035</v>
      </c>
      <c r="V233" s="331"/>
      <c r="W233" s="331"/>
      <c r="X233" s="331"/>
      <c r="Y233" s="331"/>
    </row>
    <row r="234" spans="1:25" s="2" customFormat="1" ht="30.2" customHeight="1" x14ac:dyDescent="0.2">
      <c r="A234" s="331"/>
      <c r="B234" s="331"/>
      <c r="C234" s="337"/>
      <c r="D234" s="338"/>
      <c r="E234" s="337"/>
      <c r="F234" s="62" t="s">
        <v>57</v>
      </c>
      <c r="G234" s="338"/>
      <c r="H234" s="337"/>
      <c r="I234" s="337"/>
      <c r="J234" s="183">
        <v>1.9</v>
      </c>
      <c r="K234" s="183">
        <v>45</v>
      </c>
      <c r="L234" s="183">
        <v>4</v>
      </c>
      <c r="M234" s="62">
        <v>2015</v>
      </c>
      <c r="N234" s="16">
        <v>2021</v>
      </c>
      <c r="O234" s="16">
        <v>2025</v>
      </c>
      <c r="P234" s="62">
        <v>20</v>
      </c>
      <c r="Q234" s="185" t="s">
        <v>253</v>
      </c>
      <c r="R234" s="17">
        <f t="shared" si="7"/>
        <v>2035</v>
      </c>
      <c r="S234" s="16" t="s">
        <v>63</v>
      </c>
      <c r="T234" s="16"/>
      <c r="U234" s="17">
        <f t="shared" si="8"/>
        <v>2035</v>
      </c>
      <c r="V234" s="331"/>
      <c r="W234" s="331"/>
      <c r="X234" s="331"/>
      <c r="Y234" s="331"/>
    </row>
    <row r="235" spans="1:25" s="2" customFormat="1" ht="30.2" customHeight="1" x14ac:dyDescent="0.2">
      <c r="A235" s="331"/>
      <c r="B235" s="331"/>
      <c r="C235" s="337"/>
      <c r="D235" s="338"/>
      <c r="E235" s="337"/>
      <c r="F235" s="62" t="s">
        <v>57</v>
      </c>
      <c r="G235" s="338"/>
      <c r="H235" s="337"/>
      <c r="I235" s="337"/>
      <c r="J235" s="183">
        <v>0.5</v>
      </c>
      <c r="K235" s="183">
        <v>38</v>
      </c>
      <c r="L235" s="183">
        <v>4</v>
      </c>
      <c r="M235" s="62">
        <v>2015</v>
      </c>
      <c r="N235" s="16">
        <v>2021</v>
      </c>
      <c r="O235" s="16">
        <v>2025</v>
      </c>
      <c r="P235" s="62">
        <v>20</v>
      </c>
      <c r="Q235" s="185" t="s">
        <v>253</v>
      </c>
      <c r="R235" s="17">
        <f t="shared" si="7"/>
        <v>2035</v>
      </c>
      <c r="S235" s="16" t="s">
        <v>63</v>
      </c>
      <c r="T235" s="16"/>
      <c r="U235" s="17">
        <f t="shared" si="8"/>
        <v>2035</v>
      </c>
      <c r="V235" s="331"/>
      <c r="W235" s="331"/>
      <c r="X235" s="331"/>
      <c r="Y235" s="331"/>
    </row>
    <row r="236" spans="1:25" s="2" customFormat="1" ht="30.2" customHeight="1" x14ac:dyDescent="0.2">
      <c r="A236" s="331"/>
      <c r="B236" s="331"/>
      <c r="C236" s="337"/>
      <c r="D236" s="338"/>
      <c r="E236" s="337"/>
      <c r="F236" s="62" t="s">
        <v>57</v>
      </c>
      <c r="G236" s="338"/>
      <c r="H236" s="337"/>
      <c r="I236" s="337"/>
      <c r="J236" s="183">
        <v>2.4</v>
      </c>
      <c r="K236" s="183">
        <v>32</v>
      </c>
      <c r="L236" s="183">
        <v>4</v>
      </c>
      <c r="M236" s="62">
        <v>2015</v>
      </c>
      <c r="N236" s="16">
        <v>2021</v>
      </c>
      <c r="O236" s="16">
        <v>2025</v>
      </c>
      <c r="P236" s="62">
        <v>20</v>
      </c>
      <c r="Q236" s="185" t="s">
        <v>253</v>
      </c>
      <c r="R236" s="17">
        <f t="shared" si="7"/>
        <v>2035</v>
      </c>
      <c r="S236" s="16" t="s">
        <v>63</v>
      </c>
      <c r="T236" s="16"/>
      <c r="U236" s="17">
        <f t="shared" si="8"/>
        <v>2035</v>
      </c>
      <c r="V236" s="331"/>
      <c r="W236" s="331"/>
      <c r="X236" s="331"/>
      <c r="Y236" s="331"/>
    </row>
    <row r="237" spans="1:25" s="2" customFormat="1" ht="30.2" customHeight="1" x14ac:dyDescent="0.2">
      <c r="A237" s="331"/>
      <c r="B237" s="331"/>
      <c r="C237" s="337"/>
      <c r="D237" s="54" t="s">
        <v>5215</v>
      </c>
      <c r="E237" s="337"/>
      <c r="F237" s="62" t="s">
        <v>57</v>
      </c>
      <c r="G237" s="54">
        <v>1.07</v>
      </c>
      <c r="H237" s="337"/>
      <c r="I237" s="337"/>
      <c r="J237" s="183" t="s">
        <v>5076</v>
      </c>
      <c r="K237" s="183" t="s">
        <v>5076</v>
      </c>
      <c r="L237" s="183" t="s">
        <v>5076</v>
      </c>
      <c r="M237" s="62">
        <v>2015</v>
      </c>
      <c r="N237" s="16">
        <v>2021</v>
      </c>
      <c r="O237" s="16">
        <v>2025</v>
      </c>
      <c r="P237" s="62">
        <v>20</v>
      </c>
      <c r="Q237" s="185" t="s">
        <v>253</v>
      </c>
      <c r="R237" s="17">
        <f t="shared" si="7"/>
        <v>2035</v>
      </c>
      <c r="S237" s="16" t="s">
        <v>63</v>
      </c>
      <c r="T237" s="16"/>
      <c r="U237" s="17">
        <f t="shared" si="8"/>
        <v>2035</v>
      </c>
      <c r="V237" s="331"/>
      <c r="W237" s="331"/>
      <c r="X237" s="331"/>
      <c r="Y237" s="331"/>
    </row>
    <row r="238" spans="1:25" s="2" customFormat="1" ht="30.2" customHeight="1" x14ac:dyDescent="0.2">
      <c r="A238" s="331"/>
      <c r="B238" s="331"/>
      <c r="C238" s="337"/>
      <c r="D238" s="54" t="s">
        <v>5216</v>
      </c>
      <c r="E238" s="337"/>
      <c r="F238" s="62" t="s">
        <v>57</v>
      </c>
      <c r="G238" s="54">
        <v>1.07</v>
      </c>
      <c r="H238" s="337"/>
      <c r="I238" s="337"/>
      <c r="J238" s="183">
        <v>0.4</v>
      </c>
      <c r="K238" s="183">
        <v>57</v>
      </c>
      <c r="L238" s="183">
        <v>4</v>
      </c>
      <c r="M238" s="62">
        <v>2015</v>
      </c>
      <c r="N238" s="16">
        <v>2021</v>
      </c>
      <c r="O238" s="16">
        <v>2025</v>
      </c>
      <c r="P238" s="62">
        <v>20</v>
      </c>
      <c r="Q238" s="185" t="s">
        <v>253</v>
      </c>
      <c r="R238" s="17">
        <f t="shared" si="7"/>
        <v>2035</v>
      </c>
      <c r="S238" s="16" t="s">
        <v>63</v>
      </c>
      <c r="T238" s="16"/>
      <c r="U238" s="17">
        <f t="shared" si="8"/>
        <v>2035</v>
      </c>
      <c r="V238" s="331"/>
      <c r="W238" s="331"/>
      <c r="X238" s="331"/>
      <c r="Y238" s="331"/>
    </row>
    <row r="239" spans="1:25" s="2" customFormat="1" ht="30.2" customHeight="1" x14ac:dyDescent="0.2">
      <c r="A239" s="331"/>
      <c r="B239" s="331"/>
      <c r="C239" s="337"/>
      <c r="D239" s="338" t="s">
        <v>5217</v>
      </c>
      <c r="E239" s="337"/>
      <c r="F239" s="62" t="s">
        <v>57</v>
      </c>
      <c r="G239" s="338">
        <v>1.07</v>
      </c>
      <c r="H239" s="337"/>
      <c r="I239" s="337"/>
      <c r="J239" s="183">
        <v>21.9</v>
      </c>
      <c r="K239" s="183">
        <v>89</v>
      </c>
      <c r="L239" s="183">
        <v>5</v>
      </c>
      <c r="M239" s="62">
        <v>2015</v>
      </c>
      <c r="N239" s="16">
        <v>2021</v>
      </c>
      <c r="O239" s="16">
        <v>2025</v>
      </c>
      <c r="P239" s="62">
        <v>20</v>
      </c>
      <c r="Q239" s="185" t="s">
        <v>253</v>
      </c>
      <c r="R239" s="17">
        <f t="shared" si="7"/>
        <v>2035</v>
      </c>
      <c r="S239" s="16" t="s">
        <v>63</v>
      </c>
      <c r="T239" s="16"/>
      <c r="U239" s="17">
        <f t="shared" si="8"/>
        <v>2035</v>
      </c>
      <c r="V239" s="331"/>
      <c r="W239" s="331"/>
      <c r="X239" s="331"/>
      <c r="Y239" s="331"/>
    </row>
    <row r="240" spans="1:25" s="2" customFormat="1" ht="30.2" customHeight="1" x14ac:dyDescent="0.2">
      <c r="A240" s="331"/>
      <c r="B240" s="331"/>
      <c r="C240" s="337"/>
      <c r="D240" s="338"/>
      <c r="E240" s="337"/>
      <c r="F240" s="62" t="s">
        <v>57</v>
      </c>
      <c r="G240" s="338"/>
      <c r="H240" s="337"/>
      <c r="I240" s="337"/>
      <c r="J240" s="183">
        <v>0.5</v>
      </c>
      <c r="K240" s="183">
        <v>57</v>
      </c>
      <c r="L240" s="183">
        <v>4</v>
      </c>
      <c r="M240" s="62">
        <v>2015</v>
      </c>
      <c r="N240" s="16">
        <v>2021</v>
      </c>
      <c r="O240" s="16">
        <v>2025</v>
      </c>
      <c r="P240" s="62">
        <v>20</v>
      </c>
      <c r="Q240" s="185" t="s">
        <v>253</v>
      </c>
      <c r="R240" s="17">
        <f t="shared" si="7"/>
        <v>2035</v>
      </c>
      <c r="S240" s="16" t="s">
        <v>63</v>
      </c>
      <c r="T240" s="16"/>
      <c r="U240" s="17">
        <f t="shared" si="8"/>
        <v>2035</v>
      </c>
      <c r="V240" s="331"/>
      <c r="W240" s="331"/>
      <c r="X240" s="331"/>
      <c r="Y240" s="331"/>
    </row>
    <row r="241" spans="1:25" s="2" customFormat="1" ht="30.2" customHeight="1" x14ac:dyDescent="0.2">
      <c r="A241" s="331"/>
      <c r="B241" s="331"/>
      <c r="C241" s="337"/>
      <c r="D241" s="338" t="s">
        <v>5218</v>
      </c>
      <c r="E241" s="337"/>
      <c r="F241" s="62" t="s">
        <v>57</v>
      </c>
      <c r="G241" s="338">
        <v>1.07</v>
      </c>
      <c r="H241" s="337"/>
      <c r="I241" s="337"/>
      <c r="J241" s="183">
        <v>8.1</v>
      </c>
      <c r="K241" s="183">
        <v>89</v>
      </c>
      <c r="L241" s="183">
        <v>5</v>
      </c>
      <c r="M241" s="62">
        <v>2015</v>
      </c>
      <c r="N241" s="16">
        <v>2021</v>
      </c>
      <c r="O241" s="16">
        <v>2025</v>
      </c>
      <c r="P241" s="62">
        <v>20</v>
      </c>
      <c r="Q241" s="185" t="s">
        <v>253</v>
      </c>
      <c r="R241" s="17">
        <f t="shared" si="7"/>
        <v>2035</v>
      </c>
      <c r="S241" s="16" t="s">
        <v>63</v>
      </c>
      <c r="T241" s="16"/>
      <c r="U241" s="17">
        <f t="shared" si="8"/>
        <v>2035</v>
      </c>
      <c r="V241" s="331"/>
      <c r="W241" s="331"/>
      <c r="X241" s="331"/>
      <c r="Y241" s="331"/>
    </row>
    <row r="242" spans="1:25" s="2" customFormat="1" ht="30.2" customHeight="1" x14ac:dyDescent="0.2">
      <c r="A242" s="331"/>
      <c r="B242" s="331"/>
      <c r="C242" s="337"/>
      <c r="D242" s="338"/>
      <c r="E242" s="337"/>
      <c r="F242" s="62" t="s">
        <v>57</v>
      </c>
      <c r="G242" s="338"/>
      <c r="H242" s="337"/>
      <c r="I242" s="337"/>
      <c r="J242" s="183">
        <v>2.2000000000000002</v>
      </c>
      <c r="K242" s="183">
        <v>57</v>
      </c>
      <c r="L242" s="183">
        <v>4</v>
      </c>
      <c r="M242" s="62">
        <v>2015</v>
      </c>
      <c r="N242" s="16">
        <v>2021</v>
      </c>
      <c r="O242" s="16">
        <v>2025</v>
      </c>
      <c r="P242" s="62">
        <v>20</v>
      </c>
      <c r="Q242" s="185" t="s">
        <v>253</v>
      </c>
      <c r="R242" s="17">
        <f t="shared" si="7"/>
        <v>2035</v>
      </c>
      <c r="S242" s="16" t="s">
        <v>63</v>
      </c>
      <c r="T242" s="16"/>
      <c r="U242" s="17">
        <f t="shared" si="8"/>
        <v>2035</v>
      </c>
      <c r="V242" s="331"/>
      <c r="W242" s="331"/>
      <c r="X242" s="331"/>
      <c r="Y242" s="331"/>
    </row>
    <row r="243" spans="1:25" s="2" customFormat="1" ht="30.2" customHeight="1" x14ac:dyDescent="0.2">
      <c r="A243" s="331"/>
      <c r="B243" s="331"/>
      <c r="C243" s="337"/>
      <c r="D243" s="338"/>
      <c r="E243" s="337"/>
      <c r="F243" s="62" t="s">
        <v>57</v>
      </c>
      <c r="G243" s="338"/>
      <c r="H243" s="337"/>
      <c r="I243" s="337"/>
      <c r="J243" s="183">
        <v>2.2000000000000002</v>
      </c>
      <c r="K243" s="183">
        <v>32</v>
      </c>
      <c r="L243" s="183">
        <v>4</v>
      </c>
      <c r="M243" s="62">
        <v>2015</v>
      </c>
      <c r="N243" s="16">
        <v>2021</v>
      </c>
      <c r="O243" s="16">
        <v>2025</v>
      </c>
      <c r="P243" s="62">
        <v>20</v>
      </c>
      <c r="Q243" s="185" t="s">
        <v>253</v>
      </c>
      <c r="R243" s="17">
        <f t="shared" si="7"/>
        <v>2035</v>
      </c>
      <c r="S243" s="16" t="s">
        <v>63</v>
      </c>
      <c r="T243" s="16"/>
      <c r="U243" s="17">
        <f t="shared" si="8"/>
        <v>2035</v>
      </c>
      <c r="V243" s="331"/>
      <c r="W243" s="331"/>
      <c r="X243" s="331"/>
      <c r="Y243" s="331"/>
    </row>
    <row r="244" spans="1:25" s="2" customFormat="1" ht="30.2" customHeight="1" x14ac:dyDescent="0.2">
      <c r="A244" s="331"/>
      <c r="B244" s="331"/>
      <c r="C244" s="337"/>
      <c r="D244" s="54" t="s">
        <v>5219</v>
      </c>
      <c r="E244" s="337"/>
      <c r="F244" s="62" t="s">
        <v>57</v>
      </c>
      <c r="G244" s="54">
        <v>1.07</v>
      </c>
      <c r="H244" s="337"/>
      <c r="I244" s="337"/>
      <c r="J244" s="183">
        <v>18.2</v>
      </c>
      <c r="K244" s="183">
        <v>89</v>
      </c>
      <c r="L244" s="183">
        <v>5</v>
      </c>
      <c r="M244" s="62">
        <v>2015</v>
      </c>
      <c r="N244" s="16">
        <v>2021</v>
      </c>
      <c r="O244" s="16">
        <v>2025</v>
      </c>
      <c r="P244" s="62">
        <v>20</v>
      </c>
      <c r="Q244" s="185" t="s">
        <v>253</v>
      </c>
      <c r="R244" s="17">
        <f t="shared" si="7"/>
        <v>2035</v>
      </c>
      <c r="S244" s="16" t="s">
        <v>63</v>
      </c>
      <c r="T244" s="16"/>
      <c r="U244" s="17">
        <f t="shared" si="8"/>
        <v>2035</v>
      </c>
      <c r="V244" s="331"/>
      <c r="W244" s="331"/>
      <c r="X244" s="331"/>
      <c r="Y244" s="331"/>
    </row>
    <row r="245" spans="1:25" s="2" customFormat="1" ht="30.2" customHeight="1" x14ac:dyDescent="0.2">
      <c r="A245" s="331"/>
      <c r="B245" s="331"/>
      <c r="C245" s="337"/>
      <c r="D245" s="54" t="s">
        <v>5220</v>
      </c>
      <c r="E245" s="337"/>
      <c r="F245" s="62" t="s">
        <v>57</v>
      </c>
      <c r="G245" s="54">
        <v>1.07</v>
      </c>
      <c r="H245" s="337"/>
      <c r="I245" s="337"/>
      <c r="J245" s="183" t="s">
        <v>5076</v>
      </c>
      <c r="K245" s="183" t="s">
        <v>5076</v>
      </c>
      <c r="L245" s="183" t="s">
        <v>5076</v>
      </c>
      <c r="M245" s="62">
        <v>2015</v>
      </c>
      <c r="N245" s="16">
        <v>2021</v>
      </c>
      <c r="O245" s="16">
        <v>2025</v>
      </c>
      <c r="P245" s="62">
        <v>20</v>
      </c>
      <c r="Q245" s="185" t="s">
        <v>253</v>
      </c>
      <c r="R245" s="17">
        <f t="shared" si="7"/>
        <v>2035</v>
      </c>
      <c r="S245" s="16" t="s">
        <v>63</v>
      </c>
      <c r="T245" s="16"/>
      <c r="U245" s="17">
        <f t="shared" si="8"/>
        <v>2035</v>
      </c>
      <c r="V245" s="331"/>
      <c r="W245" s="331"/>
      <c r="X245" s="331"/>
      <c r="Y245" s="331"/>
    </row>
    <row r="246" spans="1:25" s="2" customFormat="1" ht="30.2" customHeight="1" x14ac:dyDescent="0.2">
      <c r="A246" s="331"/>
      <c r="B246" s="331"/>
      <c r="C246" s="337"/>
      <c r="D246" s="54" t="s">
        <v>5221</v>
      </c>
      <c r="E246" s="337"/>
      <c r="F246" s="62" t="s">
        <v>57</v>
      </c>
      <c r="G246" s="54">
        <v>1.07</v>
      </c>
      <c r="H246" s="337"/>
      <c r="I246" s="337"/>
      <c r="J246" s="183" t="s">
        <v>5076</v>
      </c>
      <c r="K246" s="183" t="s">
        <v>5076</v>
      </c>
      <c r="L246" s="183" t="s">
        <v>5076</v>
      </c>
      <c r="M246" s="62">
        <v>2015</v>
      </c>
      <c r="N246" s="16">
        <v>2021</v>
      </c>
      <c r="O246" s="16">
        <v>2025</v>
      </c>
      <c r="P246" s="62">
        <v>20</v>
      </c>
      <c r="Q246" s="185" t="s">
        <v>253</v>
      </c>
      <c r="R246" s="17">
        <f t="shared" si="7"/>
        <v>2035</v>
      </c>
      <c r="S246" s="16" t="s">
        <v>63</v>
      </c>
      <c r="T246" s="16"/>
      <c r="U246" s="17">
        <f t="shared" si="8"/>
        <v>2035</v>
      </c>
      <c r="V246" s="331"/>
      <c r="W246" s="331"/>
      <c r="X246" s="331"/>
      <c r="Y246" s="331"/>
    </row>
    <row r="247" spans="1:25" s="2" customFormat="1" ht="30.2" customHeight="1" x14ac:dyDescent="0.2">
      <c r="A247" s="331"/>
      <c r="B247" s="331"/>
      <c r="C247" s="337"/>
      <c r="D247" s="54" t="s">
        <v>5222</v>
      </c>
      <c r="E247" s="337"/>
      <c r="F247" s="62" t="s">
        <v>57</v>
      </c>
      <c r="G247" s="54">
        <v>1.07</v>
      </c>
      <c r="H247" s="337"/>
      <c r="I247" s="337"/>
      <c r="J247" s="183">
        <v>0.4</v>
      </c>
      <c r="K247" s="183">
        <v>57</v>
      </c>
      <c r="L247" s="183">
        <v>4</v>
      </c>
      <c r="M247" s="62">
        <v>2015</v>
      </c>
      <c r="N247" s="16">
        <v>2021</v>
      </c>
      <c r="O247" s="16">
        <v>2025</v>
      </c>
      <c r="P247" s="62">
        <v>20</v>
      </c>
      <c r="Q247" s="185" t="s">
        <v>253</v>
      </c>
      <c r="R247" s="17">
        <f t="shared" si="7"/>
        <v>2035</v>
      </c>
      <c r="S247" s="16" t="s">
        <v>63</v>
      </c>
      <c r="T247" s="16"/>
      <c r="U247" s="17">
        <f t="shared" si="8"/>
        <v>2035</v>
      </c>
      <c r="V247" s="331"/>
      <c r="W247" s="331"/>
      <c r="X247" s="331"/>
      <c r="Y247" s="331"/>
    </row>
    <row r="248" spans="1:25" s="2" customFormat="1" ht="30.2" customHeight="1" x14ac:dyDescent="0.2">
      <c r="A248" s="331">
        <v>8</v>
      </c>
      <c r="B248" s="331" t="s">
        <v>5223</v>
      </c>
      <c r="C248" s="337" t="s">
        <v>5224</v>
      </c>
      <c r="D248" s="338" t="s">
        <v>699</v>
      </c>
      <c r="E248" s="337" t="s">
        <v>5225</v>
      </c>
      <c r="F248" s="16" t="s">
        <v>34</v>
      </c>
      <c r="G248" s="338">
        <v>0.5</v>
      </c>
      <c r="H248" s="490">
        <v>0.105</v>
      </c>
      <c r="I248" s="337">
        <v>114</v>
      </c>
      <c r="J248" s="183">
        <v>24.3</v>
      </c>
      <c r="K248" s="183">
        <v>820</v>
      </c>
      <c r="L248" s="183">
        <v>8</v>
      </c>
      <c r="M248" s="62">
        <v>2015</v>
      </c>
      <c r="N248" s="16">
        <v>2024</v>
      </c>
      <c r="O248" s="16">
        <v>2025</v>
      </c>
      <c r="P248" s="62">
        <v>20</v>
      </c>
      <c r="Q248" s="185" t="s">
        <v>4480</v>
      </c>
      <c r="R248" s="17">
        <f t="shared" si="7"/>
        <v>2035</v>
      </c>
      <c r="S248" s="16" t="s">
        <v>63</v>
      </c>
      <c r="T248" s="16"/>
      <c r="U248" s="17">
        <f t="shared" si="8"/>
        <v>2035</v>
      </c>
      <c r="V248" s="331">
        <v>31</v>
      </c>
      <c r="W248" s="331">
        <v>2</v>
      </c>
      <c r="X248" s="331">
        <v>33</v>
      </c>
      <c r="Y248" s="331" t="s">
        <v>7003</v>
      </c>
    </row>
    <row r="249" spans="1:25" s="2" customFormat="1" ht="30.2" customHeight="1" x14ac:dyDescent="0.2">
      <c r="A249" s="331"/>
      <c r="B249" s="331"/>
      <c r="C249" s="337"/>
      <c r="D249" s="338"/>
      <c r="E249" s="337"/>
      <c r="F249" s="16" t="s">
        <v>34</v>
      </c>
      <c r="G249" s="338"/>
      <c r="H249" s="490"/>
      <c r="I249" s="337"/>
      <c r="J249" s="183">
        <v>13.4</v>
      </c>
      <c r="K249" s="183">
        <v>325</v>
      </c>
      <c r="L249" s="183">
        <v>6</v>
      </c>
      <c r="M249" s="62">
        <v>2015</v>
      </c>
      <c r="N249" s="16">
        <v>2024</v>
      </c>
      <c r="O249" s="16">
        <v>2025</v>
      </c>
      <c r="P249" s="62">
        <v>20</v>
      </c>
      <c r="Q249" s="185" t="s">
        <v>4480</v>
      </c>
      <c r="R249" s="17">
        <f t="shared" si="7"/>
        <v>2035</v>
      </c>
      <c r="S249" s="16" t="s">
        <v>63</v>
      </c>
      <c r="T249" s="16"/>
      <c r="U249" s="17">
        <f t="shared" si="8"/>
        <v>2035</v>
      </c>
      <c r="V249" s="331"/>
      <c r="W249" s="331"/>
      <c r="X249" s="331"/>
      <c r="Y249" s="331"/>
    </row>
    <row r="250" spans="1:25" s="2" customFormat="1" ht="30.2" customHeight="1" x14ac:dyDescent="0.2">
      <c r="A250" s="331"/>
      <c r="B250" s="331"/>
      <c r="C250" s="337"/>
      <c r="D250" s="338"/>
      <c r="E250" s="337"/>
      <c r="F250" s="16" t="s">
        <v>34</v>
      </c>
      <c r="G250" s="338"/>
      <c r="H250" s="490"/>
      <c r="I250" s="337"/>
      <c r="J250" s="183">
        <v>23.6</v>
      </c>
      <c r="K250" s="183">
        <v>159</v>
      </c>
      <c r="L250" s="183">
        <v>6</v>
      </c>
      <c r="M250" s="62">
        <v>2015</v>
      </c>
      <c r="N250" s="16">
        <v>2024</v>
      </c>
      <c r="O250" s="16">
        <v>2025</v>
      </c>
      <c r="P250" s="62">
        <v>20</v>
      </c>
      <c r="Q250" s="185" t="s">
        <v>4480</v>
      </c>
      <c r="R250" s="17">
        <f t="shared" si="7"/>
        <v>2035</v>
      </c>
      <c r="S250" s="16" t="s">
        <v>63</v>
      </c>
      <c r="T250" s="16"/>
      <c r="U250" s="17">
        <f t="shared" si="8"/>
        <v>2035</v>
      </c>
      <c r="V250" s="331"/>
      <c r="W250" s="331"/>
      <c r="X250" s="331"/>
      <c r="Y250" s="331"/>
    </row>
    <row r="251" spans="1:25" s="2" customFormat="1" ht="30.2" customHeight="1" x14ac:dyDescent="0.2">
      <c r="A251" s="331"/>
      <c r="B251" s="331"/>
      <c r="C251" s="337"/>
      <c r="D251" s="338"/>
      <c r="E251" s="337"/>
      <c r="F251" s="16" t="s">
        <v>34</v>
      </c>
      <c r="G251" s="338"/>
      <c r="H251" s="490"/>
      <c r="I251" s="337"/>
      <c r="J251" s="183">
        <v>1.6</v>
      </c>
      <c r="K251" s="183">
        <v>32</v>
      </c>
      <c r="L251" s="183">
        <v>4</v>
      </c>
      <c r="M251" s="62">
        <v>2015</v>
      </c>
      <c r="N251" s="16">
        <v>2024</v>
      </c>
      <c r="O251" s="16">
        <v>2025</v>
      </c>
      <c r="P251" s="62">
        <v>20</v>
      </c>
      <c r="Q251" s="185" t="s">
        <v>4480</v>
      </c>
      <c r="R251" s="17">
        <f t="shared" si="7"/>
        <v>2035</v>
      </c>
      <c r="S251" s="16" t="s">
        <v>63</v>
      </c>
      <c r="T251" s="16"/>
      <c r="U251" s="17">
        <f t="shared" si="8"/>
        <v>2035</v>
      </c>
      <c r="V251" s="331"/>
      <c r="W251" s="331"/>
      <c r="X251" s="331"/>
      <c r="Y251" s="331"/>
    </row>
    <row r="252" spans="1:25" s="2" customFormat="1" ht="30.2" customHeight="1" x14ac:dyDescent="0.2">
      <c r="A252" s="331"/>
      <c r="B252" s="331"/>
      <c r="C252" s="337"/>
      <c r="D252" s="54" t="s">
        <v>5226</v>
      </c>
      <c r="E252" s="337"/>
      <c r="F252" s="16" t="s">
        <v>34</v>
      </c>
      <c r="G252" s="54">
        <v>0.5</v>
      </c>
      <c r="H252" s="490"/>
      <c r="I252" s="337"/>
      <c r="J252" s="183">
        <v>1.3</v>
      </c>
      <c r="K252" s="183">
        <v>57</v>
      </c>
      <c r="L252" s="183">
        <v>4</v>
      </c>
      <c r="M252" s="62">
        <v>2015</v>
      </c>
      <c r="N252" s="16">
        <v>2024</v>
      </c>
      <c r="O252" s="16">
        <v>2025</v>
      </c>
      <c r="P252" s="62">
        <v>20</v>
      </c>
      <c r="Q252" s="185" t="s">
        <v>4480</v>
      </c>
      <c r="R252" s="17">
        <f t="shared" si="7"/>
        <v>2035</v>
      </c>
      <c r="S252" s="16" t="s">
        <v>63</v>
      </c>
      <c r="T252" s="16"/>
      <c r="U252" s="17">
        <f t="shared" ref="U252:U287" si="9">IFERROR(IF(S252="",R252,S252+T252),R252)</f>
        <v>2035</v>
      </c>
      <c r="V252" s="331"/>
      <c r="W252" s="331"/>
      <c r="X252" s="331"/>
      <c r="Y252" s="331"/>
    </row>
    <row r="253" spans="1:25" s="2" customFormat="1" ht="30.2" customHeight="1" x14ac:dyDescent="0.2">
      <c r="A253" s="331"/>
      <c r="B253" s="331"/>
      <c r="C253" s="337"/>
      <c r="D253" s="338" t="s">
        <v>5227</v>
      </c>
      <c r="E253" s="337"/>
      <c r="F253" s="16" t="s">
        <v>34</v>
      </c>
      <c r="G253" s="338">
        <v>0.5</v>
      </c>
      <c r="H253" s="490"/>
      <c r="I253" s="337"/>
      <c r="J253" s="183">
        <v>0.7</v>
      </c>
      <c r="K253" s="183">
        <v>108</v>
      </c>
      <c r="L253" s="183">
        <v>5</v>
      </c>
      <c r="M253" s="62">
        <v>2015</v>
      </c>
      <c r="N253" s="16">
        <v>2024</v>
      </c>
      <c r="O253" s="16">
        <v>2025</v>
      </c>
      <c r="P253" s="62">
        <v>20</v>
      </c>
      <c r="Q253" s="185" t="s">
        <v>4480</v>
      </c>
      <c r="R253" s="17">
        <f t="shared" si="7"/>
        <v>2035</v>
      </c>
      <c r="S253" s="16" t="s">
        <v>63</v>
      </c>
      <c r="T253" s="16"/>
      <c r="U253" s="17">
        <f t="shared" si="9"/>
        <v>2035</v>
      </c>
      <c r="V253" s="331"/>
      <c r="W253" s="331"/>
      <c r="X253" s="331"/>
      <c r="Y253" s="331"/>
    </row>
    <row r="254" spans="1:25" s="2" customFormat="1" ht="30.2" customHeight="1" x14ac:dyDescent="0.2">
      <c r="A254" s="331"/>
      <c r="B254" s="331"/>
      <c r="C254" s="337"/>
      <c r="D254" s="338"/>
      <c r="E254" s="337"/>
      <c r="F254" s="16" t="s">
        <v>34</v>
      </c>
      <c r="G254" s="338"/>
      <c r="H254" s="490"/>
      <c r="I254" s="337"/>
      <c r="J254" s="183">
        <v>1.8</v>
      </c>
      <c r="K254" s="183">
        <v>57</v>
      </c>
      <c r="L254" s="183">
        <v>4</v>
      </c>
      <c r="M254" s="62">
        <v>2015</v>
      </c>
      <c r="N254" s="16">
        <v>2024</v>
      </c>
      <c r="O254" s="16">
        <v>2025</v>
      </c>
      <c r="P254" s="62">
        <v>20</v>
      </c>
      <c r="Q254" s="185" t="s">
        <v>4480</v>
      </c>
      <c r="R254" s="17">
        <f t="shared" si="7"/>
        <v>2035</v>
      </c>
      <c r="S254" s="16" t="s">
        <v>63</v>
      </c>
      <c r="T254" s="16"/>
      <c r="U254" s="17">
        <f t="shared" si="9"/>
        <v>2035</v>
      </c>
      <c r="V254" s="331"/>
      <c r="W254" s="331"/>
      <c r="X254" s="331"/>
      <c r="Y254" s="331"/>
    </row>
    <row r="255" spans="1:25" s="2" customFormat="1" ht="30.2" customHeight="1" x14ac:dyDescent="0.2">
      <c r="A255" s="331"/>
      <c r="B255" s="331"/>
      <c r="C255" s="337"/>
      <c r="D255" s="54" t="s">
        <v>5228</v>
      </c>
      <c r="E255" s="337"/>
      <c r="F255" s="16" t="s">
        <v>34</v>
      </c>
      <c r="G255" s="54">
        <v>0.5</v>
      </c>
      <c r="H255" s="490"/>
      <c r="I255" s="337"/>
      <c r="J255" s="183">
        <v>0.1</v>
      </c>
      <c r="K255" s="183">
        <v>89</v>
      </c>
      <c r="L255" s="183">
        <v>5</v>
      </c>
      <c r="M255" s="62">
        <v>2015</v>
      </c>
      <c r="N255" s="16">
        <v>2024</v>
      </c>
      <c r="O255" s="16">
        <v>2025</v>
      </c>
      <c r="P255" s="62">
        <v>20</v>
      </c>
      <c r="Q255" s="185" t="s">
        <v>4480</v>
      </c>
      <c r="R255" s="17">
        <f t="shared" si="7"/>
        <v>2035</v>
      </c>
      <c r="S255" s="16" t="s">
        <v>63</v>
      </c>
      <c r="T255" s="16"/>
      <c r="U255" s="17">
        <f t="shared" si="9"/>
        <v>2035</v>
      </c>
      <c r="V255" s="331"/>
      <c r="W255" s="331"/>
      <c r="X255" s="331"/>
      <c r="Y255" s="331"/>
    </row>
    <row r="256" spans="1:25" s="2" customFormat="1" ht="30.2" customHeight="1" x14ac:dyDescent="0.2">
      <c r="A256" s="331"/>
      <c r="B256" s="331"/>
      <c r="C256" s="337"/>
      <c r="D256" s="54" t="s">
        <v>5229</v>
      </c>
      <c r="E256" s="337"/>
      <c r="F256" s="16" t="s">
        <v>34</v>
      </c>
      <c r="G256" s="54">
        <v>0.5</v>
      </c>
      <c r="H256" s="490"/>
      <c r="I256" s="337"/>
      <c r="J256" s="183">
        <v>0.2</v>
      </c>
      <c r="K256" s="183">
        <v>32</v>
      </c>
      <c r="L256" s="183">
        <v>4</v>
      </c>
      <c r="M256" s="62">
        <v>2015</v>
      </c>
      <c r="N256" s="16">
        <v>2024</v>
      </c>
      <c r="O256" s="16">
        <v>2025</v>
      </c>
      <c r="P256" s="62">
        <v>20</v>
      </c>
      <c r="Q256" s="185" t="s">
        <v>4480</v>
      </c>
      <c r="R256" s="17">
        <f t="shared" si="7"/>
        <v>2035</v>
      </c>
      <c r="S256" s="16" t="s">
        <v>63</v>
      </c>
      <c r="T256" s="16"/>
      <c r="U256" s="17">
        <f t="shared" si="9"/>
        <v>2035</v>
      </c>
      <c r="V256" s="331"/>
      <c r="W256" s="331"/>
      <c r="X256" s="331"/>
      <c r="Y256" s="331"/>
    </row>
    <row r="257" spans="1:25" s="2" customFormat="1" ht="30.2" customHeight="1" x14ac:dyDescent="0.2">
      <c r="A257" s="331"/>
      <c r="B257" s="331"/>
      <c r="C257" s="337"/>
      <c r="D257" s="54" t="s">
        <v>5230</v>
      </c>
      <c r="E257" s="337"/>
      <c r="F257" s="16" t="s">
        <v>34</v>
      </c>
      <c r="G257" s="54">
        <v>0.5</v>
      </c>
      <c r="H257" s="490"/>
      <c r="I257" s="337"/>
      <c r="J257" s="183">
        <v>0.4</v>
      </c>
      <c r="K257" s="183">
        <v>32</v>
      </c>
      <c r="L257" s="183">
        <v>4</v>
      </c>
      <c r="M257" s="62">
        <v>2015</v>
      </c>
      <c r="N257" s="16">
        <v>2024</v>
      </c>
      <c r="O257" s="16">
        <v>2025</v>
      </c>
      <c r="P257" s="62">
        <v>20</v>
      </c>
      <c r="Q257" s="185" t="s">
        <v>4480</v>
      </c>
      <c r="R257" s="17">
        <f t="shared" si="7"/>
        <v>2035</v>
      </c>
      <c r="S257" s="16" t="s">
        <v>63</v>
      </c>
      <c r="T257" s="16"/>
      <c r="U257" s="17">
        <f t="shared" si="9"/>
        <v>2035</v>
      </c>
      <c r="V257" s="331"/>
      <c r="W257" s="331"/>
      <c r="X257" s="331"/>
      <c r="Y257" s="331"/>
    </row>
    <row r="258" spans="1:25" s="2" customFormat="1" ht="30.2" customHeight="1" x14ac:dyDescent="0.2">
      <c r="A258" s="331"/>
      <c r="B258" s="331"/>
      <c r="C258" s="337"/>
      <c r="D258" s="54" t="s">
        <v>5231</v>
      </c>
      <c r="E258" s="337"/>
      <c r="F258" s="16" t="s">
        <v>34</v>
      </c>
      <c r="G258" s="54">
        <v>0.5</v>
      </c>
      <c r="H258" s="490"/>
      <c r="I258" s="337"/>
      <c r="J258" s="183">
        <v>0.4</v>
      </c>
      <c r="K258" s="183">
        <v>32</v>
      </c>
      <c r="L258" s="183">
        <v>4</v>
      </c>
      <c r="M258" s="62">
        <v>2015</v>
      </c>
      <c r="N258" s="16">
        <v>2024</v>
      </c>
      <c r="O258" s="16">
        <v>2025</v>
      </c>
      <c r="P258" s="62">
        <v>20</v>
      </c>
      <c r="Q258" s="185" t="s">
        <v>4480</v>
      </c>
      <c r="R258" s="17">
        <f t="shared" si="7"/>
        <v>2035</v>
      </c>
      <c r="S258" s="16" t="s">
        <v>63</v>
      </c>
      <c r="T258" s="16"/>
      <c r="U258" s="17">
        <f t="shared" si="9"/>
        <v>2035</v>
      </c>
      <c r="V258" s="331"/>
      <c r="W258" s="331"/>
      <c r="X258" s="331"/>
      <c r="Y258" s="331"/>
    </row>
    <row r="259" spans="1:25" s="2" customFormat="1" ht="30.2" customHeight="1" x14ac:dyDescent="0.2">
      <c r="A259" s="331"/>
      <c r="B259" s="331"/>
      <c r="C259" s="337"/>
      <c r="D259" s="54" t="s">
        <v>5232</v>
      </c>
      <c r="E259" s="337"/>
      <c r="F259" s="16" t="s">
        <v>34</v>
      </c>
      <c r="G259" s="54">
        <v>0.5</v>
      </c>
      <c r="H259" s="490"/>
      <c r="I259" s="337"/>
      <c r="J259" s="183">
        <v>0.4</v>
      </c>
      <c r="K259" s="183">
        <v>32</v>
      </c>
      <c r="L259" s="183">
        <v>4</v>
      </c>
      <c r="M259" s="62">
        <v>2015</v>
      </c>
      <c r="N259" s="16">
        <v>2024</v>
      </c>
      <c r="O259" s="16">
        <v>2025</v>
      </c>
      <c r="P259" s="62">
        <v>20</v>
      </c>
      <c r="Q259" s="185" t="s">
        <v>4480</v>
      </c>
      <c r="R259" s="17">
        <f t="shared" si="7"/>
        <v>2035</v>
      </c>
      <c r="S259" s="16" t="s">
        <v>63</v>
      </c>
      <c r="T259" s="16"/>
      <c r="U259" s="17">
        <f t="shared" si="9"/>
        <v>2035</v>
      </c>
      <c r="V259" s="331"/>
      <c r="W259" s="331"/>
      <c r="X259" s="331"/>
      <c r="Y259" s="331"/>
    </row>
    <row r="260" spans="1:25" s="2" customFormat="1" ht="30.2" customHeight="1" x14ac:dyDescent="0.2">
      <c r="A260" s="331"/>
      <c r="B260" s="331"/>
      <c r="C260" s="337"/>
      <c r="D260" s="54" t="s">
        <v>5233</v>
      </c>
      <c r="E260" s="337"/>
      <c r="F260" s="16" t="s">
        <v>34</v>
      </c>
      <c r="G260" s="54">
        <v>0.5</v>
      </c>
      <c r="H260" s="490"/>
      <c r="I260" s="337"/>
      <c r="J260" s="183">
        <v>0.4</v>
      </c>
      <c r="K260" s="183">
        <v>32</v>
      </c>
      <c r="L260" s="183">
        <v>4</v>
      </c>
      <c r="M260" s="62">
        <v>2015</v>
      </c>
      <c r="N260" s="16">
        <v>2024</v>
      </c>
      <c r="O260" s="16">
        <v>2025</v>
      </c>
      <c r="P260" s="62">
        <v>20</v>
      </c>
      <c r="Q260" s="185" t="s">
        <v>4480</v>
      </c>
      <c r="R260" s="17">
        <f t="shared" si="7"/>
        <v>2035</v>
      </c>
      <c r="S260" s="16" t="s">
        <v>63</v>
      </c>
      <c r="T260" s="16"/>
      <c r="U260" s="17">
        <f t="shared" si="9"/>
        <v>2035</v>
      </c>
      <c r="V260" s="331"/>
      <c r="W260" s="331"/>
      <c r="X260" s="331"/>
      <c r="Y260" s="331"/>
    </row>
    <row r="261" spans="1:25" s="2" customFormat="1" ht="30.2" customHeight="1" x14ac:dyDescent="0.2">
      <c r="A261" s="331"/>
      <c r="B261" s="331"/>
      <c r="C261" s="337"/>
      <c r="D261" s="54" t="s">
        <v>5234</v>
      </c>
      <c r="E261" s="337"/>
      <c r="F261" s="16" t="s">
        <v>34</v>
      </c>
      <c r="G261" s="54">
        <v>0.5</v>
      </c>
      <c r="H261" s="490"/>
      <c r="I261" s="337"/>
      <c r="J261" s="183">
        <v>0.2</v>
      </c>
      <c r="K261" s="183">
        <v>32</v>
      </c>
      <c r="L261" s="183">
        <v>4</v>
      </c>
      <c r="M261" s="62">
        <v>2015</v>
      </c>
      <c r="N261" s="16">
        <v>2024</v>
      </c>
      <c r="O261" s="16">
        <v>2025</v>
      </c>
      <c r="P261" s="62">
        <v>20</v>
      </c>
      <c r="Q261" s="185" t="s">
        <v>4480</v>
      </c>
      <c r="R261" s="17">
        <f t="shared" si="7"/>
        <v>2035</v>
      </c>
      <c r="S261" s="16" t="s">
        <v>63</v>
      </c>
      <c r="T261" s="16"/>
      <c r="U261" s="17">
        <f t="shared" si="9"/>
        <v>2035</v>
      </c>
      <c r="V261" s="331"/>
      <c r="W261" s="331"/>
      <c r="X261" s="331"/>
      <c r="Y261" s="331"/>
    </row>
    <row r="262" spans="1:25" s="2" customFormat="1" ht="30.2" customHeight="1" x14ac:dyDescent="0.2">
      <c r="A262" s="331"/>
      <c r="B262" s="331"/>
      <c r="C262" s="337"/>
      <c r="D262" s="54" t="s">
        <v>5235</v>
      </c>
      <c r="E262" s="337"/>
      <c r="F262" s="16" t="s">
        <v>34</v>
      </c>
      <c r="G262" s="54">
        <v>0.5</v>
      </c>
      <c r="H262" s="490"/>
      <c r="I262" s="337"/>
      <c r="J262" s="183">
        <v>0.2</v>
      </c>
      <c r="K262" s="183">
        <v>32</v>
      </c>
      <c r="L262" s="183">
        <v>4</v>
      </c>
      <c r="M262" s="62">
        <v>2015</v>
      </c>
      <c r="N262" s="16">
        <v>2024</v>
      </c>
      <c r="O262" s="16">
        <v>2025</v>
      </c>
      <c r="P262" s="62">
        <v>20</v>
      </c>
      <c r="Q262" s="185" t="s">
        <v>4480</v>
      </c>
      <c r="R262" s="17">
        <f t="shared" si="7"/>
        <v>2035</v>
      </c>
      <c r="S262" s="16" t="s">
        <v>63</v>
      </c>
      <c r="T262" s="16"/>
      <c r="U262" s="17">
        <f t="shared" si="9"/>
        <v>2035</v>
      </c>
      <c r="V262" s="331"/>
      <c r="W262" s="331"/>
      <c r="X262" s="331"/>
      <c r="Y262" s="331"/>
    </row>
    <row r="263" spans="1:25" s="2" customFormat="1" ht="30.2" customHeight="1" x14ac:dyDescent="0.2">
      <c r="A263" s="331"/>
      <c r="B263" s="331"/>
      <c r="C263" s="337"/>
      <c r="D263" s="54" t="s">
        <v>5236</v>
      </c>
      <c r="E263" s="337"/>
      <c r="F263" s="16" t="s">
        <v>34</v>
      </c>
      <c r="G263" s="54">
        <v>0.5</v>
      </c>
      <c r="H263" s="490"/>
      <c r="I263" s="337"/>
      <c r="J263" s="183">
        <v>0.2</v>
      </c>
      <c r="K263" s="183">
        <v>32</v>
      </c>
      <c r="L263" s="183">
        <v>4</v>
      </c>
      <c r="M263" s="62">
        <v>2015</v>
      </c>
      <c r="N263" s="16">
        <v>2024</v>
      </c>
      <c r="O263" s="16">
        <v>2025</v>
      </c>
      <c r="P263" s="62">
        <v>20</v>
      </c>
      <c r="Q263" s="185" t="s">
        <v>4480</v>
      </c>
      <c r="R263" s="17">
        <f t="shared" si="7"/>
        <v>2035</v>
      </c>
      <c r="S263" s="16" t="s">
        <v>63</v>
      </c>
      <c r="T263" s="16"/>
      <c r="U263" s="17">
        <f t="shared" si="9"/>
        <v>2035</v>
      </c>
      <c r="V263" s="331"/>
      <c r="W263" s="331"/>
      <c r="X263" s="331"/>
      <c r="Y263" s="331"/>
    </row>
    <row r="264" spans="1:25" s="2" customFormat="1" ht="30.2" customHeight="1" x14ac:dyDescent="0.2">
      <c r="A264" s="331">
        <v>9</v>
      </c>
      <c r="B264" s="331" t="s">
        <v>5237</v>
      </c>
      <c r="C264" s="337" t="s">
        <v>5238</v>
      </c>
      <c r="D264" s="338" t="s">
        <v>5239</v>
      </c>
      <c r="E264" s="337" t="s">
        <v>5240</v>
      </c>
      <c r="F264" s="16" t="s">
        <v>34</v>
      </c>
      <c r="G264" s="338">
        <v>0.5</v>
      </c>
      <c r="H264" s="337">
        <v>0.1</v>
      </c>
      <c r="I264" s="337">
        <v>50</v>
      </c>
      <c r="J264" s="183">
        <v>25.7</v>
      </c>
      <c r="K264" s="183">
        <v>325</v>
      </c>
      <c r="L264" s="183">
        <v>6</v>
      </c>
      <c r="M264" s="62">
        <v>2015</v>
      </c>
      <c r="N264" s="16">
        <v>2023</v>
      </c>
      <c r="O264" s="16">
        <v>2025</v>
      </c>
      <c r="P264" s="62">
        <v>20</v>
      </c>
      <c r="Q264" s="185" t="s">
        <v>4480</v>
      </c>
      <c r="R264" s="17">
        <f t="shared" si="7"/>
        <v>2035</v>
      </c>
      <c r="S264" s="16" t="s">
        <v>63</v>
      </c>
      <c r="T264" s="16"/>
      <c r="U264" s="17">
        <f t="shared" si="9"/>
        <v>2035</v>
      </c>
      <c r="V264" s="331">
        <v>24</v>
      </c>
      <c r="W264" s="331">
        <v>15</v>
      </c>
      <c r="X264" s="331">
        <v>39</v>
      </c>
      <c r="Y264" s="331" t="s">
        <v>7003</v>
      </c>
    </row>
    <row r="265" spans="1:25" s="2" customFormat="1" ht="30.2" customHeight="1" x14ac:dyDescent="0.2">
      <c r="A265" s="331"/>
      <c r="B265" s="331"/>
      <c r="C265" s="337"/>
      <c r="D265" s="338"/>
      <c r="E265" s="337"/>
      <c r="F265" s="16" t="s">
        <v>34</v>
      </c>
      <c r="G265" s="338"/>
      <c r="H265" s="337"/>
      <c r="I265" s="337"/>
      <c r="J265" s="183">
        <v>17.399999999999999</v>
      </c>
      <c r="K265" s="184">
        <v>273</v>
      </c>
      <c r="L265" s="183">
        <v>6</v>
      </c>
      <c r="M265" s="62">
        <v>2015</v>
      </c>
      <c r="N265" s="16">
        <v>2023</v>
      </c>
      <c r="O265" s="16">
        <v>2025</v>
      </c>
      <c r="P265" s="62">
        <v>20</v>
      </c>
      <c r="Q265" s="185" t="s">
        <v>4480</v>
      </c>
      <c r="R265" s="17">
        <f t="shared" si="7"/>
        <v>2035</v>
      </c>
      <c r="S265" s="16" t="s">
        <v>63</v>
      </c>
      <c r="T265" s="16"/>
      <c r="U265" s="17">
        <f t="shared" si="9"/>
        <v>2035</v>
      </c>
      <c r="V265" s="331"/>
      <c r="W265" s="331"/>
      <c r="X265" s="331"/>
      <c r="Y265" s="331"/>
    </row>
    <row r="266" spans="1:25" s="2" customFormat="1" ht="30.2" customHeight="1" x14ac:dyDescent="0.2">
      <c r="A266" s="331"/>
      <c r="B266" s="331"/>
      <c r="C266" s="337"/>
      <c r="D266" s="338"/>
      <c r="E266" s="337"/>
      <c r="F266" s="16" t="s">
        <v>34</v>
      </c>
      <c r="G266" s="338"/>
      <c r="H266" s="337"/>
      <c r="I266" s="337"/>
      <c r="J266" s="183">
        <v>11.2</v>
      </c>
      <c r="K266" s="184">
        <v>159</v>
      </c>
      <c r="L266" s="183">
        <v>6</v>
      </c>
      <c r="M266" s="62">
        <v>2015</v>
      </c>
      <c r="N266" s="16">
        <v>2023</v>
      </c>
      <c r="O266" s="16">
        <v>2025</v>
      </c>
      <c r="P266" s="62">
        <v>20</v>
      </c>
      <c r="Q266" s="185" t="s">
        <v>4480</v>
      </c>
      <c r="R266" s="17">
        <f t="shared" ref="R266:R329" si="10">IF(M266="","",M266+P266)</f>
        <v>2035</v>
      </c>
      <c r="S266" s="16" t="s">
        <v>63</v>
      </c>
      <c r="T266" s="16"/>
      <c r="U266" s="17">
        <f t="shared" si="9"/>
        <v>2035</v>
      </c>
      <c r="V266" s="331"/>
      <c r="W266" s="331"/>
      <c r="X266" s="331"/>
      <c r="Y266" s="331"/>
    </row>
    <row r="267" spans="1:25" s="2" customFormat="1" ht="30.2" customHeight="1" x14ac:dyDescent="0.2">
      <c r="A267" s="331"/>
      <c r="B267" s="331"/>
      <c r="C267" s="337"/>
      <c r="D267" s="54" t="s">
        <v>5241</v>
      </c>
      <c r="E267" s="337"/>
      <c r="F267" s="16" t="s">
        <v>34</v>
      </c>
      <c r="G267" s="54">
        <v>0.5</v>
      </c>
      <c r="H267" s="337"/>
      <c r="I267" s="337"/>
      <c r="J267" s="183">
        <v>0.4</v>
      </c>
      <c r="K267" s="183">
        <v>57</v>
      </c>
      <c r="L267" s="183">
        <v>4</v>
      </c>
      <c r="M267" s="62">
        <v>2015</v>
      </c>
      <c r="N267" s="16">
        <v>2023</v>
      </c>
      <c r="O267" s="16">
        <v>2025</v>
      </c>
      <c r="P267" s="62">
        <v>20</v>
      </c>
      <c r="Q267" s="185" t="s">
        <v>4480</v>
      </c>
      <c r="R267" s="17">
        <f t="shared" si="10"/>
        <v>2035</v>
      </c>
      <c r="S267" s="16" t="s">
        <v>63</v>
      </c>
      <c r="T267" s="16"/>
      <c r="U267" s="17">
        <f t="shared" si="9"/>
        <v>2035</v>
      </c>
      <c r="V267" s="331"/>
      <c r="W267" s="331"/>
      <c r="X267" s="331"/>
      <c r="Y267" s="331"/>
    </row>
    <row r="268" spans="1:25" s="2" customFormat="1" ht="30.2" customHeight="1" x14ac:dyDescent="0.2">
      <c r="A268" s="331"/>
      <c r="B268" s="331"/>
      <c r="C268" s="337"/>
      <c r="D268" s="54" t="s">
        <v>5242</v>
      </c>
      <c r="E268" s="337"/>
      <c r="F268" s="16" t="s">
        <v>34</v>
      </c>
      <c r="G268" s="54">
        <v>0.5</v>
      </c>
      <c r="H268" s="337"/>
      <c r="I268" s="337"/>
      <c r="J268" s="183">
        <v>0.4</v>
      </c>
      <c r="K268" s="183">
        <v>57</v>
      </c>
      <c r="L268" s="183">
        <v>4</v>
      </c>
      <c r="M268" s="62">
        <v>2015</v>
      </c>
      <c r="N268" s="16">
        <v>2023</v>
      </c>
      <c r="O268" s="16">
        <v>2025</v>
      </c>
      <c r="P268" s="62">
        <v>20</v>
      </c>
      <c r="Q268" s="185" t="s">
        <v>4480</v>
      </c>
      <c r="R268" s="17">
        <f t="shared" si="10"/>
        <v>2035</v>
      </c>
      <c r="S268" s="16" t="s">
        <v>63</v>
      </c>
      <c r="T268" s="16"/>
      <c r="U268" s="17">
        <f t="shared" si="9"/>
        <v>2035</v>
      </c>
      <c r="V268" s="331"/>
      <c r="W268" s="331"/>
      <c r="X268" s="331"/>
      <c r="Y268" s="331"/>
    </row>
    <row r="269" spans="1:25" s="2" customFormat="1" ht="30.2" customHeight="1" x14ac:dyDescent="0.2">
      <c r="A269" s="331"/>
      <c r="B269" s="331"/>
      <c r="C269" s="337"/>
      <c r="D269" s="54" t="s">
        <v>5243</v>
      </c>
      <c r="E269" s="337"/>
      <c r="F269" s="16" t="s">
        <v>34</v>
      </c>
      <c r="G269" s="54">
        <v>0.5</v>
      </c>
      <c r="H269" s="337"/>
      <c r="I269" s="337"/>
      <c r="J269" s="183">
        <v>0.4</v>
      </c>
      <c r="K269" s="183">
        <v>57</v>
      </c>
      <c r="L269" s="183">
        <v>4</v>
      </c>
      <c r="M269" s="62">
        <v>2015</v>
      </c>
      <c r="N269" s="16">
        <v>2023</v>
      </c>
      <c r="O269" s="16">
        <v>2025</v>
      </c>
      <c r="P269" s="62">
        <v>20</v>
      </c>
      <c r="Q269" s="185" t="s">
        <v>4480</v>
      </c>
      <c r="R269" s="17">
        <f t="shared" si="10"/>
        <v>2035</v>
      </c>
      <c r="S269" s="16" t="s">
        <v>63</v>
      </c>
      <c r="T269" s="16"/>
      <c r="U269" s="17">
        <f t="shared" si="9"/>
        <v>2035</v>
      </c>
      <c r="V269" s="331"/>
      <c r="W269" s="331"/>
      <c r="X269" s="331"/>
      <c r="Y269" s="331"/>
    </row>
    <row r="270" spans="1:25" s="2" customFormat="1" ht="30.2" customHeight="1" x14ac:dyDescent="0.2">
      <c r="A270" s="331"/>
      <c r="B270" s="331"/>
      <c r="C270" s="337"/>
      <c r="D270" s="54" t="s">
        <v>5244</v>
      </c>
      <c r="E270" s="337"/>
      <c r="F270" s="16" t="s">
        <v>34</v>
      </c>
      <c r="G270" s="54">
        <v>0.5</v>
      </c>
      <c r="H270" s="337"/>
      <c r="I270" s="337"/>
      <c r="J270" s="183">
        <v>0.4</v>
      </c>
      <c r="K270" s="183">
        <v>57</v>
      </c>
      <c r="L270" s="183">
        <v>4</v>
      </c>
      <c r="M270" s="62">
        <v>2015</v>
      </c>
      <c r="N270" s="16">
        <v>2023</v>
      </c>
      <c r="O270" s="16">
        <v>2025</v>
      </c>
      <c r="P270" s="62">
        <v>20</v>
      </c>
      <c r="Q270" s="185" t="s">
        <v>4480</v>
      </c>
      <c r="R270" s="17">
        <f t="shared" si="10"/>
        <v>2035</v>
      </c>
      <c r="S270" s="16" t="s">
        <v>63</v>
      </c>
      <c r="T270" s="16"/>
      <c r="U270" s="17">
        <f t="shared" si="9"/>
        <v>2035</v>
      </c>
      <c r="V270" s="331"/>
      <c r="W270" s="331"/>
      <c r="X270" s="331"/>
      <c r="Y270" s="331"/>
    </row>
    <row r="271" spans="1:25" s="2" customFormat="1" ht="30.2" customHeight="1" x14ac:dyDescent="0.2">
      <c r="A271" s="331"/>
      <c r="B271" s="331"/>
      <c r="C271" s="337"/>
      <c r="D271" s="54" t="s">
        <v>5245</v>
      </c>
      <c r="E271" s="337"/>
      <c r="F271" s="16" t="s">
        <v>34</v>
      </c>
      <c r="G271" s="54">
        <v>0.5</v>
      </c>
      <c r="H271" s="337"/>
      <c r="I271" s="337"/>
      <c r="J271" s="183">
        <v>0.7</v>
      </c>
      <c r="K271" s="54">
        <v>273</v>
      </c>
      <c r="L271" s="183">
        <v>6</v>
      </c>
      <c r="M271" s="62">
        <v>2015</v>
      </c>
      <c r="N271" s="16">
        <v>2023</v>
      </c>
      <c r="O271" s="16">
        <v>2025</v>
      </c>
      <c r="P271" s="62">
        <v>20</v>
      </c>
      <c r="Q271" s="185" t="s">
        <v>4480</v>
      </c>
      <c r="R271" s="17">
        <f t="shared" si="10"/>
        <v>2035</v>
      </c>
      <c r="S271" s="16" t="s">
        <v>63</v>
      </c>
      <c r="T271" s="16"/>
      <c r="U271" s="17">
        <f t="shared" si="9"/>
        <v>2035</v>
      </c>
      <c r="V271" s="331"/>
      <c r="W271" s="331"/>
      <c r="X271" s="331"/>
      <c r="Y271" s="331"/>
    </row>
    <row r="272" spans="1:25" s="2" customFormat="1" ht="30.2" customHeight="1" x14ac:dyDescent="0.2">
      <c r="A272" s="331"/>
      <c r="B272" s="331"/>
      <c r="C272" s="337"/>
      <c r="D272" s="338" t="s">
        <v>5246</v>
      </c>
      <c r="E272" s="337"/>
      <c r="F272" s="16" t="s">
        <v>34</v>
      </c>
      <c r="G272" s="338">
        <v>0.5</v>
      </c>
      <c r="H272" s="337"/>
      <c r="I272" s="337"/>
      <c r="J272" s="183">
        <v>49</v>
      </c>
      <c r="K272" s="54">
        <v>273</v>
      </c>
      <c r="L272" s="183">
        <v>6</v>
      </c>
      <c r="M272" s="62">
        <v>2015</v>
      </c>
      <c r="N272" s="16">
        <v>2023</v>
      </c>
      <c r="O272" s="16">
        <v>2025</v>
      </c>
      <c r="P272" s="62">
        <v>20</v>
      </c>
      <c r="Q272" s="185" t="s">
        <v>4480</v>
      </c>
      <c r="R272" s="17">
        <f t="shared" si="10"/>
        <v>2035</v>
      </c>
      <c r="S272" s="16" t="s">
        <v>63</v>
      </c>
      <c r="T272" s="16"/>
      <c r="U272" s="17">
        <f t="shared" si="9"/>
        <v>2035</v>
      </c>
      <c r="V272" s="331"/>
      <c r="W272" s="331"/>
      <c r="X272" s="331"/>
      <c r="Y272" s="331"/>
    </row>
    <row r="273" spans="1:25" s="2" customFormat="1" ht="30.2" customHeight="1" x14ac:dyDescent="0.2">
      <c r="A273" s="331"/>
      <c r="B273" s="331"/>
      <c r="C273" s="337"/>
      <c r="D273" s="338"/>
      <c r="E273" s="337"/>
      <c r="F273" s="16" t="s">
        <v>34</v>
      </c>
      <c r="G273" s="338"/>
      <c r="H273" s="337"/>
      <c r="I273" s="337"/>
      <c r="J273" s="183">
        <v>20</v>
      </c>
      <c r="K273" s="54">
        <v>57</v>
      </c>
      <c r="L273" s="183">
        <v>4</v>
      </c>
      <c r="M273" s="62">
        <v>2015</v>
      </c>
      <c r="N273" s="16">
        <v>2023</v>
      </c>
      <c r="O273" s="16">
        <v>2025</v>
      </c>
      <c r="P273" s="62">
        <v>20</v>
      </c>
      <c r="Q273" s="185" t="s">
        <v>4480</v>
      </c>
      <c r="R273" s="17">
        <f t="shared" si="10"/>
        <v>2035</v>
      </c>
      <c r="S273" s="16" t="s">
        <v>63</v>
      </c>
      <c r="T273" s="16"/>
      <c r="U273" s="17">
        <f t="shared" si="9"/>
        <v>2035</v>
      </c>
      <c r="V273" s="331"/>
      <c r="W273" s="331"/>
      <c r="X273" s="331"/>
      <c r="Y273" s="331"/>
    </row>
    <row r="274" spans="1:25" s="2" customFormat="1" ht="30.2" customHeight="1" x14ac:dyDescent="0.2">
      <c r="A274" s="331"/>
      <c r="B274" s="331"/>
      <c r="C274" s="337"/>
      <c r="D274" s="338"/>
      <c r="E274" s="337"/>
      <c r="F274" s="16" t="s">
        <v>34</v>
      </c>
      <c r="G274" s="338"/>
      <c r="H274" s="337"/>
      <c r="I274" s="337"/>
      <c r="J274" s="183">
        <v>0.2</v>
      </c>
      <c r="K274" s="54">
        <v>32</v>
      </c>
      <c r="L274" s="183">
        <v>4</v>
      </c>
      <c r="M274" s="62">
        <v>2015</v>
      </c>
      <c r="N274" s="16">
        <v>2023</v>
      </c>
      <c r="O274" s="16">
        <v>2025</v>
      </c>
      <c r="P274" s="62">
        <v>20</v>
      </c>
      <c r="Q274" s="185" t="s">
        <v>4480</v>
      </c>
      <c r="R274" s="17">
        <f t="shared" si="10"/>
        <v>2035</v>
      </c>
      <c r="S274" s="16" t="s">
        <v>63</v>
      </c>
      <c r="T274" s="16"/>
      <c r="U274" s="17">
        <f t="shared" si="9"/>
        <v>2035</v>
      </c>
      <c r="V274" s="331"/>
      <c r="W274" s="331"/>
      <c r="X274" s="331"/>
      <c r="Y274" s="331"/>
    </row>
    <row r="275" spans="1:25" s="2" customFormat="1" ht="30.2" customHeight="1" x14ac:dyDescent="0.2">
      <c r="A275" s="331"/>
      <c r="B275" s="331"/>
      <c r="C275" s="337"/>
      <c r="D275" s="54" t="s">
        <v>5247</v>
      </c>
      <c r="E275" s="337"/>
      <c r="F275" s="16" t="s">
        <v>34</v>
      </c>
      <c r="G275" s="54">
        <v>0.5</v>
      </c>
      <c r="H275" s="337"/>
      <c r="I275" s="337"/>
      <c r="J275" s="183">
        <v>0.1</v>
      </c>
      <c r="K275" s="54">
        <v>32</v>
      </c>
      <c r="L275" s="183">
        <v>4</v>
      </c>
      <c r="M275" s="62">
        <v>2015</v>
      </c>
      <c r="N275" s="16">
        <v>2023</v>
      </c>
      <c r="O275" s="16">
        <v>2025</v>
      </c>
      <c r="P275" s="62">
        <v>20</v>
      </c>
      <c r="Q275" s="185" t="s">
        <v>4480</v>
      </c>
      <c r="R275" s="17">
        <f t="shared" si="10"/>
        <v>2035</v>
      </c>
      <c r="S275" s="16" t="s">
        <v>63</v>
      </c>
      <c r="T275" s="16"/>
      <c r="U275" s="17">
        <f t="shared" si="9"/>
        <v>2035</v>
      </c>
      <c r="V275" s="331"/>
      <c r="W275" s="331"/>
      <c r="X275" s="331"/>
      <c r="Y275" s="331"/>
    </row>
    <row r="276" spans="1:25" s="2" customFormat="1" ht="30.2" customHeight="1" x14ac:dyDescent="0.2">
      <c r="A276" s="331"/>
      <c r="B276" s="331"/>
      <c r="C276" s="337"/>
      <c r="D276" s="54" t="s">
        <v>5248</v>
      </c>
      <c r="E276" s="337"/>
      <c r="F276" s="16" t="s">
        <v>34</v>
      </c>
      <c r="G276" s="54">
        <v>0.5</v>
      </c>
      <c r="H276" s="337"/>
      <c r="I276" s="337"/>
      <c r="J276" s="183">
        <v>0.1</v>
      </c>
      <c r="K276" s="54">
        <v>57</v>
      </c>
      <c r="L276" s="183">
        <v>4</v>
      </c>
      <c r="M276" s="62">
        <v>2015</v>
      </c>
      <c r="N276" s="16">
        <v>2023</v>
      </c>
      <c r="O276" s="16">
        <v>2025</v>
      </c>
      <c r="P276" s="62">
        <v>20</v>
      </c>
      <c r="Q276" s="185" t="s">
        <v>4480</v>
      </c>
      <c r="R276" s="17">
        <f t="shared" si="10"/>
        <v>2035</v>
      </c>
      <c r="S276" s="16" t="s">
        <v>63</v>
      </c>
      <c r="T276" s="16"/>
      <c r="U276" s="17">
        <f t="shared" si="9"/>
        <v>2035</v>
      </c>
      <c r="V276" s="331"/>
      <c r="W276" s="331"/>
      <c r="X276" s="331"/>
      <c r="Y276" s="331"/>
    </row>
    <row r="277" spans="1:25" s="2" customFormat="1" ht="30.2" customHeight="1" x14ac:dyDescent="0.2">
      <c r="A277" s="331">
        <v>10</v>
      </c>
      <c r="B277" s="331" t="s">
        <v>5249</v>
      </c>
      <c r="C277" s="337" t="s">
        <v>5250</v>
      </c>
      <c r="D277" s="338" t="s">
        <v>5251</v>
      </c>
      <c r="E277" s="337" t="s">
        <v>789</v>
      </c>
      <c r="F277" s="16" t="s">
        <v>34</v>
      </c>
      <c r="G277" s="338">
        <v>0.5</v>
      </c>
      <c r="H277" s="337">
        <v>0.11</v>
      </c>
      <c r="I277" s="337">
        <v>40</v>
      </c>
      <c r="J277" s="183">
        <v>25.4</v>
      </c>
      <c r="K277" s="54">
        <v>159</v>
      </c>
      <c r="L277" s="183">
        <v>6</v>
      </c>
      <c r="M277" s="62">
        <v>2015</v>
      </c>
      <c r="N277" s="16">
        <v>2021</v>
      </c>
      <c r="O277" s="16">
        <v>2025</v>
      </c>
      <c r="P277" s="62">
        <v>20</v>
      </c>
      <c r="Q277" s="185" t="s">
        <v>4480</v>
      </c>
      <c r="R277" s="17">
        <f t="shared" si="10"/>
        <v>2035</v>
      </c>
      <c r="S277" s="16" t="s">
        <v>63</v>
      </c>
      <c r="T277" s="16"/>
      <c r="U277" s="17">
        <f t="shared" si="9"/>
        <v>2035</v>
      </c>
      <c r="V277" s="331">
        <v>40</v>
      </c>
      <c r="W277" s="331">
        <v>226</v>
      </c>
      <c r="X277" s="331">
        <f>SUM(V277:W280)</f>
        <v>266</v>
      </c>
      <c r="Y277" s="331" t="s">
        <v>7003</v>
      </c>
    </row>
    <row r="278" spans="1:25" s="2" customFormat="1" ht="30.2" customHeight="1" x14ac:dyDescent="0.2">
      <c r="A278" s="331"/>
      <c r="B278" s="331"/>
      <c r="C278" s="337"/>
      <c r="D278" s="338"/>
      <c r="E278" s="337"/>
      <c r="F278" s="16" t="s">
        <v>34</v>
      </c>
      <c r="G278" s="338"/>
      <c r="H278" s="337"/>
      <c r="I278" s="337"/>
      <c r="J278" s="183">
        <v>2.2000000000000002</v>
      </c>
      <c r="K278" s="54">
        <v>57</v>
      </c>
      <c r="L278" s="183">
        <v>4</v>
      </c>
      <c r="M278" s="62">
        <v>2015</v>
      </c>
      <c r="N278" s="16">
        <v>2021</v>
      </c>
      <c r="O278" s="16">
        <v>2025</v>
      </c>
      <c r="P278" s="62">
        <v>20</v>
      </c>
      <c r="Q278" s="185" t="s">
        <v>4480</v>
      </c>
      <c r="R278" s="17">
        <f t="shared" si="10"/>
        <v>2035</v>
      </c>
      <c r="S278" s="16" t="s">
        <v>63</v>
      </c>
      <c r="T278" s="16"/>
      <c r="U278" s="17">
        <f t="shared" si="9"/>
        <v>2035</v>
      </c>
      <c r="V278" s="331"/>
      <c r="W278" s="331"/>
      <c r="X278" s="331"/>
      <c r="Y278" s="331"/>
    </row>
    <row r="279" spans="1:25" s="2" customFormat="1" ht="30.2" customHeight="1" x14ac:dyDescent="0.2">
      <c r="A279" s="331"/>
      <c r="B279" s="331"/>
      <c r="C279" s="337"/>
      <c r="D279" s="54" t="s">
        <v>5252</v>
      </c>
      <c r="E279" s="337"/>
      <c r="F279" s="16" t="s">
        <v>34</v>
      </c>
      <c r="G279" s="54">
        <v>0.5</v>
      </c>
      <c r="H279" s="337"/>
      <c r="I279" s="337"/>
      <c r="J279" s="183" t="s">
        <v>5076</v>
      </c>
      <c r="K279" s="183" t="s">
        <v>5253</v>
      </c>
      <c r="L279" s="183" t="s">
        <v>5254</v>
      </c>
      <c r="M279" s="62">
        <v>2015</v>
      </c>
      <c r="N279" s="16">
        <v>2021</v>
      </c>
      <c r="O279" s="16">
        <v>2025</v>
      </c>
      <c r="P279" s="62">
        <v>20</v>
      </c>
      <c r="Q279" s="185" t="s">
        <v>4480</v>
      </c>
      <c r="R279" s="17">
        <f t="shared" si="10"/>
        <v>2035</v>
      </c>
      <c r="S279" s="16" t="s">
        <v>63</v>
      </c>
      <c r="T279" s="16"/>
      <c r="U279" s="17">
        <f t="shared" si="9"/>
        <v>2035</v>
      </c>
      <c r="V279" s="331"/>
      <c r="W279" s="331"/>
      <c r="X279" s="331"/>
      <c r="Y279" s="331"/>
    </row>
    <row r="280" spans="1:25" s="2" customFormat="1" ht="30.2" customHeight="1" x14ac:dyDescent="0.2">
      <c r="A280" s="331"/>
      <c r="B280" s="331"/>
      <c r="C280" s="337"/>
      <c r="D280" s="54" t="s">
        <v>5255</v>
      </c>
      <c r="E280" s="337"/>
      <c r="F280" s="16" t="s">
        <v>34</v>
      </c>
      <c r="G280" s="54">
        <v>0.5</v>
      </c>
      <c r="H280" s="337"/>
      <c r="I280" s="337"/>
      <c r="J280" s="183" t="s">
        <v>5076</v>
      </c>
      <c r="K280" s="183" t="s">
        <v>5256</v>
      </c>
      <c r="L280" s="183">
        <v>5</v>
      </c>
      <c r="M280" s="62">
        <v>2015</v>
      </c>
      <c r="N280" s="16">
        <v>2021</v>
      </c>
      <c r="O280" s="16">
        <v>2025</v>
      </c>
      <c r="P280" s="62">
        <v>20</v>
      </c>
      <c r="Q280" s="185" t="s">
        <v>4480</v>
      </c>
      <c r="R280" s="17">
        <f t="shared" si="10"/>
        <v>2035</v>
      </c>
      <c r="S280" s="16" t="s">
        <v>63</v>
      </c>
      <c r="T280" s="16"/>
      <c r="U280" s="17">
        <f t="shared" si="9"/>
        <v>2035</v>
      </c>
      <c r="V280" s="331"/>
      <c r="W280" s="331"/>
      <c r="X280" s="331"/>
      <c r="Y280" s="331"/>
    </row>
    <row r="281" spans="1:25" s="2" customFormat="1" ht="30.2" customHeight="1" x14ac:dyDescent="0.2">
      <c r="A281" s="331">
        <v>11</v>
      </c>
      <c r="B281" s="331" t="s">
        <v>5257</v>
      </c>
      <c r="C281" s="337" t="s">
        <v>5258</v>
      </c>
      <c r="D281" s="338" t="s">
        <v>5259</v>
      </c>
      <c r="E281" s="337" t="s">
        <v>789</v>
      </c>
      <c r="F281" s="16" t="s">
        <v>34</v>
      </c>
      <c r="G281" s="338">
        <v>0.5</v>
      </c>
      <c r="H281" s="337">
        <v>0.11</v>
      </c>
      <c r="I281" s="337">
        <v>90</v>
      </c>
      <c r="J281" s="183">
        <v>27.4</v>
      </c>
      <c r="K281" s="54">
        <v>108</v>
      </c>
      <c r="L281" s="183">
        <v>5</v>
      </c>
      <c r="M281" s="62">
        <v>2015</v>
      </c>
      <c r="N281" s="16">
        <v>2023</v>
      </c>
      <c r="O281" s="16">
        <v>2025</v>
      </c>
      <c r="P281" s="62">
        <v>20</v>
      </c>
      <c r="Q281" s="185" t="s">
        <v>4480</v>
      </c>
      <c r="R281" s="17">
        <f t="shared" si="10"/>
        <v>2035</v>
      </c>
      <c r="S281" s="16" t="s">
        <v>63</v>
      </c>
      <c r="T281" s="16"/>
      <c r="U281" s="17">
        <f t="shared" si="9"/>
        <v>2035</v>
      </c>
      <c r="V281" s="331">
        <v>1</v>
      </c>
      <c r="W281" s="331">
        <v>2</v>
      </c>
      <c r="X281" s="331">
        <v>3</v>
      </c>
      <c r="Y281" s="331" t="s">
        <v>7003</v>
      </c>
    </row>
    <row r="282" spans="1:25" s="2" customFormat="1" ht="30.2" customHeight="1" x14ac:dyDescent="0.2">
      <c r="A282" s="331"/>
      <c r="B282" s="331"/>
      <c r="C282" s="337"/>
      <c r="D282" s="338"/>
      <c r="E282" s="337"/>
      <c r="F282" s="16" t="s">
        <v>34</v>
      </c>
      <c r="G282" s="338"/>
      <c r="H282" s="337"/>
      <c r="I282" s="337"/>
      <c r="J282" s="183">
        <v>1.6</v>
      </c>
      <c r="K282" s="54">
        <v>57</v>
      </c>
      <c r="L282" s="183">
        <v>4</v>
      </c>
      <c r="M282" s="62">
        <v>2015</v>
      </c>
      <c r="N282" s="16">
        <v>2023</v>
      </c>
      <c r="O282" s="16">
        <v>2025</v>
      </c>
      <c r="P282" s="62">
        <v>20</v>
      </c>
      <c r="Q282" s="185" t="s">
        <v>4480</v>
      </c>
      <c r="R282" s="17">
        <f t="shared" si="10"/>
        <v>2035</v>
      </c>
      <c r="S282" s="16" t="s">
        <v>63</v>
      </c>
      <c r="T282" s="16"/>
      <c r="U282" s="17">
        <f t="shared" si="9"/>
        <v>2035</v>
      </c>
      <c r="V282" s="331"/>
      <c r="W282" s="331"/>
      <c r="X282" s="331"/>
      <c r="Y282" s="331"/>
    </row>
    <row r="283" spans="1:25" s="2" customFormat="1" ht="30.2" customHeight="1" x14ac:dyDescent="0.2">
      <c r="A283" s="331"/>
      <c r="B283" s="331"/>
      <c r="C283" s="337"/>
      <c r="D283" s="338"/>
      <c r="E283" s="337"/>
      <c r="F283" s="16" t="s">
        <v>34</v>
      </c>
      <c r="G283" s="338"/>
      <c r="H283" s="337"/>
      <c r="I283" s="337"/>
      <c r="J283" s="183">
        <v>0.4</v>
      </c>
      <c r="K283" s="54">
        <v>32</v>
      </c>
      <c r="L283" s="183">
        <v>4</v>
      </c>
      <c r="M283" s="62">
        <v>2015</v>
      </c>
      <c r="N283" s="16">
        <v>2023</v>
      </c>
      <c r="O283" s="16">
        <v>2025</v>
      </c>
      <c r="P283" s="62">
        <v>20</v>
      </c>
      <c r="Q283" s="185" t="s">
        <v>4480</v>
      </c>
      <c r="R283" s="17">
        <f t="shared" si="10"/>
        <v>2035</v>
      </c>
      <c r="S283" s="16" t="s">
        <v>63</v>
      </c>
      <c r="T283" s="16"/>
      <c r="U283" s="17">
        <f t="shared" si="9"/>
        <v>2035</v>
      </c>
      <c r="V283" s="331"/>
      <c r="W283" s="331"/>
      <c r="X283" s="331"/>
      <c r="Y283" s="331"/>
    </row>
    <row r="284" spans="1:25" s="2" customFormat="1" ht="30.2" customHeight="1" x14ac:dyDescent="0.2">
      <c r="A284" s="331"/>
      <c r="B284" s="331"/>
      <c r="C284" s="337"/>
      <c r="D284" s="54" t="s">
        <v>5260</v>
      </c>
      <c r="E284" s="337"/>
      <c r="F284" s="16" t="s">
        <v>34</v>
      </c>
      <c r="G284" s="54">
        <v>0.5</v>
      </c>
      <c r="H284" s="337"/>
      <c r="I284" s="337"/>
      <c r="J284" s="183" t="s">
        <v>5076</v>
      </c>
      <c r="K284" s="183" t="s">
        <v>5256</v>
      </c>
      <c r="L284" s="183">
        <v>5</v>
      </c>
      <c r="M284" s="62">
        <v>2015</v>
      </c>
      <c r="N284" s="16">
        <v>2023</v>
      </c>
      <c r="O284" s="16">
        <v>2025</v>
      </c>
      <c r="P284" s="62">
        <v>20</v>
      </c>
      <c r="Q284" s="185" t="s">
        <v>4480</v>
      </c>
      <c r="R284" s="17">
        <f t="shared" si="10"/>
        <v>2035</v>
      </c>
      <c r="S284" s="16" t="s">
        <v>63</v>
      </c>
      <c r="T284" s="16"/>
      <c r="U284" s="17">
        <f t="shared" si="9"/>
        <v>2035</v>
      </c>
      <c r="V284" s="331"/>
      <c r="W284" s="331"/>
      <c r="X284" s="331"/>
      <c r="Y284" s="331"/>
    </row>
    <row r="285" spans="1:25" s="2" customFormat="1" ht="30.2" customHeight="1" x14ac:dyDescent="0.2">
      <c r="A285" s="331"/>
      <c r="B285" s="331"/>
      <c r="C285" s="337"/>
      <c r="D285" s="54" t="s">
        <v>5261</v>
      </c>
      <c r="E285" s="337"/>
      <c r="F285" s="16" t="s">
        <v>34</v>
      </c>
      <c r="G285" s="54">
        <v>0.5</v>
      </c>
      <c r="H285" s="337"/>
      <c r="I285" s="337"/>
      <c r="J285" s="183" t="s">
        <v>5076</v>
      </c>
      <c r="K285" s="183" t="s">
        <v>5256</v>
      </c>
      <c r="L285" s="183">
        <v>5</v>
      </c>
      <c r="M285" s="62">
        <v>2015</v>
      </c>
      <c r="N285" s="16">
        <v>2023</v>
      </c>
      <c r="O285" s="16">
        <v>2025</v>
      </c>
      <c r="P285" s="62">
        <v>20</v>
      </c>
      <c r="Q285" s="185" t="s">
        <v>4480</v>
      </c>
      <c r="R285" s="17">
        <f t="shared" si="10"/>
        <v>2035</v>
      </c>
      <c r="S285" s="16" t="s">
        <v>63</v>
      </c>
      <c r="T285" s="16"/>
      <c r="U285" s="17">
        <f t="shared" si="9"/>
        <v>2035</v>
      </c>
      <c r="V285" s="331"/>
      <c r="W285" s="331"/>
      <c r="X285" s="331"/>
      <c r="Y285" s="331"/>
    </row>
    <row r="286" spans="1:25" s="2" customFormat="1" ht="30.2" customHeight="1" x14ac:dyDescent="0.2">
      <c r="A286" s="331">
        <v>12</v>
      </c>
      <c r="B286" s="331" t="s">
        <v>5262</v>
      </c>
      <c r="C286" s="337" t="s">
        <v>5263</v>
      </c>
      <c r="D286" s="338" t="s">
        <v>5264</v>
      </c>
      <c r="E286" s="337" t="s">
        <v>199</v>
      </c>
      <c r="F286" s="16" t="s">
        <v>39</v>
      </c>
      <c r="G286" s="338">
        <v>0.9</v>
      </c>
      <c r="H286" s="337">
        <v>0.05</v>
      </c>
      <c r="I286" s="337">
        <v>58</v>
      </c>
      <c r="J286" s="183">
        <v>19.100000000000001</v>
      </c>
      <c r="K286" s="54">
        <v>57</v>
      </c>
      <c r="L286" s="183">
        <v>4</v>
      </c>
      <c r="M286" s="62">
        <v>2015</v>
      </c>
      <c r="N286" s="16">
        <v>2021</v>
      </c>
      <c r="O286" s="16">
        <v>2025</v>
      </c>
      <c r="P286" s="62">
        <v>20</v>
      </c>
      <c r="Q286" s="185" t="s">
        <v>257</v>
      </c>
      <c r="R286" s="17">
        <f t="shared" si="10"/>
        <v>2035</v>
      </c>
      <c r="S286" s="16" t="s">
        <v>63</v>
      </c>
      <c r="T286" s="16"/>
      <c r="U286" s="17">
        <f t="shared" si="9"/>
        <v>2035</v>
      </c>
      <c r="V286" s="331">
        <v>21</v>
      </c>
      <c r="W286" s="331">
        <v>123</v>
      </c>
      <c r="X286" s="331">
        <f>SUM(V286:W287)</f>
        <v>144</v>
      </c>
      <c r="Y286" s="331" t="s">
        <v>7003</v>
      </c>
    </row>
    <row r="287" spans="1:25" s="2" customFormat="1" ht="30.2" customHeight="1" x14ac:dyDescent="0.2">
      <c r="A287" s="331"/>
      <c r="B287" s="331"/>
      <c r="C287" s="337"/>
      <c r="D287" s="338"/>
      <c r="E287" s="337"/>
      <c r="F287" s="16" t="s">
        <v>39</v>
      </c>
      <c r="G287" s="338"/>
      <c r="H287" s="337"/>
      <c r="I287" s="337"/>
      <c r="J287" s="183">
        <v>0.3</v>
      </c>
      <c r="K287" s="54">
        <v>32</v>
      </c>
      <c r="L287" s="183">
        <v>4</v>
      </c>
      <c r="M287" s="62">
        <v>2015</v>
      </c>
      <c r="N287" s="16">
        <v>2021</v>
      </c>
      <c r="O287" s="16">
        <v>2025</v>
      </c>
      <c r="P287" s="62">
        <v>20</v>
      </c>
      <c r="Q287" s="185" t="s">
        <v>257</v>
      </c>
      <c r="R287" s="17">
        <f t="shared" si="10"/>
        <v>2035</v>
      </c>
      <c r="S287" s="16" t="s">
        <v>63</v>
      </c>
      <c r="T287" s="16"/>
      <c r="U287" s="17">
        <f t="shared" si="9"/>
        <v>2035</v>
      </c>
      <c r="V287" s="331"/>
      <c r="W287" s="331"/>
      <c r="X287" s="331"/>
      <c r="Y287" s="331"/>
    </row>
    <row r="288" spans="1:25" s="2" customFormat="1" ht="30.2" customHeight="1" x14ac:dyDescent="0.2">
      <c r="A288" s="331">
        <v>13</v>
      </c>
      <c r="B288" s="331" t="s">
        <v>5266</v>
      </c>
      <c r="C288" s="337" t="s">
        <v>5267</v>
      </c>
      <c r="D288" s="54" t="s">
        <v>5268</v>
      </c>
      <c r="E288" s="337" t="s">
        <v>199</v>
      </c>
      <c r="F288" s="16" t="s">
        <v>39</v>
      </c>
      <c r="G288" s="54">
        <v>0.5</v>
      </c>
      <c r="H288" s="337">
        <v>0.11</v>
      </c>
      <c r="I288" s="337">
        <v>90</v>
      </c>
      <c r="J288" s="183">
        <v>0.1</v>
      </c>
      <c r="K288" s="54">
        <v>57</v>
      </c>
      <c r="L288" s="183">
        <v>4</v>
      </c>
      <c r="M288" s="62">
        <v>2015</v>
      </c>
      <c r="N288" s="16">
        <v>2024</v>
      </c>
      <c r="O288" s="16">
        <v>2025</v>
      </c>
      <c r="P288" s="62">
        <v>20</v>
      </c>
      <c r="Q288" s="185" t="s">
        <v>257</v>
      </c>
      <c r="R288" s="17">
        <f t="shared" si="10"/>
        <v>2035</v>
      </c>
      <c r="S288" s="16" t="s">
        <v>63</v>
      </c>
      <c r="T288" s="16"/>
      <c r="U288" s="17">
        <f t="shared" ref="U288:U315" si="11">IFERROR(IF(S288="",R288,S288+T288),R288)</f>
        <v>2035</v>
      </c>
      <c r="V288" s="331">
        <v>4</v>
      </c>
      <c r="W288" s="331">
        <v>4</v>
      </c>
      <c r="X288" s="331">
        <v>8</v>
      </c>
      <c r="Y288" s="331" t="s">
        <v>7003</v>
      </c>
    </row>
    <row r="289" spans="1:25" s="2" customFormat="1" ht="30.2" customHeight="1" x14ac:dyDescent="0.2">
      <c r="A289" s="331"/>
      <c r="B289" s="331"/>
      <c r="C289" s="337"/>
      <c r="D289" s="54" t="s">
        <v>5269</v>
      </c>
      <c r="E289" s="337"/>
      <c r="F289" s="16" t="s">
        <v>39</v>
      </c>
      <c r="G289" s="54">
        <v>0.5</v>
      </c>
      <c r="H289" s="337"/>
      <c r="I289" s="337"/>
      <c r="J289" s="183">
        <v>0.2</v>
      </c>
      <c r="K289" s="54">
        <v>57</v>
      </c>
      <c r="L289" s="183">
        <v>4</v>
      </c>
      <c r="M289" s="62">
        <v>2015</v>
      </c>
      <c r="N289" s="16">
        <v>2024</v>
      </c>
      <c r="O289" s="16">
        <v>2025</v>
      </c>
      <c r="P289" s="62">
        <v>20</v>
      </c>
      <c r="Q289" s="185" t="s">
        <v>257</v>
      </c>
      <c r="R289" s="17">
        <f t="shared" si="10"/>
        <v>2035</v>
      </c>
      <c r="S289" s="16" t="s">
        <v>63</v>
      </c>
      <c r="T289" s="16"/>
      <c r="U289" s="17">
        <f t="shared" si="11"/>
        <v>2035</v>
      </c>
      <c r="V289" s="331"/>
      <c r="W289" s="331"/>
      <c r="X289" s="331"/>
      <c r="Y289" s="331"/>
    </row>
    <row r="290" spans="1:25" s="2" customFormat="1" ht="30.2" customHeight="1" x14ac:dyDescent="0.2">
      <c r="A290" s="331"/>
      <c r="B290" s="331"/>
      <c r="C290" s="337"/>
      <c r="D290" s="54" t="s">
        <v>5270</v>
      </c>
      <c r="E290" s="337"/>
      <c r="F290" s="16" t="s">
        <v>39</v>
      </c>
      <c r="G290" s="54">
        <v>0.5</v>
      </c>
      <c r="H290" s="337"/>
      <c r="I290" s="337"/>
      <c r="J290" s="183">
        <v>0.1</v>
      </c>
      <c r="K290" s="54">
        <v>32</v>
      </c>
      <c r="L290" s="183">
        <v>4</v>
      </c>
      <c r="M290" s="62">
        <v>2015</v>
      </c>
      <c r="N290" s="16">
        <v>2024</v>
      </c>
      <c r="O290" s="16">
        <v>2025</v>
      </c>
      <c r="P290" s="62">
        <v>20</v>
      </c>
      <c r="Q290" s="185" t="s">
        <v>257</v>
      </c>
      <c r="R290" s="17">
        <f t="shared" si="10"/>
        <v>2035</v>
      </c>
      <c r="S290" s="16" t="s">
        <v>63</v>
      </c>
      <c r="T290" s="16"/>
      <c r="U290" s="17">
        <f t="shared" si="11"/>
        <v>2035</v>
      </c>
      <c r="V290" s="331"/>
      <c r="W290" s="331"/>
      <c r="X290" s="331"/>
      <c r="Y290" s="331"/>
    </row>
    <row r="291" spans="1:25" s="2" customFormat="1" ht="30.2" customHeight="1" x14ac:dyDescent="0.2">
      <c r="A291" s="331"/>
      <c r="B291" s="331"/>
      <c r="C291" s="337"/>
      <c r="D291" s="54" t="s">
        <v>5271</v>
      </c>
      <c r="E291" s="337"/>
      <c r="F291" s="16" t="s">
        <v>39</v>
      </c>
      <c r="G291" s="54">
        <v>0.5</v>
      </c>
      <c r="H291" s="337"/>
      <c r="I291" s="337"/>
      <c r="J291" s="183">
        <v>0.4</v>
      </c>
      <c r="K291" s="54">
        <v>32</v>
      </c>
      <c r="L291" s="183">
        <v>4</v>
      </c>
      <c r="M291" s="62">
        <v>2015</v>
      </c>
      <c r="N291" s="16">
        <v>2024</v>
      </c>
      <c r="O291" s="16">
        <v>2025</v>
      </c>
      <c r="P291" s="62">
        <v>20</v>
      </c>
      <c r="Q291" s="185" t="s">
        <v>257</v>
      </c>
      <c r="R291" s="17">
        <f t="shared" si="10"/>
        <v>2035</v>
      </c>
      <c r="S291" s="16" t="s">
        <v>63</v>
      </c>
      <c r="T291" s="16"/>
      <c r="U291" s="17">
        <f t="shared" si="11"/>
        <v>2035</v>
      </c>
      <c r="V291" s="331"/>
      <c r="W291" s="331"/>
      <c r="X291" s="331"/>
      <c r="Y291" s="331"/>
    </row>
    <row r="292" spans="1:25" s="2" customFormat="1" ht="30.2" customHeight="1" x14ac:dyDescent="0.2">
      <c r="A292" s="331"/>
      <c r="B292" s="331"/>
      <c r="C292" s="337"/>
      <c r="D292" s="338" t="s">
        <v>5272</v>
      </c>
      <c r="E292" s="337"/>
      <c r="F292" s="16" t="s">
        <v>39</v>
      </c>
      <c r="G292" s="338">
        <v>0.5</v>
      </c>
      <c r="H292" s="337"/>
      <c r="I292" s="337"/>
      <c r="J292" s="183">
        <v>0.5</v>
      </c>
      <c r="K292" s="54">
        <v>57</v>
      </c>
      <c r="L292" s="183">
        <v>4</v>
      </c>
      <c r="M292" s="62">
        <v>2015</v>
      </c>
      <c r="N292" s="16">
        <v>2024</v>
      </c>
      <c r="O292" s="16">
        <v>2025</v>
      </c>
      <c r="P292" s="62">
        <v>20</v>
      </c>
      <c r="Q292" s="185" t="s">
        <v>257</v>
      </c>
      <c r="R292" s="17">
        <f t="shared" si="10"/>
        <v>2035</v>
      </c>
      <c r="S292" s="16" t="s">
        <v>63</v>
      </c>
      <c r="T292" s="16"/>
      <c r="U292" s="17">
        <f t="shared" si="11"/>
        <v>2035</v>
      </c>
      <c r="V292" s="331"/>
      <c r="W292" s="331"/>
      <c r="X292" s="331"/>
      <c r="Y292" s="331"/>
    </row>
    <row r="293" spans="1:25" s="2" customFormat="1" ht="30.2" customHeight="1" x14ac:dyDescent="0.2">
      <c r="A293" s="331"/>
      <c r="B293" s="331"/>
      <c r="C293" s="337"/>
      <c r="D293" s="338"/>
      <c r="E293" s="337"/>
      <c r="F293" s="16" t="s">
        <v>39</v>
      </c>
      <c r="G293" s="338"/>
      <c r="H293" s="337"/>
      <c r="I293" s="337"/>
      <c r="J293" s="183">
        <v>0.3</v>
      </c>
      <c r="K293" s="54">
        <v>32</v>
      </c>
      <c r="L293" s="183">
        <v>4</v>
      </c>
      <c r="M293" s="62">
        <v>2015</v>
      </c>
      <c r="N293" s="16">
        <v>2024</v>
      </c>
      <c r="O293" s="16">
        <v>2025</v>
      </c>
      <c r="P293" s="62">
        <v>20</v>
      </c>
      <c r="Q293" s="185" t="s">
        <v>257</v>
      </c>
      <c r="R293" s="17">
        <f t="shared" si="10"/>
        <v>2035</v>
      </c>
      <c r="S293" s="16" t="s">
        <v>63</v>
      </c>
      <c r="T293" s="16"/>
      <c r="U293" s="17">
        <f t="shared" si="11"/>
        <v>2035</v>
      </c>
      <c r="V293" s="331"/>
      <c r="W293" s="331"/>
      <c r="X293" s="331"/>
      <c r="Y293" s="331"/>
    </row>
    <row r="294" spans="1:25" s="2" customFormat="1" ht="30.2" customHeight="1" x14ac:dyDescent="0.2">
      <c r="A294" s="331">
        <v>14</v>
      </c>
      <c r="B294" s="331" t="s">
        <v>5273</v>
      </c>
      <c r="C294" s="337" t="s">
        <v>5274</v>
      </c>
      <c r="D294" s="338" t="s">
        <v>5275</v>
      </c>
      <c r="E294" s="337" t="s">
        <v>199</v>
      </c>
      <c r="F294" s="16" t="s">
        <v>39</v>
      </c>
      <c r="G294" s="338">
        <v>0.9</v>
      </c>
      <c r="H294" s="337">
        <v>0.05</v>
      </c>
      <c r="I294" s="337">
        <v>49</v>
      </c>
      <c r="J294" s="183">
        <v>87.8</v>
      </c>
      <c r="K294" s="54">
        <v>57</v>
      </c>
      <c r="L294" s="183">
        <v>4</v>
      </c>
      <c r="M294" s="62">
        <v>2015</v>
      </c>
      <c r="N294" s="16">
        <v>2023</v>
      </c>
      <c r="O294" s="16">
        <v>2025</v>
      </c>
      <c r="P294" s="62">
        <v>10</v>
      </c>
      <c r="Q294" s="185" t="s">
        <v>257</v>
      </c>
      <c r="R294" s="17">
        <f t="shared" si="10"/>
        <v>2025</v>
      </c>
      <c r="S294" s="16" t="s">
        <v>63</v>
      </c>
      <c r="T294" s="16"/>
      <c r="U294" s="17">
        <f t="shared" si="11"/>
        <v>2025</v>
      </c>
      <c r="V294" s="331">
        <v>17</v>
      </c>
      <c r="W294" s="331">
        <v>17</v>
      </c>
      <c r="X294" s="331">
        <v>34</v>
      </c>
      <c r="Y294" s="331" t="s">
        <v>7003</v>
      </c>
    </row>
    <row r="295" spans="1:25" s="2" customFormat="1" ht="30.2" customHeight="1" x14ac:dyDescent="0.2">
      <c r="A295" s="331"/>
      <c r="B295" s="331"/>
      <c r="C295" s="337"/>
      <c r="D295" s="338"/>
      <c r="E295" s="337"/>
      <c r="F295" s="16" t="s">
        <v>39</v>
      </c>
      <c r="G295" s="338"/>
      <c r="H295" s="337"/>
      <c r="I295" s="337"/>
      <c r="J295" s="183">
        <v>0.4</v>
      </c>
      <c r="K295" s="54">
        <v>32</v>
      </c>
      <c r="L295" s="183">
        <v>4</v>
      </c>
      <c r="M295" s="62">
        <v>2015</v>
      </c>
      <c r="N295" s="16">
        <v>2023</v>
      </c>
      <c r="O295" s="16">
        <v>2025</v>
      </c>
      <c r="P295" s="62">
        <v>10</v>
      </c>
      <c r="Q295" s="185" t="s">
        <v>257</v>
      </c>
      <c r="R295" s="17">
        <f t="shared" si="10"/>
        <v>2025</v>
      </c>
      <c r="S295" s="16" t="s">
        <v>63</v>
      </c>
      <c r="T295" s="16"/>
      <c r="U295" s="17">
        <f t="shared" si="11"/>
        <v>2025</v>
      </c>
      <c r="V295" s="331"/>
      <c r="W295" s="331"/>
      <c r="X295" s="331"/>
      <c r="Y295" s="331"/>
    </row>
    <row r="296" spans="1:25" s="2" customFormat="1" ht="30.2" customHeight="1" x14ac:dyDescent="0.2">
      <c r="A296" s="331"/>
      <c r="B296" s="331"/>
      <c r="C296" s="337"/>
      <c r="D296" s="54" t="s">
        <v>5276</v>
      </c>
      <c r="E296" s="337"/>
      <c r="F296" s="16" t="s">
        <v>39</v>
      </c>
      <c r="G296" s="54">
        <v>0.9</v>
      </c>
      <c r="H296" s="337"/>
      <c r="I296" s="337"/>
      <c r="J296" s="183" t="s">
        <v>5076</v>
      </c>
      <c r="K296" s="183" t="s">
        <v>5265</v>
      </c>
      <c r="L296" s="183">
        <v>5</v>
      </c>
      <c r="M296" s="62">
        <v>2015</v>
      </c>
      <c r="N296" s="16">
        <v>2023</v>
      </c>
      <c r="O296" s="16">
        <v>2025</v>
      </c>
      <c r="P296" s="62">
        <v>10</v>
      </c>
      <c r="Q296" s="185" t="s">
        <v>257</v>
      </c>
      <c r="R296" s="17">
        <f t="shared" si="10"/>
        <v>2025</v>
      </c>
      <c r="S296" s="16" t="s">
        <v>63</v>
      </c>
      <c r="T296" s="16"/>
      <c r="U296" s="17">
        <f t="shared" si="11"/>
        <v>2025</v>
      </c>
      <c r="V296" s="331"/>
      <c r="W296" s="331"/>
      <c r="X296" s="331"/>
      <c r="Y296" s="331"/>
    </row>
    <row r="297" spans="1:25" s="2" customFormat="1" ht="30.2" customHeight="1" x14ac:dyDescent="0.2">
      <c r="A297" s="331">
        <v>15</v>
      </c>
      <c r="B297" s="331" t="s">
        <v>5277</v>
      </c>
      <c r="C297" s="337" t="s">
        <v>5278</v>
      </c>
      <c r="D297" s="54" t="s">
        <v>5279</v>
      </c>
      <c r="E297" s="337" t="s">
        <v>199</v>
      </c>
      <c r="F297" s="16" t="s">
        <v>39</v>
      </c>
      <c r="G297" s="54">
        <v>0.5</v>
      </c>
      <c r="H297" s="337">
        <v>0.11</v>
      </c>
      <c r="I297" s="337">
        <v>90</v>
      </c>
      <c r="J297" s="183">
        <v>85</v>
      </c>
      <c r="K297" s="54">
        <v>57</v>
      </c>
      <c r="L297" s="183">
        <v>4</v>
      </c>
      <c r="M297" s="62">
        <v>2015</v>
      </c>
      <c r="N297" s="16">
        <v>2023</v>
      </c>
      <c r="O297" s="16">
        <v>2025</v>
      </c>
      <c r="P297" s="62">
        <v>10</v>
      </c>
      <c r="Q297" s="185" t="s">
        <v>257</v>
      </c>
      <c r="R297" s="17">
        <f t="shared" si="10"/>
        <v>2025</v>
      </c>
      <c r="S297" s="16" t="s">
        <v>63</v>
      </c>
      <c r="T297" s="16"/>
      <c r="U297" s="17">
        <f t="shared" si="11"/>
        <v>2025</v>
      </c>
      <c r="V297" s="331">
        <v>21</v>
      </c>
      <c r="W297" s="331">
        <v>25</v>
      </c>
      <c r="X297" s="331">
        <v>46</v>
      </c>
      <c r="Y297" s="331" t="s">
        <v>7003</v>
      </c>
    </row>
    <row r="298" spans="1:25" s="2" customFormat="1" ht="30.2" customHeight="1" x14ac:dyDescent="0.2">
      <c r="A298" s="331"/>
      <c r="B298" s="331"/>
      <c r="C298" s="337"/>
      <c r="D298" s="338" t="s">
        <v>5280</v>
      </c>
      <c r="E298" s="337"/>
      <c r="F298" s="16" t="s">
        <v>39</v>
      </c>
      <c r="G298" s="338">
        <v>0.5</v>
      </c>
      <c r="H298" s="337"/>
      <c r="I298" s="337"/>
      <c r="J298" s="183">
        <v>19.5</v>
      </c>
      <c r="K298" s="54">
        <v>57</v>
      </c>
      <c r="L298" s="183">
        <v>4</v>
      </c>
      <c r="M298" s="62">
        <v>2015</v>
      </c>
      <c r="N298" s="16">
        <v>2023</v>
      </c>
      <c r="O298" s="16">
        <v>2025</v>
      </c>
      <c r="P298" s="62">
        <v>10</v>
      </c>
      <c r="Q298" s="185" t="s">
        <v>257</v>
      </c>
      <c r="R298" s="17">
        <f t="shared" si="10"/>
        <v>2025</v>
      </c>
      <c r="S298" s="16" t="s">
        <v>63</v>
      </c>
      <c r="T298" s="16"/>
      <c r="U298" s="17">
        <f t="shared" si="11"/>
        <v>2025</v>
      </c>
      <c r="V298" s="331"/>
      <c r="W298" s="331"/>
      <c r="X298" s="331"/>
      <c r="Y298" s="331"/>
    </row>
    <row r="299" spans="1:25" s="2" customFormat="1" ht="30.2" customHeight="1" x14ac:dyDescent="0.2">
      <c r="A299" s="331"/>
      <c r="B299" s="331"/>
      <c r="C299" s="337"/>
      <c r="D299" s="338"/>
      <c r="E299" s="337"/>
      <c r="F299" s="16" t="s">
        <v>39</v>
      </c>
      <c r="G299" s="338"/>
      <c r="H299" s="337"/>
      <c r="I299" s="337"/>
      <c r="J299" s="183">
        <v>0.2</v>
      </c>
      <c r="K299" s="54">
        <v>32</v>
      </c>
      <c r="L299" s="183">
        <v>4</v>
      </c>
      <c r="M299" s="62">
        <v>2015</v>
      </c>
      <c r="N299" s="16">
        <v>2023</v>
      </c>
      <c r="O299" s="16">
        <v>2025</v>
      </c>
      <c r="P299" s="62">
        <v>10</v>
      </c>
      <c r="Q299" s="185" t="s">
        <v>257</v>
      </c>
      <c r="R299" s="17">
        <f t="shared" si="10"/>
        <v>2025</v>
      </c>
      <c r="S299" s="16" t="s">
        <v>63</v>
      </c>
      <c r="T299" s="16"/>
      <c r="U299" s="17">
        <f t="shared" si="11"/>
        <v>2025</v>
      </c>
      <c r="V299" s="331"/>
      <c r="W299" s="331"/>
      <c r="X299" s="331"/>
      <c r="Y299" s="331"/>
    </row>
    <row r="300" spans="1:25" s="2" customFormat="1" ht="30.2" customHeight="1" x14ac:dyDescent="0.2">
      <c r="A300" s="331"/>
      <c r="B300" s="331"/>
      <c r="C300" s="337"/>
      <c r="D300" s="54" t="s">
        <v>5281</v>
      </c>
      <c r="E300" s="337"/>
      <c r="F300" s="16" t="s">
        <v>39</v>
      </c>
      <c r="G300" s="54">
        <v>0.5</v>
      </c>
      <c r="H300" s="337"/>
      <c r="I300" s="337"/>
      <c r="J300" s="183" t="s">
        <v>5076</v>
      </c>
      <c r="K300" s="183" t="s">
        <v>5265</v>
      </c>
      <c r="L300" s="183">
        <v>5</v>
      </c>
      <c r="M300" s="62">
        <v>2015</v>
      </c>
      <c r="N300" s="16">
        <v>2023</v>
      </c>
      <c r="O300" s="16">
        <v>2025</v>
      </c>
      <c r="P300" s="62">
        <v>10</v>
      </c>
      <c r="Q300" s="185" t="s">
        <v>257</v>
      </c>
      <c r="R300" s="17">
        <f t="shared" si="10"/>
        <v>2025</v>
      </c>
      <c r="S300" s="16" t="s">
        <v>63</v>
      </c>
      <c r="T300" s="16"/>
      <c r="U300" s="17">
        <f t="shared" si="11"/>
        <v>2025</v>
      </c>
      <c r="V300" s="331"/>
      <c r="W300" s="331"/>
      <c r="X300" s="331"/>
      <c r="Y300" s="331"/>
    </row>
    <row r="301" spans="1:25" s="2" customFormat="1" ht="30.2" customHeight="1" x14ac:dyDescent="0.2">
      <c r="A301" s="331">
        <v>16</v>
      </c>
      <c r="B301" s="331" t="s">
        <v>5282</v>
      </c>
      <c r="C301" s="337" t="s">
        <v>5283</v>
      </c>
      <c r="D301" s="338" t="s">
        <v>5284</v>
      </c>
      <c r="E301" s="337" t="s">
        <v>199</v>
      </c>
      <c r="F301" s="16" t="s">
        <v>39</v>
      </c>
      <c r="G301" s="338">
        <v>0.9</v>
      </c>
      <c r="H301" s="337">
        <v>0.05</v>
      </c>
      <c r="I301" s="337">
        <v>49</v>
      </c>
      <c r="J301" s="183">
        <v>0.2</v>
      </c>
      <c r="K301" s="54">
        <v>57</v>
      </c>
      <c r="L301" s="183">
        <v>4</v>
      </c>
      <c r="M301" s="62">
        <v>2015</v>
      </c>
      <c r="N301" s="16">
        <v>2024</v>
      </c>
      <c r="O301" s="16">
        <v>2025</v>
      </c>
      <c r="P301" s="62">
        <v>10</v>
      </c>
      <c r="Q301" s="185" t="s">
        <v>257</v>
      </c>
      <c r="R301" s="17">
        <f t="shared" si="10"/>
        <v>2025</v>
      </c>
      <c r="S301" s="16" t="s">
        <v>63</v>
      </c>
      <c r="T301" s="16"/>
      <c r="U301" s="17">
        <f t="shared" si="11"/>
        <v>2025</v>
      </c>
      <c r="V301" s="331">
        <v>13</v>
      </c>
      <c r="W301" s="331">
        <v>17</v>
      </c>
      <c r="X301" s="331">
        <v>30</v>
      </c>
      <c r="Y301" s="331" t="s">
        <v>7003</v>
      </c>
    </row>
    <row r="302" spans="1:25" s="2" customFormat="1" ht="30.2" customHeight="1" x14ac:dyDescent="0.2">
      <c r="A302" s="331"/>
      <c r="B302" s="331"/>
      <c r="C302" s="337"/>
      <c r="D302" s="338"/>
      <c r="E302" s="337"/>
      <c r="F302" s="16" t="s">
        <v>39</v>
      </c>
      <c r="G302" s="338"/>
      <c r="H302" s="337"/>
      <c r="I302" s="337"/>
      <c r="J302" s="183">
        <v>0.2</v>
      </c>
      <c r="K302" s="54">
        <v>32</v>
      </c>
      <c r="L302" s="183">
        <v>4</v>
      </c>
      <c r="M302" s="62">
        <v>2015</v>
      </c>
      <c r="N302" s="16">
        <v>2024</v>
      </c>
      <c r="O302" s="16">
        <v>2025</v>
      </c>
      <c r="P302" s="62">
        <v>10</v>
      </c>
      <c r="Q302" s="185" t="s">
        <v>257</v>
      </c>
      <c r="R302" s="17">
        <f t="shared" si="10"/>
        <v>2025</v>
      </c>
      <c r="S302" s="16" t="s">
        <v>63</v>
      </c>
      <c r="T302" s="16"/>
      <c r="U302" s="17">
        <f t="shared" si="11"/>
        <v>2025</v>
      </c>
      <c r="V302" s="331"/>
      <c r="W302" s="331"/>
      <c r="X302" s="331"/>
      <c r="Y302" s="331"/>
    </row>
    <row r="303" spans="1:25" s="2" customFormat="1" ht="30.2" customHeight="1" x14ac:dyDescent="0.2">
      <c r="A303" s="331"/>
      <c r="B303" s="331"/>
      <c r="C303" s="337"/>
      <c r="D303" s="54" t="s">
        <v>5285</v>
      </c>
      <c r="E303" s="337"/>
      <c r="F303" s="16" t="s">
        <v>39</v>
      </c>
      <c r="G303" s="54">
        <v>0.9</v>
      </c>
      <c r="H303" s="337"/>
      <c r="I303" s="337"/>
      <c r="J303" s="183" t="s">
        <v>5076</v>
      </c>
      <c r="K303" s="183">
        <v>57</v>
      </c>
      <c r="L303" s="183">
        <v>5</v>
      </c>
      <c r="M303" s="62">
        <v>2015</v>
      </c>
      <c r="N303" s="16">
        <v>2024</v>
      </c>
      <c r="O303" s="16">
        <v>2025</v>
      </c>
      <c r="P303" s="62">
        <v>10</v>
      </c>
      <c r="Q303" s="185" t="s">
        <v>257</v>
      </c>
      <c r="R303" s="17">
        <f t="shared" si="10"/>
        <v>2025</v>
      </c>
      <c r="S303" s="16" t="s">
        <v>63</v>
      </c>
      <c r="T303" s="16"/>
      <c r="U303" s="17">
        <f t="shared" si="11"/>
        <v>2025</v>
      </c>
      <c r="V303" s="331"/>
      <c r="W303" s="331"/>
      <c r="X303" s="331"/>
      <c r="Y303" s="331"/>
    </row>
    <row r="304" spans="1:25" s="2" customFormat="1" ht="30.2" customHeight="1" x14ac:dyDescent="0.2">
      <c r="A304" s="331"/>
      <c r="B304" s="331"/>
      <c r="C304" s="337"/>
      <c r="D304" s="338" t="s">
        <v>5286</v>
      </c>
      <c r="E304" s="337"/>
      <c r="F304" s="16" t="s">
        <v>39</v>
      </c>
      <c r="G304" s="338">
        <v>0.9</v>
      </c>
      <c r="H304" s="337"/>
      <c r="I304" s="337"/>
      <c r="J304" s="183">
        <v>0.2</v>
      </c>
      <c r="K304" s="54">
        <v>57</v>
      </c>
      <c r="L304" s="183">
        <v>4</v>
      </c>
      <c r="M304" s="62">
        <v>2015</v>
      </c>
      <c r="N304" s="16">
        <v>2024</v>
      </c>
      <c r="O304" s="16">
        <v>2025</v>
      </c>
      <c r="P304" s="62">
        <v>10</v>
      </c>
      <c r="Q304" s="185" t="s">
        <v>257</v>
      </c>
      <c r="R304" s="17">
        <f t="shared" si="10"/>
        <v>2025</v>
      </c>
      <c r="S304" s="16" t="s">
        <v>63</v>
      </c>
      <c r="T304" s="16"/>
      <c r="U304" s="17">
        <f t="shared" si="11"/>
        <v>2025</v>
      </c>
      <c r="V304" s="331"/>
      <c r="W304" s="331"/>
      <c r="X304" s="331"/>
      <c r="Y304" s="331"/>
    </row>
    <row r="305" spans="1:25" s="2" customFormat="1" ht="30.2" customHeight="1" x14ac:dyDescent="0.2">
      <c r="A305" s="331"/>
      <c r="B305" s="331"/>
      <c r="C305" s="337"/>
      <c r="D305" s="338"/>
      <c r="E305" s="337"/>
      <c r="F305" s="16" t="s">
        <v>39</v>
      </c>
      <c r="G305" s="338"/>
      <c r="H305" s="337"/>
      <c r="I305" s="337"/>
      <c r="J305" s="183">
        <v>0.2</v>
      </c>
      <c r="K305" s="54">
        <v>32</v>
      </c>
      <c r="L305" s="183">
        <v>4</v>
      </c>
      <c r="M305" s="62">
        <v>2015</v>
      </c>
      <c r="N305" s="16">
        <v>2024</v>
      </c>
      <c r="O305" s="16">
        <v>2025</v>
      </c>
      <c r="P305" s="62">
        <v>10</v>
      </c>
      <c r="Q305" s="185" t="s">
        <v>257</v>
      </c>
      <c r="R305" s="17">
        <f t="shared" si="10"/>
        <v>2025</v>
      </c>
      <c r="S305" s="16" t="s">
        <v>63</v>
      </c>
      <c r="T305" s="16"/>
      <c r="U305" s="17">
        <f t="shared" si="11"/>
        <v>2025</v>
      </c>
      <c r="V305" s="331"/>
      <c r="W305" s="331"/>
      <c r="X305" s="331"/>
      <c r="Y305" s="331"/>
    </row>
    <row r="306" spans="1:25" s="2" customFormat="1" ht="30.2" customHeight="1" x14ac:dyDescent="0.2">
      <c r="A306" s="331"/>
      <c r="B306" s="331"/>
      <c r="C306" s="337"/>
      <c r="D306" s="338" t="s">
        <v>5287</v>
      </c>
      <c r="E306" s="337"/>
      <c r="F306" s="16" t="s">
        <v>39</v>
      </c>
      <c r="G306" s="338">
        <v>0.9</v>
      </c>
      <c r="H306" s="337"/>
      <c r="I306" s="337"/>
      <c r="J306" s="183">
        <v>0.6</v>
      </c>
      <c r="K306" s="54">
        <v>57</v>
      </c>
      <c r="L306" s="183">
        <v>4</v>
      </c>
      <c r="M306" s="62">
        <v>2015</v>
      </c>
      <c r="N306" s="16">
        <v>2024</v>
      </c>
      <c r="O306" s="16">
        <v>2025</v>
      </c>
      <c r="P306" s="62">
        <v>10</v>
      </c>
      <c r="Q306" s="185" t="s">
        <v>257</v>
      </c>
      <c r="R306" s="17">
        <f t="shared" si="10"/>
        <v>2025</v>
      </c>
      <c r="S306" s="16" t="s">
        <v>63</v>
      </c>
      <c r="T306" s="16"/>
      <c r="U306" s="17">
        <f t="shared" si="11"/>
        <v>2025</v>
      </c>
      <c r="V306" s="331"/>
      <c r="W306" s="331"/>
      <c r="X306" s="331"/>
      <c r="Y306" s="331"/>
    </row>
    <row r="307" spans="1:25" s="2" customFormat="1" ht="30.2" customHeight="1" x14ac:dyDescent="0.2">
      <c r="A307" s="331"/>
      <c r="B307" s="331"/>
      <c r="C307" s="337"/>
      <c r="D307" s="338"/>
      <c r="E307" s="337"/>
      <c r="F307" s="16" t="s">
        <v>39</v>
      </c>
      <c r="G307" s="338"/>
      <c r="H307" s="337"/>
      <c r="I307" s="337"/>
      <c r="J307" s="183">
        <v>0.3</v>
      </c>
      <c r="K307" s="54">
        <v>32</v>
      </c>
      <c r="L307" s="183">
        <v>4</v>
      </c>
      <c r="M307" s="62">
        <v>2015</v>
      </c>
      <c r="N307" s="16">
        <v>2024</v>
      </c>
      <c r="O307" s="16">
        <v>2025</v>
      </c>
      <c r="P307" s="62">
        <v>10</v>
      </c>
      <c r="Q307" s="185" t="s">
        <v>257</v>
      </c>
      <c r="R307" s="17">
        <f t="shared" si="10"/>
        <v>2025</v>
      </c>
      <c r="S307" s="16" t="s">
        <v>63</v>
      </c>
      <c r="T307" s="16"/>
      <c r="U307" s="17">
        <f t="shared" si="11"/>
        <v>2025</v>
      </c>
      <c r="V307" s="331"/>
      <c r="W307" s="331"/>
      <c r="X307" s="331"/>
      <c r="Y307" s="331"/>
    </row>
    <row r="308" spans="1:25" s="2" customFormat="1" ht="30.2" customHeight="1" x14ac:dyDescent="0.2">
      <c r="A308" s="331"/>
      <c r="B308" s="331"/>
      <c r="C308" s="337"/>
      <c r="D308" s="54" t="s">
        <v>5288</v>
      </c>
      <c r="E308" s="337"/>
      <c r="F308" s="16" t="s">
        <v>39</v>
      </c>
      <c r="G308" s="54">
        <v>0.9</v>
      </c>
      <c r="H308" s="337"/>
      <c r="I308" s="337"/>
      <c r="J308" s="183">
        <v>0.4</v>
      </c>
      <c r="K308" s="54">
        <v>57</v>
      </c>
      <c r="L308" s="183">
        <v>4</v>
      </c>
      <c r="M308" s="62">
        <v>2015</v>
      </c>
      <c r="N308" s="16">
        <v>2024</v>
      </c>
      <c r="O308" s="16">
        <v>2025</v>
      </c>
      <c r="P308" s="62">
        <v>10</v>
      </c>
      <c r="Q308" s="185" t="s">
        <v>257</v>
      </c>
      <c r="R308" s="17">
        <f t="shared" si="10"/>
        <v>2025</v>
      </c>
      <c r="S308" s="16" t="s">
        <v>63</v>
      </c>
      <c r="T308" s="16"/>
      <c r="U308" s="17">
        <f t="shared" si="11"/>
        <v>2025</v>
      </c>
      <c r="V308" s="331"/>
      <c r="W308" s="331"/>
      <c r="X308" s="331"/>
      <c r="Y308" s="331"/>
    </row>
    <row r="309" spans="1:25" s="2" customFormat="1" ht="30.2" customHeight="1" x14ac:dyDescent="0.2">
      <c r="A309" s="331">
        <v>17</v>
      </c>
      <c r="B309" s="331" t="s">
        <v>5289</v>
      </c>
      <c r="C309" s="337" t="s">
        <v>5290</v>
      </c>
      <c r="D309" s="54" t="s">
        <v>5291</v>
      </c>
      <c r="E309" s="337" t="s">
        <v>1465</v>
      </c>
      <c r="F309" s="16" t="s">
        <v>34</v>
      </c>
      <c r="G309" s="54">
        <v>0.6</v>
      </c>
      <c r="H309" s="337">
        <v>0.05</v>
      </c>
      <c r="I309" s="337">
        <v>156</v>
      </c>
      <c r="J309" s="183">
        <v>38.700000000000003</v>
      </c>
      <c r="K309" s="54">
        <v>820</v>
      </c>
      <c r="L309" s="183">
        <v>8</v>
      </c>
      <c r="M309" s="62">
        <v>2015</v>
      </c>
      <c r="N309" s="16">
        <v>2021</v>
      </c>
      <c r="O309" s="16">
        <v>2025</v>
      </c>
      <c r="P309" s="62">
        <v>20</v>
      </c>
      <c r="Q309" s="185" t="s">
        <v>253</v>
      </c>
      <c r="R309" s="17">
        <f t="shared" si="10"/>
        <v>2035</v>
      </c>
      <c r="S309" s="16" t="s">
        <v>63</v>
      </c>
      <c r="T309" s="16"/>
      <c r="U309" s="17">
        <f t="shared" si="11"/>
        <v>2035</v>
      </c>
      <c r="V309" s="331">
        <v>23</v>
      </c>
      <c r="W309" s="331">
        <v>96</v>
      </c>
      <c r="X309" s="331">
        <v>119</v>
      </c>
      <c r="Y309" s="331" t="s">
        <v>7003</v>
      </c>
    </row>
    <row r="310" spans="1:25" s="2" customFormat="1" ht="30.2" customHeight="1" x14ac:dyDescent="0.2">
      <c r="A310" s="331"/>
      <c r="B310" s="331"/>
      <c r="C310" s="337"/>
      <c r="D310" s="54" t="s">
        <v>5292</v>
      </c>
      <c r="E310" s="337"/>
      <c r="F310" s="16" t="s">
        <v>34</v>
      </c>
      <c r="G310" s="54">
        <v>0.6</v>
      </c>
      <c r="H310" s="337"/>
      <c r="I310" s="337"/>
      <c r="J310" s="183">
        <v>0.6</v>
      </c>
      <c r="K310" s="54">
        <v>108</v>
      </c>
      <c r="L310" s="183">
        <v>5</v>
      </c>
      <c r="M310" s="62">
        <v>2015</v>
      </c>
      <c r="N310" s="16">
        <v>2021</v>
      </c>
      <c r="O310" s="16">
        <v>2025</v>
      </c>
      <c r="P310" s="62">
        <v>20</v>
      </c>
      <c r="Q310" s="185" t="s">
        <v>253</v>
      </c>
      <c r="R310" s="17">
        <f t="shared" si="10"/>
        <v>2035</v>
      </c>
      <c r="S310" s="16" t="s">
        <v>63</v>
      </c>
      <c r="T310" s="16"/>
      <c r="U310" s="17">
        <f t="shared" si="11"/>
        <v>2035</v>
      </c>
      <c r="V310" s="331"/>
      <c r="W310" s="331"/>
      <c r="X310" s="331"/>
      <c r="Y310" s="331"/>
    </row>
    <row r="311" spans="1:25" s="2" customFormat="1" ht="30.2" customHeight="1" x14ac:dyDescent="0.2">
      <c r="A311" s="331"/>
      <c r="B311" s="331"/>
      <c r="C311" s="337"/>
      <c r="D311" s="54" t="s">
        <v>5293</v>
      </c>
      <c r="E311" s="337"/>
      <c r="F311" s="16" t="s">
        <v>34</v>
      </c>
      <c r="G311" s="54">
        <v>0.6</v>
      </c>
      <c r="H311" s="337"/>
      <c r="I311" s="337"/>
      <c r="J311" s="183">
        <v>3.7</v>
      </c>
      <c r="K311" s="54">
        <v>820</v>
      </c>
      <c r="L311" s="183">
        <v>8</v>
      </c>
      <c r="M311" s="62">
        <v>2015</v>
      </c>
      <c r="N311" s="16">
        <v>2021</v>
      </c>
      <c r="O311" s="16">
        <v>2025</v>
      </c>
      <c r="P311" s="62">
        <v>20</v>
      </c>
      <c r="Q311" s="185" t="s">
        <v>253</v>
      </c>
      <c r="R311" s="17">
        <f t="shared" si="10"/>
        <v>2035</v>
      </c>
      <c r="S311" s="16" t="s">
        <v>63</v>
      </c>
      <c r="T311" s="16"/>
      <c r="U311" s="17">
        <f t="shared" si="11"/>
        <v>2035</v>
      </c>
      <c r="V311" s="331"/>
      <c r="W311" s="331"/>
      <c r="X311" s="331"/>
      <c r="Y311" s="331"/>
    </row>
    <row r="312" spans="1:25" s="2" customFormat="1" ht="30.2" customHeight="1" x14ac:dyDescent="0.2">
      <c r="A312" s="331"/>
      <c r="B312" s="331"/>
      <c r="C312" s="337"/>
      <c r="D312" s="54" t="s">
        <v>5294</v>
      </c>
      <c r="E312" s="337"/>
      <c r="F312" s="16" t="s">
        <v>34</v>
      </c>
      <c r="G312" s="54">
        <v>0.6</v>
      </c>
      <c r="H312" s="337"/>
      <c r="I312" s="337"/>
      <c r="J312" s="183">
        <v>0.6</v>
      </c>
      <c r="K312" s="54">
        <v>108</v>
      </c>
      <c r="L312" s="183">
        <v>5</v>
      </c>
      <c r="M312" s="62">
        <v>2015</v>
      </c>
      <c r="N312" s="16">
        <v>2021</v>
      </c>
      <c r="O312" s="16">
        <v>2025</v>
      </c>
      <c r="P312" s="62">
        <v>20</v>
      </c>
      <c r="Q312" s="185" t="s">
        <v>253</v>
      </c>
      <c r="R312" s="17">
        <f t="shared" si="10"/>
        <v>2035</v>
      </c>
      <c r="S312" s="16" t="s">
        <v>63</v>
      </c>
      <c r="T312" s="16"/>
      <c r="U312" s="17">
        <f t="shared" si="11"/>
        <v>2035</v>
      </c>
      <c r="V312" s="331"/>
      <c r="W312" s="331"/>
      <c r="X312" s="331"/>
      <c r="Y312" s="331"/>
    </row>
    <row r="313" spans="1:25" s="2" customFormat="1" ht="30.2" customHeight="1" x14ac:dyDescent="0.2">
      <c r="A313" s="331">
        <v>18</v>
      </c>
      <c r="B313" s="331" t="s">
        <v>5295</v>
      </c>
      <c r="C313" s="337" t="s">
        <v>5296</v>
      </c>
      <c r="D313" s="338" t="s">
        <v>5297</v>
      </c>
      <c r="E313" s="337" t="s">
        <v>1465</v>
      </c>
      <c r="F313" s="16" t="s">
        <v>34</v>
      </c>
      <c r="G313" s="338">
        <v>0.6</v>
      </c>
      <c r="H313" s="491">
        <v>3.78E-2</v>
      </c>
      <c r="I313" s="337">
        <v>162</v>
      </c>
      <c r="J313" s="183">
        <v>16.600000000000001</v>
      </c>
      <c r="K313" s="54">
        <v>820</v>
      </c>
      <c r="L313" s="183">
        <v>8</v>
      </c>
      <c r="M313" s="62">
        <v>2015</v>
      </c>
      <c r="N313" s="16">
        <v>2021</v>
      </c>
      <c r="O313" s="16">
        <v>2025</v>
      </c>
      <c r="P313" s="62">
        <v>20</v>
      </c>
      <c r="Q313" s="185" t="s">
        <v>253</v>
      </c>
      <c r="R313" s="17">
        <f t="shared" si="10"/>
        <v>2035</v>
      </c>
      <c r="S313" s="16" t="s">
        <v>63</v>
      </c>
      <c r="T313" s="16"/>
      <c r="U313" s="17">
        <f t="shared" si="11"/>
        <v>2035</v>
      </c>
      <c r="V313" s="331">
        <v>13</v>
      </c>
      <c r="W313" s="331">
        <v>58</v>
      </c>
      <c r="X313" s="331">
        <v>71</v>
      </c>
      <c r="Y313" s="331" t="s">
        <v>7003</v>
      </c>
    </row>
    <row r="314" spans="1:25" s="2" customFormat="1" ht="30.2" customHeight="1" x14ac:dyDescent="0.2">
      <c r="A314" s="331"/>
      <c r="B314" s="331"/>
      <c r="C314" s="337"/>
      <c r="D314" s="338"/>
      <c r="E314" s="337"/>
      <c r="F314" s="16" t="s">
        <v>34</v>
      </c>
      <c r="G314" s="338"/>
      <c r="H314" s="491"/>
      <c r="I314" s="337"/>
      <c r="J314" s="183">
        <v>0.8</v>
      </c>
      <c r="K314" s="54">
        <v>57</v>
      </c>
      <c r="L314" s="183">
        <v>4</v>
      </c>
      <c r="M314" s="62">
        <v>2015</v>
      </c>
      <c r="N314" s="16">
        <v>2021</v>
      </c>
      <c r="O314" s="16">
        <v>2025</v>
      </c>
      <c r="P314" s="62">
        <v>20</v>
      </c>
      <c r="Q314" s="185" t="s">
        <v>253</v>
      </c>
      <c r="R314" s="17">
        <f t="shared" si="10"/>
        <v>2035</v>
      </c>
      <c r="S314" s="16" t="s">
        <v>63</v>
      </c>
      <c r="T314" s="16"/>
      <c r="U314" s="17">
        <f t="shared" si="11"/>
        <v>2035</v>
      </c>
      <c r="V314" s="331"/>
      <c r="W314" s="331"/>
      <c r="X314" s="331"/>
      <c r="Y314" s="331"/>
    </row>
    <row r="315" spans="1:25" s="2" customFormat="1" ht="30.2" customHeight="1" x14ac:dyDescent="0.2">
      <c r="A315" s="331">
        <v>19</v>
      </c>
      <c r="B315" s="331" t="s">
        <v>5298</v>
      </c>
      <c r="C315" s="337" t="s">
        <v>5299</v>
      </c>
      <c r="D315" s="338" t="s">
        <v>5300</v>
      </c>
      <c r="E315" s="337" t="s">
        <v>1465</v>
      </c>
      <c r="F315" s="16" t="s">
        <v>34</v>
      </c>
      <c r="G315" s="338">
        <v>0.6</v>
      </c>
      <c r="H315" s="491">
        <v>3.2800000000000003E-2</v>
      </c>
      <c r="I315" s="337">
        <v>230</v>
      </c>
      <c r="J315" s="183">
        <v>36.6</v>
      </c>
      <c r="K315" s="54">
        <v>820</v>
      </c>
      <c r="L315" s="183">
        <v>8</v>
      </c>
      <c r="M315" s="62">
        <v>2015</v>
      </c>
      <c r="N315" s="16">
        <v>2021</v>
      </c>
      <c r="O315" s="16">
        <v>2025</v>
      </c>
      <c r="P315" s="62">
        <v>20</v>
      </c>
      <c r="Q315" s="185" t="s">
        <v>253</v>
      </c>
      <c r="R315" s="17">
        <f t="shared" si="10"/>
        <v>2035</v>
      </c>
      <c r="S315" s="16" t="s">
        <v>63</v>
      </c>
      <c r="T315" s="16"/>
      <c r="U315" s="17">
        <f t="shared" si="11"/>
        <v>2035</v>
      </c>
      <c r="V315" s="331">
        <v>18</v>
      </c>
      <c r="W315" s="331">
        <v>108</v>
      </c>
      <c r="X315" s="331">
        <v>126</v>
      </c>
      <c r="Y315" s="331" t="s">
        <v>7003</v>
      </c>
    </row>
    <row r="316" spans="1:25" s="2" customFormat="1" ht="30.2" customHeight="1" x14ac:dyDescent="0.2">
      <c r="A316" s="331"/>
      <c r="B316" s="331"/>
      <c r="C316" s="337"/>
      <c r="D316" s="338"/>
      <c r="E316" s="337"/>
      <c r="F316" s="16" t="s">
        <v>34</v>
      </c>
      <c r="G316" s="338"/>
      <c r="H316" s="491"/>
      <c r="I316" s="337"/>
      <c r="J316" s="183">
        <v>0.8</v>
      </c>
      <c r="K316" s="54">
        <v>57</v>
      </c>
      <c r="L316" s="183">
        <v>4</v>
      </c>
      <c r="M316" s="62">
        <v>2015</v>
      </c>
      <c r="N316" s="16">
        <v>2021</v>
      </c>
      <c r="O316" s="16">
        <v>2025</v>
      </c>
      <c r="P316" s="62">
        <v>20</v>
      </c>
      <c r="Q316" s="185" t="s">
        <v>253</v>
      </c>
      <c r="R316" s="17">
        <f t="shared" si="10"/>
        <v>2035</v>
      </c>
      <c r="S316" s="16" t="s">
        <v>63</v>
      </c>
      <c r="T316" s="16"/>
      <c r="U316" s="17">
        <f t="shared" ref="U316:U342" si="12">IFERROR(IF(S316="",R316,S316+T316),R316)</f>
        <v>2035</v>
      </c>
      <c r="V316" s="331"/>
      <c r="W316" s="331"/>
      <c r="X316" s="331"/>
      <c r="Y316" s="331"/>
    </row>
    <row r="317" spans="1:25" s="2" customFormat="1" ht="30.2" customHeight="1" x14ac:dyDescent="0.2">
      <c r="A317" s="331"/>
      <c r="B317" s="331"/>
      <c r="C317" s="337"/>
      <c r="D317" s="338"/>
      <c r="E317" s="337"/>
      <c r="F317" s="16" t="s">
        <v>34</v>
      </c>
      <c r="G317" s="338"/>
      <c r="H317" s="491"/>
      <c r="I317" s="337"/>
      <c r="J317" s="183">
        <v>0.6</v>
      </c>
      <c r="K317" s="54">
        <v>32</v>
      </c>
      <c r="L317" s="183">
        <v>4</v>
      </c>
      <c r="M317" s="62">
        <v>2015</v>
      </c>
      <c r="N317" s="16">
        <v>2021</v>
      </c>
      <c r="O317" s="16">
        <v>2025</v>
      </c>
      <c r="P317" s="62">
        <v>20</v>
      </c>
      <c r="Q317" s="185" t="s">
        <v>253</v>
      </c>
      <c r="R317" s="17">
        <f t="shared" si="10"/>
        <v>2035</v>
      </c>
      <c r="S317" s="16" t="s">
        <v>63</v>
      </c>
      <c r="T317" s="16"/>
      <c r="U317" s="17">
        <f t="shared" si="12"/>
        <v>2035</v>
      </c>
      <c r="V317" s="331"/>
      <c r="W317" s="331"/>
      <c r="X317" s="331"/>
      <c r="Y317" s="331"/>
    </row>
    <row r="318" spans="1:25" s="2" customFormat="1" ht="30.2" customHeight="1" x14ac:dyDescent="0.2">
      <c r="A318" s="331"/>
      <c r="B318" s="331"/>
      <c r="C318" s="337"/>
      <c r="D318" s="54" t="s">
        <v>5301</v>
      </c>
      <c r="E318" s="337"/>
      <c r="F318" s="16" t="s">
        <v>34</v>
      </c>
      <c r="G318" s="54">
        <v>0.6</v>
      </c>
      <c r="H318" s="491"/>
      <c r="I318" s="337"/>
      <c r="J318" s="183">
        <v>0.6</v>
      </c>
      <c r="K318" s="54">
        <v>108</v>
      </c>
      <c r="L318" s="183">
        <v>5</v>
      </c>
      <c r="M318" s="62">
        <v>2015</v>
      </c>
      <c r="N318" s="16">
        <v>2021</v>
      </c>
      <c r="O318" s="16">
        <v>2025</v>
      </c>
      <c r="P318" s="62">
        <v>20</v>
      </c>
      <c r="Q318" s="185" t="s">
        <v>253</v>
      </c>
      <c r="R318" s="17">
        <f t="shared" si="10"/>
        <v>2035</v>
      </c>
      <c r="S318" s="16" t="s">
        <v>63</v>
      </c>
      <c r="T318" s="16"/>
      <c r="U318" s="17">
        <f t="shared" si="12"/>
        <v>2035</v>
      </c>
      <c r="V318" s="331"/>
      <c r="W318" s="331"/>
      <c r="X318" s="331"/>
      <c r="Y318" s="331"/>
    </row>
    <row r="319" spans="1:25" s="2" customFormat="1" ht="30.2" customHeight="1" x14ac:dyDescent="0.2">
      <c r="A319" s="331">
        <v>20</v>
      </c>
      <c r="B319" s="331" t="s">
        <v>5302</v>
      </c>
      <c r="C319" s="337" t="s">
        <v>5303</v>
      </c>
      <c r="D319" s="338" t="s">
        <v>5304</v>
      </c>
      <c r="E319" s="337" t="s">
        <v>1465</v>
      </c>
      <c r="F319" s="16" t="s">
        <v>34</v>
      </c>
      <c r="G319" s="338">
        <v>0.6</v>
      </c>
      <c r="H319" s="491">
        <v>2.7799999999999998E-2</v>
      </c>
      <c r="I319" s="337">
        <v>263</v>
      </c>
      <c r="J319" s="183">
        <v>17.899999999999999</v>
      </c>
      <c r="K319" s="54">
        <v>820</v>
      </c>
      <c r="L319" s="183">
        <v>8</v>
      </c>
      <c r="M319" s="62">
        <v>2015</v>
      </c>
      <c r="N319" s="16">
        <v>2021</v>
      </c>
      <c r="O319" s="16">
        <v>2025</v>
      </c>
      <c r="P319" s="62">
        <v>20</v>
      </c>
      <c r="Q319" s="185" t="s">
        <v>253</v>
      </c>
      <c r="R319" s="17">
        <f t="shared" si="10"/>
        <v>2035</v>
      </c>
      <c r="S319" s="16" t="s">
        <v>63</v>
      </c>
      <c r="T319" s="16"/>
      <c r="U319" s="17">
        <f t="shared" si="12"/>
        <v>2035</v>
      </c>
      <c r="V319" s="331">
        <v>14</v>
      </c>
      <c r="W319" s="331">
        <v>96</v>
      </c>
      <c r="X319" s="331">
        <v>110</v>
      </c>
      <c r="Y319" s="331" t="s">
        <v>7003</v>
      </c>
    </row>
    <row r="320" spans="1:25" s="2" customFormat="1" ht="30.2" customHeight="1" x14ac:dyDescent="0.2">
      <c r="A320" s="331"/>
      <c r="B320" s="331"/>
      <c r="C320" s="337"/>
      <c r="D320" s="338"/>
      <c r="E320" s="337"/>
      <c r="F320" s="16" t="s">
        <v>34</v>
      </c>
      <c r="G320" s="338"/>
      <c r="H320" s="491"/>
      <c r="I320" s="337"/>
      <c r="J320" s="183">
        <v>2.1</v>
      </c>
      <c r="K320" s="54">
        <v>57</v>
      </c>
      <c r="L320" s="183">
        <v>4</v>
      </c>
      <c r="M320" s="62">
        <v>2015</v>
      </c>
      <c r="N320" s="16">
        <v>2021</v>
      </c>
      <c r="O320" s="16">
        <v>2025</v>
      </c>
      <c r="P320" s="62">
        <v>20</v>
      </c>
      <c r="Q320" s="185" t="s">
        <v>253</v>
      </c>
      <c r="R320" s="17">
        <f t="shared" si="10"/>
        <v>2035</v>
      </c>
      <c r="S320" s="16" t="s">
        <v>63</v>
      </c>
      <c r="T320" s="16"/>
      <c r="U320" s="17">
        <f t="shared" si="12"/>
        <v>2035</v>
      </c>
      <c r="V320" s="331"/>
      <c r="W320" s="331"/>
      <c r="X320" s="331"/>
      <c r="Y320" s="331"/>
    </row>
    <row r="321" spans="1:25" s="2" customFormat="1" ht="30.2" customHeight="1" x14ac:dyDescent="0.2">
      <c r="A321" s="331">
        <v>21</v>
      </c>
      <c r="B321" s="331" t="s">
        <v>5305</v>
      </c>
      <c r="C321" s="337" t="s">
        <v>5306</v>
      </c>
      <c r="D321" s="338" t="s">
        <v>5307</v>
      </c>
      <c r="E321" s="337" t="s">
        <v>1465</v>
      </c>
      <c r="F321" s="16" t="s">
        <v>34</v>
      </c>
      <c r="G321" s="338">
        <v>0.6</v>
      </c>
      <c r="H321" s="491">
        <v>2.5600000000000001E-2</v>
      </c>
      <c r="I321" s="337">
        <v>160</v>
      </c>
      <c r="J321" s="183">
        <v>14.3</v>
      </c>
      <c r="K321" s="54">
        <v>820</v>
      </c>
      <c r="L321" s="183">
        <v>8</v>
      </c>
      <c r="M321" s="62">
        <v>2015</v>
      </c>
      <c r="N321" s="16">
        <v>2021</v>
      </c>
      <c r="O321" s="16">
        <v>2025</v>
      </c>
      <c r="P321" s="62">
        <v>20</v>
      </c>
      <c r="Q321" s="185" t="s">
        <v>253</v>
      </c>
      <c r="R321" s="17">
        <f t="shared" si="10"/>
        <v>2035</v>
      </c>
      <c r="S321" s="16" t="s">
        <v>63</v>
      </c>
      <c r="T321" s="16"/>
      <c r="U321" s="17">
        <f t="shared" si="12"/>
        <v>2035</v>
      </c>
      <c r="V321" s="331">
        <v>20</v>
      </c>
      <c r="W321" s="331">
        <v>99</v>
      </c>
      <c r="X321" s="331">
        <f>SUM(V321:W324)</f>
        <v>119</v>
      </c>
      <c r="Y321" s="331" t="s">
        <v>7003</v>
      </c>
    </row>
    <row r="322" spans="1:25" s="2" customFormat="1" ht="30.2" customHeight="1" x14ac:dyDescent="0.2">
      <c r="A322" s="331"/>
      <c r="B322" s="331"/>
      <c r="C322" s="337"/>
      <c r="D322" s="338"/>
      <c r="E322" s="337"/>
      <c r="F322" s="16" t="s">
        <v>34</v>
      </c>
      <c r="G322" s="338"/>
      <c r="H322" s="491"/>
      <c r="I322" s="337"/>
      <c r="J322" s="183">
        <v>2.2000000000000002</v>
      </c>
      <c r="K322" s="54">
        <v>219</v>
      </c>
      <c r="L322" s="183">
        <v>6</v>
      </c>
      <c r="M322" s="62">
        <v>2015</v>
      </c>
      <c r="N322" s="16">
        <v>2021</v>
      </c>
      <c r="O322" s="16">
        <v>2025</v>
      </c>
      <c r="P322" s="62">
        <v>20</v>
      </c>
      <c r="Q322" s="185" t="s">
        <v>253</v>
      </c>
      <c r="R322" s="17">
        <f t="shared" si="10"/>
        <v>2035</v>
      </c>
      <c r="S322" s="16" t="s">
        <v>63</v>
      </c>
      <c r="T322" s="16"/>
      <c r="U322" s="17">
        <f t="shared" si="12"/>
        <v>2035</v>
      </c>
      <c r="V322" s="331"/>
      <c r="W322" s="331"/>
      <c r="X322" s="331"/>
      <c r="Y322" s="331"/>
    </row>
    <row r="323" spans="1:25" s="2" customFormat="1" ht="30.2" customHeight="1" x14ac:dyDescent="0.2">
      <c r="A323" s="331"/>
      <c r="B323" s="331"/>
      <c r="C323" s="337"/>
      <c r="D323" s="338"/>
      <c r="E323" s="337"/>
      <c r="F323" s="16" t="s">
        <v>34</v>
      </c>
      <c r="G323" s="338"/>
      <c r="H323" s="491"/>
      <c r="I323" s="337"/>
      <c r="J323" s="183">
        <v>2.6</v>
      </c>
      <c r="K323" s="54">
        <v>89</v>
      </c>
      <c r="L323" s="183">
        <v>5</v>
      </c>
      <c r="M323" s="62">
        <v>2015</v>
      </c>
      <c r="N323" s="16">
        <v>2021</v>
      </c>
      <c r="O323" s="16">
        <v>2025</v>
      </c>
      <c r="P323" s="62">
        <v>20</v>
      </c>
      <c r="Q323" s="185" t="s">
        <v>253</v>
      </c>
      <c r="R323" s="17">
        <f t="shared" si="10"/>
        <v>2035</v>
      </c>
      <c r="S323" s="16" t="s">
        <v>63</v>
      </c>
      <c r="T323" s="16"/>
      <c r="U323" s="17">
        <f t="shared" si="12"/>
        <v>2035</v>
      </c>
      <c r="V323" s="331"/>
      <c r="W323" s="331"/>
      <c r="X323" s="331"/>
      <c r="Y323" s="331"/>
    </row>
    <row r="324" spans="1:25" s="2" customFormat="1" ht="30.2" customHeight="1" x14ac:dyDescent="0.2">
      <c r="A324" s="331"/>
      <c r="B324" s="331"/>
      <c r="C324" s="337"/>
      <c r="D324" s="338"/>
      <c r="E324" s="337"/>
      <c r="F324" s="16" t="s">
        <v>34</v>
      </c>
      <c r="G324" s="338"/>
      <c r="H324" s="491"/>
      <c r="I324" s="337"/>
      <c r="J324" s="183">
        <v>3</v>
      </c>
      <c r="K324" s="54">
        <v>57</v>
      </c>
      <c r="L324" s="183">
        <v>4</v>
      </c>
      <c r="M324" s="62">
        <v>2015</v>
      </c>
      <c r="N324" s="16">
        <v>2021</v>
      </c>
      <c r="O324" s="16">
        <v>2025</v>
      </c>
      <c r="P324" s="62">
        <v>20</v>
      </c>
      <c r="Q324" s="185" t="s">
        <v>253</v>
      </c>
      <c r="R324" s="17">
        <f t="shared" si="10"/>
        <v>2035</v>
      </c>
      <c r="S324" s="16" t="s">
        <v>63</v>
      </c>
      <c r="T324" s="16"/>
      <c r="U324" s="17">
        <f t="shared" si="12"/>
        <v>2035</v>
      </c>
      <c r="V324" s="331"/>
      <c r="W324" s="331"/>
      <c r="X324" s="331"/>
      <c r="Y324" s="331"/>
    </row>
    <row r="325" spans="1:25" s="2" customFormat="1" ht="30.2" customHeight="1" x14ac:dyDescent="0.2">
      <c r="A325" s="331">
        <v>22</v>
      </c>
      <c r="B325" s="331" t="s">
        <v>5308</v>
      </c>
      <c r="C325" s="337" t="s">
        <v>5309</v>
      </c>
      <c r="D325" s="338" t="s">
        <v>5310</v>
      </c>
      <c r="E325" s="337" t="s">
        <v>1465</v>
      </c>
      <c r="F325" s="16" t="s">
        <v>34</v>
      </c>
      <c r="G325" s="338">
        <v>0.6</v>
      </c>
      <c r="H325" s="491">
        <v>2.06E-2</v>
      </c>
      <c r="I325" s="337">
        <v>220</v>
      </c>
      <c r="J325" s="183">
        <v>23.2</v>
      </c>
      <c r="K325" s="54">
        <v>820</v>
      </c>
      <c r="L325" s="183">
        <v>8</v>
      </c>
      <c r="M325" s="62">
        <v>2015</v>
      </c>
      <c r="N325" s="16">
        <v>2021</v>
      </c>
      <c r="O325" s="16">
        <v>2025</v>
      </c>
      <c r="P325" s="62">
        <v>20</v>
      </c>
      <c r="Q325" s="185" t="s">
        <v>253</v>
      </c>
      <c r="R325" s="17">
        <f t="shared" si="10"/>
        <v>2035</v>
      </c>
      <c r="S325" s="16" t="s">
        <v>63</v>
      </c>
      <c r="T325" s="16"/>
      <c r="U325" s="17">
        <f t="shared" si="12"/>
        <v>2035</v>
      </c>
      <c r="V325" s="331">
        <v>22</v>
      </c>
      <c r="W325" s="331">
        <v>108</v>
      </c>
      <c r="X325" s="331">
        <v>130</v>
      </c>
      <c r="Y325" s="331" t="s">
        <v>7003</v>
      </c>
    </row>
    <row r="326" spans="1:25" s="2" customFormat="1" ht="30.2" customHeight="1" x14ac:dyDescent="0.2">
      <c r="A326" s="331"/>
      <c r="B326" s="331"/>
      <c r="C326" s="337"/>
      <c r="D326" s="338"/>
      <c r="E326" s="337"/>
      <c r="F326" s="16" t="s">
        <v>34</v>
      </c>
      <c r="G326" s="338"/>
      <c r="H326" s="491"/>
      <c r="I326" s="337"/>
      <c r="J326" s="183">
        <v>0.8</v>
      </c>
      <c r="K326" s="54">
        <v>57</v>
      </c>
      <c r="L326" s="183">
        <v>4</v>
      </c>
      <c r="M326" s="62">
        <v>2015</v>
      </c>
      <c r="N326" s="16">
        <v>2021</v>
      </c>
      <c r="O326" s="16">
        <v>2025</v>
      </c>
      <c r="P326" s="62">
        <v>20</v>
      </c>
      <c r="Q326" s="185" t="s">
        <v>253</v>
      </c>
      <c r="R326" s="17">
        <f t="shared" si="10"/>
        <v>2035</v>
      </c>
      <c r="S326" s="16" t="s">
        <v>63</v>
      </c>
      <c r="T326" s="16"/>
      <c r="U326" s="17">
        <f t="shared" si="12"/>
        <v>2035</v>
      </c>
      <c r="V326" s="331"/>
      <c r="W326" s="331"/>
      <c r="X326" s="331"/>
      <c r="Y326" s="331"/>
    </row>
    <row r="327" spans="1:25" s="2" customFormat="1" ht="30.2" customHeight="1" x14ac:dyDescent="0.2">
      <c r="A327" s="331"/>
      <c r="B327" s="331"/>
      <c r="C327" s="337"/>
      <c r="D327" s="338"/>
      <c r="E327" s="337"/>
      <c r="F327" s="16" t="s">
        <v>34</v>
      </c>
      <c r="G327" s="338"/>
      <c r="H327" s="491"/>
      <c r="I327" s="337"/>
      <c r="J327" s="183">
        <v>0.6</v>
      </c>
      <c r="K327" s="54">
        <v>32</v>
      </c>
      <c r="L327" s="183">
        <v>4</v>
      </c>
      <c r="M327" s="62">
        <v>2015</v>
      </c>
      <c r="N327" s="16">
        <v>2021</v>
      </c>
      <c r="O327" s="16">
        <v>2025</v>
      </c>
      <c r="P327" s="62">
        <v>20</v>
      </c>
      <c r="Q327" s="185" t="s">
        <v>253</v>
      </c>
      <c r="R327" s="17">
        <f t="shared" si="10"/>
        <v>2035</v>
      </c>
      <c r="S327" s="16" t="s">
        <v>63</v>
      </c>
      <c r="T327" s="16"/>
      <c r="U327" s="17">
        <f t="shared" si="12"/>
        <v>2035</v>
      </c>
      <c r="V327" s="331"/>
      <c r="W327" s="331"/>
      <c r="X327" s="331"/>
      <c r="Y327" s="331"/>
    </row>
    <row r="328" spans="1:25" s="2" customFormat="1" ht="30.2" customHeight="1" x14ac:dyDescent="0.2">
      <c r="A328" s="331"/>
      <c r="B328" s="331"/>
      <c r="C328" s="337"/>
      <c r="D328" s="54" t="s">
        <v>5311</v>
      </c>
      <c r="E328" s="337"/>
      <c r="F328" s="16" t="s">
        <v>34</v>
      </c>
      <c r="G328" s="54">
        <v>0.6</v>
      </c>
      <c r="H328" s="491"/>
      <c r="I328" s="337"/>
      <c r="J328" s="183">
        <v>0.6</v>
      </c>
      <c r="K328" s="54">
        <v>108</v>
      </c>
      <c r="L328" s="183">
        <v>5</v>
      </c>
      <c r="M328" s="62">
        <v>2015</v>
      </c>
      <c r="N328" s="16">
        <v>2021</v>
      </c>
      <c r="O328" s="16">
        <v>2025</v>
      </c>
      <c r="P328" s="62">
        <v>20</v>
      </c>
      <c r="Q328" s="185" t="s">
        <v>253</v>
      </c>
      <c r="R328" s="17">
        <f t="shared" si="10"/>
        <v>2035</v>
      </c>
      <c r="S328" s="16" t="s">
        <v>63</v>
      </c>
      <c r="T328" s="16"/>
      <c r="U328" s="17">
        <f t="shared" si="12"/>
        <v>2035</v>
      </c>
      <c r="V328" s="331"/>
      <c r="W328" s="331"/>
      <c r="X328" s="331"/>
      <c r="Y328" s="331"/>
    </row>
    <row r="329" spans="1:25" s="2" customFormat="1" ht="30.2" customHeight="1" x14ac:dyDescent="0.2">
      <c r="A329" s="331">
        <v>23</v>
      </c>
      <c r="B329" s="331" t="s">
        <v>5312</v>
      </c>
      <c r="C329" s="337" t="s">
        <v>5313</v>
      </c>
      <c r="D329" s="54" t="s">
        <v>5314</v>
      </c>
      <c r="E329" s="337" t="s">
        <v>1465</v>
      </c>
      <c r="F329" s="16" t="s">
        <v>34</v>
      </c>
      <c r="G329" s="54">
        <v>0.4</v>
      </c>
      <c r="H329" s="337">
        <v>2E-3</v>
      </c>
      <c r="I329" s="337">
        <v>140</v>
      </c>
      <c r="J329" s="183">
        <v>0.1</v>
      </c>
      <c r="K329" s="54">
        <v>57</v>
      </c>
      <c r="L329" s="183">
        <v>4</v>
      </c>
      <c r="M329" s="62">
        <v>2015</v>
      </c>
      <c r="N329" s="16">
        <v>2021</v>
      </c>
      <c r="O329" s="16">
        <v>2025</v>
      </c>
      <c r="P329" s="62">
        <v>20</v>
      </c>
      <c r="Q329" s="185" t="s">
        <v>253</v>
      </c>
      <c r="R329" s="17">
        <f t="shared" si="10"/>
        <v>2035</v>
      </c>
      <c r="S329" s="16" t="s">
        <v>63</v>
      </c>
      <c r="T329" s="16"/>
      <c r="U329" s="17">
        <f t="shared" si="12"/>
        <v>2035</v>
      </c>
      <c r="V329" s="331">
        <v>10</v>
      </c>
      <c r="W329" s="331">
        <v>124</v>
      </c>
      <c r="X329" s="331">
        <v>134</v>
      </c>
      <c r="Y329" s="331" t="s">
        <v>7003</v>
      </c>
    </row>
    <row r="330" spans="1:25" s="2" customFormat="1" ht="30.2" customHeight="1" x14ac:dyDescent="0.2">
      <c r="A330" s="331"/>
      <c r="B330" s="331"/>
      <c r="C330" s="337"/>
      <c r="D330" s="54" t="s">
        <v>5315</v>
      </c>
      <c r="E330" s="337"/>
      <c r="F330" s="16" t="s">
        <v>34</v>
      </c>
      <c r="G330" s="54">
        <v>0.4</v>
      </c>
      <c r="H330" s="337"/>
      <c r="I330" s="337"/>
      <c r="J330" s="183">
        <v>1.1000000000000001</v>
      </c>
      <c r="K330" s="54">
        <v>57</v>
      </c>
      <c r="L330" s="183">
        <v>4</v>
      </c>
      <c r="M330" s="62">
        <v>2015</v>
      </c>
      <c r="N330" s="16">
        <v>2021</v>
      </c>
      <c r="O330" s="16">
        <v>2025</v>
      </c>
      <c r="P330" s="62">
        <v>20</v>
      </c>
      <c r="Q330" s="185" t="s">
        <v>253</v>
      </c>
      <c r="R330" s="17">
        <f t="shared" ref="R330:R393" si="13">IF(M330="","",M330+P330)</f>
        <v>2035</v>
      </c>
      <c r="S330" s="16" t="s">
        <v>63</v>
      </c>
      <c r="T330" s="16"/>
      <c r="U330" s="17">
        <f t="shared" si="12"/>
        <v>2035</v>
      </c>
      <c r="V330" s="331"/>
      <c r="W330" s="331"/>
      <c r="X330" s="331"/>
      <c r="Y330" s="331"/>
    </row>
    <row r="331" spans="1:25" s="2" customFormat="1" ht="30.2" customHeight="1" x14ac:dyDescent="0.2">
      <c r="A331" s="331">
        <v>24</v>
      </c>
      <c r="B331" s="331" t="s">
        <v>5318</v>
      </c>
      <c r="C331" s="337" t="s">
        <v>5319</v>
      </c>
      <c r="D331" s="54" t="s">
        <v>5320</v>
      </c>
      <c r="E331" s="337" t="s">
        <v>5321</v>
      </c>
      <c r="F331" s="16" t="s">
        <v>34</v>
      </c>
      <c r="G331" s="183">
        <v>1</v>
      </c>
      <c r="H331" s="337" t="s">
        <v>5316</v>
      </c>
      <c r="I331" s="337" t="s">
        <v>5317</v>
      </c>
      <c r="J331" s="183">
        <v>1.9</v>
      </c>
      <c r="K331" s="54">
        <v>57</v>
      </c>
      <c r="L331" s="183">
        <v>4</v>
      </c>
      <c r="M331" s="62">
        <v>2015</v>
      </c>
      <c r="N331" s="16">
        <v>2023</v>
      </c>
      <c r="O331" s="16">
        <v>2025</v>
      </c>
      <c r="P331" s="62">
        <v>20</v>
      </c>
      <c r="Q331" s="185" t="s">
        <v>4480</v>
      </c>
      <c r="R331" s="17">
        <f t="shared" si="13"/>
        <v>2035</v>
      </c>
      <c r="S331" s="16" t="s">
        <v>63</v>
      </c>
      <c r="T331" s="16"/>
      <c r="U331" s="17">
        <f t="shared" si="12"/>
        <v>2035</v>
      </c>
      <c r="V331" s="331">
        <v>1</v>
      </c>
      <c r="W331" s="331"/>
      <c r="X331" s="331">
        <v>1</v>
      </c>
      <c r="Y331" s="331" t="s">
        <v>7003</v>
      </c>
    </row>
    <row r="332" spans="1:25" s="2" customFormat="1" ht="30.2" customHeight="1" x14ac:dyDescent="0.2">
      <c r="A332" s="331"/>
      <c r="B332" s="331"/>
      <c r="C332" s="337"/>
      <c r="D332" s="338" t="s">
        <v>5322</v>
      </c>
      <c r="E332" s="337"/>
      <c r="F332" s="16" t="s">
        <v>34</v>
      </c>
      <c r="G332" s="489">
        <v>1</v>
      </c>
      <c r="H332" s="337"/>
      <c r="I332" s="337"/>
      <c r="J332" s="183">
        <v>0.5</v>
      </c>
      <c r="K332" s="54">
        <v>57</v>
      </c>
      <c r="L332" s="183">
        <v>4</v>
      </c>
      <c r="M332" s="62">
        <v>2015</v>
      </c>
      <c r="N332" s="16">
        <v>2023</v>
      </c>
      <c r="O332" s="16">
        <v>2025</v>
      </c>
      <c r="P332" s="62">
        <v>20</v>
      </c>
      <c r="Q332" s="185" t="s">
        <v>4480</v>
      </c>
      <c r="R332" s="17">
        <f t="shared" si="13"/>
        <v>2035</v>
      </c>
      <c r="S332" s="16" t="s">
        <v>63</v>
      </c>
      <c r="T332" s="16"/>
      <c r="U332" s="17">
        <f t="shared" si="12"/>
        <v>2035</v>
      </c>
      <c r="V332" s="331"/>
      <c r="W332" s="331"/>
      <c r="X332" s="331"/>
      <c r="Y332" s="331"/>
    </row>
    <row r="333" spans="1:25" s="2" customFormat="1" ht="30.2" customHeight="1" x14ac:dyDescent="0.2">
      <c r="A333" s="331"/>
      <c r="B333" s="331"/>
      <c r="C333" s="337"/>
      <c r="D333" s="338"/>
      <c r="E333" s="337"/>
      <c r="F333" s="16" t="s">
        <v>34</v>
      </c>
      <c r="G333" s="489"/>
      <c r="H333" s="337"/>
      <c r="I333" s="337"/>
      <c r="J333" s="183">
        <v>0.3</v>
      </c>
      <c r="K333" s="54">
        <v>32</v>
      </c>
      <c r="L333" s="183">
        <v>4</v>
      </c>
      <c r="M333" s="62">
        <v>2015</v>
      </c>
      <c r="N333" s="16">
        <v>2023</v>
      </c>
      <c r="O333" s="16">
        <v>2025</v>
      </c>
      <c r="P333" s="62">
        <v>20</v>
      </c>
      <c r="Q333" s="185" t="s">
        <v>4480</v>
      </c>
      <c r="R333" s="17">
        <f t="shared" si="13"/>
        <v>2035</v>
      </c>
      <c r="S333" s="16" t="s">
        <v>63</v>
      </c>
      <c r="T333" s="16"/>
      <c r="U333" s="17">
        <f t="shared" si="12"/>
        <v>2035</v>
      </c>
      <c r="V333" s="331"/>
      <c r="W333" s="331"/>
      <c r="X333" s="331"/>
      <c r="Y333" s="331"/>
    </row>
    <row r="334" spans="1:25" s="2" customFormat="1" ht="30.2" customHeight="1" x14ac:dyDescent="0.2">
      <c r="A334" s="331"/>
      <c r="B334" s="331"/>
      <c r="C334" s="337"/>
      <c r="D334" s="338" t="s">
        <v>5323</v>
      </c>
      <c r="E334" s="337"/>
      <c r="F334" s="16" t="s">
        <v>34</v>
      </c>
      <c r="G334" s="489">
        <v>1</v>
      </c>
      <c r="H334" s="337"/>
      <c r="I334" s="337"/>
      <c r="J334" s="183">
        <v>0.7</v>
      </c>
      <c r="K334" s="54">
        <v>57</v>
      </c>
      <c r="L334" s="183">
        <v>4</v>
      </c>
      <c r="M334" s="62">
        <v>2015</v>
      </c>
      <c r="N334" s="16">
        <v>2023</v>
      </c>
      <c r="O334" s="16">
        <v>2025</v>
      </c>
      <c r="P334" s="62">
        <v>20</v>
      </c>
      <c r="Q334" s="185" t="s">
        <v>4480</v>
      </c>
      <c r="R334" s="17">
        <f t="shared" si="13"/>
        <v>2035</v>
      </c>
      <c r="S334" s="16" t="s">
        <v>63</v>
      </c>
      <c r="T334" s="16"/>
      <c r="U334" s="17">
        <f t="shared" si="12"/>
        <v>2035</v>
      </c>
      <c r="V334" s="331"/>
      <c r="W334" s="331"/>
      <c r="X334" s="331"/>
      <c r="Y334" s="331"/>
    </row>
    <row r="335" spans="1:25" s="2" customFormat="1" ht="30.2" customHeight="1" x14ac:dyDescent="0.2">
      <c r="A335" s="331"/>
      <c r="B335" s="331"/>
      <c r="C335" s="337"/>
      <c r="D335" s="338"/>
      <c r="E335" s="337"/>
      <c r="F335" s="16" t="s">
        <v>34</v>
      </c>
      <c r="G335" s="489"/>
      <c r="H335" s="337"/>
      <c r="I335" s="337"/>
      <c r="J335" s="183">
        <v>0.4</v>
      </c>
      <c r="K335" s="54">
        <v>32</v>
      </c>
      <c r="L335" s="183">
        <v>4</v>
      </c>
      <c r="M335" s="62">
        <v>2015</v>
      </c>
      <c r="N335" s="16">
        <v>2023</v>
      </c>
      <c r="O335" s="16">
        <v>2025</v>
      </c>
      <c r="P335" s="62">
        <v>20</v>
      </c>
      <c r="Q335" s="185" t="s">
        <v>4480</v>
      </c>
      <c r="R335" s="17">
        <f t="shared" si="13"/>
        <v>2035</v>
      </c>
      <c r="S335" s="16" t="s">
        <v>63</v>
      </c>
      <c r="T335" s="16"/>
      <c r="U335" s="17">
        <f t="shared" si="12"/>
        <v>2035</v>
      </c>
      <c r="V335" s="331"/>
      <c r="W335" s="331"/>
      <c r="X335" s="331"/>
      <c r="Y335" s="331"/>
    </row>
    <row r="336" spans="1:25" s="2" customFormat="1" ht="30.2" customHeight="1" x14ac:dyDescent="0.2">
      <c r="A336" s="331"/>
      <c r="B336" s="331"/>
      <c r="C336" s="337"/>
      <c r="D336" s="54" t="s">
        <v>5324</v>
      </c>
      <c r="E336" s="337"/>
      <c r="F336" s="16" t="s">
        <v>34</v>
      </c>
      <c r="G336" s="183">
        <v>1</v>
      </c>
      <c r="H336" s="337"/>
      <c r="I336" s="337"/>
      <c r="J336" s="183">
        <v>0.3</v>
      </c>
      <c r="K336" s="54">
        <v>32</v>
      </c>
      <c r="L336" s="183">
        <v>4</v>
      </c>
      <c r="M336" s="62">
        <v>2015</v>
      </c>
      <c r="N336" s="16">
        <v>2023</v>
      </c>
      <c r="O336" s="16">
        <v>2025</v>
      </c>
      <c r="P336" s="62">
        <v>20</v>
      </c>
      <c r="Q336" s="185" t="s">
        <v>4480</v>
      </c>
      <c r="R336" s="17">
        <f t="shared" si="13"/>
        <v>2035</v>
      </c>
      <c r="S336" s="16" t="s">
        <v>63</v>
      </c>
      <c r="T336" s="16"/>
      <c r="U336" s="17">
        <f t="shared" si="12"/>
        <v>2035</v>
      </c>
      <c r="V336" s="331"/>
      <c r="W336" s="331"/>
      <c r="X336" s="331"/>
      <c r="Y336" s="331"/>
    </row>
    <row r="337" spans="1:25" s="2" customFormat="1" ht="30.2" customHeight="1" x14ac:dyDescent="0.2">
      <c r="A337" s="401">
        <v>25</v>
      </c>
      <c r="B337" s="474" t="s">
        <v>5325</v>
      </c>
      <c r="C337" s="337" t="s">
        <v>5326</v>
      </c>
      <c r="D337" s="338" t="s">
        <v>5327</v>
      </c>
      <c r="E337" s="337" t="s">
        <v>5328</v>
      </c>
      <c r="F337" s="16" t="s">
        <v>34</v>
      </c>
      <c r="G337" s="338">
        <v>0.9</v>
      </c>
      <c r="H337" s="337" t="s">
        <v>5329</v>
      </c>
      <c r="I337" s="337" t="s">
        <v>5081</v>
      </c>
      <c r="J337" s="183">
        <v>17.7</v>
      </c>
      <c r="K337" s="54">
        <v>89</v>
      </c>
      <c r="L337" s="183">
        <v>5</v>
      </c>
      <c r="M337" s="62">
        <v>2015</v>
      </c>
      <c r="N337" s="16">
        <v>2023</v>
      </c>
      <c r="O337" s="16">
        <v>2025</v>
      </c>
      <c r="P337" s="62">
        <v>20</v>
      </c>
      <c r="Q337" s="185" t="s">
        <v>4480</v>
      </c>
      <c r="R337" s="17">
        <f t="shared" si="13"/>
        <v>2035</v>
      </c>
      <c r="S337" s="16" t="s">
        <v>63</v>
      </c>
      <c r="T337" s="16"/>
      <c r="U337" s="17">
        <f t="shared" si="12"/>
        <v>2035</v>
      </c>
      <c r="V337" s="401">
        <v>6</v>
      </c>
      <c r="W337" s="401">
        <v>3</v>
      </c>
      <c r="X337" s="401">
        <v>9</v>
      </c>
      <c r="Y337" s="474" t="s">
        <v>7003</v>
      </c>
    </row>
    <row r="338" spans="1:25" s="2" customFormat="1" ht="30.2" customHeight="1" x14ac:dyDescent="0.2">
      <c r="A338" s="401"/>
      <c r="B338" s="474"/>
      <c r="C338" s="337"/>
      <c r="D338" s="338"/>
      <c r="E338" s="337"/>
      <c r="F338" s="16" t="s">
        <v>34</v>
      </c>
      <c r="G338" s="338"/>
      <c r="H338" s="337"/>
      <c r="I338" s="337"/>
      <c r="J338" s="183">
        <v>2.1</v>
      </c>
      <c r="K338" s="54">
        <v>57</v>
      </c>
      <c r="L338" s="183">
        <v>4</v>
      </c>
      <c r="M338" s="62">
        <v>2015</v>
      </c>
      <c r="N338" s="16">
        <v>2023</v>
      </c>
      <c r="O338" s="16">
        <v>2025</v>
      </c>
      <c r="P338" s="62">
        <v>20</v>
      </c>
      <c r="Q338" s="185" t="s">
        <v>4480</v>
      </c>
      <c r="R338" s="17">
        <f t="shared" si="13"/>
        <v>2035</v>
      </c>
      <c r="S338" s="16" t="s">
        <v>63</v>
      </c>
      <c r="T338" s="16"/>
      <c r="U338" s="17">
        <f t="shared" si="12"/>
        <v>2035</v>
      </c>
      <c r="V338" s="401"/>
      <c r="W338" s="401"/>
      <c r="X338" s="401"/>
      <c r="Y338" s="474"/>
    </row>
    <row r="339" spans="1:25" s="2" customFormat="1" ht="30.2" customHeight="1" x14ac:dyDescent="0.2">
      <c r="A339" s="401"/>
      <c r="B339" s="474"/>
      <c r="C339" s="337"/>
      <c r="D339" s="338" t="s">
        <v>5330</v>
      </c>
      <c r="E339" s="337"/>
      <c r="F339" s="16" t="s">
        <v>34</v>
      </c>
      <c r="G339" s="338">
        <v>0.9</v>
      </c>
      <c r="H339" s="337"/>
      <c r="I339" s="337"/>
      <c r="J339" s="183">
        <v>0.7</v>
      </c>
      <c r="K339" s="54">
        <v>57</v>
      </c>
      <c r="L339" s="183">
        <v>4</v>
      </c>
      <c r="M339" s="62">
        <v>2015</v>
      </c>
      <c r="N339" s="16">
        <v>2023</v>
      </c>
      <c r="O339" s="16">
        <v>2025</v>
      </c>
      <c r="P339" s="62">
        <v>20</v>
      </c>
      <c r="Q339" s="185" t="s">
        <v>4480</v>
      </c>
      <c r="R339" s="17">
        <f t="shared" si="13"/>
        <v>2035</v>
      </c>
      <c r="S339" s="16" t="s">
        <v>63</v>
      </c>
      <c r="T339" s="16"/>
      <c r="U339" s="17">
        <f t="shared" si="12"/>
        <v>2035</v>
      </c>
      <c r="V339" s="401"/>
      <c r="W339" s="401"/>
      <c r="X339" s="401"/>
      <c r="Y339" s="474"/>
    </row>
    <row r="340" spans="1:25" s="2" customFormat="1" ht="30.2" customHeight="1" x14ac:dyDescent="0.2">
      <c r="A340" s="401"/>
      <c r="B340" s="474"/>
      <c r="C340" s="337"/>
      <c r="D340" s="338"/>
      <c r="E340" s="337"/>
      <c r="F340" s="16" t="s">
        <v>34</v>
      </c>
      <c r="G340" s="338"/>
      <c r="H340" s="337"/>
      <c r="I340" s="337"/>
      <c r="J340" s="183">
        <v>0.3</v>
      </c>
      <c r="K340" s="54">
        <v>32</v>
      </c>
      <c r="L340" s="183">
        <v>4</v>
      </c>
      <c r="M340" s="62">
        <v>2015</v>
      </c>
      <c r="N340" s="16">
        <v>2023</v>
      </c>
      <c r="O340" s="16">
        <v>2025</v>
      </c>
      <c r="P340" s="62">
        <v>20</v>
      </c>
      <c r="Q340" s="185" t="s">
        <v>4480</v>
      </c>
      <c r="R340" s="17">
        <f t="shared" si="13"/>
        <v>2035</v>
      </c>
      <c r="S340" s="16" t="s">
        <v>63</v>
      </c>
      <c r="T340" s="16"/>
      <c r="U340" s="17">
        <f t="shared" si="12"/>
        <v>2035</v>
      </c>
      <c r="V340" s="401"/>
      <c r="W340" s="401"/>
      <c r="X340" s="401"/>
      <c r="Y340" s="474"/>
    </row>
    <row r="341" spans="1:25" s="2" customFormat="1" ht="30.2" customHeight="1" x14ac:dyDescent="0.2">
      <c r="A341" s="401"/>
      <c r="B341" s="474"/>
      <c r="C341" s="337"/>
      <c r="D341" s="54" t="s">
        <v>5331</v>
      </c>
      <c r="E341" s="337"/>
      <c r="F341" s="16" t="s">
        <v>34</v>
      </c>
      <c r="G341" s="54">
        <v>0.9</v>
      </c>
      <c r="H341" s="337"/>
      <c r="I341" s="337"/>
      <c r="J341" s="183">
        <v>0.4</v>
      </c>
      <c r="K341" s="54">
        <v>32</v>
      </c>
      <c r="L341" s="183">
        <v>4</v>
      </c>
      <c r="M341" s="62">
        <v>2015</v>
      </c>
      <c r="N341" s="16">
        <v>2023</v>
      </c>
      <c r="O341" s="16">
        <v>2025</v>
      </c>
      <c r="P341" s="62">
        <v>20</v>
      </c>
      <c r="Q341" s="185" t="s">
        <v>4480</v>
      </c>
      <c r="R341" s="17">
        <f t="shared" si="13"/>
        <v>2035</v>
      </c>
      <c r="S341" s="16" t="s">
        <v>63</v>
      </c>
      <c r="T341" s="16"/>
      <c r="U341" s="17">
        <f t="shared" si="12"/>
        <v>2035</v>
      </c>
      <c r="V341" s="401"/>
      <c r="W341" s="401"/>
      <c r="X341" s="401"/>
      <c r="Y341" s="474"/>
    </row>
    <row r="342" spans="1:25" s="2" customFormat="1" ht="30.2" customHeight="1" x14ac:dyDescent="0.2">
      <c r="A342" s="401"/>
      <c r="B342" s="474"/>
      <c r="C342" s="337"/>
      <c r="D342" s="338" t="s">
        <v>5332</v>
      </c>
      <c r="E342" s="337"/>
      <c r="F342" s="16" t="s">
        <v>34</v>
      </c>
      <c r="G342" s="338">
        <v>0.9</v>
      </c>
      <c r="H342" s="337"/>
      <c r="I342" s="337"/>
      <c r="J342" s="183">
        <v>1.4</v>
      </c>
      <c r="K342" s="54">
        <v>57</v>
      </c>
      <c r="L342" s="183">
        <v>4</v>
      </c>
      <c r="M342" s="62">
        <v>2015</v>
      </c>
      <c r="N342" s="16">
        <v>2023</v>
      </c>
      <c r="O342" s="16">
        <v>2025</v>
      </c>
      <c r="P342" s="62">
        <v>20</v>
      </c>
      <c r="Q342" s="185" t="s">
        <v>4480</v>
      </c>
      <c r="R342" s="17">
        <f t="shared" si="13"/>
        <v>2035</v>
      </c>
      <c r="S342" s="16" t="s">
        <v>63</v>
      </c>
      <c r="T342" s="16"/>
      <c r="U342" s="17">
        <f t="shared" si="12"/>
        <v>2035</v>
      </c>
      <c r="V342" s="401"/>
      <c r="W342" s="401"/>
      <c r="X342" s="401"/>
      <c r="Y342" s="474"/>
    </row>
    <row r="343" spans="1:25" s="2" customFormat="1" ht="30.2" customHeight="1" x14ac:dyDescent="0.2">
      <c r="A343" s="401"/>
      <c r="B343" s="474"/>
      <c r="C343" s="337"/>
      <c r="D343" s="338"/>
      <c r="E343" s="337"/>
      <c r="F343" s="16" t="s">
        <v>34</v>
      </c>
      <c r="G343" s="338"/>
      <c r="H343" s="337"/>
      <c r="I343" s="337"/>
      <c r="J343" s="183">
        <v>0.3</v>
      </c>
      <c r="K343" s="54">
        <v>32</v>
      </c>
      <c r="L343" s="183">
        <v>4</v>
      </c>
      <c r="M343" s="62">
        <v>2015</v>
      </c>
      <c r="N343" s="16">
        <v>2023</v>
      </c>
      <c r="O343" s="16">
        <v>2025</v>
      </c>
      <c r="P343" s="62">
        <v>20</v>
      </c>
      <c r="Q343" s="185" t="s">
        <v>4480</v>
      </c>
      <c r="R343" s="17">
        <f t="shared" si="13"/>
        <v>2035</v>
      </c>
      <c r="S343" s="16" t="s">
        <v>63</v>
      </c>
      <c r="T343" s="16"/>
      <c r="U343" s="17">
        <f t="shared" ref="U343:U380" si="14">IFERROR(IF(S343="",R343,S343+T343),R343)</f>
        <v>2035</v>
      </c>
      <c r="V343" s="401"/>
      <c r="W343" s="401"/>
      <c r="X343" s="401"/>
      <c r="Y343" s="474"/>
    </row>
    <row r="344" spans="1:25" s="2" customFormat="1" ht="30.2" customHeight="1" x14ac:dyDescent="0.2">
      <c r="A344" s="401"/>
      <c r="B344" s="474"/>
      <c r="C344" s="337"/>
      <c r="D344" s="54" t="s">
        <v>5333</v>
      </c>
      <c r="E344" s="337"/>
      <c r="F344" s="16" t="s">
        <v>34</v>
      </c>
      <c r="G344" s="54">
        <v>0.9</v>
      </c>
      <c r="H344" s="337"/>
      <c r="I344" s="337"/>
      <c r="J344" s="183">
        <v>0.1</v>
      </c>
      <c r="K344" s="54">
        <v>57</v>
      </c>
      <c r="L344" s="183">
        <v>4</v>
      </c>
      <c r="M344" s="62">
        <v>2015</v>
      </c>
      <c r="N344" s="16">
        <v>2023</v>
      </c>
      <c r="O344" s="16">
        <v>2025</v>
      </c>
      <c r="P344" s="62">
        <v>20</v>
      </c>
      <c r="Q344" s="185" t="s">
        <v>4480</v>
      </c>
      <c r="R344" s="17">
        <f t="shared" si="13"/>
        <v>2035</v>
      </c>
      <c r="S344" s="16" t="s">
        <v>63</v>
      </c>
      <c r="T344" s="16"/>
      <c r="U344" s="17">
        <f t="shared" si="14"/>
        <v>2035</v>
      </c>
      <c r="V344" s="401"/>
      <c r="W344" s="401"/>
      <c r="X344" s="401"/>
      <c r="Y344" s="474"/>
    </row>
    <row r="345" spans="1:25" s="2" customFormat="1" ht="30.2" customHeight="1" x14ac:dyDescent="0.2">
      <c r="A345" s="401"/>
      <c r="B345" s="474"/>
      <c r="C345" s="337"/>
      <c r="D345" s="54" t="s">
        <v>5334</v>
      </c>
      <c r="E345" s="337"/>
      <c r="F345" s="16" t="s">
        <v>34</v>
      </c>
      <c r="G345" s="54">
        <v>0.9</v>
      </c>
      <c r="H345" s="337"/>
      <c r="I345" s="337"/>
      <c r="J345" s="183" t="s">
        <v>5076</v>
      </c>
      <c r="K345" s="183" t="s">
        <v>5265</v>
      </c>
      <c r="L345" s="183">
        <v>5</v>
      </c>
      <c r="M345" s="62">
        <v>2015</v>
      </c>
      <c r="N345" s="16">
        <v>2023</v>
      </c>
      <c r="O345" s="16">
        <v>2025</v>
      </c>
      <c r="P345" s="62">
        <v>20</v>
      </c>
      <c r="Q345" s="185" t="s">
        <v>4480</v>
      </c>
      <c r="R345" s="17">
        <f t="shared" si="13"/>
        <v>2035</v>
      </c>
      <c r="S345" s="16" t="s">
        <v>63</v>
      </c>
      <c r="T345" s="16"/>
      <c r="U345" s="17">
        <f t="shared" si="14"/>
        <v>2035</v>
      </c>
      <c r="V345" s="401"/>
      <c r="W345" s="401"/>
      <c r="X345" s="401"/>
      <c r="Y345" s="474"/>
    </row>
    <row r="346" spans="1:25" s="2" customFormat="1" ht="30.2" customHeight="1" x14ac:dyDescent="0.2">
      <c r="A346" s="401"/>
      <c r="B346" s="474"/>
      <c r="C346" s="337"/>
      <c r="D346" s="54" t="s">
        <v>5335</v>
      </c>
      <c r="E346" s="337"/>
      <c r="F346" s="16" t="s">
        <v>34</v>
      </c>
      <c r="G346" s="54">
        <v>0.9</v>
      </c>
      <c r="H346" s="337"/>
      <c r="I346" s="337"/>
      <c r="J346" s="183" t="s">
        <v>5076</v>
      </c>
      <c r="K346" s="183" t="s">
        <v>5265</v>
      </c>
      <c r="L346" s="183">
        <v>5</v>
      </c>
      <c r="M346" s="62">
        <v>2015</v>
      </c>
      <c r="N346" s="16">
        <v>2023</v>
      </c>
      <c r="O346" s="16">
        <v>2025</v>
      </c>
      <c r="P346" s="62">
        <v>20</v>
      </c>
      <c r="Q346" s="185" t="s">
        <v>4480</v>
      </c>
      <c r="R346" s="17">
        <f t="shared" si="13"/>
        <v>2035</v>
      </c>
      <c r="S346" s="16" t="s">
        <v>63</v>
      </c>
      <c r="T346" s="16"/>
      <c r="U346" s="17">
        <f t="shared" si="14"/>
        <v>2035</v>
      </c>
      <c r="V346" s="401"/>
      <c r="W346" s="401"/>
      <c r="X346" s="401"/>
      <c r="Y346" s="474"/>
    </row>
    <row r="347" spans="1:25" s="2" customFormat="1" ht="30.2" customHeight="1" x14ac:dyDescent="0.2">
      <c r="A347" s="331">
        <v>26</v>
      </c>
      <c r="B347" s="331" t="s">
        <v>5336</v>
      </c>
      <c r="C347" s="337" t="s">
        <v>5337</v>
      </c>
      <c r="D347" s="338" t="s">
        <v>5338</v>
      </c>
      <c r="E347" s="337" t="s">
        <v>5339</v>
      </c>
      <c r="F347" s="16" t="s">
        <v>34</v>
      </c>
      <c r="G347" s="338">
        <v>0.5</v>
      </c>
      <c r="H347" s="337">
        <v>0.1</v>
      </c>
      <c r="I347" s="337">
        <v>90</v>
      </c>
      <c r="J347" s="183">
        <v>55.6</v>
      </c>
      <c r="K347" s="54">
        <v>273</v>
      </c>
      <c r="L347" s="183">
        <v>6</v>
      </c>
      <c r="M347" s="62">
        <v>2015</v>
      </c>
      <c r="N347" s="16">
        <v>2021</v>
      </c>
      <c r="O347" s="16">
        <v>2025</v>
      </c>
      <c r="P347" s="62">
        <v>20</v>
      </c>
      <c r="Q347" s="185" t="s">
        <v>4480</v>
      </c>
      <c r="R347" s="17">
        <f t="shared" si="13"/>
        <v>2035</v>
      </c>
      <c r="S347" s="16" t="s">
        <v>63</v>
      </c>
      <c r="T347" s="16"/>
      <c r="U347" s="17">
        <f t="shared" si="14"/>
        <v>2035</v>
      </c>
      <c r="V347" s="331">
        <v>49</v>
      </c>
      <c r="W347" s="331">
        <v>155</v>
      </c>
      <c r="X347" s="331">
        <f>SUM(V347:W352)</f>
        <v>204</v>
      </c>
      <c r="Y347" s="331" t="s">
        <v>7003</v>
      </c>
    </row>
    <row r="348" spans="1:25" s="2" customFormat="1" ht="30.2" customHeight="1" x14ac:dyDescent="0.2">
      <c r="A348" s="331"/>
      <c r="B348" s="331"/>
      <c r="C348" s="337"/>
      <c r="D348" s="338"/>
      <c r="E348" s="337"/>
      <c r="F348" s="16" t="s">
        <v>34</v>
      </c>
      <c r="G348" s="338"/>
      <c r="H348" s="337"/>
      <c r="I348" s="337"/>
      <c r="J348" s="183">
        <v>6.4</v>
      </c>
      <c r="K348" s="54">
        <v>159</v>
      </c>
      <c r="L348" s="183">
        <v>6</v>
      </c>
      <c r="M348" s="62">
        <v>2015</v>
      </c>
      <c r="N348" s="16">
        <v>2021</v>
      </c>
      <c r="O348" s="16">
        <v>2025</v>
      </c>
      <c r="P348" s="62">
        <v>20</v>
      </c>
      <c r="Q348" s="185" t="s">
        <v>4480</v>
      </c>
      <c r="R348" s="17">
        <f t="shared" si="13"/>
        <v>2035</v>
      </c>
      <c r="S348" s="16" t="s">
        <v>63</v>
      </c>
      <c r="T348" s="16"/>
      <c r="U348" s="17">
        <f t="shared" si="14"/>
        <v>2035</v>
      </c>
      <c r="V348" s="331"/>
      <c r="W348" s="331"/>
      <c r="X348" s="331"/>
      <c r="Y348" s="331"/>
    </row>
    <row r="349" spans="1:25" s="2" customFormat="1" ht="30.2" customHeight="1" x14ac:dyDescent="0.2">
      <c r="A349" s="331"/>
      <c r="B349" s="331"/>
      <c r="C349" s="337"/>
      <c r="D349" s="54" t="s">
        <v>5340</v>
      </c>
      <c r="E349" s="337"/>
      <c r="F349" s="16" t="s">
        <v>34</v>
      </c>
      <c r="G349" s="54">
        <v>0.5</v>
      </c>
      <c r="H349" s="337"/>
      <c r="I349" s="337"/>
      <c r="J349" s="183">
        <v>0.2</v>
      </c>
      <c r="K349" s="54">
        <v>57</v>
      </c>
      <c r="L349" s="183">
        <v>4</v>
      </c>
      <c r="M349" s="62">
        <v>2015</v>
      </c>
      <c r="N349" s="16">
        <v>2021</v>
      </c>
      <c r="O349" s="16">
        <v>2025</v>
      </c>
      <c r="P349" s="62">
        <v>20</v>
      </c>
      <c r="Q349" s="185" t="s">
        <v>4480</v>
      </c>
      <c r="R349" s="17">
        <f t="shared" si="13"/>
        <v>2035</v>
      </c>
      <c r="S349" s="16" t="s">
        <v>63</v>
      </c>
      <c r="T349" s="16"/>
      <c r="U349" s="17">
        <f t="shared" si="14"/>
        <v>2035</v>
      </c>
      <c r="V349" s="331"/>
      <c r="W349" s="331"/>
      <c r="X349" s="331"/>
      <c r="Y349" s="331"/>
    </row>
    <row r="350" spans="1:25" s="2" customFormat="1" ht="30.2" customHeight="1" x14ac:dyDescent="0.2">
      <c r="A350" s="331"/>
      <c r="B350" s="331"/>
      <c r="C350" s="337"/>
      <c r="D350" s="54" t="s">
        <v>5341</v>
      </c>
      <c r="E350" s="337"/>
      <c r="F350" s="16" t="s">
        <v>34</v>
      </c>
      <c r="G350" s="54">
        <v>0.5</v>
      </c>
      <c r="H350" s="337"/>
      <c r="I350" s="337"/>
      <c r="J350" s="183">
        <v>0.2</v>
      </c>
      <c r="K350" s="54">
        <v>57</v>
      </c>
      <c r="L350" s="183">
        <v>4</v>
      </c>
      <c r="M350" s="62">
        <v>2015</v>
      </c>
      <c r="N350" s="16">
        <v>2021</v>
      </c>
      <c r="O350" s="16">
        <v>2025</v>
      </c>
      <c r="P350" s="62">
        <v>20</v>
      </c>
      <c r="Q350" s="185" t="s">
        <v>4480</v>
      </c>
      <c r="R350" s="17">
        <f t="shared" si="13"/>
        <v>2035</v>
      </c>
      <c r="S350" s="16" t="s">
        <v>63</v>
      </c>
      <c r="T350" s="16"/>
      <c r="U350" s="17">
        <f t="shared" si="14"/>
        <v>2035</v>
      </c>
      <c r="V350" s="331"/>
      <c r="W350" s="331"/>
      <c r="X350" s="331"/>
      <c r="Y350" s="331"/>
    </row>
    <row r="351" spans="1:25" s="2" customFormat="1" ht="30.2" customHeight="1" x14ac:dyDescent="0.2">
      <c r="A351" s="331"/>
      <c r="B351" s="331"/>
      <c r="C351" s="337"/>
      <c r="D351" s="54" t="s">
        <v>5342</v>
      </c>
      <c r="E351" s="337"/>
      <c r="F351" s="16" t="s">
        <v>34</v>
      </c>
      <c r="G351" s="54">
        <v>0.5</v>
      </c>
      <c r="H351" s="337"/>
      <c r="I351" s="337"/>
      <c r="J351" s="183">
        <v>0.2</v>
      </c>
      <c r="K351" s="54">
        <v>57</v>
      </c>
      <c r="L351" s="183">
        <v>4</v>
      </c>
      <c r="M351" s="62">
        <v>2015</v>
      </c>
      <c r="N351" s="16">
        <v>2021</v>
      </c>
      <c r="O351" s="16">
        <v>2025</v>
      </c>
      <c r="P351" s="62">
        <v>20</v>
      </c>
      <c r="Q351" s="185" t="s">
        <v>4480</v>
      </c>
      <c r="R351" s="17">
        <f t="shared" si="13"/>
        <v>2035</v>
      </c>
      <c r="S351" s="16" t="s">
        <v>63</v>
      </c>
      <c r="T351" s="16"/>
      <c r="U351" s="17">
        <f t="shared" si="14"/>
        <v>2035</v>
      </c>
      <c r="V351" s="331"/>
      <c r="W351" s="331"/>
      <c r="X351" s="331"/>
      <c r="Y351" s="331"/>
    </row>
    <row r="352" spans="1:25" s="2" customFormat="1" ht="30.2" customHeight="1" x14ac:dyDescent="0.2">
      <c r="A352" s="331"/>
      <c r="B352" s="331"/>
      <c r="C352" s="337"/>
      <c r="D352" s="54" t="s">
        <v>5343</v>
      </c>
      <c r="E352" s="337"/>
      <c r="F352" s="16" t="s">
        <v>34</v>
      </c>
      <c r="G352" s="54">
        <v>0.5</v>
      </c>
      <c r="H352" s="337"/>
      <c r="I352" s="337"/>
      <c r="J352" s="183">
        <v>0.2</v>
      </c>
      <c r="K352" s="54">
        <v>57</v>
      </c>
      <c r="L352" s="183">
        <v>4</v>
      </c>
      <c r="M352" s="62">
        <v>2015</v>
      </c>
      <c r="N352" s="16">
        <v>2021</v>
      </c>
      <c r="O352" s="16">
        <v>2025</v>
      </c>
      <c r="P352" s="62">
        <v>20</v>
      </c>
      <c r="Q352" s="185" t="s">
        <v>4480</v>
      </c>
      <c r="R352" s="17">
        <f t="shared" si="13"/>
        <v>2035</v>
      </c>
      <c r="S352" s="16" t="s">
        <v>63</v>
      </c>
      <c r="T352" s="16"/>
      <c r="U352" s="17">
        <f t="shared" si="14"/>
        <v>2035</v>
      </c>
      <c r="V352" s="331"/>
      <c r="W352" s="331"/>
      <c r="X352" s="331"/>
      <c r="Y352" s="331"/>
    </row>
    <row r="353" spans="1:25" s="2" customFormat="1" ht="30.2" customHeight="1" x14ac:dyDescent="0.2">
      <c r="A353" s="331">
        <v>27</v>
      </c>
      <c r="B353" s="331" t="s">
        <v>5344</v>
      </c>
      <c r="C353" s="337" t="s">
        <v>5345</v>
      </c>
      <c r="D353" s="338" t="s">
        <v>5346</v>
      </c>
      <c r="E353" s="337" t="s">
        <v>5347</v>
      </c>
      <c r="F353" s="16" t="s">
        <v>34</v>
      </c>
      <c r="G353" s="338">
        <v>0.5</v>
      </c>
      <c r="H353" s="337" t="s">
        <v>5348</v>
      </c>
      <c r="I353" s="337" t="s">
        <v>5349</v>
      </c>
      <c r="J353" s="183">
        <v>128.6</v>
      </c>
      <c r="K353" s="54">
        <v>377</v>
      </c>
      <c r="L353" s="183">
        <v>7</v>
      </c>
      <c r="M353" s="62">
        <v>2015</v>
      </c>
      <c r="N353" s="16">
        <v>2021</v>
      </c>
      <c r="O353" s="16">
        <v>2025</v>
      </c>
      <c r="P353" s="62">
        <v>13</v>
      </c>
      <c r="Q353" s="185" t="s">
        <v>4480</v>
      </c>
      <c r="R353" s="17">
        <f t="shared" si="13"/>
        <v>2028</v>
      </c>
      <c r="S353" s="16" t="s">
        <v>63</v>
      </c>
      <c r="T353" s="16"/>
      <c r="U353" s="17">
        <f t="shared" si="14"/>
        <v>2028</v>
      </c>
      <c r="V353" s="331">
        <v>75</v>
      </c>
      <c r="W353" s="331">
        <v>260</v>
      </c>
      <c r="X353" s="331">
        <f>SUM(V353:W366)</f>
        <v>335</v>
      </c>
      <c r="Y353" s="331" t="s">
        <v>7003</v>
      </c>
    </row>
    <row r="354" spans="1:25" s="2" customFormat="1" ht="30.2" customHeight="1" x14ac:dyDescent="0.2">
      <c r="A354" s="331"/>
      <c r="B354" s="331"/>
      <c r="C354" s="337"/>
      <c r="D354" s="338"/>
      <c r="E354" s="337"/>
      <c r="F354" s="16" t="s">
        <v>34</v>
      </c>
      <c r="G354" s="338"/>
      <c r="H354" s="337"/>
      <c r="I354" s="337"/>
      <c r="J354" s="183">
        <v>17.600000000000001</v>
      </c>
      <c r="K354" s="54">
        <v>325</v>
      </c>
      <c r="L354" s="183">
        <v>6</v>
      </c>
      <c r="M354" s="62">
        <v>2015</v>
      </c>
      <c r="N354" s="16">
        <v>2021</v>
      </c>
      <c r="O354" s="16">
        <v>2025</v>
      </c>
      <c r="P354" s="62">
        <v>13</v>
      </c>
      <c r="Q354" s="185" t="s">
        <v>4480</v>
      </c>
      <c r="R354" s="17">
        <f t="shared" si="13"/>
        <v>2028</v>
      </c>
      <c r="S354" s="16" t="s">
        <v>63</v>
      </c>
      <c r="T354" s="16"/>
      <c r="U354" s="17">
        <f t="shared" si="14"/>
        <v>2028</v>
      </c>
      <c r="V354" s="331"/>
      <c r="W354" s="331"/>
      <c r="X354" s="331"/>
      <c r="Y354" s="331"/>
    </row>
    <row r="355" spans="1:25" s="2" customFormat="1" ht="30.2" customHeight="1" x14ac:dyDescent="0.2">
      <c r="A355" s="331"/>
      <c r="B355" s="331"/>
      <c r="C355" s="337"/>
      <c r="D355" s="338"/>
      <c r="E355" s="337"/>
      <c r="F355" s="16" t="s">
        <v>34</v>
      </c>
      <c r="G355" s="338"/>
      <c r="H355" s="337"/>
      <c r="I355" s="337"/>
      <c r="J355" s="183">
        <v>4.7</v>
      </c>
      <c r="K355" s="54">
        <v>159</v>
      </c>
      <c r="L355" s="183">
        <v>6</v>
      </c>
      <c r="M355" s="62">
        <v>2015</v>
      </c>
      <c r="N355" s="16">
        <v>2021</v>
      </c>
      <c r="O355" s="16">
        <v>2025</v>
      </c>
      <c r="P355" s="62">
        <v>13</v>
      </c>
      <c r="Q355" s="185" t="s">
        <v>4480</v>
      </c>
      <c r="R355" s="17">
        <f t="shared" si="13"/>
        <v>2028</v>
      </c>
      <c r="S355" s="16" t="s">
        <v>63</v>
      </c>
      <c r="T355" s="16"/>
      <c r="U355" s="17">
        <f t="shared" si="14"/>
        <v>2028</v>
      </c>
      <c r="V355" s="331"/>
      <c r="W355" s="331"/>
      <c r="X355" s="331"/>
      <c r="Y355" s="331"/>
    </row>
    <row r="356" spans="1:25" s="2" customFormat="1" ht="30.2" customHeight="1" x14ac:dyDescent="0.2">
      <c r="A356" s="331"/>
      <c r="B356" s="331"/>
      <c r="C356" s="337"/>
      <c r="D356" s="338"/>
      <c r="E356" s="337"/>
      <c r="F356" s="16" t="s">
        <v>34</v>
      </c>
      <c r="G356" s="338"/>
      <c r="H356" s="337"/>
      <c r="I356" s="337"/>
      <c r="J356" s="183">
        <v>0.3</v>
      </c>
      <c r="K356" s="54">
        <v>57</v>
      </c>
      <c r="L356" s="183">
        <v>4</v>
      </c>
      <c r="M356" s="62">
        <v>2015</v>
      </c>
      <c r="N356" s="16">
        <v>2021</v>
      </c>
      <c r="O356" s="16">
        <v>2025</v>
      </c>
      <c r="P356" s="62">
        <v>13</v>
      </c>
      <c r="Q356" s="185" t="s">
        <v>4480</v>
      </c>
      <c r="R356" s="17">
        <f t="shared" si="13"/>
        <v>2028</v>
      </c>
      <c r="S356" s="16" t="s">
        <v>63</v>
      </c>
      <c r="T356" s="16"/>
      <c r="U356" s="17">
        <f t="shared" si="14"/>
        <v>2028</v>
      </c>
      <c r="V356" s="331"/>
      <c r="W356" s="331"/>
      <c r="X356" s="331"/>
      <c r="Y356" s="331"/>
    </row>
    <row r="357" spans="1:25" s="2" customFormat="1" ht="30.2" customHeight="1" x14ac:dyDescent="0.2">
      <c r="A357" s="331"/>
      <c r="B357" s="331"/>
      <c r="C357" s="337"/>
      <c r="D357" s="338"/>
      <c r="E357" s="337"/>
      <c r="F357" s="16" t="s">
        <v>34</v>
      </c>
      <c r="G357" s="338"/>
      <c r="H357" s="337"/>
      <c r="I357" s="337"/>
      <c r="J357" s="183">
        <v>0.7</v>
      </c>
      <c r="K357" s="54">
        <v>32</v>
      </c>
      <c r="L357" s="183">
        <v>4</v>
      </c>
      <c r="M357" s="62">
        <v>2015</v>
      </c>
      <c r="N357" s="16">
        <v>2021</v>
      </c>
      <c r="O357" s="16">
        <v>2025</v>
      </c>
      <c r="P357" s="62">
        <v>13</v>
      </c>
      <c r="Q357" s="185" t="s">
        <v>4480</v>
      </c>
      <c r="R357" s="17">
        <f t="shared" si="13"/>
        <v>2028</v>
      </c>
      <c r="S357" s="16" t="s">
        <v>63</v>
      </c>
      <c r="T357" s="16"/>
      <c r="U357" s="17">
        <f t="shared" si="14"/>
        <v>2028</v>
      </c>
      <c r="V357" s="331"/>
      <c r="W357" s="331"/>
      <c r="X357" s="331"/>
      <c r="Y357" s="331"/>
    </row>
    <row r="358" spans="1:25" s="2" customFormat="1" ht="30.2" customHeight="1" x14ac:dyDescent="0.2">
      <c r="A358" s="331"/>
      <c r="B358" s="331"/>
      <c r="C358" s="337"/>
      <c r="D358" s="338" t="s">
        <v>5350</v>
      </c>
      <c r="E358" s="337"/>
      <c r="F358" s="16" t="s">
        <v>34</v>
      </c>
      <c r="G358" s="338">
        <v>0.5</v>
      </c>
      <c r="H358" s="337"/>
      <c r="I358" s="337"/>
      <c r="J358" s="183">
        <v>1.6</v>
      </c>
      <c r="K358" s="54">
        <v>32</v>
      </c>
      <c r="L358" s="183">
        <v>4</v>
      </c>
      <c r="M358" s="62">
        <v>2015</v>
      </c>
      <c r="N358" s="16">
        <v>2021</v>
      </c>
      <c r="O358" s="16">
        <v>2025</v>
      </c>
      <c r="P358" s="62">
        <v>13</v>
      </c>
      <c r="Q358" s="185" t="s">
        <v>4480</v>
      </c>
      <c r="R358" s="17">
        <f t="shared" si="13"/>
        <v>2028</v>
      </c>
      <c r="S358" s="16" t="s">
        <v>63</v>
      </c>
      <c r="T358" s="16"/>
      <c r="U358" s="17">
        <f t="shared" si="14"/>
        <v>2028</v>
      </c>
      <c r="V358" s="331"/>
      <c r="W358" s="331"/>
      <c r="X358" s="331"/>
      <c r="Y358" s="331"/>
    </row>
    <row r="359" spans="1:25" s="2" customFormat="1" ht="30.2" customHeight="1" x14ac:dyDescent="0.2">
      <c r="A359" s="331"/>
      <c r="B359" s="331"/>
      <c r="C359" s="337"/>
      <c r="D359" s="338"/>
      <c r="E359" s="337"/>
      <c r="F359" s="16" t="s">
        <v>34</v>
      </c>
      <c r="G359" s="338"/>
      <c r="H359" s="337"/>
      <c r="I359" s="337"/>
      <c r="J359" s="183">
        <v>2.1</v>
      </c>
      <c r="K359" s="54">
        <v>18</v>
      </c>
      <c r="L359" s="183">
        <v>3.5</v>
      </c>
      <c r="M359" s="62">
        <v>2015</v>
      </c>
      <c r="N359" s="16">
        <v>2021</v>
      </c>
      <c r="O359" s="16">
        <v>2025</v>
      </c>
      <c r="P359" s="62">
        <v>13</v>
      </c>
      <c r="Q359" s="185" t="s">
        <v>4480</v>
      </c>
      <c r="R359" s="17">
        <f t="shared" si="13"/>
        <v>2028</v>
      </c>
      <c r="S359" s="16" t="s">
        <v>63</v>
      </c>
      <c r="T359" s="16"/>
      <c r="U359" s="17">
        <f t="shared" si="14"/>
        <v>2028</v>
      </c>
      <c r="V359" s="331"/>
      <c r="W359" s="331"/>
      <c r="X359" s="331"/>
      <c r="Y359" s="331"/>
    </row>
    <row r="360" spans="1:25" s="2" customFormat="1" ht="30.2" customHeight="1" x14ac:dyDescent="0.2">
      <c r="A360" s="331"/>
      <c r="B360" s="331"/>
      <c r="C360" s="337"/>
      <c r="D360" s="338" t="s">
        <v>5351</v>
      </c>
      <c r="E360" s="337"/>
      <c r="F360" s="16" t="s">
        <v>34</v>
      </c>
      <c r="G360" s="338">
        <v>0.45</v>
      </c>
      <c r="H360" s="337"/>
      <c r="I360" s="337"/>
      <c r="J360" s="183">
        <v>1.2</v>
      </c>
      <c r="K360" s="54">
        <v>377</v>
      </c>
      <c r="L360" s="183">
        <v>7</v>
      </c>
      <c r="M360" s="62">
        <v>2015</v>
      </c>
      <c r="N360" s="16">
        <v>2021</v>
      </c>
      <c r="O360" s="16">
        <v>2025</v>
      </c>
      <c r="P360" s="62">
        <v>13</v>
      </c>
      <c r="Q360" s="185" t="s">
        <v>4480</v>
      </c>
      <c r="R360" s="17">
        <f t="shared" si="13"/>
        <v>2028</v>
      </c>
      <c r="S360" s="16" t="s">
        <v>63</v>
      </c>
      <c r="T360" s="16"/>
      <c r="U360" s="17">
        <f t="shared" si="14"/>
        <v>2028</v>
      </c>
      <c r="V360" s="331"/>
      <c r="W360" s="331"/>
      <c r="X360" s="331"/>
      <c r="Y360" s="331"/>
    </row>
    <row r="361" spans="1:25" s="2" customFormat="1" ht="30.2" customHeight="1" x14ac:dyDescent="0.2">
      <c r="A361" s="331"/>
      <c r="B361" s="331"/>
      <c r="C361" s="337"/>
      <c r="D361" s="338"/>
      <c r="E361" s="337"/>
      <c r="F361" s="16" t="s">
        <v>34</v>
      </c>
      <c r="G361" s="338"/>
      <c r="H361" s="337"/>
      <c r="I361" s="337"/>
      <c r="J361" s="183">
        <v>49.8</v>
      </c>
      <c r="K361" s="54">
        <v>219</v>
      </c>
      <c r="L361" s="183">
        <v>6</v>
      </c>
      <c r="M361" s="62">
        <v>2015</v>
      </c>
      <c r="N361" s="16">
        <v>2021</v>
      </c>
      <c r="O361" s="16">
        <v>2025</v>
      </c>
      <c r="P361" s="62">
        <v>13</v>
      </c>
      <c r="Q361" s="185" t="s">
        <v>4480</v>
      </c>
      <c r="R361" s="17">
        <f t="shared" si="13"/>
        <v>2028</v>
      </c>
      <c r="S361" s="16" t="s">
        <v>63</v>
      </c>
      <c r="T361" s="16"/>
      <c r="U361" s="17">
        <f t="shared" si="14"/>
        <v>2028</v>
      </c>
      <c r="V361" s="331"/>
      <c r="W361" s="331"/>
      <c r="X361" s="331"/>
      <c r="Y361" s="331"/>
    </row>
    <row r="362" spans="1:25" s="2" customFormat="1" ht="30.2" customHeight="1" x14ac:dyDescent="0.2">
      <c r="A362" s="331"/>
      <c r="B362" s="331"/>
      <c r="C362" s="337"/>
      <c r="D362" s="338"/>
      <c r="E362" s="337"/>
      <c r="F362" s="16" t="s">
        <v>34</v>
      </c>
      <c r="G362" s="338"/>
      <c r="H362" s="337"/>
      <c r="I362" s="337"/>
      <c r="J362" s="183">
        <v>6.2</v>
      </c>
      <c r="K362" s="54">
        <v>89</v>
      </c>
      <c r="L362" s="183">
        <v>5</v>
      </c>
      <c r="M362" s="62">
        <v>2015</v>
      </c>
      <c r="N362" s="16">
        <v>2021</v>
      </c>
      <c r="O362" s="16">
        <v>2025</v>
      </c>
      <c r="P362" s="62">
        <v>13</v>
      </c>
      <c r="Q362" s="185" t="s">
        <v>4480</v>
      </c>
      <c r="R362" s="17">
        <f t="shared" si="13"/>
        <v>2028</v>
      </c>
      <c r="S362" s="16" t="s">
        <v>63</v>
      </c>
      <c r="T362" s="16"/>
      <c r="U362" s="17">
        <f t="shared" si="14"/>
        <v>2028</v>
      </c>
      <c r="V362" s="331"/>
      <c r="W362" s="331"/>
      <c r="X362" s="331"/>
      <c r="Y362" s="331"/>
    </row>
    <row r="363" spans="1:25" s="2" customFormat="1" ht="30.2" customHeight="1" x14ac:dyDescent="0.2">
      <c r="A363" s="331"/>
      <c r="B363" s="331"/>
      <c r="C363" s="337"/>
      <c r="D363" s="338"/>
      <c r="E363" s="337"/>
      <c r="F363" s="16" t="s">
        <v>34</v>
      </c>
      <c r="G363" s="338"/>
      <c r="H363" s="337"/>
      <c r="I363" s="337"/>
      <c r="J363" s="183">
        <v>1</v>
      </c>
      <c r="K363" s="54">
        <v>57</v>
      </c>
      <c r="L363" s="183">
        <v>4</v>
      </c>
      <c r="M363" s="62">
        <v>2015</v>
      </c>
      <c r="N363" s="16">
        <v>2021</v>
      </c>
      <c r="O363" s="16">
        <v>2025</v>
      </c>
      <c r="P363" s="62">
        <v>13</v>
      </c>
      <c r="Q363" s="185" t="s">
        <v>4480</v>
      </c>
      <c r="R363" s="17">
        <f t="shared" si="13"/>
        <v>2028</v>
      </c>
      <c r="S363" s="16" t="s">
        <v>63</v>
      </c>
      <c r="T363" s="16"/>
      <c r="U363" s="17">
        <f t="shared" si="14"/>
        <v>2028</v>
      </c>
      <c r="V363" s="331"/>
      <c r="W363" s="331"/>
      <c r="X363" s="331"/>
      <c r="Y363" s="331"/>
    </row>
    <row r="364" spans="1:25" s="2" customFormat="1" ht="30.2" customHeight="1" x14ac:dyDescent="0.2">
      <c r="A364" s="331"/>
      <c r="B364" s="331"/>
      <c r="C364" s="337"/>
      <c r="D364" s="338"/>
      <c r="E364" s="337"/>
      <c r="F364" s="16" t="s">
        <v>34</v>
      </c>
      <c r="G364" s="338"/>
      <c r="H364" s="337"/>
      <c r="I364" s="337"/>
      <c r="J364" s="183">
        <v>1.7</v>
      </c>
      <c r="K364" s="54">
        <v>32</v>
      </c>
      <c r="L364" s="183">
        <v>4</v>
      </c>
      <c r="M364" s="62">
        <v>2015</v>
      </c>
      <c r="N364" s="16">
        <v>2021</v>
      </c>
      <c r="O364" s="16">
        <v>2025</v>
      </c>
      <c r="P364" s="62">
        <v>13</v>
      </c>
      <c r="Q364" s="185" t="s">
        <v>4480</v>
      </c>
      <c r="R364" s="17">
        <f t="shared" si="13"/>
        <v>2028</v>
      </c>
      <c r="S364" s="16" t="s">
        <v>63</v>
      </c>
      <c r="T364" s="16"/>
      <c r="U364" s="17">
        <f t="shared" si="14"/>
        <v>2028</v>
      </c>
      <c r="V364" s="331"/>
      <c r="W364" s="331"/>
      <c r="X364" s="331"/>
      <c r="Y364" s="331"/>
    </row>
    <row r="365" spans="1:25" s="2" customFormat="1" ht="30.2" customHeight="1" x14ac:dyDescent="0.2">
      <c r="A365" s="331"/>
      <c r="B365" s="331"/>
      <c r="C365" s="337"/>
      <c r="D365" s="338" t="s">
        <v>5352</v>
      </c>
      <c r="E365" s="337"/>
      <c r="F365" s="16" t="s">
        <v>34</v>
      </c>
      <c r="G365" s="338">
        <v>0.45</v>
      </c>
      <c r="H365" s="337"/>
      <c r="I365" s="337"/>
      <c r="J365" s="183">
        <v>3.4</v>
      </c>
      <c r="K365" s="54">
        <v>32</v>
      </c>
      <c r="L365" s="183">
        <v>4</v>
      </c>
      <c r="M365" s="62">
        <v>2015</v>
      </c>
      <c r="N365" s="16">
        <v>2021</v>
      </c>
      <c r="O365" s="16">
        <v>2025</v>
      </c>
      <c r="P365" s="62">
        <v>13</v>
      </c>
      <c r="Q365" s="185" t="s">
        <v>4480</v>
      </c>
      <c r="R365" s="17">
        <f t="shared" si="13"/>
        <v>2028</v>
      </c>
      <c r="S365" s="16" t="s">
        <v>63</v>
      </c>
      <c r="T365" s="16"/>
      <c r="U365" s="17">
        <f t="shared" si="14"/>
        <v>2028</v>
      </c>
      <c r="V365" s="331"/>
      <c r="W365" s="331"/>
      <c r="X365" s="331"/>
      <c r="Y365" s="331"/>
    </row>
    <row r="366" spans="1:25" s="2" customFormat="1" ht="30.2" customHeight="1" x14ac:dyDescent="0.2">
      <c r="A366" s="331"/>
      <c r="B366" s="331"/>
      <c r="C366" s="337"/>
      <c r="D366" s="338"/>
      <c r="E366" s="337"/>
      <c r="F366" s="16" t="s">
        <v>34</v>
      </c>
      <c r="G366" s="338"/>
      <c r="H366" s="337"/>
      <c r="I366" s="337"/>
      <c r="J366" s="183">
        <v>2.1</v>
      </c>
      <c r="K366" s="54">
        <v>18</v>
      </c>
      <c r="L366" s="183">
        <v>3.5</v>
      </c>
      <c r="M366" s="62">
        <v>2015</v>
      </c>
      <c r="N366" s="16">
        <v>2021</v>
      </c>
      <c r="O366" s="16">
        <v>2025</v>
      </c>
      <c r="P366" s="62">
        <v>13</v>
      </c>
      <c r="Q366" s="185" t="s">
        <v>4480</v>
      </c>
      <c r="R366" s="17">
        <f t="shared" si="13"/>
        <v>2028</v>
      </c>
      <c r="S366" s="16" t="s">
        <v>63</v>
      </c>
      <c r="T366" s="16"/>
      <c r="U366" s="17">
        <f t="shared" si="14"/>
        <v>2028</v>
      </c>
      <c r="V366" s="331"/>
      <c r="W366" s="331"/>
      <c r="X366" s="331"/>
      <c r="Y366" s="331"/>
    </row>
    <row r="367" spans="1:25" s="2" customFormat="1" ht="30.2" customHeight="1" x14ac:dyDescent="0.2">
      <c r="A367" s="331">
        <v>28</v>
      </c>
      <c r="B367" s="331" t="s">
        <v>5354</v>
      </c>
      <c r="C367" s="337" t="s">
        <v>5355</v>
      </c>
      <c r="D367" s="54" t="s">
        <v>5356</v>
      </c>
      <c r="E367" s="337" t="s">
        <v>5353</v>
      </c>
      <c r="F367" s="16" t="s">
        <v>39</v>
      </c>
      <c r="G367" s="54">
        <v>0.9</v>
      </c>
      <c r="H367" s="337">
        <v>0.05</v>
      </c>
      <c r="I367" s="337">
        <v>45</v>
      </c>
      <c r="J367" s="183">
        <v>0.7</v>
      </c>
      <c r="K367" s="54">
        <v>57</v>
      </c>
      <c r="L367" s="183">
        <v>4</v>
      </c>
      <c r="M367" s="62">
        <v>2015</v>
      </c>
      <c r="N367" s="16">
        <v>2021</v>
      </c>
      <c r="O367" s="16">
        <v>2025</v>
      </c>
      <c r="P367" s="62">
        <v>20</v>
      </c>
      <c r="Q367" s="185" t="s">
        <v>83</v>
      </c>
      <c r="R367" s="17">
        <f t="shared" si="13"/>
        <v>2035</v>
      </c>
      <c r="S367" s="16" t="s">
        <v>63</v>
      </c>
      <c r="T367" s="16"/>
      <c r="U367" s="17">
        <f t="shared" si="14"/>
        <v>2035</v>
      </c>
      <c r="V367" s="331">
        <v>22</v>
      </c>
      <c r="W367" s="331">
        <v>120</v>
      </c>
      <c r="X367" s="331">
        <f>SUM(V367:W370)</f>
        <v>142</v>
      </c>
      <c r="Y367" s="331" t="s">
        <v>7003</v>
      </c>
    </row>
    <row r="368" spans="1:25" s="2" customFormat="1" ht="30.2" customHeight="1" x14ac:dyDescent="0.2">
      <c r="A368" s="331"/>
      <c r="B368" s="331"/>
      <c r="C368" s="337"/>
      <c r="D368" s="54" t="s">
        <v>5357</v>
      </c>
      <c r="E368" s="337"/>
      <c r="F368" s="16" t="s">
        <v>39</v>
      </c>
      <c r="G368" s="54">
        <v>0.9</v>
      </c>
      <c r="H368" s="337"/>
      <c r="I368" s="337"/>
      <c r="J368" s="183">
        <v>0.4</v>
      </c>
      <c r="K368" s="54">
        <v>57</v>
      </c>
      <c r="L368" s="183">
        <v>4</v>
      </c>
      <c r="M368" s="62">
        <v>2015</v>
      </c>
      <c r="N368" s="16">
        <v>2021</v>
      </c>
      <c r="O368" s="16">
        <v>2025</v>
      </c>
      <c r="P368" s="62">
        <v>20</v>
      </c>
      <c r="Q368" s="185" t="s">
        <v>83</v>
      </c>
      <c r="R368" s="17">
        <f t="shared" si="13"/>
        <v>2035</v>
      </c>
      <c r="S368" s="16" t="s">
        <v>63</v>
      </c>
      <c r="T368" s="16"/>
      <c r="U368" s="17">
        <f t="shared" si="14"/>
        <v>2035</v>
      </c>
      <c r="V368" s="331"/>
      <c r="W368" s="331"/>
      <c r="X368" s="331"/>
      <c r="Y368" s="331"/>
    </row>
    <row r="369" spans="1:25" s="2" customFormat="1" ht="30.2" customHeight="1" x14ac:dyDescent="0.2">
      <c r="A369" s="331"/>
      <c r="B369" s="331"/>
      <c r="C369" s="337"/>
      <c r="D369" s="338" t="s">
        <v>5358</v>
      </c>
      <c r="E369" s="337"/>
      <c r="F369" s="16" t="s">
        <v>39</v>
      </c>
      <c r="G369" s="338">
        <v>0.9</v>
      </c>
      <c r="H369" s="337"/>
      <c r="I369" s="337"/>
      <c r="J369" s="183">
        <v>0.8</v>
      </c>
      <c r="K369" s="54">
        <v>57</v>
      </c>
      <c r="L369" s="183">
        <v>4</v>
      </c>
      <c r="M369" s="62">
        <v>2015</v>
      </c>
      <c r="N369" s="16">
        <v>2021</v>
      </c>
      <c r="O369" s="16">
        <v>2025</v>
      </c>
      <c r="P369" s="62">
        <v>20</v>
      </c>
      <c r="Q369" s="185" t="s">
        <v>83</v>
      </c>
      <c r="R369" s="17">
        <f t="shared" si="13"/>
        <v>2035</v>
      </c>
      <c r="S369" s="16" t="s">
        <v>63</v>
      </c>
      <c r="T369" s="16"/>
      <c r="U369" s="17">
        <f t="shared" si="14"/>
        <v>2035</v>
      </c>
      <c r="V369" s="331"/>
      <c r="W369" s="331"/>
      <c r="X369" s="331"/>
      <c r="Y369" s="331"/>
    </row>
    <row r="370" spans="1:25" s="2" customFormat="1" ht="30.2" customHeight="1" x14ac:dyDescent="0.2">
      <c r="A370" s="331"/>
      <c r="B370" s="331"/>
      <c r="C370" s="337"/>
      <c r="D370" s="338"/>
      <c r="E370" s="337"/>
      <c r="F370" s="16" t="s">
        <v>39</v>
      </c>
      <c r="G370" s="338"/>
      <c r="H370" s="337"/>
      <c r="I370" s="337"/>
      <c r="J370" s="183">
        <v>0.2</v>
      </c>
      <c r="K370" s="54">
        <v>32</v>
      </c>
      <c r="L370" s="183">
        <v>4</v>
      </c>
      <c r="M370" s="62">
        <v>2015</v>
      </c>
      <c r="N370" s="16">
        <v>2021</v>
      </c>
      <c r="O370" s="16">
        <v>2025</v>
      </c>
      <c r="P370" s="62">
        <v>20</v>
      </c>
      <c r="Q370" s="185" t="s">
        <v>83</v>
      </c>
      <c r="R370" s="17">
        <f t="shared" si="13"/>
        <v>2035</v>
      </c>
      <c r="S370" s="16" t="s">
        <v>63</v>
      </c>
      <c r="T370" s="16"/>
      <c r="U370" s="17">
        <f t="shared" si="14"/>
        <v>2035</v>
      </c>
      <c r="V370" s="331"/>
      <c r="W370" s="331"/>
      <c r="X370" s="331"/>
      <c r="Y370" s="331"/>
    </row>
    <row r="371" spans="1:25" s="2" customFormat="1" ht="30.2" customHeight="1" x14ac:dyDescent="0.2">
      <c r="A371" s="331">
        <v>29</v>
      </c>
      <c r="B371" s="331" t="s">
        <v>5359</v>
      </c>
      <c r="C371" s="337" t="s">
        <v>5360</v>
      </c>
      <c r="D371" s="338" t="s">
        <v>5361</v>
      </c>
      <c r="E371" s="337" t="s">
        <v>929</v>
      </c>
      <c r="F371" s="16" t="s">
        <v>39</v>
      </c>
      <c r="G371" s="338">
        <v>0.5</v>
      </c>
      <c r="H371" s="337">
        <v>0.12</v>
      </c>
      <c r="I371" s="337">
        <v>122</v>
      </c>
      <c r="J371" s="183">
        <v>45.7</v>
      </c>
      <c r="K371" s="54">
        <v>325</v>
      </c>
      <c r="L371" s="183">
        <v>6</v>
      </c>
      <c r="M371" s="62">
        <v>2015</v>
      </c>
      <c r="N371" s="16">
        <v>2023</v>
      </c>
      <c r="O371" s="16">
        <v>2025</v>
      </c>
      <c r="P371" s="62">
        <v>20</v>
      </c>
      <c r="Q371" s="185" t="s">
        <v>253</v>
      </c>
      <c r="R371" s="17">
        <f t="shared" si="13"/>
        <v>2035</v>
      </c>
      <c r="S371" s="16" t="s">
        <v>63</v>
      </c>
      <c r="T371" s="16"/>
      <c r="U371" s="17">
        <f t="shared" si="14"/>
        <v>2035</v>
      </c>
      <c r="V371" s="331">
        <v>14</v>
      </c>
      <c r="W371" s="331">
        <v>4</v>
      </c>
      <c r="X371" s="331">
        <v>18</v>
      </c>
      <c r="Y371" s="331" t="s">
        <v>7003</v>
      </c>
    </row>
    <row r="372" spans="1:25" s="2" customFormat="1" ht="30.2" customHeight="1" x14ac:dyDescent="0.2">
      <c r="A372" s="331"/>
      <c r="B372" s="331"/>
      <c r="C372" s="337"/>
      <c r="D372" s="338"/>
      <c r="E372" s="337"/>
      <c r="F372" s="16" t="s">
        <v>39</v>
      </c>
      <c r="G372" s="338"/>
      <c r="H372" s="337"/>
      <c r="I372" s="337"/>
      <c r="J372" s="183">
        <v>0.4</v>
      </c>
      <c r="K372" s="54">
        <v>159</v>
      </c>
      <c r="L372" s="183">
        <v>6</v>
      </c>
      <c r="M372" s="62">
        <v>2015</v>
      </c>
      <c r="N372" s="16">
        <v>2023</v>
      </c>
      <c r="O372" s="16">
        <v>2025</v>
      </c>
      <c r="P372" s="62">
        <v>20</v>
      </c>
      <c r="Q372" s="185" t="s">
        <v>253</v>
      </c>
      <c r="R372" s="17">
        <f t="shared" si="13"/>
        <v>2035</v>
      </c>
      <c r="S372" s="16" t="s">
        <v>63</v>
      </c>
      <c r="T372" s="16"/>
      <c r="U372" s="17">
        <f t="shared" si="14"/>
        <v>2035</v>
      </c>
      <c r="V372" s="331"/>
      <c r="W372" s="331"/>
      <c r="X372" s="331"/>
      <c r="Y372" s="331"/>
    </row>
    <row r="373" spans="1:25" s="2" customFormat="1" ht="30.2" customHeight="1" x14ac:dyDescent="0.2">
      <c r="A373" s="331"/>
      <c r="B373" s="331"/>
      <c r="C373" s="337"/>
      <c r="D373" s="338"/>
      <c r="E373" s="337"/>
      <c r="F373" s="16" t="s">
        <v>39</v>
      </c>
      <c r="G373" s="338"/>
      <c r="H373" s="337"/>
      <c r="I373" s="337"/>
      <c r="J373" s="183">
        <v>0.3</v>
      </c>
      <c r="K373" s="54">
        <v>89</v>
      </c>
      <c r="L373" s="183">
        <v>5</v>
      </c>
      <c r="M373" s="62">
        <v>2015</v>
      </c>
      <c r="N373" s="16">
        <v>2023</v>
      </c>
      <c r="O373" s="16">
        <v>2025</v>
      </c>
      <c r="P373" s="62">
        <v>20</v>
      </c>
      <c r="Q373" s="185" t="s">
        <v>253</v>
      </c>
      <c r="R373" s="17">
        <f t="shared" si="13"/>
        <v>2035</v>
      </c>
      <c r="S373" s="16" t="s">
        <v>63</v>
      </c>
      <c r="T373" s="16"/>
      <c r="U373" s="17">
        <f t="shared" si="14"/>
        <v>2035</v>
      </c>
      <c r="V373" s="331"/>
      <c r="W373" s="331"/>
      <c r="X373" s="331"/>
      <c r="Y373" s="331"/>
    </row>
    <row r="374" spans="1:25" s="2" customFormat="1" ht="30.2" customHeight="1" x14ac:dyDescent="0.2">
      <c r="A374" s="331"/>
      <c r="B374" s="331"/>
      <c r="C374" s="337"/>
      <c r="D374" s="338"/>
      <c r="E374" s="337"/>
      <c r="F374" s="16" t="s">
        <v>39</v>
      </c>
      <c r="G374" s="338"/>
      <c r="H374" s="337"/>
      <c r="I374" s="337"/>
      <c r="J374" s="183">
        <v>1.4</v>
      </c>
      <c r="K374" s="54">
        <v>57</v>
      </c>
      <c r="L374" s="183">
        <v>4</v>
      </c>
      <c r="M374" s="62">
        <v>2015</v>
      </c>
      <c r="N374" s="16">
        <v>2023</v>
      </c>
      <c r="O374" s="16">
        <v>2025</v>
      </c>
      <c r="P374" s="62">
        <v>20</v>
      </c>
      <c r="Q374" s="185" t="s">
        <v>253</v>
      </c>
      <c r="R374" s="17">
        <f t="shared" si="13"/>
        <v>2035</v>
      </c>
      <c r="S374" s="16" t="s">
        <v>63</v>
      </c>
      <c r="T374" s="16"/>
      <c r="U374" s="17">
        <f t="shared" si="14"/>
        <v>2035</v>
      </c>
      <c r="V374" s="331"/>
      <c r="W374" s="331"/>
      <c r="X374" s="331"/>
      <c r="Y374" s="331"/>
    </row>
    <row r="375" spans="1:25" s="2" customFormat="1" ht="30.2" customHeight="1" x14ac:dyDescent="0.2">
      <c r="A375" s="331"/>
      <c r="B375" s="331"/>
      <c r="C375" s="337"/>
      <c r="D375" s="338" t="s">
        <v>5362</v>
      </c>
      <c r="E375" s="337"/>
      <c r="F375" s="16" t="s">
        <v>39</v>
      </c>
      <c r="G375" s="338">
        <v>0.5</v>
      </c>
      <c r="H375" s="337"/>
      <c r="I375" s="337"/>
      <c r="J375" s="183">
        <v>2.6</v>
      </c>
      <c r="K375" s="54">
        <v>325</v>
      </c>
      <c r="L375" s="183">
        <v>6</v>
      </c>
      <c r="M375" s="62">
        <v>2015</v>
      </c>
      <c r="N375" s="16">
        <v>2023</v>
      </c>
      <c r="O375" s="16">
        <v>2025</v>
      </c>
      <c r="P375" s="62">
        <v>20</v>
      </c>
      <c r="Q375" s="185" t="s">
        <v>253</v>
      </c>
      <c r="R375" s="17">
        <f t="shared" si="13"/>
        <v>2035</v>
      </c>
      <c r="S375" s="16" t="s">
        <v>63</v>
      </c>
      <c r="T375" s="16"/>
      <c r="U375" s="17">
        <f t="shared" si="14"/>
        <v>2035</v>
      </c>
      <c r="V375" s="331"/>
      <c r="W375" s="331"/>
      <c r="X375" s="331"/>
      <c r="Y375" s="331"/>
    </row>
    <row r="376" spans="1:25" s="2" customFormat="1" ht="30.2" customHeight="1" x14ac:dyDescent="0.2">
      <c r="A376" s="331"/>
      <c r="B376" s="331"/>
      <c r="C376" s="337"/>
      <c r="D376" s="338"/>
      <c r="E376" s="337"/>
      <c r="F376" s="16" t="s">
        <v>39</v>
      </c>
      <c r="G376" s="338"/>
      <c r="H376" s="337"/>
      <c r="I376" s="337"/>
      <c r="J376" s="183">
        <v>0.4</v>
      </c>
      <c r="K376" s="54">
        <v>159</v>
      </c>
      <c r="L376" s="183">
        <v>6</v>
      </c>
      <c r="M376" s="62">
        <v>2015</v>
      </c>
      <c r="N376" s="16">
        <v>2023</v>
      </c>
      <c r="O376" s="16">
        <v>2025</v>
      </c>
      <c r="P376" s="62">
        <v>20</v>
      </c>
      <c r="Q376" s="185" t="s">
        <v>253</v>
      </c>
      <c r="R376" s="17">
        <f t="shared" si="13"/>
        <v>2035</v>
      </c>
      <c r="S376" s="16" t="s">
        <v>63</v>
      </c>
      <c r="T376" s="16"/>
      <c r="U376" s="17">
        <f t="shared" si="14"/>
        <v>2035</v>
      </c>
      <c r="V376" s="331"/>
      <c r="W376" s="331"/>
      <c r="X376" s="331"/>
      <c r="Y376" s="331"/>
    </row>
    <row r="377" spans="1:25" s="2" customFormat="1" ht="30.2" customHeight="1" x14ac:dyDescent="0.2">
      <c r="A377" s="331"/>
      <c r="B377" s="331"/>
      <c r="C377" s="337"/>
      <c r="D377" s="338"/>
      <c r="E377" s="337"/>
      <c r="F377" s="16" t="s">
        <v>39</v>
      </c>
      <c r="G377" s="338"/>
      <c r="H377" s="337"/>
      <c r="I377" s="337"/>
      <c r="J377" s="183">
        <v>1.5</v>
      </c>
      <c r="K377" s="54">
        <v>57</v>
      </c>
      <c r="L377" s="183">
        <v>4</v>
      </c>
      <c r="M377" s="62">
        <v>2015</v>
      </c>
      <c r="N377" s="16">
        <v>2023</v>
      </c>
      <c r="O377" s="16">
        <v>2025</v>
      </c>
      <c r="P377" s="62">
        <v>20</v>
      </c>
      <c r="Q377" s="185" t="s">
        <v>253</v>
      </c>
      <c r="R377" s="17">
        <f t="shared" si="13"/>
        <v>2035</v>
      </c>
      <c r="S377" s="16" t="s">
        <v>63</v>
      </c>
      <c r="T377" s="16"/>
      <c r="U377" s="17">
        <f t="shared" si="14"/>
        <v>2035</v>
      </c>
      <c r="V377" s="331"/>
      <c r="W377" s="331"/>
      <c r="X377" s="331"/>
      <c r="Y377" s="331"/>
    </row>
    <row r="378" spans="1:25" s="2" customFormat="1" ht="30.2" customHeight="1" x14ac:dyDescent="0.2">
      <c r="A378" s="331"/>
      <c r="B378" s="331"/>
      <c r="C378" s="337"/>
      <c r="D378" s="54" t="s">
        <v>5363</v>
      </c>
      <c r="E378" s="337"/>
      <c r="F378" s="16" t="s">
        <v>39</v>
      </c>
      <c r="G378" s="54">
        <v>0.5</v>
      </c>
      <c r="H378" s="337"/>
      <c r="I378" s="337"/>
      <c r="J378" s="183" t="s">
        <v>5076</v>
      </c>
      <c r="K378" s="183" t="s">
        <v>5076</v>
      </c>
      <c r="L378" s="183" t="s">
        <v>5076</v>
      </c>
      <c r="M378" s="62">
        <v>2015</v>
      </c>
      <c r="N378" s="16">
        <v>2023</v>
      </c>
      <c r="O378" s="16">
        <v>2025</v>
      </c>
      <c r="P378" s="62">
        <v>20</v>
      </c>
      <c r="Q378" s="185" t="s">
        <v>253</v>
      </c>
      <c r="R378" s="17">
        <f t="shared" si="13"/>
        <v>2035</v>
      </c>
      <c r="S378" s="16" t="s">
        <v>63</v>
      </c>
      <c r="T378" s="16"/>
      <c r="U378" s="17">
        <f t="shared" si="14"/>
        <v>2035</v>
      </c>
      <c r="V378" s="331"/>
      <c r="W378" s="331"/>
      <c r="X378" s="331"/>
      <c r="Y378" s="331"/>
    </row>
    <row r="379" spans="1:25" s="2" customFormat="1" ht="30.2" customHeight="1" x14ac:dyDescent="0.2">
      <c r="A379" s="331"/>
      <c r="B379" s="331"/>
      <c r="C379" s="337"/>
      <c r="D379" s="54" t="s">
        <v>5364</v>
      </c>
      <c r="E379" s="337"/>
      <c r="F379" s="16" t="s">
        <v>39</v>
      </c>
      <c r="G379" s="54">
        <v>0.5</v>
      </c>
      <c r="H379" s="337"/>
      <c r="I379" s="337"/>
      <c r="J379" s="183" t="s">
        <v>5076</v>
      </c>
      <c r="K379" s="183" t="s">
        <v>5076</v>
      </c>
      <c r="L379" s="183" t="s">
        <v>5076</v>
      </c>
      <c r="M379" s="62">
        <v>2015</v>
      </c>
      <c r="N379" s="16">
        <v>2023</v>
      </c>
      <c r="O379" s="16">
        <v>2025</v>
      </c>
      <c r="P379" s="62">
        <v>20</v>
      </c>
      <c r="Q379" s="185" t="s">
        <v>253</v>
      </c>
      <c r="R379" s="17">
        <f t="shared" si="13"/>
        <v>2035</v>
      </c>
      <c r="S379" s="16" t="s">
        <v>63</v>
      </c>
      <c r="T379" s="16"/>
      <c r="U379" s="17">
        <f t="shared" si="14"/>
        <v>2035</v>
      </c>
      <c r="V379" s="331"/>
      <c r="W379" s="331"/>
      <c r="X379" s="331"/>
      <c r="Y379" s="331"/>
    </row>
    <row r="380" spans="1:25" s="2" customFormat="1" ht="30.2" customHeight="1" x14ac:dyDescent="0.2">
      <c r="A380" s="331">
        <v>30</v>
      </c>
      <c r="B380" s="331" t="s">
        <v>5365</v>
      </c>
      <c r="C380" s="337" t="s">
        <v>5366</v>
      </c>
      <c r="D380" s="338" t="s">
        <v>5367</v>
      </c>
      <c r="E380" s="337" t="s">
        <v>929</v>
      </c>
      <c r="F380" s="16" t="s">
        <v>39</v>
      </c>
      <c r="G380" s="338">
        <v>0.5</v>
      </c>
      <c r="H380" s="337">
        <v>0.12</v>
      </c>
      <c r="I380" s="337">
        <v>122</v>
      </c>
      <c r="J380" s="183">
        <v>1.7</v>
      </c>
      <c r="K380" s="54">
        <v>57</v>
      </c>
      <c r="L380" s="183">
        <v>4</v>
      </c>
      <c r="M380" s="62">
        <v>2015</v>
      </c>
      <c r="N380" s="16">
        <v>2023</v>
      </c>
      <c r="O380" s="16">
        <v>2025</v>
      </c>
      <c r="P380" s="62">
        <v>20</v>
      </c>
      <c r="Q380" s="185" t="s">
        <v>253</v>
      </c>
      <c r="R380" s="17">
        <f t="shared" si="13"/>
        <v>2035</v>
      </c>
      <c r="S380" s="16" t="s">
        <v>63</v>
      </c>
      <c r="T380" s="16"/>
      <c r="U380" s="17">
        <f t="shared" si="14"/>
        <v>2035</v>
      </c>
      <c r="V380" s="331">
        <v>6</v>
      </c>
      <c r="W380" s="331">
        <v>2</v>
      </c>
      <c r="X380" s="331">
        <v>8</v>
      </c>
      <c r="Y380" s="331" t="s">
        <v>7003</v>
      </c>
    </row>
    <row r="381" spans="1:25" s="2" customFormat="1" ht="30.2" customHeight="1" x14ac:dyDescent="0.2">
      <c r="A381" s="331"/>
      <c r="B381" s="331"/>
      <c r="C381" s="337"/>
      <c r="D381" s="338"/>
      <c r="E381" s="337"/>
      <c r="F381" s="16" t="s">
        <v>39</v>
      </c>
      <c r="G381" s="338"/>
      <c r="H381" s="337"/>
      <c r="I381" s="337"/>
      <c r="J381" s="183">
        <v>2.4</v>
      </c>
      <c r="K381" s="54">
        <v>32</v>
      </c>
      <c r="L381" s="183">
        <v>4</v>
      </c>
      <c r="M381" s="62">
        <v>2015</v>
      </c>
      <c r="N381" s="16">
        <v>2023</v>
      </c>
      <c r="O381" s="16">
        <v>2025</v>
      </c>
      <c r="P381" s="62">
        <v>20</v>
      </c>
      <c r="Q381" s="185" t="s">
        <v>253</v>
      </c>
      <c r="R381" s="17">
        <f t="shared" si="13"/>
        <v>2035</v>
      </c>
      <c r="S381" s="16" t="s">
        <v>63</v>
      </c>
      <c r="T381" s="16"/>
      <c r="U381" s="17">
        <f t="shared" ref="U381:U441" si="15">IFERROR(IF(S381="",R381,S381+T381),R381)</f>
        <v>2035</v>
      </c>
      <c r="V381" s="331"/>
      <c r="W381" s="331"/>
      <c r="X381" s="331"/>
      <c r="Y381" s="331"/>
    </row>
    <row r="382" spans="1:25" s="2" customFormat="1" ht="30.2" customHeight="1" x14ac:dyDescent="0.2">
      <c r="A382" s="331"/>
      <c r="B382" s="331"/>
      <c r="C382" s="337"/>
      <c r="D382" s="338" t="s">
        <v>5368</v>
      </c>
      <c r="E382" s="337"/>
      <c r="F382" s="16" t="s">
        <v>39</v>
      </c>
      <c r="G382" s="338">
        <v>0.5</v>
      </c>
      <c r="H382" s="337"/>
      <c r="I382" s="337"/>
      <c r="J382" s="183">
        <v>0.7</v>
      </c>
      <c r="K382" s="54">
        <v>57</v>
      </c>
      <c r="L382" s="183">
        <v>4</v>
      </c>
      <c r="M382" s="62">
        <v>2015</v>
      </c>
      <c r="N382" s="16">
        <v>2023</v>
      </c>
      <c r="O382" s="16">
        <v>2025</v>
      </c>
      <c r="P382" s="62">
        <v>20</v>
      </c>
      <c r="Q382" s="185" t="s">
        <v>253</v>
      </c>
      <c r="R382" s="17">
        <f t="shared" si="13"/>
        <v>2035</v>
      </c>
      <c r="S382" s="16" t="s">
        <v>63</v>
      </c>
      <c r="T382" s="16"/>
      <c r="U382" s="17">
        <f t="shared" si="15"/>
        <v>2035</v>
      </c>
      <c r="V382" s="331"/>
      <c r="W382" s="331"/>
      <c r="X382" s="331"/>
      <c r="Y382" s="331"/>
    </row>
    <row r="383" spans="1:25" s="2" customFormat="1" ht="30.2" customHeight="1" x14ac:dyDescent="0.2">
      <c r="A383" s="331"/>
      <c r="B383" s="331"/>
      <c r="C383" s="337"/>
      <c r="D383" s="338"/>
      <c r="E383" s="337"/>
      <c r="F383" s="16" t="s">
        <v>39</v>
      </c>
      <c r="G383" s="338"/>
      <c r="H383" s="337"/>
      <c r="I383" s="337"/>
      <c r="J383" s="183">
        <v>0.5</v>
      </c>
      <c r="K383" s="54">
        <v>32</v>
      </c>
      <c r="L383" s="183">
        <v>4</v>
      </c>
      <c r="M383" s="62">
        <v>2015</v>
      </c>
      <c r="N383" s="16">
        <v>2023</v>
      </c>
      <c r="O383" s="16">
        <v>2025</v>
      </c>
      <c r="P383" s="62">
        <v>20</v>
      </c>
      <c r="Q383" s="185" t="s">
        <v>253</v>
      </c>
      <c r="R383" s="17">
        <f t="shared" si="13"/>
        <v>2035</v>
      </c>
      <c r="S383" s="16" t="s">
        <v>63</v>
      </c>
      <c r="T383" s="16"/>
      <c r="U383" s="17">
        <f t="shared" si="15"/>
        <v>2035</v>
      </c>
      <c r="V383" s="331"/>
      <c r="W383" s="331"/>
      <c r="X383" s="331"/>
      <c r="Y383" s="331"/>
    </row>
    <row r="384" spans="1:25" s="2" customFormat="1" ht="30.2" customHeight="1" x14ac:dyDescent="0.2">
      <c r="A384" s="331"/>
      <c r="B384" s="331"/>
      <c r="C384" s="337"/>
      <c r="D384" s="338" t="s">
        <v>5369</v>
      </c>
      <c r="E384" s="337"/>
      <c r="F384" s="16" t="s">
        <v>39</v>
      </c>
      <c r="G384" s="338">
        <v>0.5</v>
      </c>
      <c r="H384" s="337"/>
      <c r="I384" s="337"/>
      <c r="J384" s="183">
        <v>0.2</v>
      </c>
      <c r="K384" s="54">
        <v>57</v>
      </c>
      <c r="L384" s="183">
        <v>4</v>
      </c>
      <c r="M384" s="62">
        <v>2015</v>
      </c>
      <c r="N384" s="16">
        <v>2023</v>
      </c>
      <c r="O384" s="16">
        <v>2025</v>
      </c>
      <c r="P384" s="62">
        <v>20</v>
      </c>
      <c r="Q384" s="185" t="s">
        <v>253</v>
      </c>
      <c r="R384" s="17">
        <f t="shared" si="13"/>
        <v>2035</v>
      </c>
      <c r="S384" s="16" t="s">
        <v>63</v>
      </c>
      <c r="T384" s="16"/>
      <c r="U384" s="17">
        <f t="shared" si="15"/>
        <v>2035</v>
      </c>
      <c r="V384" s="331"/>
      <c r="W384" s="331"/>
      <c r="X384" s="331"/>
      <c r="Y384" s="331"/>
    </row>
    <row r="385" spans="1:25" s="2" customFormat="1" ht="30.2" customHeight="1" x14ac:dyDescent="0.2">
      <c r="A385" s="331"/>
      <c r="B385" s="331"/>
      <c r="C385" s="337"/>
      <c r="D385" s="338"/>
      <c r="E385" s="337"/>
      <c r="F385" s="16" t="s">
        <v>39</v>
      </c>
      <c r="G385" s="338"/>
      <c r="H385" s="337"/>
      <c r="I385" s="337"/>
      <c r="J385" s="183">
        <v>0.6</v>
      </c>
      <c r="K385" s="54">
        <v>32</v>
      </c>
      <c r="L385" s="183">
        <v>4</v>
      </c>
      <c r="M385" s="62">
        <v>2015</v>
      </c>
      <c r="N385" s="16">
        <v>2023</v>
      </c>
      <c r="O385" s="16">
        <v>2025</v>
      </c>
      <c r="P385" s="62">
        <v>20</v>
      </c>
      <c r="Q385" s="185" t="s">
        <v>253</v>
      </c>
      <c r="R385" s="17">
        <f t="shared" si="13"/>
        <v>2035</v>
      </c>
      <c r="S385" s="16" t="s">
        <v>63</v>
      </c>
      <c r="T385" s="16"/>
      <c r="U385" s="17">
        <f t="shared" si="15"/>
        <v>2035</v>
      </c>
      <c r="V385" s="331"/>
      <c r="W385" s="331"/>
      <c r="X385" s="331"/>
      <c r="Y385" s="331"/>
    </row>
    <row r="386" spans="1:25" s="2" customFormat="1" ht="30.2" customHeight="1" x14ac:dyDescent="0.2">
      <c r="A386" s="331">
        <v>31</v>
      </c>
      <c r="B386" s="331" t="s">
        <v>5370</v>
      </c>
      <c r="C386" s="337" t="s">
        <v>5371</v>
      </c>
      <c r="D386" s="338" t="s">
        <v>5372</v>
      </c>
      <c r="E386" s="337" t="s">
        <v>929</v>
      </c>
      <c r="F386" s="16" t="s">
        <v>39</v>
      </c>
      <c r="G386" s="338">
        <v>0.95</v>
      </c>
      <c r="H386" s="337">
        <v>0.8</v>
      </c>
      <c r="I386" s="337">
        <v>122</v>
      </c>
      <c r="J386" s="183">
        <v>21.1</v>
      </c>
      <c r="K386" s="54">
        <v>273</v>
      </c>
      <c r="L386" s="183">
        <v>6</v>
      </c>
      <c r="M386" s="62">
        <v>2015</v>
      </c>
      <c r="N386" s="16">
        <v>2023</v>
      </c>
      <c r="O386" s="16">
        <v>2025</v>
      </c>
      <c r="P386" s="62">
        <v>20</v>
      </c>
      <c r="Q386" s="185" t="s">
        <v>253</v>
      </c>
      <c r="R386" s="17">
        <f t="shared" si="13"/>
        <v>2035</v>
      </c>
      <c r="S386" s="16" t="s">
        <v>63</v>
      </c>
      <c r="T386" s="16"/>
      <c r="U386" s="17">
        <f t="shared" si="15"/>
        <v>2035</v>
      </c>
      <c r="V386" s="331">
        <v>13</v>
      </c>
      <c r="W386" s="331">
        <v>3</v>
      </c>
      <c r="X386" s="331">
        <v>16</v>
      </c>
      <c r="Y386" s="331" t="s">
        <v>7003</v>
      </c>
    </row>
    <row r="387" spans="1:25" s="2" customFormat="1" ht="30.2" customHeight="1" x14ac:dyDescent="0.2">
      <c r="A387" s="331"/>
      <c r="B387" s="331"/>
      <c r="C387" s="337"/>
      <c r="D387" s="338"/>
      <c r="E387" s="337"/>
      <c r="F387" s="16" t="s">
        <v>39</v>
      </c>
      <c r="G387" s="338"/>
      <c r="H387" s="337"/>
      <c r="I387" s="337"/>
      <c r="J387" s="183">
        <v>14.4</v>
      </c>
      <c r="K387" s="54">
        <v>159</v>
      </c>
      <c r="L387" s="183">
        <v>6</v>
      </c>
      <c r="M387" s="62">
        <v>2015</v>
      </c>
      <c r="N387" s="16">
        <v>2023</v>
      </c>
      <c r="O387" s="16">
        <v>2025</v>
      </c>
      <c r="P387" s="62">
        <v>20</v>
      </c>
      <c r="Q387" s="185" t="s">
        <v>253</v>
      </c>
      <c r="R387" s="17">
        <f t="shared" si="13"/>
        <v>2035</v>
      </c>
      <c r="S387" s="16" t="s">
        <v>63</v>
      </c>
      <c r="T387" s="16"/>
      <c r="U387" s="17">
        <f t="shared" si="15"/>
        <v>2035</v>
      </c>
      <c r="V387" s="331"/>
      <c r="W387" s="331"/>
      <c r="X387" s="331"/>
      <c r="Y387" s="331"/>
    </row>
    <row r="388" spans="1:25" s="2" customFormat="1" ht="30.2" customHeight="1" x14ac:dyDescent="0.2">
      <c r="A388" s="331"/>
      <c r="B388" s="331"/>
      <c r="C388" s="337"/>
      <c r="D388" s="338"/>
      <c r="E388" s="337"/>
      <c r="F388" s="16" t="s">
        <v>39</v>
      </c>
      <c r="G388" s="338"/>
      <c r="H388" s="337"/>
      <c r="I388" s="337"/>
      <c r="J388" s="183">
        <v>0.8</v>
      </c>
      <c r="K388" s="54">
        <v>57</v>
      </c>
      <c r="L388" s="183">
        <v>4</v>
      </c>
      <c r="M388" s="62">
        <v>2015</v>
      </c>
      <c r="N388" s="16">
        <v>2023</v>
      </c>
      <c r="O388" s="16">
        <v>2025</v>
      </c>
      <c r="P388" s="62">
        <v>20</v>
      </c>
      <c r="Q388" s="185" t="s">
        <v>253</v>
      </c>
      <c r="R388" s="17">
        <f t="shared" si="13"/>
        <v>2035</v>
      </c>
      <c r="S388" s="16" t="s">
        <v>63</v>
      </c>
      <c r="T388" s="16"/>
      <c r="U388" s="17">
        <f t="shared" si="15"/>
        <v>2035</v>
      </c>
      <c r="V388" s="331"/>
      <c r="W388" s="331"/>
      <c r="X388" s="331"/>
      <c r="Y388" s="331"/>
    </row>
    <row r="389" spans="1:25" s="2" customFormat="1" ht="30.2" customHeight="1" x14ac:dyDescent="0.2">
      <c r="A389" s="331"/>
      <c r="B389" s="331"/>
      <c r="C389" s="337"/>
      <c r="D389" s="338"/>
      <c r="E389" s="337"/>
      <c r="F389" s="16" t="s">
        <v>39</v>
      </c>
      <c r="G389" s="338"/>
      <c r="H389" s="337"/>
      <c r="I389" s="337"/>
      <c r="J389" s="183">
        <v>3.7</v>
      </c>
      <c r="K389" s="54">
        <v>32</v>
      </c>
      <c r="L389" s="183">
        <v>4</v>
      </c>
      <c r="M389" s="62">
        <v>2015</v>
      </c>
      <c r="N389" s="16">
        <v>2023</v>
      </c>
      <c r="O389" s="16">
        <v>2025</v>
      </c>
      <c r="P389" s="62">
        <v>20</v>
      </c>
      <c r="Q389" s="185" t="s">
        <v>253</v>
      </c>
      <c r="R389" s="17">
        <f t="shared" si="13"/>
        <v>2035</v>
      </c>
      <c r="S389" s="16" t="s">
        <v>63</v>
      </c>
      <c r="T389" s="16"/>
      <c r="U389" s="17">
        <f t="shared" si="15"/>
        <v>2035</v>
      </c>
      <c r="V389" s="331"/>
      <c r="W389" s="331"/>
      <c r="X389" s="331"/>
      <c r="Y389" s="331"/>
    </row>
    <row r="390" spans="1:25" s="2" customFormat="1" ht="30.2" customHeight="1" x14ac:dyDescent="0.2">
      <c r="A390" s="331"/>
      <c r="B390" s="331"/>
      <c r="C390" s="337"/>
      <c r="D390" s="54" t="s">
        <v>5373</v>
      </c>
      <c r="E390" s="337"/>
      <c r="F390" s="16" t="s">
        <v>39</v>
      </c>
      <c r="G390" s="54">
        <v>0.95</v>
      </c>
      <c r="H390" s="337"/>
      <c r="I390" s="337"/>
      <c r="J390" s="183">
        <v>0.4</v>
      </c>
      <c r="K390" s="54">
        <v>57</v>
      </c>
      <c r="L390" s="183">
        <v>4</v>
      </c>
      <c r="M390" s="62">
        <v>2015</v>
      </c>
      <c r="N390" s="16">
        <v>2023</v>
      </c>
      <c r="O390" s="16">
        <v>2025</v>
      </c>
      <c r="P390" s="62">
        <v>20</v>
      </c>
      <c r="Q390" s="185" t="s">
        <v>253</v>
      </c>
      <c r="R390" s="17">
        <f t="shared" si="13"/>
        <v>2035</v>
      </c>
      <c r="S390" s="16" t="s">
        <v>63</v>
      </c>
      <c r="T390" s="16"/>
      <c r="U390" s="17">
        <f t="shared" si="15"/>
        <v>2035</v>
      </c>
      <c r="V390" s="331"/>
      <c r="W390" s="331"/>
      <c r="X390" s="331"/>
      <c r="Y390" s="331"/>
    </row>
    <row r="391" spans="1:25" s="2" customFormat="1" ht="30.2" customHeight="1" x14ac:dyDescent="0.2">
      <c r="A391" s="331">
        <v>32</v>
      </c>
      <c r="B391" s="331" t="s">
        <v>5374</v>
      </c>
      <c r="C391" s="337" t="s">
        <v>5375</v>
      </c>
      <c r="D391" s="338" t="s">
        <v>5376</v>
      </c>
      <c r="E391" s="337" t="s">
        <v>929</v>
      </c>
      <c r="F391" s="16" t="s">
        <v>39</v>
      </c>
      <c r="G391" s="338">
        <v>0.95</v>
      </c>
      <c r="H391" s="337">
        <v>0.8</v>
      </c>
      <c r="I391" s="337">
        <v>69</v>
      </c>
      <c r="J391" s="183">
        <v>27.8</v>
      </c>
      <c r="K391" s="54">
        <v>273</v>
      </c>
      <c r="L391" s="183">
        <v>6</v>
      </c>
      <c r="M391" s="62">
        <v>2015</v>
      </c>
      <c r="N391" s="16">
        <v>2021</v>
      </c>
      <c r="O391" s="16">
        <v>2025</v>
      </c>
      <c r="P391" s="62">
        <v>20</v>
      </c>
      <c r="Q391" s="185" t="s">
        <v>253</v>
      </c>
      <c r="R391" s="17">
        <f t="shared" si="13"/>
        <v>2035</v>
      </c>
      <c r="S391" s="16" t="s">
        <v>63</v>
      </c>
      <c r="T391" s="16"/>
      <c r="U391" s="17">
        <f t="shared" si="15"/>
        <v>2035</v>
      </c>
      <c r="V391" s="331">
        <v>59</v>
      </c>
      <c r="W391" s="331">
        <v>235</v>
      </c>
      <c r="X391" s="331">
        <f>SUM(V391:W401)</f>
        <v>294</v>
      </c>
      <c r="Y391" s="331" t="s">
        <v>7003</v>
      </c>
    </row>
    <row r="392" spans="1:25" s="2" customFormat="1" ht="30.2" customHeight="1" x14ac:dyDescent="0.2">
      <c r="A392" s="331"/>
      <c r="B392" s="331"/>
      <c r="C392" s="337"/>
      <c r="D392" s="338"/>
      <c r="E392" s="337"/>
      <c r="F392" s="16" t="s">
        <v>39</v>
      </c>
      <c r="G392" s="338"/>
      <c r="H392" s="337"/>
      <c r="I392" s="337"/>
      <c r="J392" s="183">
        <v>14.2</v>
      </c>
      <c r="K392" s="54">
        <v>159</v>
      </c>
      <c r="L392" s="183">
        <v>6</v>
      </c>
      <c r="M392" s="62">
        <v>2015</v>
      </c>
      <c r="N392" s="16">
        <v>2021</v>
      </c>
      <c r="O392" s="16">
        <v>2025</v>
      </c>
      <c r="P392" s="62">
        <v>20</v>
      </c>
      <c r="Q392" s="185" t="s">
        <v>253</v>
      </c>
      <c r="R392" s="17">
        <f t="shared" si="13"/>
        <v>2035</v>
      </c>
      <c r="S392" s="16" t="s">
        <v>63</v>
      </c>
      <c r="T392" s="16"/>
      <c r="U392" s="17">
        <f t="shared" si="15"/>
        <v>2035</v>
      </c>
      <c r="V392" s="331"/>
      <c r="W392" s="331"/>
      <c r="X392" s="331"/>
      <c r="Y392" s="331"/>
    </row>
    <row r="393" spans="1:25" s="2" customFormat="1" ht="30.2" customHeight="1" x14ac:dyDescent="0.2">
      <c r="A393" s="331"/>
      <c r="B393" s="331"/>
      <c r="C393" s="337"/>
      <c r="D393" s="338"/>
      <c r="E393" s="337"/>
      <c r="F393" s="16" t="s">
        <v>39</v>
      </c>
      <c r="G393" s="338"/>
      <c r="H393" s="337"/>
      <c r="I393" s="337"/>
      <c r="J393" s="183">
        <v>6.2</v>
      </c>
      <c r="K393" s="54">
        <v>108</v>
      </c>
      <c r="L393" s="183">
        <v>5</v>
      </c>
      <c r="M393" s="62">
        <v>2015</v>
      </c>
      <c r="N393" s="16">
        <v>2021</v>
      </c>
      <c r="O393" s="16">
        <v>2025</v>
      </c>
      <c r="P393" s="62">
        <v>20</v>
      </c>
      <c r="Q393" s="185" t="s">
        <v>253</v>
      </c>
      <c r="R393" s="17">
        <f t="shared" si="13"/>
        <v>2035</v>
      </c>
      <c r="S393" s="16" t="s">
        <v>63</v>
      </c>
      <c r="T393" s="16"/>
      <c r="U393" s="17">
        <f t="shared" si="15"/>
        <v>2035</v>
      </c>
      <c r="V393" s="331"/>
      <c r="W393" s="331"/>
      <c r="X393" s="331"/>
      <c r="Y393" s="331"/>
    </row>
    <row r="394" spans="1:25" s="2" customFormat="1" ht="30.2" customHeight="1" x14ac:dyDescent="0.2">
      <c r="A394" s="331"/>
      <c r="B394" s="331"/>
      <c r="C394" s="337"/>
      <c r="D394" s="338"/>
      <c r="E394" s="337"/>
      <c r="F394" s="16" t="s">
        <v>39</v>
      </c>
      <c r="G394" s="338"/>
      <c r="H394" s="337"/>
      <c r="I394" s="337"/>
      <c r="J394" s="183">
        <v>0.8</v>
      </c>
      <c r="K394" s="54">
        <v>32</v>
      </c>
      <c r="L394" s="183">
        <v>4</v>
      </c>
      <c r="M394" s="62">
        <v>2015</v>
      </c>
      <c r="N394" s="16">
        <v>2021</v>
      </c>
      <c r="O394" s="16">
        <v>2025</v>
      </c>
      <c r="P394" s="62">
        <v>20</v>
      </c>
      <c r="Q394" s="185" t="s">
        <v>253</v>
      </c>
      <c r="R394" s="17">
        <f t="shared" ref="R394:R457" si="16">IF(M394="","",M394+P394)</f>
        <v>2035</v>
      </c>
      <c r="S394" s="16" t="s">
        <v>63</v>
      </c>
      <c r="T394" s="16"/>
      <c r="U394" s="17">
        <f t="shared" si="15"/>
        <v>2035</v>
      </c>
      <c r="V394" s="331"/>
      <c r="W394" s="331"/>
      <c r="X394" s="331"/>
      <c r="Y394" s="331"/>
    </row>
    <row r="395" spans="1:25" s="2" customFormat="1" ht="30.2" customHeight="1" x14ac:dyDescent="0.2">
      <c r="A395" s="331"/>
      <c r="B395" s="331"/>
      <c r="C395" s="337"/>
      <c r="D395" s="54" t="s">
        <v>5377</v>
      </c>
      <c r="E395" s="337"/>
      <c r="F395" s="16" t="s">
        <v>39</v>
      </c>
      <c r="G395" s="54">
        <v>0.95</v>
      </c>
      <c r="H395" s="337"/>
      <c r="I395" s="337"/>
      <c r="J395" s="183">
        <v>0.3</v>
      </c>
      <c r="K395" s="54">
        <v>32</v>
      </c>
      <c r="L395" s="183">
        <v>4</v>
      </c>
      <c r="M395" s="62">
        <v>2015</v>
      </c>
      <c r="N395" s="16">
        <v>2021</v>
      </c>
      <c r="O395" s="16">
        <v>2025</v>
      </c>
      <c r="P395" s="62">
        <v>20</v>
      </c>
      <c r="Q395" s="185" t="s">
        <v>253</v>
      </c>
      <c r="R395" s="17">
        <f t="shared" si="16"/>
        <v>2035</v>
      </c>
      <c r="S395" s="16" t="s">
        <v>63</v>
      </c>
      <c r="T395" s="16"/>
      <c r="U395" s="17">
        <f t="shared" si="15"/>
        <v>2035</v>
      </c>
      <c r="V395" s="331"/>
      <c r="W395" s="331"/>
      <c r="X395" s="331"/>
      <c r="Y395" s="331"/>
    </row>
    <row r="396" spans="1:25" s="2" customFormat="1" ht="30.2" customHeight="1" x14ac:dyDescent="0.2">
      <c r="A396" s="331"/>
      <c r="B396" s="331"/>
      <c r="C396" s="337"/>
      <c r="D396" s="54" t="s">
        <v>5378</v>
      </c>
      <c r="E396" s="337"/>
      <c r="F396" s="16" t="s">
        <v>39</v>
      </c>
      <c r="G396" s="54">
        <v>0.95</v>
      </c>
      <c r="H396" s="337"/>
      <c r="I396" s="337"/>
      <c r="J396" s="183">
        <v>0.3</v>
      </c>
      <c r="K396" s="54">
        <v>32</v>
      </c>
      <c r="L396" s="183">
        <v>4</v>
      </c>
      <c r="M396" s="62">
        <v>2015</v>
      </c>
      <c r="N396" s="16">
        <v>2021</v>
      </c>
      <c r="O396" s="16">
        <v>2025</v>
      </c>
      <c r="P396" s="62">
        <v>20</v>
      </c>
      <c r="Q396" s="185" t="s">
        <v>253</v>
      </c>
      <c r="R396" s="17">
        <f t="shared" si="16"/>
        <v>2035</v>
      </c>
      <c r="S396" s="16" t="s">
        <v>63</v>
      </c>
      <c r="T396" s="16"/>
      <c r="U396" s="17">
        <f t="shared" si="15"/>
        <v>2035</v>
      </c>
      <c r="V396" s="331"/>
      <c r="W396" s="331"/>
      <c r="X396" s="331"/>
      <c r="Y396" s="331"/>
    </row>
    <row r="397" spans="1:25" s="2" customFormat="1" ht="30.2" customHeight="1" x14ac:dyDescent="0.2">
      <c r="A397" s="331"/>
      <c r="B397" s="331"/>
      <c r="C397" s="337"/>
      <c r="D397" s="54" t="s">
        <v>5379</v>
      </c>
      <c r="E397" s="337"/>
      <c r="F397" s="16" t="s">
        <v>39</v>
      </c>
      <c r="G397" s="54">
        <v>0.95</v>
      </c>
      <c r="H397" s="337"/>
      <c r="I397" s="337"/>
      <c r="J397" s="183">
        <v>0.3</v>
      </c>
      <c r="K397" s="54">
        <v>32</v>
      </c>
      <c r="L397" s="183">
        <v>4</v>
      </c>
      <c r="M397" s="62">
        <v>2015</v>
      </c>
      <c r="N397" s="16">
        <v>2021</v>
      </c>
      <c r="O397" s="16">
        <v>2025</v>
      </c>
      <c r="P397" s="62">
        <v>20</v>
      </c>
      <c r="Q397" s="185" t="s">
        <v>253</v>
      </c>
      <c r="R397" s="17">
        <f t="shared" si="16"/>
        <v>2035</v>
      </c>
      <c r="S397" s="16" t="s">
        <v>63</v>
      </c>
      <c r="T397" s="16"/>
      <c r="U397" s="17">
        <f t="shared" si="15"/>
        <v>2035</v>
      </c>
      <c r="V397" s="331"/>
      <c r="W397" s="331"/>
      <c r="X397" s="331"/>
      <c r="Y397" s="331"/>
    </row>
    <row r="398" spans="1:25" s="2" customFormat="1" ht="30.2" customHeight="1" x14ac:dyDescent="0.2">
      <c r="A398" s="331"/>
      <c r="B398" s="331"/>
      <c r="C398" s="337"/>
      <c r="D398" s="54" t="s">
        <v>5380</v>
      </c>
      <c r="E398" s="337"/>
      <c r="F398" s="16" t="s">
        <v>39</v>
      </c>
      <c r="G398" s="54">
        <v>0.95</v>
      </c>
      <c r="H398" s="337"/>
      <c r="I398" s="337"/>
      <c r="J398" s="183">
        <v>0.3</v>
      </c>
      <c r="K398" s="54">
        <v>32</v>
      </c>
      <c r="L398" s="183">
        <v>4</v>
      </c>
      <c r="M398" s="62">
        <v>2015</v>
      </c>
      <c r="N398" s="16">
        <v>2021</v>
      </c>
      <c r="O398" s="16">
        <v>2025</v>
      </c>
      <c r="P398" s="62">
        <v>20</v>
      </c>
      <c r="Q398" s="185" t="s">
        <v>253</v>
      </c>
      <c r="R398" s="17">
        <f t="shared" si="16"/>
        <v>2035</v>
      </c>
      <c r="S398" s="16" t="s">
        <v>63</v>
      </c>
      <c r="T398" s="16"/>
      <c r="U398" s="17">
        <f t="shared" si="15"/>
        <v>2035</v>
      </c>
      <c r="V398" s="331"/>
      <c r="W398" s="331"/>
      <c r="X398" s="331"/>
      <c r="Y398" s="331"/>
    </row>
    <row r="399" spans="1:25" s="2" customFormat="1" ht="30.2" customHeight="1" x14ac:dyDescent="0.2">
      <c r="A399" s="331"/>
      <c r="B399" s="331"/>
      <c r="C399" s="337"/>
      <c r="D399" s="54" t="s">
        <v>5381</v>
      </c>
      <c r="E399" s="337"/>
      <c r="F399" s="16" t="s">
        <v>39</v>
      </c>
      <c r="G399" s="54">
        <v>0.95</v>
      </c>
      <c r="H399" s="337"/>
      <c r="I399" s="337"/>
      <c r="J399" s="183">
        <v>0.8</v>
      </c>
      <c r="K399" s="54">
        <v>273</v>
      </c>
      <c r="L399" s="183">
        <v>6</v>
      </c>
      <c r="M399" s="62">
        <v>2015</v>
      </c>
      <c r="N399" s="16">
        <v>2021</v>
      </c>
      <c r="O399" s="16">
        <v>2025</v>
      </c>
      <c r="P399" s="62">
        <v>20</v>
      </c>
      <c r="Q399" s="185" t="s">
        <v>253</v>
      </c>
      <c r="R399" s="17">
        <f t="shared" si="16"/>
        <v>2035</v>
      </c>
      <c r="S399" s="16" t="s">
        <v>63</v>
      </c>
      <c r="T399" s="16"/>
      <c r="U399" s="17">
        <f t="shared" si="15"/>
        <v>2035</v>
      </c>
      <c r="V399" s="331"/>
      <c r="W399" s="331"/>
      <c r="X399" s="331"/>
      <c r="Y399" s="331"/>
    </row>
    <row r="400" spans="1:25" s="2" customFormat="1" ht="30.2" customHeight="1" x14ac:dyDescent="0.2">
      <c r="A400" s="331"/>
      <c r="B400" s="331"/>
      <c r="C400" s="337"/>
      <c r="D400" s="54" t="s">
        <v>5382</v>
      </c>
      <c r="E400" s="337"/>
      <c r="F400" s="16" t="s">
        <v>39</v>
      </c>
      <c r="G400" s="54">
        <v>0.95</v>
      </c>
      <c r="H400" s="337"/>
      <c r="I400" s="337"/>
      <c r="J400" s="183">
        <v>0.1</v>
      </c>
      <c r="K400" s="54">
        <v>57</v>
      </c>
      <c r="L400" s="183">
        <v>4</v>
      </c>
      <c r="M400" s="62">
        <v>2015</v>
      </c>
      <c r="N400" s="16">
        <v>2021</v>
      </c>
      <c r="O400" s="16">
        <v>2025</v>
      </c>
      <c r="P400" s="62">
        <v>20</v>
      </c>
      <c r="Q400" s="185" t="s">
        <v>253</v>
      </c>
      <c r="R400" s="17">
        <f t="shared" si="16"/>
        <v>2035</v>
      </c>
      <c r="S400" s="16" t="s">
        <v>63</v>
      </c>
      <c r="T400" s="16"/>
      <c r="U400" s="17">
        <f t="shared" si="15"/>
        <v>2035</v>
      </c>
      <c r="V400" s="331"/>
      <c r="W400" s="331"/>
      <c r="X400" s="331"/>
      <c r="Y400" s="331"/>
    </row>
    <row r="401" spans="1:25" s="2" customFormat="1" ht="30.2" customHeight="1" x14ac:dyDescent="0.2">
      <c r="A401" s="331"/>
      <c r="B401" s="331"/>
      <c r="C401" s="337"/>
      <c r="D401" s="54" t="s">
        <v>5383</v>
      </c>
      <c r="E401" s="337"/>
      <c r="F401" s="16" t="s">
        <v>39</v>
      </c>
      <c r="G401" s="54">
        <v>0.95</v>
      </c>
      <c r="H401" s="337"/>
      <c r="I401" s="337"/>
      <c r="J401" s="183">
        <v>0.1</v>
      </c>
      <c r="K401" s="54">
        <v>57</v>
      </c>
      <c r="L401" s="183">
        <v>4</v>
      </c>
      <c r="M401" s="62">
        <v>2015</v>
      </c>
      <c r="N401" s="16">
        <v>2021</v>
      </c>
      <c r="O401" s="16">
        <v>2025</v>
      </c>
      <c r="P401" s="62">
        <v>20</v>
      </c>
      <c r="Q401" s="185" t="s">
        <v>253</v>
      </c>
      <c r="R401" s="17">
        <f t="shared" si="16"/>
        <v>2035</v>
      </c>
      <c r="S401" s="16" t="s">
        <v>63</v>
      </c>
      <c r="T401" s="16"/>
      <c r="U401" s="17">
        <f t="shared" si="15"/>
        <v>2035</v>
      </c>
      <c r="V401" s="331"/>
      <c r="W401" s="331"/>
      <c r="X401" s="331"/>
      <c r="Y401" s="331"/>
    </row>
    <row r="402" spans="1:25" s="2" customFormat="1" ht="30.2" customHeight="1" x14ac:dyDescent="0.2">
      <c r="A402" s="331">
        <v>33</v>
      </c>
      <c r="B402" s="331" t="s">
        <v>5384</v>
      </c>
      <c r="C402" s="337" t="s">
        <v>5385</v>
      </c>
      <c r="D402" s="338" t="s">
        <v>5386</v>
      </c>
      <c r="E402" s="337" t="s">
        <v>929</v>
      </c>
      <c r="F402" s="16" t="s">
        <v>39</v>
      </c>
      <c r="G402" s="338">
        <v>0.5</v>
      </c>
      <c r="H402" s="337">
        <v>0.12</v>
      </c>
      <c r="I402" s="337">
        <v>122</v>
      </c>
      <c r="J402" s="183">
        <v>9.6</v>
      </c>
      <c r="K402" s="54">
        <v>426</v>
      </c>
      <c r="L402" s="183">
        <v>7</v>
      </c>
      <c r="M402" s="62">
        <v>2015</v>
      </c>
      <c r="N402" s="16">
        <v>2021</v>
      </c>
      <c r="O402" s="16">
        <v>2025</v>
      </c>
      <c r="P402" s="62">
        <v>20</v>
      </c>
      <c r="Q402" s="185" t="s">
        <v>253</v>
      </c>
      <c r="R402" s="17">
        <f t="shared" si="16"/>
        <v>2035</v>
      </c>
      <c r="S402" s="16" t="s">
        <v>63</v>
      </c>
      <c r="T402" s="16"/>
      <c r="U402" s="17">
        <f t="shared" si="15"/>
        <v>2035</v>
      </c>
      <c r="V402" s="331">
        <v>21</v>
      </c>
      <c r="W402" s="331">
        <v>107</v>
      </c>
      <c r="X402" s="331">
        <v>128</v>
      </c>
      <c r="Y402" s="331" t="s">
        <v>7003</v>
      </c>
    </row>
    <row r="403" spans="1:25" s="2" customFormat="1" ht="30.2" customHeight="1" x14ac:dyDescent="0.2">
      <c r="A403" s="331"/>
      <c r="B403" s="331"/>
      <c r="C403" s="337"/>
      <c r="D403" s="338"/>
      <c r="E403" s="337"/>
      <c r="F403" s="16" t="s">
        <v>39</v>
      </c>
      <c r="G403" s="338"/>
      <c r="H403" s="337"/>
      <c r="I403" s="337"/>
      <c r="J403" s="183">
        <v>9.6999999999999993</v>
      </c>
      <c r="K403" s="54">
        <v>325</v>
      </c>
      <c r="L403" s="183">
        <v>6</v>
      </c>
      <c r="M403" s="62">
        <v>2015</v>
      </c>
      <c r="N403" s="16">
        <v>2021</v>
      </c>
      <c r="O403" s="16">
        <v>2025</v>
      </c>
      <c r="P403" s="62">
        <v>20</v>
      </c>
      <c r="Q403" s="185" t="s">
        <v>253</v>
      </c>
      <c r="R403" s="17">
        <f t="shared" si="16"/>
        <v>2035</v>
      </c>
      <c r="S403" s="16" t="s">
        <v>63</v>
      </c>
      <c r="T403" s="16"/>
      <c r="U403" s="17">
        <f t="shared" si="15"/>
        <v>2035</v>
      </c>
      <c r="V403" s="331"/>
      <c r="W403" s="331"/>
      <c r="X403" s="331"/>
      <c r="Y403" s="331"/>
    </row>
    <row r="404" spans="1:25" s="2" customFormat="1" ht="30.2" customHeight="1" x14ac:dyDescent="0.2">
      <c r="A404" s="331"/>
      <c r="B404" s="331"/>
      <c r="C404" s="337"/>
      <c r="D404" s="338"/>
      <c r="E404" s="337"/>
      <c r="F404" s="16" t="s">
        <v>39</v>
      </c>
      <c r="G404" s="338"/>
      <c r="H404" s="337"/>
      <c r="I404" s="337"/>
      <c r="J404" s="183">
        <v>0.4</v>
      </c>
      <c r="K404" s="54">
        <v>89</v>
      </c>
      <c r="L404" s="183">
        <v>5</v>
      </c>
      <c r="M404" s="62">
        <v>2015</v>
      </c>
      <c r="N404" s="16">
        <v>2021</v>
      </c>
      <c r="O404" s="16">
        <v>2025</v>
      </c>
      <c r="P404" s="62">
        <v>20</v>
      </c>
      <c r="Q404" s="185" t="s">
        <v>253</v>
      </c>
      <c r="R404" s="17">
        <f t="shared" si="16"/>
        <v>2035</v>
      </c>
      <c r="S404" s="16" t="s">
        <v>63</v>
      </c>
      <c r="T404" s="16"/>
      <c r="U404" s="17">
        <f t="shared" si="15"/>
        <v>2035</v>
      </c>
      <c r="V404" s="331"/>
      <c r="W404" s="331"/>
      <c r="X404" s="331"/>
      <c r="Y404" s="331"/>
    </row>
    <row r="405" spans="1:25" s="2" customFormat="1" ht="30.2" customHeight="1" x14ac:dyDescent="0.2">
      <c r="A405" s="331"/>
      <c r="B405" s="331"/>
      <c r="C405" s="337"/>
      <c r="D405" s="54" t="s">
        <v>5387</v>
      </c>
      <c r="E405" s="337"/>
      <c r="F405" s="16" t="s">
        <v>39</v>
      </c>
      <c r="G405" s="54">
        <v>0.5</v>
      </c>
      <c r="H405" s="337"/>
      <c r="I405" s="337"/>
      <c r="J405" s="183" t="s">
        <v>5076</v>
      </c>
      <c r="K405" s="54" t="s">
        <v>5253</v>
      </c>
      <c r="L405" s="183" t="s">
        <v>5254</v>
      </c>
      <c r="M405" s="62">
        <v>2015</v>
      </c>
      <c r="N405" s="16">
        <v>2021</v>
      </c>
      <c r="O405" s="16">
        <v>2025</v>
      </c>
      <c r="P405" s="62">
        <v>20</v>
      </c>
      <c r="Q405" s="185" t="s">
        <v>253</v>
      </c>
      <c r="R405" s="17">
        <f t="shared" si="16"/>
        <v>2035</v>
      </c>
      <c r="S405" s="16" t="s">
        <v>63</v>
      </c>
      <c r="T405" s="16"/>
      <c r="U405" s="17">
        <f t="shared" si="15"/>
        <v>2035</v>
      </c>
      <c r="V405" s="331"/>
      <c r="W405" s="331"/>
      <c r="X405" s="331"/>
      <c r="Y405" s="331"/>
    </row>
    <row r="406" spans="1:25" s="2" customFormat="1" ht="30.2" customHeight="1" x14ac:dyDescent="0.2">
      <c r="A406" s="331"/>
      <c r="B406" s="331"/>
      <c r="C406" s="337"/>
      <c r="D406" s="54" t="s">
        <v>5388</v>
      </c>
      <c r="E406" s="337"/>
      <c r="F406" s="16" t="s">
        <v>39</v>
      </c>
      <c r="G406" s="54">
        <v>0.5</v>
      </c>
      <c r="H406" s="337"/>
      <c r="I406" s="337"/>
      <c r="J406" s="183" t="s">
        <v>5076</v>
      </c>
      <c r="K406" s="54" t="s">
        <v>5253</v>
      </c>
      <c r="L406" s="183" t="s">
        <v>5254</v>
      </c>
      <c r="M406" s="62">
        <v>2015</v>
      </c>
      <c r="N406" s="16">
        <v>2021</v>
      </c>
      <c r="O406" s="16">
        <v>2025</v>
      </c>
      <c r="P406" s="62">
        <v>20</v>
      </c>
      <c r="Q406" s="185" t="s">
        <v>253</v>
      </c>
      <c r="R406" s="17">
        <f t="shared" si="16"/>
        <v>2035</v>
      </c>
      <c r="S406" s="16" t="s">
        <v>63</v>
      </c>
      <c r="T406" s="16"/>
      <c r="U406" s="17">
        <f t="shared" si="15"/>
        <v>2035</v>
      </c>
      <c r="V406" s="331"/>
      <c r="W406" s="331"/>
      <c r="X406" s="331"/>
      <c r="Y406" s="331"/>
    </row>
    <row r="407" spans="1:25" s="2" customFormat="1" ht="30.2" customHeight="1" x14ac:dyDescent="0.2">
      <c r="A407" s="331"/>
      <c r="B407" s="331"/>
      <c r="C407" s="337"/>
      <c r="D407" s="54" t="s">
        <v>5389</v>
      </c>
      <c r="E407" s="337"/>
      <c r="F407" s="16" t="s">
        <v>39</v>
      </c>
      <c r="G407" s="54">
        <v>0.5</v>
      </c>
      <c r="H407" s="337"/>
      <c r="I407" s="337"/>
      <c r="J407" s="183">
        <v>3.3</v>
      </c>
      <c r="K407" s="54">
        <v>530</v>
      </c>
      <c r="L407" s="183">
        <v>7</v>
      </c>
      <c r="M407" s="62">
        <v>2015</v>
      </c>
      <c r="N407" s="16">
        <v>2021</v>
      </c>
      <c r="O407" s="16">
        <v>2025</v>
      </c>
      <c r="P407" s="62">
        <v>20</v>
      </c>
      <c r="Q407" s="185" t="s">
        <v>253</v>
      </c>
      <c r="R407" s="17">
        <f t="shared" si="16"/>
        <v>2035</v>
      </c>
      <c r="S407" s="16" t="s">
        <v>63</v>
      </c>
      <c r="T407" s="16"/>
      <c r="U407" s="17">
        <f t="shared" si="15"/>
        <v>2035</v>
      </c>
      <c r="V407" s="331"/>
      <c r="W407" s="331"/>
      <c r="X407" s="331"/>
      <c r="Y407" s="331"/>
    </row>
    <row r="408" spans="1:25" s="2" customFormat="1" ht="30.2" customHeight="1" x14ac:dyDescent="0.2">
      <c r="A408" s="331"/>
      <c r="B408" s="331"/>
      <c r="C408" s="337"/>
      <c r="D408" s="54" t="s">
        <v>5390</v>
      </c>
      <c r="E408" s="337"/>
      <c r="F408" s="16" t="s">
        <v>39</v>
      </c>
      <c r="G408" s="54">
        <v>0.5</v>
      </c>
      <c r="H408" s="337"/>
      <c r="I408" s="337"/>
      <c r="J408" s="183">
        <v>3.3</v>
      </c>
      <c r="K408" s="54">
        <v>530</v>
      </c>
      <c r="L408" s="183">
        <v>7</v>
      </c>
      <c r="M408" s="62">
        <v>2015</v>
      </c>
      <c r="N408" s="16">
        <v>2021</v>
      </c>
      <c r="O408" s="16">
        <v>2025</v>
      </c>
      <c r="P408" s="62">
        <v>20</v>
      </c>
      <c r="Q408" s="185" t="s">
        <v>253</v>
      </c>
      <c r="R408" s="17">
        <f t="shared" si="16"/>
        <v>2035</v>
      </c>
      <c r="S408" s="16" t="s">
        <v>63</v>
      </c>
      <c r="T408" s="16"/>
      <c r="U408" s="17">
        <f t="shared" si="15"/>
        <v>2035</v>
      </c>
      <c r="V408" s="331"/>
      <c r="W408" s="331"/>
      <c r="X408" s="331"/>
      <c r="Y408" s="331"/>
    </row>
    <row r="409" spans="1:25" s="2" customFormat="1" ht="30.2" customHeight="1" x14ac:dyDescent="0.2">
      <c r="A409" s="331"/>
      <c r="B409" s="331"/>
      <c r="C409" s="337"/>
      <c r="D409" s="54" t="s">
        <v>5391</v>
      </c>
      <c r="E409" s="337"/>
      <c r="F409" s="16" t="s">
        <v>39</v>
      </c>
      <c r="G409" s="54">
        <v>0.5</v>
      </c>
      <c r="H409" s="337"/>
      <c r="I409" s="337"/>
      <c r="J409" s="183">
        <v>0.3</v>
      </c>
      <c r="K409" s="54">
        <v>57</v>
      </c>
      <c r="L409" s="183">
        <v>4</v>
      </c>
      <c r="M409" s="62">
        <v>2015</v>
      </c>
      <c r="N409" s="16">
        <v>2021</v>
      </c>
      <c r="O409" s="16">
        <v>2025</v>
      </c>
      <c r="P409" s="62">
        <v>20</v>
      </c>
      <c r="Q409" s="185" t="s">
        <v>253</v>
      </c>
      <c r="R409" s="17">
        <f t="shared" si="16"/>
        <v>2035</v>
      </c>
      <c r="S409" s="16" t="s">
        <v>63</v>
      </c>
      <c r="T409" s="16"/>
      <c r="U409" s="17">
        <f t="shared" si="15"/>
        <v>2035</v>
      </c>
      <c r="V409" s="331"/>
      <c r="W409" s="331"/>
      <c r="X409" s="331"/>
      <c r="Y409" s="331"/>
    </row>
    <row r="410" spans="1:25" s="2" customFormat="1" ht="30.2" customHeight="1" x14ac:dyDescent="0.2">
      <c r="A410" s="331">
        <v>34</v>
      </c>
      <c r="B410" s="331" t="s">
        <v>5392</v>
      </c>
      <c r="C410" s="337" t="s">
        <v>5393</v>
      </c>
      <c r="D410" s="338" t="s">
        <v>5394</v>
      </c>
      <c r="E410" s="337" t="s">
        <v>929</v>
      </c>
      <c r="F410" s="16" t="s">
        <v>39</v>
      </c>
      <c r="G410" s="338">
        <v>0.95</v>
      </c>
      <c r="H410" s="337">
        <v>0.8</v>
      </c>
      <c r="I410" s="337">
        <v>39</v>
      </c>
      <c r="J410" s="183">
        <v>36.799999999999997</v>
      </c>
      <c r="K410" s="54">
        <v>219</v>
      </c>
      <c r="L410" s="183">
        <v>6</v>
      </c>
      <c r="M410" s="62">
        <v>2015</v>
      </c>
      <c r="N410" s="16">
        <v>2021</v>
      </c>
      <c r="O410" s="16">
        <v>2025</v>
      </c>
      <c r="P410" s="62">
        <v>20</v>
      </c>
      <c r="Q410" s="185" t="s">
        <v>253</v>
      </c>
      <c r="R410" s="17">
        <f t="shared" si="16"/>
        <v>2035</v>
      </c>
      <c r="S410" s="16" t="s">
        <v>63</v>
      </c>
      <c r="T410" s="16"/>
      <c r="U410" s="17">
        <f t="shared" si="15"/>
        <v>2035</v>
      </c>
      <c r="V410" s="331">
        <v>20</v>
      </c>
      <c r="W410" s="331">
        <v>106</v>
      </c>
      <c r="X410" s="331">
        <v>126</v>
      </c>
      <c r="Y410" s="331" t="s">
        <v>7003</v>
      </c>
    </row>
    <row r="411" spans="1:25" s="2" customFormat="1" ht="30.2" customHeight="1" x14ac:dyDescent="0.2">
      <c r="A411" s="331"/>
      <c r="B411" s="331"/>
      <c r="C411" s="337"/>
      <c r="D411" s="338"/>
      <c r="E411" s="337"/>
      <c r="F411" s="16" t="s">
        <v>39</v>
      </c>
      <c r="G411" s="338"/>
      <c r="H411" s="337"/>
      <c r="I411" s="337"/>
      <c r="J411" s="183">
        <v>0.3</v>
      </c>
      <c r="K411" s="54">
        <v>57</v>
      </c>
      <c r="L411" s="183">
        <v>4</v>
      </c>
      <c r="M411" s="62">
        <v>2015</v>
      </c>
      <c r="N411" s="16">
        <v>2021</v>
      </c>
      <c r="O411" s="16">
        <v>2025</v>
      </c>
      <c r="P411" s="62">
        <v>20</v>
      </c>
      <c r="Q411" s="185" t="s">
        <v>253</v>
      </c>
      <c r="R411" s="17">
        <f t="shared" si="16"/>
        <v>2035</v>
      </c>
      <c r="S411" s="16" t="s">
        <v>63</v>
      </c>
      <c r="T411" s="16"/>
      <c r="U411" s="17">
        <f t="shared" si="15"/>
        <v>2035</v>
      </c>
      <c r="V411" s="331"/>
      <c r="W411" s="331"/>
      <c r="X411" s="331"/>
      <c r="Y411" s="331"/>
    </row>
    <row r="412" spans="1:25" s="2" customFormat="1" ht="30.2" customHeight="1" x14ac:dyDescent="0.2">
      <c r="A412" s="331"/>
      <c r="B412" s="331"/>
      <c r="C412" s="337"/>
      <c r="D412" s="54" t="s">
        <v>5395</v>
      </c>
      <c r="E412" s="337"/>
      <c r="F412" s="16" t="s">
        <v>39</v>
      </c>
      <c r="G412" s="54">
        <v>0.95</v>
      </c>
      <c r="H412" s="337"/>
      <c r="I412" s="337"/>
      <c r="J412" s="183">
        <v>0.1</v>
      </c>
      <c r="K412" s="54">
        <v>32</v>
      </c>
      <c r="L412" s="183">
        <v>4</v>
      </c>
      <c r="M412" s="62">
        <v>2015</v>
      </c>
      <c r="N412" s="16">
        <v>2021</v>
      </c>
      <c r="O412" s="16">
        <v>2025</v>
      </c>
      <c r="P412" s="62">
        <v>20</v>
      </c>
      <c r="Q412" s="185" t="s">
        <v>253</v>
      </c>
      <c r="R412" s="17">
        <f t="shared" si="16"/>
        <v>2035</v>
      </c>
      <c r="S412" s="16" t="s">
        <v>63</v>
      </c>
      <c r="T412" s="16"/>
      <c r="U412" s="17">
        <f t="shared" si="15"/>
        <v>2035</v>
      </c>
      <c r="V412" s="331"/>
      <c r="W412" s="331"/>
      <c r="X412" s="331"/>
      <c r="Y412" s="331"/>
    </row>
    <row r="413" spans="1:25" s="2" customFormat="1" ht="30.2" customHeight="1" x14ac:dyDescent="0.2">
      <c r="A413" s="331">
        <v>35</v>
      </c>
      <c r="B413" s="331" t="s">
        <v>5396</v>
      </c>
      <c r="C413" s="337" t="s">
        <v>5397</v>
      </c>
      <c r="D413" s="54" t="s">
        <v>5398</v>
      </c>
      <c r="E413" s="337" t="s">
        <v>929</v>
      </c>
      <c r="F413" s="16" t="s">
        <v>39</v>
      </c>
      <c r="G413" s="54">
        <v>0.95</v>
      </c>
      <c r="H413" s="337">
        <v>0.8</v>
      </c>
      <c r="I413" s="337">
        <v>69</v>
      </c>
      <c r="J413" s="183">
        <v>0.2</v>
      </c>
      <c r="K413" s="54">
        <v>32</v>
      </c>
      <c r="L413" s="183">
        <v>4</v>
      </c>
      <c r="M413" s="62">
        <v>2015</v>
      </c>
      <c r="N413" s="16">
        <v>2021</v>
      </c>
      <c r="O413" s="16">
        <v>2025</v>
      </c>
      <c r="P413" s="62">
        <v>20</v>
      </c>
      <c r="Q413" s="185" t="s">
        <v>253</v>
      </c>
      <c r="R413" s="17">
        <f t="shared" si="16"/>
        <v>2035</v>
      </c>
      <c r="S413" s="16" t="s">
        <v>63</v>
      </c>
      <c r="T413" s="16"/>
      <c r="U413" s="17">
        <f t="shared" si="15"/>
        <v>2035</v>
      </c>
      <c r="V413" s="331">
        <v>4</v>
      </c>
      <c r="W413" s="331">
        <v>80</v>
      </c>
      <c r="X413" s="331">
        <v>84</v>
      </c>
      <c r="Y413" s="331" t="s">
        <v>7003</v>
      </c>
    </row>
    <row r="414" spans="1:25" s="2" customFormat="1" ht="30.2" customHeight="1" x14ac:dyDescent="0.2">
      <c r="A414" s="331"/>
      <c r="B414" s="331"/>
      <c r="C414" s="337"/>
      <c r="D414" s="54" t="s">
        <v>5399</v>
      </c>
      <c r="E414" s="337"/>
      <c r="F414" s="16" t="s">
        <v>39</v>
      </c>
      <c r="G414" s="54">
        <v>0.95</v>
      </c>
      <c r="H414" s="337"/>
      <c r="I414" s="337"/>
      <c r="J414" s="183">
        <v>0.2</v>
      </c>
      <c r="K414" s="54">
        <v>32</v>
      </c>
      <c r="L414" s="183">
        <v>4</v>
      </c>
      <c r="M414" s="62">
        <v>2015</v>
      </c>
      <c r="N414" s="16">
        <v>2021</v>
      </c>
      <c r="O414" s="16">
        <v>2025</v>
      </c>
      <c r="P414" s="62">
        <v>20</v>
      </c>
      <c r="Q414" s="185" t="s">
        <v>253</v>
      </c>
      <c r="R414" s="17">
        <f t="shared" si="16"/>
        <v>2035</v>
      </c>
      <c r="S414" s="16" t="s">
        <v>63</v>
      </c>
      <c r="T414" s="16"/>
      <c r="U414" s="17">
        <f t="shared" si="15"/>
        <v>2035</v>
      </c>
      <c r="V414" s="331"/>
      <c r="W414" s="331"/>
      <c r="X414" s="331"/>
      <c r="Y414" s="331"/>
    </row>
    <row r="415" spans="1:25" s="2" customFormat="1" ht="30.2" customHeight="1" x14ac:dyDescent="0.2">
      <c r="A415" s="331"/>
      <c r="B415" s="331"/>
      <c r="C415" s="337"/>
      <c r="D415" s="54" t="s">
        <v>5400</v>
      </c>
      <c r="E415" s="337"/>
      <c r="F415" s="16" t="s">
        <v>39</v>
      </c>
      <c r="G415" s="54">
        <v>0.95</v>
      </c>
      <c r="H415" s="337"/>
      <c r="I415" s="337"/>
      <c r="J415" s="183">
        <v>0.2</v>
      </c>
      <c r="K415" s="54">
        <v>32</v>
      </c>
      <c r="L415" s="183">
        <v>4</v>
      </c>
      <c r="M415" s="62">
        <v>2015</v>
      </c>
      <c r="N415" s="16">
        <v>2021</v>
      </c>
      <c r="O415" s="16">
        <v>2025</v>
      </c>
      <c r="P415" s="62">
        <v>20</v>
      </c>
      <c r="Q415" s="185" t="s">
        <v>253</v>
      </c>
      <c r="R415" s="17">
        <f t="shared" si="16"/>
        <v>2035</v>
      </c>
      <c r="S415" s="16" t="s">
        <v>63</v>
      </c>
      <c r="T415" s="16"/>
      <c r="U415" s="17">
        <f t="shared" si="15"/>
        <v>2035</v>
      </c>
      <c r="V415" s="331"/>
      <c r="W415" s="331"/>
      <c r="X415" s="331"/>
      <c r="Y415" s="331"/>
    </row>
    <row r="416" spans="1:25" s="2" customFormat="1" ht="30.2" customHeight="1" x14ac:dyDescent="0.2">
      <c r="A416" s="331"/>
      <c r="B416" s="331"/>
      <c r="C416" s="337"/>
      <c r="D416" s="54" t="s">
        <v>5401</v>
      </c>
      <c r="E416" s="337"/>
      <c r="F416" s="16" t="s">
        <v>39</v>
      </c>
      <c r="G416" s="54">
        <v>0.95</v>
      </c>
      <c r="H416" s="337"/>
      <c r="I416" s="337"/>
      <c r="J416" s="183">
        <v>0.2</v>
      </c>
      <c r="K416" s="54">
        <v>32</v>
      </c>
      <c r="L416" s="183">
        <v>4</v>
      </c>
      <c r="M416" s="62">
        <v>2015</v>
      </c>
      <c r="N416" s="16">
        <v>2021</v>
      </c>
      <c r="O416" s="16">
        <v>2025</v>
      </c>
      <c r="P416" s="62">
        <v>20</v>
      </c>
      <c r="Q416" s="185" t="s">
        <v>253</v>
      </c>
      <c r="R416" s="17">
        <f t="shared" si="16"/>
        <v>2035</v>
      </c>
      <c r="S416" s="16" t="s">
        <v>63</v>
      </c>
      <c r="T416" s="16"/>
      <c r="U416" s="17">
        <f t="shared" si="15"/>
        <v>2035</v>
      </c>
      <c r="V416" s="331"/>
      <c r="W416" s="331"/>
      <c r="X416" s="331"/>
      <c r="Y416" s="331"/>
    </row>
    <row r="417" spans="1:25" s="2" customFormat="1" ht="30.2" customHeight="1" x14ac:dyDescent="0.2">
      <c r="A417" s="331">
        <v>36</v>
      </c>
      <c r="B417" s="331" t="s">
        <v>5402</v>
      </c>
      <c r="C417" s="337" t="s">
        <v>5403</v>
      </c>
      <c r="D417" s="338" t="s">
        <v>5404</v>
      </c>
      <c r="E417" s="337" t="s">
        <v>929</v>
      </c>
      <c r="F417" s="16" t="s">
        <v>39</v>
      </c>
      <c r="G417" s="338">
        <v>0.9</v>
      </c>
      <c r="H417" s="337">
        <v>0.05</v>
      </c>
      <c r="I417" s="337">
        <v>45</v>
      </c>
      <c r="J417" s="183">
        <v>37</v>
      </c>
      <c r="K417" s="54">
        <v>377</v>
      </c>
      <c r="L417" s="183">
        <v>7</v>
      </c>
      <c r="M417" s="62">
        <v>2015</v>
      </c>
      <c r="N417" s="16">
        <v>2023</v>
      </c>
      <c r="O417" s="16">
        <v>2025</v>
      </c>
      <c r="P417" s="62">
        <v>20</v>
      </c>
      <c r="Q417" s="185" t="s">
        <v>253</v>
      </c>
      <c r="R417" s="17">
        <f t="shared" si="16"/>
        <v>2035</v>
      </c>
      <c r="S417" s="16" t="s">
        <v>63</v>
      </c>
      <c r="T417" s="16"/>
      <c r="U417" s="17">
        <f t="shared" si="15"/>
        <v>2035</v>
      </c>
      <c r="V417" s="331">
        <v>5</v>
      </c>
      <c r="W417" s="331">
        <v>6</v>
      </c>
      <c r="X417" s="331">
        <v>11</v>
      </c>
      <c r="Y417" s="331" t="s">
        <v>7003</v>
      </c>
    </row>
    <row r="418" spans="1:25" s="2" customFormat="1" ht="30.2" customHeight="1" x14ac:dyDescent="0.2">
      <c r="A418" s="331"/>
      <c r="B418" s="331"/>
      <c r="C418" s="337"/>
      <c r="D418" s="338"/>
      <c r="E418" s="337"/>
      <c r="F418" s="16" t="s">
        <v>39</v>
      </c>
      <c r="G418" s="338"/>
      <c r="H418" s="337"/>
      <c r="I418" s="337"/>
      <c r="J418" s="183">
        <v>1.1000000000000001</v>
      </c>
      <c r="K418" s="54">
        <v>159</v>
      </c>
      <c r="L418" s="183">
        <v>6</v>
      </c>
      <c r="M418" s="62">
        <v>2015</v>
      </c>
      <c r="N418" s="16">
        <v>2023</v>
      </c>
      <c r="O418" s="16">
        <v>2025</v>
      </c>
      <c r="P418" s="62">
        <v>20</v>
      </c>
      <c r="Q418" s="185" t="s">
        <v>253</v>
      </c>
      <c r="R418" s="17">
        <f t="shared" si="16"/>
        <v>2035</v>
      </c>
      <c r="S418" s="16" t="s">
        <v>63</v>
      </c>
      <c r="T418" s="16"/>
      <c r="U418" s="17">
        <f t="shared" si="15"/>
        <v>2035</v>
      </c>
      <c r="V418" s="331"/>
      <c r="W418" s="331"/>
      <c r="X418" s="331"/>
      <c r="Y418" s="331"/>
    </row>
    <row r="419" spans="1:25" s="2" customFormat="1" ht="30.2" customHeight="1" x14ac:dyDescent="0.2">
      <c r="A419" s="331"/>
      <c r="B419" s="331"/>
      <c r="C419" s="337"/>
      <c r="D419" s="338"/>
      <c r="E419" s="337"/>
      <c r="F419" s="16" t="s">
        <v>39</v>
      </c>
      <c r="G419" s="338"/>
      <c r="H419" s="337"/>
      <c r="I419" s="337"/>
      <c r="J419" s="183">
        <v>2.7</v>
      </c>
      <c r="K419" s="54">
        <v>57</v>
      </c>
      <c r="L419" s="183">
        <v>4</v>
      </c>
      <c r="M419" s="62">
        <v>2015</v>
      </c>
      <c r="N419" s="16">
        <v>2023</v>
      </c>
      <c r="O419" s="16">
        <v>2025</v>
      </c>
      <c r="P419" s="62">
        <v>20</v>
      </c>
      <c r="Q419" s="185" t="s">
        <v>253</v>
      </c>
      <c r="R419" s="17">
        <f t="shared" si="16"/>
        <v>2035</v>
      </c>
      <c r="S419" s="16" t="s">
        <v>63</v>
      </c>
      <c r="T419" s="16"/>
      <c r="U419" s="17">
        <f t="shared" si="15"/>
        <v>2035</v>
      </c>
      <c r="V419" s="331"/>
      <c r="W419" s="331"/>
      <c r="X419" s="331"/>
      <c r="Y419" s="331"/>
    </row>
    <row r="420" spans="1:25" s="2" customFormat="1" ht="30.2" customHeight="1" x14ac:dyDescent="0.2">
      <c r="A420" s="331"/>
      <c r="B420" s="331"/>
      <c r="C420" s="337"/>
      <c r="D420" s="54" t="s">
        <v>5404</v>
      </c>
      <c r="E420" s="337"/>
      <c r="F420" s="16" t="s">
        <v>39</v>
      </c>
      <c r="G420" s="54">
        <v>0.9</v>
      </c>
      <c r="H420" s="337"/>
      <c r="I420" s="337"/>
      <c r="J420" s="183">
        <v>5.4</v>
      </c>
      <c r="K420" s="54">
        <v>377</v>
      </c>
      <c r="L420" s="183">
        <v>7</v>
      </c>
      <c r="M420" s="62">
        <v>2015</v>
      </c>
      <c r="N420" s="16">
        <v>2023</v>
      </c>
      <c r="O420" s="16">
        <v>2025</v>
      </c>
      <c r="P420" s="62">
        <v>20</v>
      </c>
      <c r="Q420" s="185" t="s">
        <v>253</v>
      </c>
      <c r="R420" s="17">
        <f t="shared" si="16"/>
        <v>2035</v>
      </c>
      <c r="S420" s="16" t="s">
        <v>63</v>
      </c>
      <c r="T420" s="16"/>
      <c r="U420" s="17">
        <f t="shared" si="15"/>
        <v>2035</v>
      </c>
      <c r="V420" s="331"/>
      <c r="W420" s="331"/>
      <c r="X420" s="331"/>
      <c r="Y420" s="331"/>
    </row>
    <row r="421" spans="1:25" s="2" customFormat="1" ht="30.2" customHeight="1" x14ac:dyDescent="0.2">
      <c r="A421" s="331"/>
      <c r="B421" s="331"/>
      <c r="C421" s="337"/>
      <c r="D421" s="54" t="s">
        <v>5405</v>
      </c>
      <c r="E421" s="337"/>
      <c r="F421" s="16" t="s">
        <v>39</v>
      </c>
      <c r="G421" s="54">
        <v>0.9</v>
      </c>
      <c r="H421" s="337"/>
      <c r="I421" s="337"/>
      <c r="J421" s="183" t="s">
        <v>5076</v>
      </c>
      <c r="K421" s="54" t="s">
        <v>5076</v>
      </c>
      <c r="L421" s="183" t="s">
        <v>5076</v>
      </c>
      <c r="M421" s="62">
        <v>2015</v>
      </c>
      <c r="N421" s="16">
        <v>2023</v>
      </c>
      <c r="O421" s="16">
        <v>2025</v>
      </c>
      <c r="P421" s="62">
        <v>20</v>
      </c>
      <c r="Q421" s="185" t="s">
        <v>253</v>
      </c>
      <c r="R421" s="17">
        <f t="shared" si="16"/>
        <v>2035</v>
      </c>
      <c r="S421" s="16" t="s">
        <v>63</v>
      </c>
      <c r="T421" s="16"/>
      <c r="U421" s="17">
        <f t="shared" si="15"/>
        <v>2035</v>
      </c>
      <c r="V421" s="331"/>
      <c r="W421" s="331"/>
      <c r="X421" s="331"/>
      <c r="Y421" s="331"/>
    </row>
    <row r="422" spans="1:25" s="2" customFormat="1" ht="30.2" customHeight="1" x14ac:dyDescent="0.2">
      <c r="A422" s="331"/>
      <c r="B422" s="331"/>
      <c r="C422" s="337"/>
      <c r="D422" s="54" t="s">
        <v>5406</v>
      </c>
      <c r="E422" s="337"/>
      <c r="F422" s="16" t="s">
        <v>39</v>
      </c>
      <c r="G422" s="54">
        <v>0.9</v>
      </c>
      <c r="H422" s="337"/>
      <c r="I422" s="337"/>
      <c r="J422" s="183" t="s">
        <v>5076</v>
      </c>
      <c r="K422" s="54" t="s">
        <v>5076</v>
      </c>
      <c r="L422" s="183" t="s">
        <v>5076</v>
      </c>
      <c r="M422" s="62">
        <v>2015</v>
      </c>
      <c r="N422" s="16">
        <v>2023</v>
      </c>
      <c r="O422" s="16">
        <v>2025</v>
      </c>
      <c r="P422" s="62">
        <v>20</v>
      </c>
      <c r="Q422" s="185" t="s">
        <v>253</v>
      </c>
      <c r="R422" s="17">
        <f t="shared" si="16"/>
        <v>2035</v>
      </c>
      <c r="S422" s="16" t="s">
        <v>63</v>
      </c>
      <c r="T422" s="16"/>
      <c r="U422" s="17">
        <f t="shared" si="15"/>
        <v>2035</v>
      </c>
      <c r="V422" s="331"/>
      <c r="W422" s="331"/>
      <c r="X422" s="331"/>
      <c r="Y422" s="331"/>
    </row>
    <row r="423" spans="1:25" s="2" customFormat="1" ht="30.2" customHeight="1" x14ac:dyDescent="0.2">
      <c r="A423" s="331">
        <v>37</v>
      </c>
      <c r="B423" s="331" t="s">
        <v>5407</v>
      </c>
      <c r="C423" s="337" t="s">
        <v>5408</v>
      </c>
      <c r="D423" s="54" t="s">
        <v>5409</v>
      </c>
      <c r="E423" s="337" t="s">
        <v>929</v>
      </c>
      <c r="F423" s="16" t="s">
        <v>39</v>
      </c>
      <c r="G423" s="54">
        <v>0.9</v>
      </c>
      <c r="H423" s="337">
        <v>0.05</v>
      </c>
      <c r="I423" s="337">
        <v>45</v>
      </c>
      <c r="J423" s="183">
        <v>0.3</v>
      </c>
      <c r="K423" s="54">
        <v>57</v>
      </c>
      <c r="L423" s="183">
        <v>4</v>
      </c>
      <c r="M423" s="62">
        <v>2015</v>
      </c>
      <c r="N423" s="16">
        <v>2021</v>
      </c>
      <c r="O423" s="16">
        <v>2025</v>
      </c>
      <c r="P423" s="62">
        <v>20</v>
      </c>
      <c r="Q423" s="185" t="s">
        <v>253</v>
      </c>
      <c r="R423" s="17">
        <f t="shared" si="16"/>
        <v>2035</v>
      </c>
      <c r="S423" s="16" t="s">
        <v>63</v>
      </c>
      <c r="T423" s="16"/>
      <c r="U423" s="17">
        <f t="shared" si="15"/>
        <v>2035</v>
      </c>
      <c r="V423" s="331">
        <v>24</v>
      </c>
      <c r="W423" s="331">
        <v>185</v>
      </c>
      <c r="X423" s="331">
        <f>SUM(V423:W427)</f>
        <v>209</v>
      </c>
      <c r="Y423" s="331" t="s">
        <v>7003</v>
      </c>
    </row>
    <row r="424" spans="1:25" s="2" customFormat="1" ht="30.2" customHeight="1" x14ac:dyDescent="0.2">
      <c r="A424" s="331"/>
      <c r="B424" s="331"/>
      <c r="C424" s="337"/>
      <c r="D424" s="54" t="s">
        <v>5410</v>
      </c>
      <c r="E424" s="337"/>
      <c r="F424" s="16" t="s">
        <v>39</v>
      </c>
      <c r="G424" s="54">
        <v>0.9</v>
      </c>
      <c r="H424" s="337"/>
      <c r="I424" s="337"/>
      <c r="J424" s="183">
        <v>0.1</v>
      </c>
      <c r="K424" s="54">
        <v>57</v>
      </c>
      <c r="L424" s="183">
        <v>4</v>
      </c>
      <c r="M424" s="62">
        <v>2015</v>
      </c>
      <c r="N424" s="16">
        <v>2021</v>
      </c>
      <c r="O424" s="16">
        <v>2025</v>
      </c>
      <c r="P424" s="62">
        <v>20</v>
      </c>
      <c r="Q424" s="185" t="s">
        <v>253</v>
      </c>
      <c r="R424" s="17">
        <f t="shared" si="16"/>
        <v>2035</v>
      </c>
      <c r="S424" s="16" t="s">
        <v>63</v>
      </c>
      <c r="T424" s="16"/>
      <c r="U424" s="17">
        <f t="shared" si="15"/>
        <v>2035</v>
      </c>
      <c r="V424" s="331"/>
      <c r="W424" s="331"/>
      <c r="X424" s="331"/>
      <c r="Y424" s="331"/>
    </row>
    <row r="425" spans="1:25" s="2" customFormat="1" ht="30.2" customHeight="1" x14ac:dyDescent="0.2">
      <c r="A425" s="331"/>
      <c r="B425" s="331"/>
      <c r="C425" s="337"/>
      <c r="D425" s="54" t="s">
        <v>5411</v>
      </c>
      <c r="E425" s="337"/>
      <c r="F425" s="16" t="s">
        <v>39</v>
      </c>
      <c r="G425" s="54">
        <v>0.9</v>
      </c>
      <c r="H425" s="337"/>
      <c r="I425" s="337"/>
      <c r="J425" s="183">
        <v>0.6</v>
      </c>
      <c r="K425" s="54">
        <v>57</v>
      </c>
      <c r="L425" s="183">
        <v>4</v>
      </c>
      <c r="M425" s="62">
        <v>2015</v>
      </c>
      <c r="N425" s="16">
        <v>2021</v>
      </c>
      <c r="O425" s="16">
        <v>2025</v>
      </c>
      <c r="P425" s="62">
        <v>20</v>
      </c>
      <c r="Q425" s="185" t="s">
        <v>253</v>
      </c>
      <c r="R425" s="17">
        <f t="shared" si="16"/>
        <v>2035</v>
      </c>
      <c r="S425" s="16" t="s">
        <v>63</v>
      </c>
      <c r="T425" s="16"/>
      <c r="U425" s="17">
        <f t="shared" si="15"/>
        <v>2035</v>
      </c>
      <c r="V425" s="331"/>
      <c r="W425" s="331"/>
      <c r="X425" s="331"/>
      <c r="Y425" s="331"/>
    </row>
    <row r="426" spans="1:25" s="2" customFormat="1" ht="30.2" customHeight="1" x14ac:dyDescent="0.2">
      <c r="A426" s="331"/>
      <c r="B426" s="331"/>
      <c r="C426" s="337"/>
      <c r="D426" s="54" t="s">
        <v>5412</v>
      </c>
      <c r="E426" s="337"/>
      <c r="F426" s="16" t="s">
        <v>39</v>
      </c>
      <c r="G426" s="54">
        <v>0.9</v>
      </c>
      <c r="H426" s="337"/>
      <c r="I426" s="337"/>
      <c r="J426" s="183">
        <v>0.3</v>
      </c>
      <c r="K426" s="54">
        <v>57</v>
      </c>
      <c r="L426" s="183">
        <v>4</v>
      </c>
      <c r="M426" s="62">
        <v>2015</v>
      </c>
      <c r="N426" s="16">
        <v>2021</v>
      </c>
      <c r="O426" s="16">
        <v>2025</v>
      </c>
      <c r="P426" s="62">
        <v>20</v>
      </c>
      <c r="Q426" s="185" t="s">
        <v>253</v>
      </c>
      <c r="R426" s="17">
        <f t="shared" si="16"/>
        <v>2035</v>
      </c>
      <c r="S426" s="16" t="s">
        <v>63</v>
      </c>
      <c r="T426" s="16"/>
      <c r="U426" s="17">
        <f t="shared" si="15"/>
        <v>2035</v>
      </c>
      <c r="V426" s="331"/>
      <c r="W426" s="331"/>
      <c r="X426" s="331"/>
      <c r="Y426" s="331"/>
    </row>
    <row r="427" spans="1:25" s="2" customFormat="1" ht="30.2" customHeight="1" x14ac:dyDescent="0.2">
      <c r="A427" s="331"/>
      <c r="B427" s="331"/>
      <c r="C427" s="337"/>
      <c r="D427" s="54" t="s">
        <v>5413</v>
      </c>
      <c r="E427" s="337"/>
      <c r="F427" s="16" t="s">
        <v>39</v>
      </c>
      <c r="G427" s="54">
        <v>0.9</v>
      </c>
      <c r="H427" s="337"/>
      <c r="I427" s="337"/>
      <c r="J427" s="183">
        <v>0.1</v>
      </c>
      <c r="K427" s="54">
        <v>89</v>
      </c>
      <c r="L427" s="183">
        <v>5</v>
      </c>
      <c r="M427" s="62">
        <v>2015</v>
      </c>
      <c r="N427" s="16">
        <v>2021</v>
      </c>
      <c r="O427" s="16">
        <v>2025</v>
      </c>
      <c r="P427" s="62">
        <v>20</v>
      </c>
      <c r="Q427" s="185" t="s">
        <v>253</v>
      </c>
      <c r="R427" s="17">
        <f t="shared" si="16"/>
        <v>2035</v>
      </c>
      <c r="S427" s="16" t="s">
        <v>63</v>
      </c>
      <c r="T427" s="16"/>
      <c r="U427" s="17">
        <f t="shared" si="15"/>
        <v>2035</v>
      </c>
      <c r="V427" s="331"/>
      <c r="W427" s="331"/>
      <c r="X427" s="331"/>
      <c r="Y427" s="331"/>
    </row>
    <row r="428" spans="1:25" s="2" customFormat="1" ht="30.2" customHeight="1" x14ac:dyDescent="0.2">
      <c r="A428" s="331">
        <v>38</v>
      </c>
      <c r="B428" s="331" t="s">
        <v>5414</v>
      </c>
      <c r="C428" s="337" t="s">
        <v>5415</v>
      </c>
      <c r="D428" s="338" t="s">
        <v>5416</v>
      </c>
      <c r="E428" s="337" t="s">
        <v>929</v>
      </c>
      <c r="F428" s="16" t="s">
        <v>39</v>
      </c>
      <c r="G428" s="338">
        <v>1.3</v>
      </c>
      <c r="H428" s="337">
        <v>1.1000000000000001</v>
      </c>
      <c r="I428" s="337">
        <v>45</v>
      </c>
      <c r="J428" s="183">
        <v>39.6</v>
      </c>
      <c r="K428" s="54">
        <v>273</v>
      </c>
      <c r="L428" s="183">
        <v>6</v>
      </c>
      <c r="M428" s="62">
        <v>2015</v>
      </c>
      <c r="N428" s="16">
        <v>2022</v>
      </c>
      <c r="O428" s="16">
        <v>2025</v>
      </c>
      <c r="P428" s="62">
        <v>20</v>
      </c>
      <c r="Q428" s="185" t="s">
        <v>253</v>
      </c>
      <c r="R428" s="17">
        <f t="shared" si="16"/>
        <v>2035</v>
      </c>
      <c r="S428" s="16" t="s">
        <v>63</v>
      </c>
      <c r="T428" s="16"/>
      <c r="U428" s="17">
        <f t="shared" si="15"/>
        <v>2035</v>
      </c>
      <c r="V428" s="331">
        <v>8</v>
      </c>
      <c r="W428" s="331">
        <v>1</v>
      </c>
      <c r="X428" s="331">
        <v>9</v>
      </c>
      <c r="Y428" s="331" t="s">
        <v>7003</v>
      </c>
    </row>
    <row r="429" spans="1:25" s="2" customFormat="1" ht="30.2" customHeight="1" x14ac:dyDescent="0.2">
      <c r="A429" s="331"/>
      <c r="B429" s="331"/>
      <c r="C429" s="337"/>
      <c r="D429" s="338"/>
      <c r="E429" s="337"/>
      <c r="F429" s="16" t="s">
        <v>39</v>
      </c>
      <c r="G429" s="338"/>
      <c r="H429" s="337"/>
      <c r="I429" s="337"/>
      <c r="J429" s="183">
        <v>5.9</v>
      </c>
      <c r="K429" s="54">
        <v>57</v>
      </c>
      <c r="L429" s="183">
        <v>4</v>
      </c>
      <c r="M429" s="62">
        <v>2015</v>
      </c>
      <c r="N429" s="16">
        <v>2022</v>
      </c>
      <c r="O429" s="16">
        <v>2025</v>
      </c>
      <c r="P429" s="62">
        <v>20</v>
      </c>
      <c r="Q429" s="185" t="s">
        <v>253</v>
      </c>
      <c r="R429" s="17">
        <f t="shared" si="16"/>
        <v>2035</v>
      </c>
      <c r="S429" s="16" t="s">
        <v>63</v>
      </c>
      <c r="T429" s="16"/>
      <c r="U429" s="17">
        <f t="shared" si="15"/>
        <v>2035</v>
      </c>
      <c r="V429" s="331"/>
      <c r="W429" s="331"/>
      <c r="X429" s="331"/>
      <c r="Y429" s="331"/>
    </row>
    <row r="430" spans="1:25" s="2" customFormat="1" ht="30.2" customHeight="1" x14ac:dyDescent="0.2">
      <c r="A430" s="331"/>
      <c r="B430" s="331"/>
      <c r="C430" s="337"/>
      <c r="D430" s="338"/>
      <c r="E430" s="337"/>
      <c r="F430" s="16" t="s">
        <v>39</v>
      </c>
      <c r="G430" s="338"/>
      <c r="H430" s="337"/>
      <c r="I430" s="337"/>
      <c r="J430" s="183">
        <v>4</v>
      </c>
      <c r="K430" s="54">
        <v>32</v>
      </c>
      <c r="L430" s="183">
        <v>4</v>
      </c>
      <c r="M430" s="62">
        <v>2015</v>
      </c>
      <c r="N430" s="16">
        <v>2022</v>
      </c>
      <c r="O430" s="16">
        <v>2025</v>
      </c>
      <c r="P430" s="62">
        <v>20</v>
      </c>
      <c r="Q430" s="185" t="s">
        <v>253</v>
      </c>
      <c r="R430" s="17">
        <f t="shared" si="16"/>
        <v>2035</v>
      </c>
      <c r="S430" s="16" t="s">
        <v>63</v>
      </c>
      <c r="T430" s="16"/>
      <c r="U430" s="17">
        <f t="shared" si="15"/>
        <v>2035</v>
      </c>
      <c r="V430" s="331"/>
      <c r="W430" s="331"/>
      <c r="X430" s="331"/>
      <c r="Y430" s="331"/>
    </row>
    <row r="431" spans="1:25" s="2" customFormat="1" ht="30.2" customHeight="1" x14ac:dyDescent="0.2">
      <c r="A431" s="331"/>
      <c r="B431" s="331"/>
      <c r="C431" s="337"/>
      <c r="D431" s="54" t="s">
        <v>5417</v>
      </c>
      <c r="E431" s="337"/>
      <c r="F431" s="16" t="s">
        <v>39</v>
      </c>
      <c r="G431" s="54">
        <v>1.3</v>
      </c>
      <c r="H431" s="337"/>
      <c r="I431" s="337"/>
      <c r="J431" s="183">
        <v>0.1</v>
      </c>
      <c r="K431" s="54">
        <v>18</v>
      </c>
      <c r="L431" s="183">
        <v>3.5</v>
      </c>
      <c r="M431" s="62">
        <v>2015</v>
      </c>
      <c r="N431" s="16">
        <v>2022</v>
      </c>
      <c r="O431" s="16">
        <v>2025</v>
      </c>
      <c r="P431" s="62">
        <v>20</v>
      </c>
      <c r="Q431" s="185" t="s">
        <v>253</v>
      </c>
      <c r="R431" s="17">
        <f t="shared" si="16"/>
        <v>2035</v>
      </c>
      <c r="S431" s="16" t="s">
        <v>63</v>
      </c>
      <c r="T431" s="16"/>
      <c r="U431" s="17">
        <f t="shared" si="15"/>
        <v>2035</v>
      </c>
      <c r="V431" s="331"/>
      <c r="W431" s="331"/>
      <c r="X431" s="331"/>
      <c r="Y431" s="331"/>
    </row>
    <row r="432" spans="1:25" s="2" customFormat="1" ht="30.2" customHeight="1" x14ac:dyDescent="0.2">
      <c r="A432" s="331"/>
      <c r="B432" s="331"/>
      <c r="C432" s="337"/>
      <c r="D432" s="54" t="s">
        <v>5418</v>
      </c>
      <c r="E432" s="337"/>
      <c r="F432" s="16" t="s">
        <v>39</v>
      </c>
      <c r="G432" s="54">
        <v>1.3</v>
      </c>
      <c r="H432" s="337"/>
      <c r="I432" s="337"/>
      <c r="J432" s="183">
        <v>0.1</v>
      </c>
      <c r="K432" s="54">
        <v>18</v>
      </c>
      <c r="L432" s="183">
        <v>3.5</v>
      </c>
      <c r="M432" s="62">
        <v>2015</v>
      </c>
      <c r="N432" s="16">
        <v>2022</v>
      </c>
      <c r="O432" s="16">
        <v>2025</v>
      </c>
      <c r="P432" s="62">
        <v>20</v>
      </c>
      <c r="Q432" s="185" t="s">
        <v>253</v>
      </c>
      <c r="R432" s="17">
        <f t="shared" si="16"/>
        <v>2035</v>
      </c>
      <c r="S432" s="16" t="s">
        <v>63</v>
      </c>
      <c r="T432" s="16"/>
      <c r="U432" s="17">
        <f t="shared" si="15"/>
        <v>2035</v>
      </c>
      <c r="V432" s="331"/>
      <c r="W432" s="331"/>
      <c r="X432" s="331"/>
      <c r="Y432" s="331"/>
    </row>
    <row r="433" spans="1:25" s="2" customFormat="1" ht="30.2" customHeight="1" x14ac:dyDescent="0.2">
      <c r="A433" s="331"/>
      <c r="B433" s="331"/>
      <c r="C433" s="337"/>
      <c r="D433" s="54" t="s">
        <v>5419</v>
      </c>
      <c r="E433" s="337"/>
      <c r="F433" s="16" t="s">
        <v>39</v>
      </c>
      <c r="G433" s="54">
        <v>1.3</v>
      </c>
      <c r="H433" s="337"/>
      <c r="I433" s="337"/>
      <c r="J433" s="183">
        <v>1.3</v>
      </c>
      <c r="K433" s="54">
        <v>32</v>
      </c>
      <c r="L433" s="183">
        <v>4</v>
      </c>
      <c r="M433" s="62">
        <v>2015</v>
      </c>
      <c r="N433" s="16">
        <v>2022</v>
      </c>
      <c r="O433" s="16">
        <v>2025</v>
      </c>
      <c r="P433" s="62">
        <v>20</v>
      </c>
      <c r="Q433" s="185" t="s">
        <v>253</v>
      </c>
      <c r="R433" s="17">
        <f t="shared" si="16"/>
        <v>2035</v>
      </c>
      <c r="S433" s="16" t="s">
        <v>63</v>
      </c>
      <c r="T433" s="16"/>
      <c r="U433" s="17">
        <f t="shared" si="15"/>
        <v>2035</v>
      </c>
      <c r="V433" s="331"/>
      <c r="W433" s="331"/>
      <c r="X433" s="331"/>
      <c r="Y433" s="331"/>
    </row>
    <row r="434" spans="1:25" s="2" customFormat="1" ht="30.2" customHeight="1" x14ac:dyDescent="0.2">
      <c r="A434" s="331">
        <v>39</v>
      </c>
      <c r="B434" s="331" t="s">
        <v>5420</v>
      </c>
      <c r="C434" s="337" t="s">
        <v>5421</v>
      </c>
      <c r="D434" s="338" t="s">
        <v>5422</v>
      </c>
      <c r="E434" s="337" t="s">
        <v>929</v>
      </c>
      <c r="F434" s="16" t="s">
        <v>39</v>
      </c>
      <c r="G434" s="338">
        <v>1.3</v>
      </c>
      <c r="H434" s="492">
        <v>1</v>
      </c>
      <c r="I434" s="337">
        <v>45</v>
      </c>
      <c r="J434" s="183">
        <v>11.5</v>
      </c>
      <c r="K434" s="54">
        <v>273</v>
      </c>
      <c r="L434" s="183">
        <v>6</v>
      </c>
      <c r="M434" s="62">
        <v>2015</v>
      </c>
      <c r="N434" s="16">
        <v>2023</v>
      </c>
      <c r="O434" s="16">
        <v>2025</v>
      </c>
      <c r="P434" s="62">
        <v>20</v>
      </c>
      <c r="Q434" s="185" t="s">
        <v>253</v>
      </c>
      <c r="R434" s="17">
        <f t="shared" si="16"/>
        <v>2035</v>
      </c>
      <c r="S434" s="16" t="s">
        <v>63</v>
      </c>
      <c r="T434" s="16"/>
      <c r="U434" s="17">
        <f t="shared" si="15"/>
        <v>2035</v>
      </c>
      <c r="V434" s="331">
        <v>17</v>
      </c>
      <c r="W434" s="331">
        <v>7</v>
      </c>
      <c r="X434" s="331">
        <v>24</v>
      </c>
      <c r="Y434" s="331" t="s">
        <v>7003</v>
      </c>
    </row>
    <row r="435" spans="1:25" s="2" customFormat="1" ht="30.2" customHeight="1" x14ac:dyDescent="0.2">
      <c r="A435" s="331"/>
      <c r="B435" s="331"/>
      <c r="C435" s="337"/>
      <c r="D435" s="338"/>
      <c r="E435" s="337"/>
      <c r="F435" s="16" t="s">
        <v>39</v>
      </c>
      <c r="G435" s="338"/>
      <c r="H435" s="492"/>
      <c r="I435" s="337"/>
      <c r="J435" s="183">
        <v>5.3</v>
      </c>
      <c r="K435" s="54">
        <v>219</v>
      </c>
      <c r="L435" s="183">
        <v>6</v>
      </c>
      <c r="M435" s="62">
        <v>2015</v>
      </c>
      <c r="N435" s="16">
        <v>2023</v>
      </c>
      <c r="O435" s="16">
        <v>2025</v>
      </c>
      <c r="P435" s="62">
        <v>20</v>
      </c>
      <c r="Q435" s="185" t="s">
        <v>253</v>
      </c>
      <c r="R435" s="17">
        <f t="shared" si="16"/>
        <v>2035</v>
      </c>
      <c r="S435" s="16" t="s">
        <v>63</v>
      </c>
      <c r="T435" s="16"/>
      <c r="U435" s="17">
        <f t="shared" si="15"/>
        <v>2035</v>
      </c>
      <c r="V435" s="331"/>
      <c r="W435" s="331"/>
      <c r="X435" s="331"/>
      <c r="Y435" s="331"/>
    </row>
    <row r="436" spans="1:25" s="2" customFormat="1" ht="30.2" customHeight="1" x14ac:dyDescent="0.2">
      <c r="A436" s="331"/>
      <c r="B436" s="331"/>
      <c r="C436" s="337"/>
      <c r="D436" s="338"/>
      <c r="E436" s="337"/>
      <c r="F436" s="16" t="s">
        <v>39</v>
      </c>
      <c r="G436" s="338"/>
      <c r="H436" s="492"/>
      <c r="I436" s="337"/>
      <c r="J436" s="183">
        <v>0.5</v>
      </c>
      <c r="K436" s="54">
        <v>57</v>
      </c>
      <c r="L436" s="183">
        <v>4</v>
      </c>
      <c r="M436" s="62">
        <v>2015</v>
      </c>
      <c r="N436" s="16">
        <v>2023</v>
      </c>
      <c r="O436" s="16">
        <v>2025</v>
      </c>
      <c r="P436" s="62">
        <v>20</v>
      </c>
      <c r="Q436" s="185" t="s">
        <v>253</v>
      </c>
      <c r="R436" s="17">
        <f t="shared" si="16"/>
        <v>2035</v>
      </c>
      <c r="S436" s="16" t="s">
        <v>63</v>
      </c>
      <c r="T436" s="16"/>
      <c r="U436" s="17">
        <f t="shared" si="15"/>
        <v>2035</v>
      </c>
      <c r="V436" s="331"/>
      <c r="W436" s="331"/>
      <c r="X436" s="331"/>
      <c r="Y436" s="331"/>
    </row>
    <row r="437" spans="1:25" s="2" customFormat="1" ht="30.2" customHeight="1" x14ac:dyDescent="0.2">
      <c r="A437" s="331"/>
      <c r="B437" s="331"/>
      <c r="C437" s="337"/>
      <c r="D437" s="54" t="s">
        <v>5423</v>
      </c>
      <c r="E437" s="337"/>
      <c r="F437" s="16" t="s">
        <v>39</v>
      </c>
      <c r="G437" s="54">
        <v>1.3</v>
      </c>
      <c r="H437" s="492"/>
      <c r="I437" s="337"/>
      <c r="J437" s="183">
        <v>0.1</v>
      </c>
      <c r="K437" s="54">
        <v>57</v>
      </c>
      <c r="L437" s="183">
        <v>4</v>
      </c>
      <c r="M437" s="62">
        <v>2015</v>
      </c>
      <c r="N437" s="16">
        <v>2023</v>
      </c>
      <c r="O437" s="16">
        <v>2025</v>
      </c>
      <c r="P437" s="62">
        <v>20</v>
      </c>
      <c r="Q437" s="185" t="s">
        <v>253</v>
      </c>
      <c r="R437" s="17">
        <f t="shared" si="16"/>
        <v>2035</v>
      </c>
      <c r="S437" s="16" t="s">
        <v>63</v>
      </c>
      <c r="T437" s="16"/>
      <c r="U437" s="17">
        <f t="shared" si="15"/>
        <v>2035</v>
      </c>
      <c r="V437" s="331"/>
      <c r="W437" s="331"/>
      <c r="X437" s="331"/>
      <c r="Y437" s="331"/>
    </row>
    <row r="438" spans="1:25" s="2" customFormat="1" ht="30.2" customHeight="1" x14ac:dyDescent="0.2">
      <c r="A438" s="331"/>
      <c r="B438" s="331"/>
      <c r="C438" s="337"/>
      <c r="D438" s="54" t="s">
        <v>5424</v>
      </c>
      <c r="E438" s="337"/>
      <c r="F438" s="16" t="s">
        <v>39</v>
      </c>
      <c r="G438" s="54">
        <v>1.3</v>
      </c>
      <c r="H438" s="492"/>
      <c r="I438" s="337"/>
      <c r="J438" s="183">
        <v>0.1</v>
      </c>
      <c r="K438" s="54">
        <v>57</v>
      </c>
      <c r="L438" s="183">
        <v>4</v>
      </c>
      <c r="M438" s="62">
        <v>2015</v>
      </c>
      <c r="N438" s="16">
        <v>2023</v>
      </c>
      <c r="O438" s="16">
        <v>2025</v>
      </c>
      <c r="P438" s="62">
        <v>20</v>
      </c>
      <c r="Q438" s="185" t="s">
        <v>253</v>
      </c>
      <c r="R438" s="17">
        <f t="shared" si="16"/>
        <v>2035</v>
      </c>
      <c r="S438" s="16" t="s">
        <v>63</v>
      </c>
      <c r="T438" s="16"/>
      <c r="U438" s="17">
        <f t="shared" si="15"/>
        <v>2035</v>
      </c>
      <c r="V438" s="331"/>
      <c r="W438" s="331"/>
      <c r="X438" s="331"/>
      <c r="Y438" s="331"/>
    </row>
    <row r="439" spans="1:25" s="2" customFormat="1" ht="30.2" customHeight="1" x14ac:dyDescent="0.2">
      <c r="A439" s="331"/>
      <c r="B439" s="331"/>
      <c r="C439" s="337"/>
      <c r="D439" s="54" t="s">
        <v>5425</v>
      </c>
      <c r="E439" s="337"/>
      <c r="F439" s="16" t="s">
        <v>39</v>
      </c>
      <c r="G439" s="54">
        <v>1.3</v>
      </c>
      <c r="H439" s="492"/>
      <c r="I439" s="337"/>
      <c r="J439" s="183">
        <v>0.1</v>
      </c>
      <c r="K439" s="54">
        <v>57</v>
      </c>
      <c r="L439" s="183">
        <v>4</v>
      </c>
      <c r="M439" s="62">
        <v>2015</v>
      </c>
      <c r="N439" s="16">
        <v>2023</v>
      </c>
      <c r="O439" s="16">
        <v>2025</v>
      </c>
      <c r="P439" s="62">
        <v>20</v>
      </c>
      <c r="Q439" s="185" t="s">
        <v>253</v>
      </c>
      <c r="R439" s="17">
        <f t="shared" si="16"/>
        <v>2035</v>
      </c>
      <c r="S439" s="16" t="s">
        <v>63</v>
      </c>
      <c r="T439" s="16"/>
      <c r="U439" s="17">
        <f t="shared" si="15"/>
        <v>2035</v>
      </c>
      <c r="V439" s="331"/>
      <c r="W439" s="331"/>
      <c r="X439" s="331"/>
      <c r="Y439" s="331"/>
    </row>
    <row r="440" spans="1:25" s="2" customFormat="1" ht="30.2" customHeight="1" x14ac:dyDescent="0.2">
      <c r="A440" s="331"/>
      <c r="B440" s="331"/>
      <c r="C440" s="337"/>
      <c r="D440" s="54" t="s">
        <v>5426</v>
      </c>
      <c r="E440" s="337"/>
      <c r="F440" s="16" t="s">
        <v>39</v>
      </c>
      <c r="G440" s="54">
        <v>1.3</v>
      </c>
      <c r="H440" s="492"/>
      <c r="I440" s="337"/>
      <c r="J440" s="183">
        <v>0.1</v>
      </c>
      <c r="K440" s="54">
        <v>57</v>
      </c>
      <c r="L440" s="183">
        <v>4</v>
      </c>
      <c r="M440" s="62">
        <v>2015</v>
      </c>
      <c r="N440" s="16">
        <v>2023</v>
      </c>
      <c r="O440" s="16">
        <v>2025</v>
      </c>
      <c r="P440" s="62">
        <v>20</v>
      </c>
      <c r="Q440" s="185" t="s">
        <v>253</v>
      </c>
      <c r="R440" s="17">
        <f t="shared" si="16"/>
        <v>2035</v>
      </c>
      <c r="S440" s="16" t="s">
        <v>63</v>
      </c>
      <c r="T440" s="16"/>
      <c r="U440" s="17">
        <f t="shared" si="15"/>
        <v>2035</v>
      </c>
      <c r="V440" s="331"/>
      <c r="W440" s="331"/>
      <c r="X440" s="331"/>
      <c r="Y440" s="331"/>
    </row>
    <row r="441" spans="1:25" s="2" customFormat="1" ht="30.2" customHeight="1" x14ac:dyDescent="0.2">
      <c r="A441" s="331"/>
      <c r="B441" s="331"/>
      <c r="C441" s="337"/>
      <c r="D441" s="338" t="s">
        <v>5427</v>
      </c>
      <c r="E441" s="337"/>
      <c r="F441" s="16" t="s">
        <v>39</v>
      </c>
      <c r="G441" s="338">
        <v>1.3</v>
      </c>
      <c r="H441" s="492"/>
      <c r="I441" s="337"/>
      <c r="J441" s="183">
        <v>40.1</v>
      </c>
      <c r="K441" s="54">
        <v>219</v>
      </c>
      <c r="L441" s="183">
        <v>6</v>
      </c>
      <c r="M441" s="62">
        <v>2015</v>
      </c>
      <c r="N441" s="16">
        <v>2023</v>
      </c>
      <c r="O441" s="16">
        <v>2025</v>
      </c>
      <c r="P441" s="62">
        <v>20</v>
      </c>
      <c r="Q441" s="185" t="s">
        <v>253</v>
      </c>
      <c r="R441" s="17">
        <f t="shared" si="16"/>
        <v>2035</v>
      </c>
      <c r="S441" s="16" t="s">
        <v>63</v>
      </c>
      <c r="T441" s="16"/>
      <c r="U441" s="17">
        <f t="shared" si="15"/>
        <v>2035</v>
      </c>
      <c r="V441" s="331"/>
      <c r="W441" s="331"/>
      <c r="X441" s="331"/>
      <c r="Y441" s="331"/>
    </row>
    <row r="442" spans="1:25" s="2" customFormat="1" ht="30.2" customHeight="1" x14ac:dyDescent="0.2">
      <c r="A442" s="331"/>
      <c r="B442" s="331"/>
      <c r="C442" s="337"/>
      <c r="D442" s="338"/>
      <c r="E442" s="337"/>
      <c r="F442" s="16" t="s">
        <v>39</v>
      </c>
      <c r="G442" s="338"/>
      <c r="H442" s="492"/>
      <c r="I442" s="337"/>
      <c r="J442" s="183">
        <v>2.5</v>
      </c>
      <c r="K442" s="54">
        <v>133</v>
      </c>
      <c r="L442" s="183">
        <v>6</v>
      </c>
      <c r="M442" s="62">
        <v>2015</v>
      </c>
      <c r="N442" s="16">
        <v>2023</v>
      </c>
      <c r="O442" s="16">
        <v>2025</v>
      </c>
      <c r="P442" s="62">
        <v>20</v>
      </c>
      <c r="Q442" s="185" t="s">
        <v>253</v>
      </c>
      <c r="R442" s="17">
        <f t="shared" si="16"/>
        <v>2035</v>
      </c>
      <c r="S442" s="16" t="s">
        <v>63</v>
      </c>
      <c r="T442" s="16"/>
      <c r="U442" s="17">
        <f t="shared" ref="U442:U478" si="17">IFERROR(IF(S442="",R442,S442+T442),R442)</f>
        <v>2035</v>
      </c>
      <c r="V442" s="331"/>
      <c r="W442" s="331"/>
      <c r="X442" s="331"/>
      <c r="Y442" s="331"/>
    </row>
    <row r="443" spans="1:25" s="2" customFormat="1" ht="30.2" customHeight="1" x14ac:dyDescent="0.2">
      <c r="A443" s="331"/>
      <c r="B443" s="331"/>
      <c r="C443" s="337"/>
      <c r="D443" s="338"/>
      <c r="E443" s="337"/>
      <c r="F443" s="16" t="s">
        <v>39</v>
      </c>
      <c r="G443" s="338"/>
      <c r="H443" s="492"/>
      <c r="I443" s="337"/>
      <c r="J443" s="183">
        <v>4.5</v>
      </c>
      <c r="K443" s="54">
        <v>89</v>
      </c>
      <c r="L443" s="183">
        <v>5</v>
      </c>
      <c r="M443" s="62">
        <v>2015</v>
      </c>
      <c r="N443" s="16">
        <v>2023</v>
      </c>
      <c r="O443" s="16">
        <v>2025</v>
      </c>
      <c r="P443" s="62">
        <v>20</v>
      </c>
      <c r="Q443" s="185" t="s">
        <v>253</v>
      </c>
      <c r="R443" s="17">
        <f t="shared" si="16"/>
        <v>2035</v>
      </c>
      <c r="S443" s="16" t="s">
        <v>63</v>
      </c>
      <c r="T443" s="16"/>
      <c r="U443" s="17">
        <f t="shared" si="17"/>
        <v>2035</v>
      </c>
      <c r="V443" s="331"/>
      <c r="W443" s="331"/>
      <c r="X443" s="331"/>
      <c r="Y443" s="331"/>
    </row>
    <row r="444" spans="1:25" s="2" customFormat="1" ht="30.2" customHeight="1" x14ac:dyDescent="0.2">
      <c r="A444" s="331"/>
      <c r="B444" s="331"/>
      <c r="C444" s="337"/>
      <c r="D444" s="338"/>
      <c r="E444" s="337"/>
      <c r="F444" s="16" t="s">
        <v>39</v>
      </c>
      <c r="G444" s="338"/>
      <c r="H444" s="492"/>
      <c r="I444" s="337"/>
      <c r="J444" s="183">
        <v>1</v>
      </c>
      <c r="K444" s="54">
        <v>57</v>
      </c>
      <c r="L444" s="183">
        <v>4</v>
      </c>
      <c r="M444" s="62">
        <v>2015</v>
      </c>
      <c r="N444" s="16">
        <v>2023</v>
      </c>
      <c r="O444" s="16">
        <v>2025</v>
      </c>
      <c r="P444" s="62">
        <v>20</v>
      </c>
      <c r="Q444" s="185" t="s">
        <v>253</v>
      </c>
      <c r="R444" s="17">
        <f t="shared" si="16"/>
        <v>2035</v>
      </c>
      <c r="S444" s="16" t="s">
        <v>63</v>
      </c>
      <c r="T444" s="16"/>
      <c r="U444" s="17">
        <f t="shared" si="17"/>
        <v>2035</v>
      </c>
      <c r="V444" s="331"/>
      <c r="W444" s="331"/>
      <c r="X444" s="331"/>
      <c r="Y444" s="331"/>
    </row>
    <row r="445" spans="1:25" s="2" customFormat="1" ht="30.2" customHeight="1" x14ac:dyDescent="0.2">
      <c r="A445" s="331"/>
      <c r="B445" s="331"/>
      <c r="C445" s="337"/>
      <c r="D445" s="338"/>
      <c r="E445" s="337"/>
      <c r="F445" s="16" t="s">
        <v>39</v>
      </c>
      <c r="G445" s="338"/>
      <c r="H445" s="492"/>
      <c r="I445" s="337"/>
      <c r="J445" s="183">
        <v>0.3</v>
      </c>
      <c r="K445" s="54">
        <v>32</v>
      </c>
      <c r="L445" s="183">
        <v>4</v>
      </c>
      <c r="M445" s="62">
        <v>2015</v>
      </c>
      <c r="N445" s="16">
        <v>2023</v>
      </c>
      <c r="O445" s="16">
        <v>2025</v>
      </c>
      <c r="P445" s="62">
        <v>20</v>
      </c>
      <c r="Q445" s="185" t="s">
        <v>253</v>
      </c>
      <c r="R445" s="17">
        <f t="shared" si="16"/>
        <v>2035</v>
      </c>
      <c r="S445" s="16" t="s">
        <v>63</v>
      </c>
      <c r="T445" s="16"/>
      <c r="U445" s="17">
        <f t="shared" si="17"/>
        <v>2035</v>
      </c>
      <c r="V445" s="331"/>
      <c r="W445" s="331"/>
      <c r="X445" s="331"/>
      <c r="Y445" s="331"/>
    </row>
    <row r="446" spans="1:25" s="2" customFormat="1" ht="30.2" customHeight="1" x14ac:dyDescent="0.2">
      <c r="A446" s="331"/>
      <c r="B446" s="331"/>
      <c r="C446" s="337"/>
      <c r="D446" s="338"/>
      <c r="E446" s="337"/>
      <c r="F446" s="16" t="s">
        <v>39</v>
      </c>
      <c r="G446" s="338"/>
      <c r="H446" s="492"/>
      <c r="I446" s="337"/>
      <c r="J446" s="183">
        <v>0.1</v>
      </c>
      <c r="K446" s="54">
        <v>18</v>
      </c>
      <c r="L446" s="183">
        <v>3.5</v>
      </c>
      <c r="M446" s="62">
        <v>2015</v>
      </c>
      <c r="N446" s="16">
        <v>2023</v>
      </c>
      <c r="O446" s="16">
        <v>2025</v>
      </c>
      <c r="P446" s="62">
        <v>20</v>
      </c>
      <c r="Q446" s="185" t="s">
        <v>253</v>
      </c>
      <c r="R446" s="17">
        <f t="shared" si="16"/>
        <v>2035</v>
      </c>
      <c r="S446" s="16" t="s">
        <v>63</v>
      </c>
      <c r="T446" s="16"/>
      <c r="U446" s="17">
        <f t="shared" si="17"/>
        <v>2035</v>
      </c>
      <c r="V446" s="331"/>
      <c r="W446" s="331"/>
      <c r="X446" s="331"/>
      <c r="Y446" s="331"/>
    </row>
    <row r="447" spans="1:25" s="2" customFormat="1" ht="30.2" customHeight="1" x14ac:dyDescent="0.2">
      <c r="A447" s="331"/>
      <c r="B447" s="331"/>
      <c r="C447" s="337"/>
      <c r="D447" s="54" t="s">
        <v>5428</v>
      </c>
      <c r="E447" s="337"/>
      <c r="F447" s="16" t="s">
        <v>39</v>
      </c>
      <c r="G447" s="54">
        <v>1.3</v>
      </c>
      <c r="H447" s="492"/>
      <c r="I447" s="337"/>
      <c r="J447" s="183">
        <v>3.7</v>
      </c>
      <c r="K447" s="54">
        <v>32</v>
      </c>
      <c r="L447" s="183">
        <v>4</v>
      </c>
      <c r="M447" s="62">
        <v>2015</v>
      </c>
      <c r="N447" s="16">
        <v>2023</v>
      </c>
      <c r="O447" s="16">
        <v>2025</v>
      </c>
      <c r="P447" s="62">
        <v>20</v>
      </c>
      <c r="Q447" s="185" t="s">
        <v>253</v>
      </c>
      <c r="R447" s="17">
        <f t="shared" si="16"/>
        <v>2035</v>
      </c>
      <c r="S447" s="16" t="s">
        <v>63</v>
      </c>
      <c r="T447" s="16"/>
      <c r="U447" s="17">
        <f t="shared" si="17"/>
        <v>2035</v>
      </c>
      <c r="V447" s="331"/>
      <c r="W447" s="331"/>
      <c r="X447" s="331"/>
      <c r="Y447" s="331"/>
    </row>
    <row r="448" spans="1:25" s="2" customFormat="1" ht="30.2" customHeight="1" x14ac:dyDescent="0.2">
      <c r="A448" s="331"/>
      <c r="B448" s="331"/>
      <c r="C448" s="337"/>
      <c r="D448" s="338" t="s">
        <v>5429</v>
      </c>
      <c r="E448" s="337"/>
      <c r="F448" s="16" t="s">
        <v>39</v>
      </c>
      <c r="G448" s="338">
        <v>1.3</v>
      </c>
      <c r="H448" s="492"/>
      <c r="I448" s="337"/>
      <c r="J448" s="183">
        <v>0.3</v>
      </c>
      <c r="K448" s="54">
        <v>57</v>
      </c>
      <c r="L448" s="183">
        <v>4</v>
      </c>
      <c r="M448" s="62">
        <v>2015</v>
      </c>
      <c r="N448" s="16">
        <v>2023</v>
      </c>
      <c r="O448" s="16">
        <v>2025</v>
      </c>
      <c r="P448" s="62">
        <v>20</v>
      </c>
      <c r="Q448" s="185" t="s">
        <v>253</v>
      </c>
      <c r="R448" s="17">
        <f t="shared" si="16"/>
        <v>2035</v>
      </c>
      <c r="S448" s="16" t="s">
        <v>63</v>
      </c>
      <c r="T448" s="16"/>
      <c r="U448" s="17">
        <f t="shared" si="17"/>
        <v>2035</v>
      </c>
      <c r="V448" s="331"/>
      <c r="W448" s="331"/>
      <c r="X448" s="331"/>
      <c r="Y448" s="331"/>
    </row>
    <row r="449" spans="1:25" s="2" customFormat="1" ht="30.2" customHeight="1" x14ac:dyDescent="0.2">
      <c r="A449" s="331"/>
      <c r="B449" s="331"/>
      <c r="C449" s="337"/>
      <c r="D449" s="338"/>
      <c r="E449" s="337"/>
      <c r="F449" s="16" t="s">
        <v>39</v>
      </c>
      <c r="G449" s="338"/>
      <c r="H449" s="492"/>
      <c r="I449" s="337"/>
      <c r="J449" s="183">
        <v>0.2</v>
      </c>
      <c r="K449" s="54">
        <v>32</v>
      </c>
      <c r="L449" s="183">
        <v>4</v>
      </c>
      <c r="M449" s="62">
        <v>2015</v>
      </c>
      <c r="N449" s="16">
        <v>2023</v>
      </c>
      <c r="O449" s="16">
        <v>2025</v>
      </c>
      <c r="P449" s="62">
        <v>20</v>
      </c>
      <c r="Q449" s="185" t="s">
        <v>253</v>
      </c>
      <c r="R449" s="17">
        <f t="shared" si="16"/>
        <v>2035</v>
      </c>
      <c r="S449" s="16" t="s">
        <v>63</v>
      </c>
      <c r="T449" s="16"/>
      <c r="U449" s="17">
        <f t="shared" si="17"/>
        <v>2035</v>
      </c>
      <c r="V449" s="331"/>
      <c r="W449" s="331"/>
      <c r="X449" s="331"/>
      <c r="Y449" s="331"/>
    </row>
    <row r="450" spans="1:25" s="2" customFormat="1" ht="30.2" customHeight="1" x14ac:dyDescent="0.2">
      <c r="A450" s="331"/>
      <c r="B450" s="331"/>
      <c r="C450" s="337"/>
      <c r="D450" s="338" t="s">
        <v>5430</v>
      </c>
      <c r="E450" s="337"/>
      <c r="F450" s="16" t="s">
        <v>39</v>
      </c>
      <c r="G450" s="338">
        <v>1.3</v>
      </c>
      <c r="H450" s="492"/>
      <c r="I450" s="337"/>
      <c r="J450" s="183">
        <v>0.3</v>
      </c>
      <c r="K450" s="54">
        <v>57</v>
      </c>
      <c r="L450" s="183">
        <v>4</v>
      </c>
      <c r="M450" s="62">
        <v>2015</v>
      </c>
      <c r="N450" s="16">
        <v>2023</v>
      </c>
      <c r="O450" s="16">
        <v>2025</v>
      </c>
      <c r="P450" s="62">
        <v>20</v>
      </c>
      <c r="Q450" s="185" t="s">
        <v>253</v>
      </c>
      <c r="R450" s="17">
        <f t="shared" si="16"/>
        <v>2035</v>
      </c>
      <c r="S450" s="16" t="s">
        <v>63</v>
      </c>
      <c r="T450" s="16"/>
      <c r="U450" s="17">
        <f t="shared" si="17"/>
        <v>2035</v>
      </c>
      <c r="V450" s="331"/>
      <c r="W450" s="331"/>
      <c r="X450" s="331"/>
      <c r="Y450" s="331"/>
    </row>
    <row r="451" spans="1:25" s="2" customFormat="1" ht="30.2" customHeight="1" x14ac:dyDescent="0.2">
      <c r="A451" s="331"/>
      <c r="B451" s="331"/>
      <c r="C451" s="337"/>
      <c r="D451" s="338"/>
      <c r="E451" s="337"/>
      <c r="F451" s="16" t="s">
        <v>39</v>
      </c>
      <c r="G451" s="338"/>
      <c r="H451" s="492"/>
      <c r="I451" s="337"/>
      <c r="J451" s="183">
        <v>0.2</v>
      </c>
      <c r="K451" s="54">
        <v>32</v>
      </c>
      <c r="L451" s="183">
        <v>4</v>
      </c>
      <c r="M451" s="62">
        <v>2015</v>
      </c>
      <c r="N451" s="16">
        <v>2023</v>
      </c>
      <c r="O451" s="16">
        <v>2025</v>
      </c>
      <c r="P451" s="62">
        <v>20</v>
      </c>
      <c r="Q451" s="185" t="s">
        <v>253</v>
      </c>
      <c r="R451" s="17">
        <f t="shared" si="16"/>
        <v>2035</v>
      </c>
      <c r="S451" s="16" t="s">
        <v>63</v>
      </c>
      <c r="T451" s="16"/>
      <c r="U451" s="17">
        <f t="shared" si="17"/>
        <v>2035</v>
      </c>
      <c r="V451" s="331"/>
      <c r="W451" s="331"/>
      <c r="X451" s="331"/>
      <c r="Y451" s="331"/>
    </row>
    <row r="452" spans="1:25" s="2" customFormat="1" ht="30.2" customHeight="1" x14ac:dyDescent="0.2">
      <c r="A452" s="331"/>
      <c r="B452" s="331"/>
      <c r="C452" s="337"/>
      <c r="D452" s="54" t="s">
        <v>5431</v>
      </c>
      <c r="E452" s="337"/>
      <c r="F452" s="16" t="s">
        <v>39</v>
      </c>
      <c r="G452" s="54">
        <v>1.3</v>
      </c>
      <c r="H452" s="492"/>
      <c r="I452" s="337"/>
      <c r="J452" s="183">
        <v>0.1</v>
      </c>
      <c r="K452" s="54">
        <v>57</v>
      </c>
      <c r="L452" s="183">
        <v>4</v>
      </c>
      <c r="M452" s="62">
        <v>2015</v>
      </c>
      <c r="N452" s="16">
        <v>2023</v>
      </c>
      <c r="O452" s="16">
        <v>2025</v>
      </c>
      <c r="P452" s="62">
        <v>20</v>
      </c>
      <c r="Q452" s="185" t="s">
        <v>253</v>
      </c>
      <c r="R452" s="17">
        <f t="shared" si="16"/>
        <v>2035</v>
      </c>
      <c r="S452" s="16" t="s">
        <v>63</v>
      </c>
      <c r="T452" s="16"/>
      <c r="U452" s="17">
        <f t="shared" si="17"/>
        <v>2035</v>
      </c>
      <c r="V452" s="331"/>
      <c r="W452" s="331"/>
      <c r="X452" s="331"/>
      <c r="Y452" s="331"/>
    </row>
    <row r="453" spans="1:25" s="2" customFormat="1" ht="30.2" customHeight="1" x14ac:dyDescent="0.2">
      <c r="A453" s="331"/>
      <c r="B453" s="331"/>
      <c r="C453" s="337"/>
      <c r="D453" s="54" t="s">
        <v>5432</v>
      </c>
      <c r="E453" s="337"/>
      <c r="F453" s="16" t="s">
        <v>39</v>
      </c>
      <c r="G453" s="54">
        <v>1.3</v>
      </c>
      <c r="H453" s="492"/>
      <c r="I453" s="337"/>
      <c r="J453" s="183" t="s">
        <v>5076</v>
      </c>
      <c r="K453" s="54">
        <v>57</v>
      </c>
      <c r="L453" s="183">
        <v>5</v>
      </c>
      <c r="M453" s="62">
        <v>2015</v>
      </c>
      <c r="N453" s="16">
        <v>2023</v>
      </c>
      <c r="O453" s="16">
        <v>2025</v>
      </c>
      <c r="P453" s="62">
        <v>20</v>
      </c>
      <c r="Q453" s="185" t="s">
        <v>253</v>
      </c>
      <c r="R453" s="17">
        <f t="shared" si="16"/>
        <v>2035</v>
      </c>
      <c r="S453" s="16" t="s">
        <v>63</v>
      </c>
      <c r="T453" s="16"/>
      <c r="U453" s="17">
        <f t="shared" si="17"/>
        <v>2035</v>
      </c>
      <c r="V453" s="331"/>
      <c r="W453" s="331"/>
      <c r="X453" s="331"/>
      <c r="Y453" s="331"/>
    </row>
    <row r="454" spans="1:25" s="2" customFormat="1" ht="30.2" customHeight="1" x14ac:dyDescent="0.2">
      <c r="A454" s="331"/>
      <c r="B454" s="331"/>
      <c r="C454" s="337"/>
      <c r="D454" s="54" t="s">
        <v>5433</v>
      </c>
      <c r="E454" s="337"/>
      <c r="F454" s="16" t="s">
        <v>39</v>
      </c>
      <c r="G454" s="54">
        <v>1.3</v>
      </c>
      <c r="H454" s="492"/>
      <c r="I454" s="337"/>
      <c r="J454" s="183" t="s">
        <v>5076</v>
      </c>
      <c r="K454" s="54">
        <v>57</v>
      </c>
      <c r="L454" s="183">
        <v>5</v>
      </c>
      <c r="M454" s="62">
        <v>2015</v>
      </c>
      <c r="N454" s="16">
        <v>2023</v>
      </c>
      <c r="O454" s="16">
        <v>2025</v>
      </c>
      <c r="P454" s="62">
        <v>20</v>
      </c>
      <c r="Q454" s="185" t="s">
        <v>253</v>
      </c>
      <c r="R454" s="17">
        <f t="shared" si="16"/>
        <v>2035</v>
      </c>
      <c r="S454" s="16" t="s">
        <v>63</v>
      </c>
      <c r="T454" s="16"/>
      <c r="U454" s="17">
        <f t="shared" si="17"/>
        <v>2035</v>
      </c>
      <c r="V454" s="331"/>
      <c r="W454" s="331"/>
      <c r="X454" s="331"/>
      <c r="Y454" s="331"/>
    </row>
    <row r="455" spans="1:25" s="2" customFormat="1" ht="30.2" customHeight="1" x14ac:dyDescent="0.2">
      <c r="A455" s="331"/>
      <c r="B455" s="331"/>
      <c r="C455" s="337"/>
      <c r="D455" s="54" t="s">
        <v>5434</v>
      </c>
      <c r="E455" s="337"/>
      <c r="F455" s="16" t="s">
        <v>39</v>
      </c>
      <c r="G455" s="54">
        <v>1.3</v>
      </c>
      <c r="H455" s="492"/>
      <c r="I455" s="337"/>
      <c r="J455" s="183" t="s">
        <v>5076</v>
      </c>
      <c r="K455" s="54" t="s">
        <v>5435</v>
      </c>
      <c r="L455" s="183" t="s">
        <v>5436</v>
      </c>
      <c r="M455" s="62">
        <v>2015</v>
      </c>
      <c r="N455" s="16">
        <v>2023</v>
      </c>
      <c r="O455" s="16">
        <v>2025</v>
      </c>
      <c r="P455" s="62">
        <v>20</v>
      </c>
      <c r="Q455" s="185" t="s">
        <v>253</v>
      </c>
      <c r="R455" s="17">
        <f t="shared" si="16"/>
        <v>2035</v>
      </c>
      <c r="S455" s="16" t="s">
        <v>63</v>
      </c>
      <c r="T455" s="16"/>
      <c r="U455" s="17">
        <f t="shared" si="17"/>
        <v>2035</v>
      </c>
      <c r="V455" s="331"/>
      <c r="W455" s="331"/>
      <c r="X455" s="331"/>
      <c r="Y455" s="331"/>
    </row>
    <row r="456" spans="1:25" s="2" customFormat="1" ht="30.2" customHeight="1" x14ac:dyDescent="0.2">
      <c r="A456" s="331">
        <v>40</v>
      </c>
      <c r="B456" s="331" t="s">
        <v>5437</v>
      </c>
      <c r="C456" s="337" t="s">
        <v>5438</v>
      </c>
      <c r="D456" s="338" t="s">
        <v>5439</v>
      </c>
      <c r="E456" s="337" t="s">
        <v>929</v>
      </c>
      <c r="F456" s="16" t="s">
        <v>39</v>
      </c>
      <c r="G456" s="338">
        <v>1.3</v>
      </c>
      <c r="H456" s="337">
        <v>0.8</v>
      </c>
      <c r="I456" s="337">
        <v>45</v>
      </c>
      <c r="J456" s="183">
        <v>30.6</v>
      </c>
      <c r="K456" s="54">
        <v>219</v>
      </c>
      <c r="L456" s="183">
        <v>6</v>
      </c>
      <c r="M456" s="62">
        <v>2015</v>
      </c>
      <c r="N456" s="16">
        <v>2021</v>
      </c>
      <c r="O456" s="16">
        <v>2025</v>
      </c>
      <c r="P456" s="62">
        <v>20</v>
      </c>
      <c r="Q456" s="185" t="s">
        <v>253</v>
      </c>
      <c r="R456" s="17">
        <f t="shared" si="16"/>
        <v>2035</v>
      </c>
      <c r="S456" s="16" t="s">
        <v>63</v>
      </c>
      <c r="T456" s="16"/>
      <c r="U456" s="17">
        <f t="shared" si="17"/>
        <v>2035</v>
      </c>
      <c r="V456" s="331">
        <v>47</v>
      </c>
      <c r="W456" s="331">
        <v>199</v>
      </c>
      <c r="X456" s="331">
        <f>SUM(V456:W463)</f>
        <v>246</v>
      </c>
      <c r="Y456" s="331" t="s">
        <v>7003</v>
      </c>
    </row>
    <row r="457" spans="1:25" s="2" customFormat="1" ht="30.2" customHeight="1" x14ac:dyDescent="0.2">
      <c r="A457" s="331"/>
      <c r="B457" s="331"/>
      <c r="C457" s="337"/>
      <c r="D457" s="338"/>
      <c r="E457" s="337"/>
      <c r="F457" s="16" t="s">
        <v>39</v>
      </c>
      <c r="G457" s="338"/>
      <c r="H457" s="337"/>
      <c r="I457" s="337"/>
      <c r="J457" s="183">
        <v>1.8</v>
      </c>
      <c r="K457" s="54">
        <v>57</v>
      </c>
      <c r="L457" s="183">
        <v>4</v>
      </c>
      <c r="M457" s="62">
        <v>2015</v>
      </c>
      <c r="N457" s="16">
        <v>2021</v>
      </c>
      <c r="O457" s="16">
        <v>2025</v>
      </c>
      <c r="P457" s="62">
        <v>20</v>
      </c>
      <c r="Q457" s="185" t="s">
        <v>253</v>
      </c>
      <c r="R457" s="17">
        <f t="shared" si="16"/>
        <v>2035</v>
      </c>
      <c r="S457" s="16" t="s">
        <v>63</v>
      </c>
      <c r="T457" s="16"/>
      <c r="U457" s="17">
        <f t="shared" si="17"/>
        <v>2035</v>
      </c>
      <c r="V457" s="331"/>
      <c r="W457" s="331"/>
      <c r="X457" s="331"/>
      <c r="Y457" s="331"/>
    </row>
    <row r="458" spans="1:25" s="2" customFormat="1" ht="30.2" customHeight="1" x14ac:dyDescent="0.2">
      <c r="A458" s="331"/>
      <c r="B458" s="331"/>
      <c r="C458" s="337"/>
      <c r="D458" s="54" t="s">
        <v>5440</v>
      </c>
      <c r="E458" s="337"/>
      <c r="F458" s="16" t="s">
        <v>39</v>
      </c>
      <c r="G458" s="54">
        <v>1.3</v>
      </c>
      <c r="H458" s="337"/>
      <c r="I458" s="337"/>
      <c r="J458" s="183">
        <v>0.1</v>
      </c>
      <c r="K458" s="54">
        <v>57</v>
      </c>
      <c r="L458" s="183">
        <v>4</v>
      </c>
      <c r="M458" s="62">
        <v>2015</v>
      </c>
      <c r="N458" s="16">
        <v>2021</v>
      </c>
      <c r="O458" s="16">
        <v>2025</v>
      </c>
      <c r="P458" s="62">
        <v>20</v>
      </c>
      <c r="Q458" s="185" t="s">
        <v>253</v>
      </c>
      <c r="R458" s="17">
        <f t="shared" ref="R458:R521" si="18">IF(M458="","",M458+P458)</f>
        <v>2035</v>
      </c>
      <c r="S458" s="16" t="s">
        <v>63</v>
      </c>
      <c r="T458" s="16"/>
      <c r="U458" s="17">
        <f t="shared" si="17"/>
        <v>2035</v>
      </c>
      <c r="V458" s="331"/>
      <c r="W458" s="331"/>
      <c r="X458" s="331"/>
      <c r="Y458" s="331"/>
    </row>
    <row r="459" spans="1:25" s="2" customFormat="1" ht="30.2" customHeight="1" x14ac:dyDescent="0.2">
      <c r="A459" s="331"/>
      <c r="B459" s="331"/>
      <c r="C459" s="337"/>
      <c r="D459" s="54" t="s">
        <v>5441</v>
      </c>
      <c r="E459" s="337"/>
      <c r="F459" s="16" t="s">
        <v>39</v>
      </c>
      <c r="G459" s="54">
        <v>1.3</v>
      </c>
      <c r="H459" s="337"/>
      <c r="I459" s="337"/>
      <c r="J459" s="183">
        <v>0.1</v>
      </c>
      <c r="K459" s="54">
        <v>57</v>
      </c>
      <c r="L459" s="183">
        <v>4</v>
      </c>
      <c r="M459" s="62">
        <v>2015</v>
      </c>
      <c r="N459" s="16">
        <v>2021</v>
      </c>
      <c r="O459" s="16">
        <v>2025</v>
      </c>
      <c r="P459" s="62">
        <v>20</v>
      </c>
      <c r="Q459" s="185" t="s">
        <v>253</v>
      </c>
      <c r="R459" s="17">
        <f t="shared" si="18"/>
        <v>2035</v>
      </c>
      <c r="S459" s="16" t="s">
        <v>63</v>
      </c>
      <c r="T459" s="16"/>
      <c r="U459" s="17">
        <f t="shared" si="17"/>
        <v>2035</v>
      </c>
      <c r="V459" s="331"/>
      <c r="W459" s="331"/>
      <c r="X459" s="331"/>
      <c r="Y459" s="331"/>
    </row>
    <row r="460" spans="1:25" s="2" customFormat="1" ht="30.2" customHeight="1" x14ac:dyDescent="0.2">
      <c r="A460" s="331"/>
      <c r="B460" s="331"/>
      <c r="C460" s="337"/>
      <c r="D460" s="338" t="s">
        <v>5442</v>
      </c>
      <c r="E460" s="337"/>
      <c r="F460" s="16" t="s">
        <v>39</v>
      </c>
      <c r="G460" s="338">
        <v>1.3</v>
      </c>
      <c r="H460" s="337"/>
      <c r="I460" s="337"/>
      <c r="J460" s="183">
        <v>0.3</v>
      </c>
      <c r="K460" s="54">
        <v>57</v>
      </c>
      <c r="L460" s="183">
        <v>4</v>
      </c>
      <c r="M460" s="62">
        <v>2015</v>
      </c>
      <c r="N460" s="16">
        <v>2021</v>
      </c>
      <c r="O460" s="16">
        <v>2025</v>
      </c>
      <c r="P460" s="62">
        <v>20</v>
      </c>
      <c r="Q460" s="185" t="s">
        <v>253</v>
      </c>
      <c r="R460" s="17">
        <f t="shared" si="18"/>
        <v>2035</v>
      </c>
      <c r="S460" s="16" t="s">
        <v>63</v>
      </c>
      <c r="T460" s="16"/>
      <c r="U460" s="17">
        <f t="shared" si="17"/>
        <v>2035</v>
      </c>
      <c r="V460" s="331"/>
      <c r="W460" s="331"/>
      <c r="X460" s="331"/>
      <c r="Y460" s="331"/>
    </row>
    <row r="461" spans="1:25" s="2" customFormat="1" ht="30.2" customHeight="1" x14ac:dyDescent="0.2">
      <c r="A461" s="331"/>
      <c r="B461" s="331"/>
      <c r="C461" s="337"/>
      <c r="D461" s="338"/>
      <c r="E461" s="337"/>
      <c r="F461" s="16" t="s">
        <v>39</v>
      </c>
      <c r="G461" s="338"/>
      <c r="H461" s="337"/>
      <c r="I461" s="337"/>
      <c r="J461" s="183">
        <v>0.2</v>
      </c>
      <c r="K461" s="54">
        <v>32</v>
      </c>
      <c r="L461" s="183">
        <v>4</v>
      </c>
      <c r="M461" s="62">
        <v>2015</v>
      </c>
      <c r="N461" s="16">
        <v>2021</v>
      </c>
      <c r="O461" s="16">
        <v>2025</v>
      </c>
      <c r="P461" s="62">
        <v>20</v>
      </c>
      <c r="Q461" s="185" t="s">
        <v>253</v>
      </c>
      <c r="R461" s="17">
        <f t="shared" si="18"/>
        <v>2035</v>
      </c>
      <c r="S461" s="16" t="s">
        <v>63</v>
      </c>
      <c r="T461" s="16"/>
      <c r="U461" s="17">
        <f t="shared" si="17"/>
        <v>2035</v>
      </c>
      <c r="V461" s="331"/>
      <c r="W461" s="331"/>
      <c r="X461" s="331"/>
      <c r="Y461" s="331"/>
    </row>
    <row r="462" spans="1:25" s="2" customFormat="1" ht="30.2" customHeight="1" x14ac:dyDescent="0.2">
      <c r="A462" s="331"/>
      <c r="B462" s="331"/>
      <c r="C462" s="337"/>
      <c r="D462" s="338" t="s">
        <v>5443</v>
      </c>
      <c r="E462" s="337"/>
      <c r="F462" s="16" t="s">
        <v>39</v>
      </c>
      <c r="G462" s="338">
        <v>1.3</v>
      </c>
      <c r="H462" s="337"/>
      <c r="I462" s="337"/>
      <c r="J462" s="183">
        <v>0.3</v>
      </c>
      <c r="K462" s="54">
        <v>57</v>
      </c>
      <c r="L462" s="183">
        <v>4</v>
      </c>
      <c r="M462" s="62">
        <v>2015</v>
      </c>
      <c r="N462" s="16">
        <v>2021</v>
      </c>
      <c r="O462" s="16">
        <v>2025</v>
      </c>
      <c r="P462" s="62">
        <v>20</v>
      </c>
      <c r="Q462" s="185" t="s">
        <v>253</v>
      </c>
      <c r="R462" s="17">
        <f t="shared" si="18"/>
        <v>2035</v>
      </c>
      <c r="S462" s="16" t="s">
        <v>63</v>
      </c>
      <c r="T462" s="16"/>
      <c r="U462" s="17">
        <f t="shared" si="17"/>
        <v>2035</v>
      </c>
      <c r="V462" s="331"/>
      <c r="W462" s="331"/>
      <c r="X462" s="331"/>
      <c r="Y462" s="331"/>
    </row>
    <row r="463" spans="1:25" s="2" customFormat="1" ht="30.2" customHeight="1" x14ac:dyDescent="0.2">
      <c r="A463" s="331"/>
      <c r="B463" s="331"/>
      <c r="C463" s="337"/>
      <c r="D463" s="338"/>
      <c r="E463" s="337"/>
      <c r="F463" s="16" t="s">
        <v>39</v>
      </c>
      <c r="G463" s="338"/>
      <c r="H463" s="337"/>
      <c r="I463" s="337"/>
      <c r="J463" s="183">
        <v>0.2</v>
      </c>
      <c r="K463" s="54">
        <v>32</v>
      </c>
      <c r="L463" s="183">
        <v>4</v>
      </c>
      <c r="M463" s="62">
        <v>2015</v>
      </c>
      <c r="N463" s="16">
        <v>2021</v>
      </c>
      <c r="O463" s="16">
        <v>2025</v>
      </c>
      <c r="P463" s="62">
        <v>20</v>
      </c>
      <c r="Q463" s="185" t="s">
        <v>253</v>
      </c>
      <c r="R463" s="17">
        <f t="shared" si="18"/>
        <v>2035</v>
      </c>
      <c r="S463" s="16" t="s">
        <v>63</v>
      </c>
      <c r="T463" s="16"/>
      <c r="U463" s="17">
        <f t="shared" si="17"/>
        <v>2035</v>
      </c>
      <c r="V463" s="331"/>
      <c r="W463" s="331"/>
      <c r="X463" s="331"/>
      <c r="Y463" s="331"/>
    </row>
    <row r="464" spans="1:25" s="2" customFormat="1" ht="30.2" customHeight="1" x14ac:dyDescent="0.2">
      <c r="A464" s="331">
        <v>41</v>
      </c>
      <c r="B464" s="331" t="s">
        <v>5444</v>
      </c>
      <c r="C464" s="337" t="s">
        <v>5445</v>
      </c>
      <c r="D464" s="338" t="s">
        <v>5446</v>
      </c>
      <c r="E464" s="337" t="s">
        <v>929</v>
      </c>
      <c r="F464" s="16" t="s">
        <v>39</v>
      </c>
      <c r="G464" s="338">
        <v>1.26</v>
      </c>
      <c r="H464" s="337" t="s">
        <v>5447</v>
      </c>
      <c r="I464" s="337">
        <v>45</v>
      </c>
      <c r="J464" s="183">
        <v>53</v>
      </c>
      <c r="K464" s="54">
        <v>219</v>
      </c>
      <c r="L464" s="183">
        <v>6</v>
      </c>
      <c r="M464" s="62">
        <v>2015</v>
      </c>
      <c r="N464" s="16">
        <v>2021</v>
      </c>
      <c r="O464" s="16">
        <v>2025</v>
      </c>
      <c r="P464" s="62">
        <v>20</v>
      </c>
      <c r="Q464" s="185" t="s">
        <v>253</v>
      </c>
      <c r="R464" s="17">
        <f t="shared" si="18"/>
        <v>2035</v>
      </c>
      <c r="S464" s="16" t="s">
        <v>63</v>
      </c>
      <c r="T464" s="16"/>
      <c r="U464" s="17">
        <f t="shared" si="17"/>
        <v>2035</v>
      </c>
      <c r="V464" s="331">
        <v>46</v>
      </c>
      <c r="W464" s="331">
        <v>165</v>
      </c>
      <c r="X464" s="331">
        <f>SUM(V464:W469)</f>
        <v>211</v>
      </c>
      <c r="Y464" s="331" t="s">
        <v>7003</v>
      </c>
    </row>
    <row r="465" spans="1:25" s="2" customFormat="1" ht="30.2" customHeight="1" x14ac:dyDescent="0.2">
      <c r="A465" s="331"/>
      <c r="B465" s="331"/>
      <c r="C465" s="337"/>
      <c r="D465" s="338"/>
      <c r="E465" s="337"/>
      <c r="F465" s="16" t="s">
        <v>39</v>
      </c>
      <c r="G465" s="338"/>
      <c r="H465" s="337"/>
      <c r="I465" s="337"/>
      <c r="J465" s="183">
        <v>6.1</v>
      </c>
      <c r="K465" s="54">
        <v>159</v>
      </c>
      <c r="L465" s="183">
        <v>6</v>
      </c>
      <c r="M465" s="62">
        <v>2015</v>
      </c>
      <c r="N465" s="16">
        <v>2021</v>
      </c>
      <c r="O465" s="16">
        <v>2025</v>
      </c>
      <c r="P465" s="62">
        <v>20</v>
      </c>
      <c r="Q465" s="185" t="s">
        <v>253</v>
      </c>
      <c r="R465" s="17">
        <f t="shared" si="18"/>
        <v>2035</v>
      </c>
      <c r="S465" s="16" t="s">
        <v>63</v>
      </c>
      <c r="T465" s="16"/>
      <c r="U465" s="17">
        <f t="shared" si="17"/>
        <v>2035</v>
      </c>
      <c r="V465" s="331"/>
      <c r="W465" s="331"/>
      <c r="X465" s="331"/>
      <c r="Y465" s="331"/>
    </row>
    <row r="466" spans="1:25" s="2" customFormat="1" ht="30.2" customHeight="1" x14ac:dyDescent="0.2">
      <c r="A466" s="331"/>
      <c r="B466" s="331"/>
      <c r="C466" s="337"/>
      <c r="D466" s="338"/>
      <c r="E466" s="337"/>
      <c r="F466" s="16" t="s">
        <v>39</v>
      </c>
      <c r="G466" s="338"/>
      <c r="H466" s="337"/>
      <c r="I466" s="337"/>
      <c r="J466" s="183">
        <v>4.2</v>
      </c>
      <c r="K466" s="54">
        <v>108</v>
      </c>
      <c r="L466" s="183">
        <v>5</v>
      </c>
      <c r="M466" s="62">
        <v>2015</v>
      </c>
      <c r="N466" s="16">
        <v>2021</v>
      </c>
      <c r="O466" s="16">
        <v>2025</v>
      </c>
      <c r="P466" s="62">
        <v>20</v>
      </c>
      <c r="Q466" s="185" t="s">
        <v>253</v>
      </c>
      <c r="R466" s="17">
        <f t="shared" si="18"/>
        <v>2035</v>
      </c>
      <c r="S466" s="16" t="s">
        <v>63</v>
      </c>
      <c r="T466" s="16"/>
      <c r="U466" s="17">
        <f t="shared" si="17"/>
        <v>2035</v>
      </c>
      <c r="V466" s="331"/>
      <c r="W466" s="331"/>
      <c r="X466" s="331"/>
      <c r="Y466" s="331"/>
    </row>
    <row r="467" spans="1:25" s="2" customFormat="1" ht="30.2" customHeight="1" x14ac:dyDescent="0.2">
      <c r="A467" s="331"/>
      <c r="B467" s="331"/>
      <c r="C467" s="337"/>
      <c r="D467" s="338"/>
      <c r="E467" s="337"/>
      <c r="F467" s="16" t="s">
        <v>39</v>
      </c>
      <c r="G467" s="338"/>
      <c r="H467" s="337"/>
      <c r="I467" s="337"/>
      <c r="J467" s="183">
        <v>1</v>
      </c>
      <c r="K467" s="54">
        <v>57</v>
      </c>
      <c r="L467" s="183">
        <v>4</v>
      </c>
      <c r="M467" s="62">
        <v>2015</v>
      </c>
      <c r="N467" s="16">
        <v>2021</v>
      </c>
      <c r="O467" s="16">
        <v>2025</v>
      </c>
      <c r="P467" s="62">
        <v>20</v>
      </c>
      <c r="Q467" s="185" t="s">
        <v>253</v>
      </c>
      <c r="R467" s="17">
        <f t="shared" si="18"/>
        <v>2035</v>
      </c>
      <c r="S467" s="16" t="s">
        <v>63</v>
      </c>
      <c r="T467" s="16"/>
      <c r="U467" s="17">
        <f t="shared" si="17"/>
        <v>2035</v>
      </c>
      <c r="V467" s="331"/>
      <c r="W467" s="331"/>
      <c r="X467" s="331"/>
      <c r="Y467" s="331"/>
    </row>
    <row r="468" spans="1:25" s="2" customFormat="1" ht="30.2" customHeight="1" x14ac:dyDescent="0.2">
      <c r="A468" s="331"/>
      <c r="B468" s="331"/>
      <c r="C468" s="337"/>
      <c r="D468" s="338"/>
      <c r="E468" s="337"/>
      <c r="F468" s="16" t="s">
        <v>39</v>
      </c>
      <c r="G468" s="338"/>
      <c r="H468" s="337"/>
      <c r="I468" s="337"/>
      <c r="J468" s="183">
        <v>2.2000000000000002</v>
      </c>
      <c r="K468" s="54">
        <v>32</v>
      </c>
      <c r="L468" s="183">
        <v>4</v>
      </c>
      <c r="M468" s="62">
        <v>2015</v>
      </c>
      <c r="N468" s="16">
        <v>2021</v>
      </c>
      <c r="O468" s="16">
        <v>2025</v>
      </c>
      <c r="P468" s="62">
        <v>20</v>
      </c>
      <c r="Q468" s="185" t="s">
        <v>253</v>
      </c>
      <c r="R468" s="17">
        <f t="shared" si="18"/>
        <v>2035</v>
      </c>
      <c r="S468" s="16" t="s">
        <v>63</v>
      </c>
      <c r="T468" s="16"/>
      <c r="U468" s="17">
        <f t="shared" si="17"/>
        <v>2035</v>
      </c>
      <c r="V468" s="331"/>
      <c r="W468" s="331"/>
      <c r="X468" s="331"/>
      <c r="Y468" s="331"/>
    </row>
    <row r="469" spans="1:25" s="2" customFormat="1" ht="30.2" customHeight="1" x14ac:dyDescent="0.2">
      <c r="A469" s="331"/>
      <c r="B469" s="331"/>
      <c r="C469" s="337"/>
      <c r="D469" s="54" t="s">
        <v>5448</v>
      </c>
      <c r="E469" s="337"/>
      <c r="F469" s="16" t="s">
        <v>39</v>
      </c>
      <c r="G469" s="54">
        <v>1.3</v>
      </c>
      <c r="H469" s="337"/>
      <c r="I469" s="337"/>
      <c r="J469" s="183">
        <v>3.1</v>
      </c>
      <c r="K469" s="54">
        <v>89</v>
      </c>
      <c r="L469" s="183">
        <v>5</v>
      </c>
      <c r="M469" s="62">
        <v>2015</v>
      </c>
      <c r="N469" s="16">
        <v>2021</v>
      </c>
      <c r="O469" s="16">
        <v>2025</v>
      </c>
      <c r="P469" s="62">
        <v>20</v>
      </c>
      <c r="Q469" s="185" t="s">
        <v>253</v>
      </c>
      <c r="R469" s="17">
        <f t="shared" si="18"/>
        <v>2035</v>
      </c>
      <c r="S469" s="16" t="s">
        <v>63</v>
      </c>
      <c r="T469" s="16"/>
      <c r="U469" s="17">
        <f t="shared" si="17"/>
        <v>2035</v>
      </c>
      <c r="V469" s="331"/>
      <c r="W469" s="331"/>
      <c r="X469" s="331"/>
      <c r="Y469" s="331"/>
    </row>
    <row r="470" spans="1:25" s="2" customFormat="1" ht="30.2" customHeight="1" x14ac:dyDescent="0.2">
      <c r="A470" s="331">
        <v>42</v>
      </c>
      <c r="B470" s="331" t="s">
        <v>5449</v>
      </c>
      <c r="C470" s="337" t="s">
        <v>5450</v>
      </c>
      <c r="D470" s="338" t="s">
        <v>5451</v>
      </c>
      <c r="E470" s="337" t="s">
        <v>930</v>
      </c>
      <c r="F470" s="16" t="s">
        <v>34</v>
      </c>
      <c r="G470" s="338">
        <v>0.82</v>
      </c>
      <c r="H470" s="337">
        <v>0.71</v>
      </c>
      <c r="I470" s="337">
        <v>51</v>
      </c>
      <c r="J470" s="183">
        <v>6.3</v>
      </c>
      <c r="K470" s="54">
        <v>377</v>
      </c>
      <c r="L470" s="183">
        <v>7</v>
      </c>
      <c r="M470" s="62">
        <v>2015</v>
      </c>
      <c r="N470" s="16">
        <v>2023</v>
      </c>
      <c r="O470" s="16">
        <v>2025</v>
      </c>
      <c r="P470" s="62">
        <v>20</v>
      </c>
      <c r="Q470" s="185" t="s">
        <v>253</v>
      </c>
      <c r="R470" s="17">
        <f t="shared" si="18"/>
        <v>2035</v>
      </c>
      <c r="S470" s="16" t="s">
        <v>63</v>
      </c>
      <c r="T470" s="16"/>
      <c r="U470" s="17">
        <f t="shared" si="17"/>
        <v>2035</v>
      </c>
      <c r="V470" s="331">
        <v>10</v>
      </c>
      <c r="W470" s="331">
        <v>4</v>
      </c>
      <c r="X470" s="331">
        <v>14</v>
      </c>
      <c r="Y470" s="331" t="s">
        <v>7003</v>
      </c>
    </row>
    <row r="471" spans="1:25" s="2" customFormat="1" ht="30.2" customHeight="1" x14ac:dyDescent="0.2">
      <c r="A471" s="331"/>
      <c r="B471" s="331"/>
      <c r="C471" s="337"/>
      <c r="D471" s="338"/>
      <c r="E471" s="337"/>
      <c r="F471" s="16" t="s">
        <v>34</v>
      </c>
      <c r="G471" s="338"/>
      <c r="H471" s="337"/>
      <c r="I471" s="337"/>
      <c r="J471" s="183">
        <v>41.2</v>
      </c>
      <c r="K471" s="54">
        <v>219</v>
      </c>
      <c r="L471" s="183">
        <v>6</v>
      </c>
      <c r="M471" s="62">
        <v>2015</v>
      </c>
      <c r="N471" s="16">
        <v>2023</v>
      </c>
      <c r="O471" s="16">
        <v>2025</v>
      </c>
      <c r="P471" s="62">
        <v>20</v>
      </c>
      <c r="Q471" s="185" t="s">
        <v>253</v>
      </c>
      <c r="R471" s="17">
        <f t="shared" si="18"/>
        <v>2035</v>
      </c>
      <c r="S471" s="16" t="s">
        <v>63</v>
      </c>
      <c r="T471" s="16"/>
      <c r="U471" s="17">
        <f t="shared" si="17"/>
        <v>2035</v>
      </c>
      <c r="V471" s="331"/>
      <c r="W471" s="331"/>
      <c r="X471" s="331"/>
      <c r="Y471" s="331"/>
    </row>
    <row r="472" spans="1:25" s="2" customFormat="1" ht="30.2" customHeight="1" x14ac:dyDescent="0.2">
      <c r="A472" s="331"/>
      <c r="B472" s="331"/>
      <c r="C472" s="337"/>
      <c r="D472" s="338"/>
      <c r="E472" s="337"/>
      <c r="F472" s="16" t="s">
        <v>34</v>
      </c>
      <c r="G472" s="338"/>
      <c r="H472" s="337"/>
      <c r="I472" s="337"/>
      <c r="J472" s="183">
        <v>4.4000000000000004</v>
      </c>
      <c r="K472" s="54">
        <v>159</v>
      </c>
      <c r="L472" s="183">
        <v>6</v>
      </c>
      <c r="M472" s="62">
        <v>2015</v>
      </c>
      <c r="N472" s="16">
        <v>2023</v>
      </c>
      <c r="O472" s="16">
        <v>2025</v>
      </c>
      <c r="P472" s="62">
        <v>20</v>
      </c>
      <c r="Q472" s="185" t="s">
        <v>253</v>
      </c>
      <c r="R472" s="17">
        <f t="shared" si="18"/>
        <v>2035</v>
      </c>
      <c r="S472" s="16" t="s">
        <v>63</v>
      </c>
      <c r="T472" s="16"/>
      <c r="U472" s="17">
        <f t="shared" si="17"/>
        <v>2035</v>
      </c>
      <c r="V472" s="331"/>
      <c r="W472" s="331"/>
      <c r="X472" s="331"/>
      <c r="Y472" s="331"/>
    </row>
    <row r="473" spans="1:25" s="2" customFormat="1" ht="30.2" customHeight="1" x14ac:dyDescent="0.2">
      <c r="A473" s="331"/>
      <c r="B473" s="331"/>
      <c r="C473" s="337"/>
      <c r="D473" s="338"/>
      <c r="E473" s="337"/>
      <c r="F473" s="16" t="s">
        <v>34</v>
      </c>
      <c r="G473" s="338"/>
      <c r="H473" s="337"/>
      <c r="I473" s="337"/>
      <c r="J473" s="183">
        <v>4.4000000000000004</v>
      </c>
      <c r="K473" s="54">
        <v>108</v>
      </c>
      <c r="L473" s="183">
        <v>5</v>
      </c>
      <c r="M473" s="62">
        <v>2015</v>
      </c>
      <c r="N473" s="16">
        <v>2023</v>
      </c>
      <c r="O473" s="16">
        <v>2025</v>
      </c>
      <c r="P473" s="62">
        <v>20</v>
      </c>
      <c r="Q473" s="185" t="s">
        <v>253</v>
      </c>
      <c r="R473" s="17">
        <f t="shared" si="18"/>
        <v>2035</v>
      </c>
      <c r="S473" s="16" t="s">
        <v>63</v>
      </c>
      <c r="T473" s="16"/>
      <c r="U473" s="17">
        <f t="shared" si="17"/>
        <v>2035</v>
      </c>
      <c r="V473" s="331"/>
      <c r="W473" s="331"/>
      <c r="X473" s="331"/>
      <c r="Y473" s="331"/>
    </row>
    <row r="474" spans="1:25" s="2" customFormat="1" ht="30.2" customHeight="1" x14ac:dyDescent="0.2">
      <c r="A474" s="331"/>
      <c r="B474" s="331"/>
      <c r="C474" s="337"/>
      <c r="D474" s="338"/>
      <c r="E474" s="337"/>
      <c r="F474" s="16" t="s">
        <v>34</v>
      </c>
      <c r="G474" s="338"/>
      <c r="H474" s="337"/>
      <c r="I474" s="337"/>
      <c r="J474" s="183">
        <v>0.9</v>
      </c>
      <c r="K474" s="54">
        <v>89</v>
      </c>
      <c r="L474" s="183">
        <v>5</v>
      </c>
      <c r="M474" s="62">
        <v>2015</v>
      </c>
      <c r="N474" s="16">
        <v>2023</v>
      </c>
      <c r="O474" s="16">
        <v>2025</v>
      </c>
      <c r="P474" s="62">
        <v>20</v>
      </c>
      <c r="Q474" s="185" t="s">
        <v>253</v>
      </c>
      <c r="R474" s="17">
        <f t="shared" si="18"/>
        <v>2035</v>
      </c>
      <c r="S474" s="16" t="s">
        <v>63</v>
      </c>
      <c r="T474" s="16"/>
      <c r="U474" s="17">
        <f t="shared" si="17"/>
        <v>2035</v>
      </c>
      <c r="V474" s="331"/>
      <c r="W474" s="331"/>
      <c r="X474" s="331"/>
      <c r="Y474" s="331"/>
    </row>
    <row r="475" spans="1:25" s="2" customFormat="1" ht="30.2" customHeight="1" x14ac:dyDescent="0.2">
      <c r="A475" s="331"/>
      <c r="B475" s="331"/>
      <c r="C475" s="337"/>
      <c r="D475" s="338"/>
      <c r="E475" s="337"/>
      <c r="F475" s="16" t="s">
        <v>34</v>
      </c>
      <c r="G475" s="338"/>
      <c r="H475" s="337"/>
      <c r="I475" s="337"/>
      <c r="J475" s="183">
        <v>1</v>
      </c>
      <c r="K475" s="54">
        <v>57</v>
      </c>
      <c r="L475" s="183">
        <v>4</v>
      </c>
      <c r="M475" s="62">
        <v>2015</v>
      </c>
      <c r="N475" s="16">
        <v>2023</v>
      </c>
      <c r="O475" s="16">
        <v>2025</v>
      </c>
      <c r="P475" s="62">
        <v>20</v>
      </c>
      <c r="Q475" s="185" t="s">
        <v>253</v>
      </c>
      <c r="R475" s="17">
        <f t="shared" si="18"/>
        <v>2035</v>
      </c>
      <c r="S475" s="16" t="s">
        <v>63</v>
      </c>
      <c r="T475" s="16"/>
      <c r="U475" s="17">
        <f t="shared" si="17"/>
        <v>2035</v>
      </c>
      <c r="V475" s="331"/>
      <c r="W475" s="331"/>
      <c r="X475" s="331"/>
      <c r="Y475" s="331"/>
    </row>
    <row r="476" spans="1:25" s="2" customFormat="1" ht="30.2" customHeight="1" x14ac:dyDescent="0.2">
      <c r="A476" s="331"/>
      <c r="B476" s="331"/>
      <c r="C476" s="337"/>
      <c r="D476" s="338"/>
      <c r="E476" s="337"/>
      <c r="F476" s="16" t="s">
        <v>34</v>
      </c>
      <c r="G476" s="338"/>
      <c r="H476" s="337"/>
      <c r="I476" s="337"/>
      <c r="J476" s="183">
        <v>1.3</v>
      </c>
      <c r="K476" s="54">
        <v>32</v>
      </c>
      <c r="L476" s="183">
        <v>4</v>
      </c>
      <c r="M476" s="62">
        <v>2015</v>
      </c>
      <c r="N476" s="16">
        <v>2023</v>
      </c>
      <c r="O476" s="16">
        <v>2025</v>
      </c>
      <c r="P476" s="62">
        <v>20</v>
      </c>
      <c r="Q476" s="185" t="s">
        <v>253</v>
      </c>
      <c r="R476" s="17">
        <f t="shared" si="18"/>
        <v>2035</v>
      </c>
      <c r="S476" s="16" t="s">
        <v>63</v>
      </c>
      <c r="T476" s="16"/>
      <c r="U476" s="17">
        <f t="shared" si="17"/>
        <v>2035</v>
      </c>
      <c r="V476" s="331"/>
      <c r="W476" s="331"/>
      <c r="X476" s="331"/>
      <c r="Y476" s="331"/>
    </row>
    <row r="477" spans="1:25" s="2" customFormat="1" ht="30.2" customHeight="1" x14ac:dyDescent="0.2">
      <c r="A477" s="331">
        <v>43</v>
      </c>
      <c r="B477" s="331" t="s">
        <v>5452</v>
      </c>
      <c r="C477" s="337" t="s">
        <v>5453</v>
      </c>
      <c r="D477" s="338" t="s">
        <v>5454</v>
      </c>
      <c r="E477" s="337" t="s">
        <v>930</v>
      </c>
      <c r="F477" s="16" t="s">
        <v>34</v>
      </c>
      <c r="G477" s="338">
        <v>0.9</v>
      </c>
      <c r="H477" s="337">
        <v>0.05</v>
      </c>
      <c r="I477" s="337">
        <v>58</v>
      </c>
      <c r="J477" s="183">
        <v>0.5</v>
      </c>
      <c r="K477" s="54">
        <v>57</v>
      </c>
      <c r="L477" s="183">
        <v>4</v>
      </c>
      <c r="M477" s="62">
        <v>2015</v>
      </c>
      <c r="N477" s="16">
        <v>2021</v>
      </c>
      <c r="O477" s="16">
        <v>2025</v>
      </c>
      <c r="P477" s="62">
        <v>20</v>
      </c>
      <c r="Q477" s="185" t="s">
        <v>253</v>
      </c>
      <c r="R477" s="17">
        <f t="shared" si="18"/>
        <v>2035</v>
      </c>
      <c r="S477" s="16" t="s">
        <v>63</v>
      </c>
      <c r="T477" s="16"/>
      <c r="U477" s="17">
        <f t="shared" si="17"/>
        <v>2035</v>
      </c>
      <c r="V477" s="331">
        <v>24</v>
      </c>
      <c r="W477" s="331">
        <v>188</v>
      </c>
      <c r="X477" s="331">
        <f>SUM(V477:W484)</f>
        <v>212</v>
      </c>
      <c r="Y477" s="331" t="s">
        <v>7003</v>
      </c>
    </row>
    <row r="478" spans="1:25" s="2" customFormat="1" ht="30.2" customHeight="1" x14ac:dyDescent="0.2">
      <c r="A478" s="331"/>
      <c r="B478" s="331"/>
      <c r="C478" s="337"/>
      <c r="D478" s="338"/>
      <c r="E478" s="337"/>
      <c r="F478" s="16" t="s">
        <v>34</v>
      </c>
      <c r="G478" s="338"/>
      <c r="H478" s="337"/>
      <c r="I478" s="337"/>
      <c r="J478" s="183">
        <v>0.4</v>
      </c>
      <c r="K478" s="54">
        <v>32</v>
      </c>
      <c r="L478" s="183">
        <v>4</v>
      </c>
      <c r="M478" s="62">
        <v>2015</v>
      </c>
      <c r="N478" s="16">
        <v>2021</v>
      </c>
      <c r="O478" s="16">
        <v>2025</v>
      </c>
      <c r="P478" s="62">
        <v>20</v>
      </c>
      <c r="Q478" s="185" t="s">
        <v>253</v>
      </c>
      <c r="R478" s="17">
        <f t="shared" si="18"/>
        <v>2035</v>
      </c>
      <c r="S478" s="16" t="s">
        <v>63</v>
      </c>
      <c r="T478" s="16"/>
      <c r="U478" s="17">
        <f t="shared" si="17"/>
        <v>2035</v>
      </c>
      <c r="V478" s="331"/>
      <c r="W478" s="331"/>
      <c r="X478" s="331"/>
      <c r="Y478" s="331"/>
    </row>
    <row r="479" spans="1:25" s="2" customFormat="1" ht="30.2" customHeight="1" x14ac:dyDescent="0.2">
      <c r="A479" s="331"/>
      <c r="B479" s="331"/>
      <c r="C479" s="337"/>
      <c r="D479" s="338" t="s">
        <v>5455</v>
      </c>
      <c r="E479" s="337"/>
      <c r="F479" s="16" t="s">
        <v>34</v>
      </c>
      <c r="G479" s="338">
        <v>0.9</v>
      </c>
      <c r="H479" s="337"/>
      <c r="I479" s="337"/>
      <c r="J479" s="183">
        <v>0.5</v>
      </c>
      <c r="K479" s="54">
        <v>57</v>
      </c>
      <c r="L479" s="183">
        <v>4</v>
      </c>
      <c r="M479" s="62">
        <v>2015</v>
      </c>
      <c r="N479" s="16">
        <v>2021</v>
      </c>
      <c r="O479" s="16">
        <v>2025</v>
      </c>
      <c r="P479" s="62">
        <v>20</v>
      </c>
      <c r="Q479" s="185" t="s">
        <v>253</v>
      </c>
      <c r="R479" s="17">
        <f t="shared" si="18"/>
        <v>2035</v>
      </c>
      <c r="S479" s="16" t="s">
        <v>63</v>
      </c>
      <c r="T479" s="16"/>
      <c r="U479" s="17">
        <f t="shared" ref="U479:U539" si="19">IFERROR(IF(S479="",R479,S479+T479),R479)</f>
        <v>2035</v>
      </c>
      <c r="V479" s="331"/>
      <c r="W479" s="331"/>
      <c r="X479" s="331"/>
      <c r="Y479" s="331"/>
    </row>
    <row r="480" spans="1:25" s="2" customFormat="1" ht="30.2" customHeight="1" x14ac:dyDescent="0.2">
      <c r="A480" s="331"/>
      <c r="B480" s="331"/>
      <c r="C480" s="337"/>
      <c r="D480" s="338"/>
      <c r="E480" s="337"/>
      <c r="F480" s="16" t="s">
        <v>34</v>
      </c>
      <c r="G480" s="338"/>
      <c r="H480" s="337"/>
      <c r="I480" s="337"/>
      <c r="J480" s="183">
        <v>0.4</v>
      </c>
      <c r="K480" s="54">
        <v>32</v>
      </c>
      <c r="L480" s="183">
        <v>4</v>
      </c>
      <c r="M480" s="62">
        <v>2015</v>
      </c>
      <c r="N480" s="16">
        <v>2021</v>
      </c>
      <c r="O480" s="16">
        <v>2025</v>
      </c>
      <c r="P480" s="62">
        <v>20</v>
      </c>
      <c r="Q480" s="185" t="s">
        <v>253</v>
      </c>
      <c r="R480" s="17">
        <f t="shared" si="18"/>
        <v>2035</v>
      </c>
      <c r="S480" s="16" t="s">
        <v>63</v>
      </c>
      <c r="T480" s="16"/>
      <c r="U480" s="17">
        <f t="shared" si="19"/>
        <v>2035</v>
      </c>
      <c r="V480" s="331"/>
      <c r="W480" s="331"/>
      <c r="X480" s="331"/>
      <c r="Y480" s="331"/>
    </row>
    <row r="481" spans="1:25" s="2" customFormat="1" ht="30.2" customHeight="1" x14ac:dyDescent="0.2">
      <c r="A481" s="331"/>
      <c r="B481" s="331"/>
      <c r="C481" s="337"/>
      <c r="D481" s="338" t="s">
        <v>5456</v>
      </c>
      <c r="E481" s="337"/>
      <c r="F481" s="16" t="s">
        <v>34</v>
      </c>
      <c r="G481" s="338">
        <v>0.9</v>
      </c>
      <c r="H481" s="337"/>
      <c r="I481" s="337"/>
      <c r="J481" s="183">
        <v>0.6</v>
      </c>
      <c r="K481" s="54">
        <v>57</v>
      </c>
      <c r="L481" s="183">
        <v>4</v>
      </c>
      <c r="M481" s="62">
        <v>2015</v>
      </c>
      <c r="N481" s="16">
        <v>2021</v>
      </c>
      <c r="O481" s="16">
        <v>2025</v>
      </c>
      <c r="P481" s="62">
        <v>20</v>
      </c>
      <c r="Q481" s="185" t="s">
        <v>253</v>
      </c>
      <c r="R481" s="17">
        <f t="shared" si="18"/>
        <v>2035</v>
      </c>
      <c r="S481" s="16" t="s">
        <v>63</v>
      </c>
      <c r="T481" s="16"/>
      <c r="U481" s="17">
        <f t="shared" si="19"/>
        <v>2035</v>
      </c>
      <c r="V481" s="331"/>
      <c r="W481" s="331"/>
      <c r="X481" s="331"/>
      <c r="Y481" s="331"/>
    </row>
    <row r="482" spans="1:25" s="2" customFormat="1" ht="30.2" customHeight="1" x14ac:dyDescent="0.2">
      <c r="A482" s="331"/>
      <c r="B482" s="331"/>
      <c r="C482" s="337"/>
      <c r="D482" s="338"/>
      <c r="E482" s="337"/>
      <c r="F482" s="16" t="s">
        <v>34</v>
      </c>
      <c r="G482" s="338"/>
      <c r="H482" s="337"/>
      <c r="I482" s="337"/>
      <c r="J482" s="183">
        <v>0.4</v>
      </c>
      <c r="K482" s="54">
        <v>32</v>
      </c>
      <c r="L482" s="183">
        <v>4</v>
      </c>
      <c r="M482" s="62">
        <v>2015</v>
      </c>
      <c r="N482" s="16">
        <v>2021</v>
      </c>
      <c r="O482" s="16">
        <v>2025</v>
      </c>
      <c r="P482" s="62">
        <v>20</v>
      </c>
      <c r="Q482" s="185" t="s">
        <v>253</v>
      </c>
      <c r="R482" s="17">
        <f t="shared" si="18"/>
        <v>2035</v>
      </c>
      <c r="S482" s="16" t="s">
        <v>63</v>
      </c>
      <c r="T482" s="16"/>
      <c r="U482" s="17">
        <f t="shared" si="19"/>
        <v>2035</v>
      </c>
      <c r="V482" s="331"/>
      <c r="W482" s="331"/>
      <c r="X482" s="331"/>
      <c r="Y482" s="331"/>
    </row>
    <row r="483" spans="1:25" s="2" customFormat="1" ht="30.2" customHeight="1" x14ac:dyDescent="0.2">
      <c r="A483" s="331"/>
      <c r="B483" s="331"/>
      <c r="C483" s="337"/>
      <c r="D483" s="54" t="s">
        <v>5457</v>
      </c>
      <c r="E483" s="337"/>
      <c r="F483" s="16" t="s">
        <v>34</v>
      </c>
      <c r="G483" s="54">
        <v>0.9</v>
      </c>
      <c r="H483" s="337"/>
      <c r="I483" s="337"/>
      <c r="J483" s="183">
        <v>0.4</v>
      </c>
      <c r="K483" s="54">
        <v>159</v>
      </c>
      <c r="L483" s="183">
        <v>6</v>
      </c>
      <c r="M483" s="62">
        <v>2015</v>
      </c>
      <c r="N483" s="16">
        <v>2021</v>
      </c>
      <c r="O483" s="16">
        <v>2025</v>
      </c>
      <c r="P483" s="62">
        <v>20</v>
      </c>
      <c r="Q483" s="185" t="s">
        <v>253</v>
      </c>
      <c r="R483" s="17">
        <f t="shared" si="18"/>
        <v>2035</v>
      </c>
      <c r="S483" s="16" t="s">
        <v>63</v>
      </c>
      <c r="T483" s="16"/>
      <c r="U483" s="17">
        <f t="shared" si="19"/>
        <v>2035</v>
      </c>
      <c r="V483" s="331"/>
      <c r="W483" s="331"/>
      <c r="X483" s="331"/>
      <c r="Y483" s="331"/>
    </row>
    <row r="484" spans="1:25" s="2" customFormat="1" ht="30.2" customHeight="1" x14ac:dyDescent="0.2">
      <c r="A484" s="331"/>
      <c r="B484" s="331"/>
      <c r="C484" s="337"/>
      <c r="D484" s="54" t="s">
        <v>5458</v>
      </c>
      <c r="E484" s="337"/>
      <c r="F484" s="16" t="s">
        <v>34</v>
      </c>
      <c r="G484" s="54">
        <v>0.9</v>
      </c>
      <c r="H484" s="337"/>
      <c r="I484" s="337"/>
      <c r="J484" s="183" t="s">
        <v>5076</v>
      </c>
      <c r="K484" s="54">
        <v>57</v>
      </c>
      <c r="L484" s="183">
        <v>5</v>
      </c>
      <c r="M484" s="62">
        <v>2015</v>
      </c>
      <c r="N484" s="16">
        <v>2021</v>
      </c>
      <c r="O484" s="16">
        <v>2025</v>
      </c>
      <c r="P484" s="62">
        <v>20</v>
      </c>
      <c r="Q484" s="185" t="s">
        <v>253</v>
      </c>
      <c r="R484" s="17">
        <f t="shared" si="18"/>
        <v>2035</v>
      </c>
      <c r="S484" s="16" t="s">
        <v>63</v>
      </c>
      <c r="T484" s="16"/>
      <c r="U484" s="17">
        <f t="shared" si="19"/>
        <v>2035</v>
      </c>
      <c r="V484" s="331"/>
      <c r="W484" s="331"/>
      <c r="X484" s="331"/>
      <c r="Y484" s="331"/>
    </row>
    <row r="485" spans="1:25" s="2" customFormat="1" ht="30.2" customHeight="1" x14ac:dyDescent="0.2">
      <c r="A485" s="331">
        <v>44</v>
      </c>
      <c r="B485" s="331" t="s">
        <v>5459</v>
      </c>
      <c r="C485" s="337" t="s">
        <v>5460</v>
      </c>
      <c r="D485" s="54" t="s">
        <v>5461</v>
      </c>
      <c r="E485" s="337" t="s">
        <v>5225</v>
      </c>
      <c r="F485" s="16" t="s">
        <v>34</v>
      </c>
      <c r="G485" s="183">
        <v>1</v>
      </c>
      <c r="H485" s="490">
        <v>8.5000000000000006E-2</v>
      </c>
      <c r="I485" s="337">
        <v>40</v>
      </c>
      <c r="J485" s="183">
        <v>2.9</v>
      </c>
      <c r="K485" s="54">
        <v>57</v>
      </c>
      <c r="L485" s="183">
        <v>4</v>
      </c>
      <c r="M485" s="62">
        <v>2015</v>
      </c>
      <c r="N485" s="16">
        <v>2023</v>
      </c>
      <c r="O485" s="16">
        <v>2025</v>
      </c>
      <c r="P485" s="62">
        <v>13</v>
      </c>
      <c r="Q485" s="185" t="s">
        <v>4480</v>
      </c>
      <c r="R485" s="17">
        <f t="shared" si="18"/>
        <v>2028</v>
      </c>
      <c r="S485" s="16" t="s">
        <v>63</v>
      </c>
      <c r="T485" s="16"/>
      <c r="U485" s="17">
        <f t="shared" si="19"/>
        <v>2028</v>
      </c>
      <c r="V485" s="331">
        <v>27</v>
      </c>
      <c r="W485" s="331"/>
      <c r="X485" s="331">
        <v>27</v>
      </c>
      <c r="Y485" s="331" t="s">
        <v>7003</v>
      </c>
    </row>
    <row r="486" spans="1:25" s="2" customFormat="1" ht="30.2" customHeight="1" x14ac:dyDescent="0.2">
      <c r="A486" s="331"/>
      <c r="B486" s="331"/>
      <c r="C486" s="337"/>
      <c r="D486" s="54" t="s">
        <v>5462</v>
      </c>
      <c r="E486" s="337"/>
      <c r="F486" s="16" t="s">
        <v>34</v>
      </c>
      <c r="G486" s="183">
        <v>1</v>
      </c>
      <c r="H486" s="490"/>
      <c r="I486" s="337"/>
      <c r="J486" s="183">
        <v>1.2</v>
      </c>
      <c r="K486" s="54">
        <v>57</v>
      </c>
      <c r="L486" s="183">
        <v>4</v>
      </c>
      <c r="M486" s="62">
        <v>2015</v>
      </c>
      <c r="N486" s="16">
        <v>2023</v>
      </c>
      <c r="O486" s="16">
        <v>2025</v>
      </c>
      <c r="P486" s="62">
        <v>13</v>
      </c>
      <c r="Q486" s="185" t="s">
        <v>4480</v>
      </c>
      <c r="R486" s="17">
        <f t="shared" si="18"/>
        <v>2028</v>
      </c>
      <c r="S486" s="16" t="s">
        <v>63</v>
      </c>
      <c r="T486" s="16"/>
      <c r="U486" s="17">
        <f t="shared" si="19"/>
        <v>2028</v>
      </c>
      <c r="V486" s="331"/>
      <c r="W486" s="331"/>
      <c r="X486" s="331"/>
      <c r="Y486" s="331"/>
    </row>
    <row r="487" spans="1:25" s="2" customFormat="1" ht="30.2" customHeight="1" x14ac:dyDescent="0.2">
      <c r="A487" s="331"/>
      <c r="B487" s="331"/>
      <c r="C487" s="337"/>
      <c r="D487" s="338" t="s">
        <v>5463</v>
      </c>
      <c r="E487" s="337"/>
      <c r="F487" s="16" t="s">
        <v>34</v>
      </c>
      <c r="G487" s="489">
        <v>1</v>
      </c>
      <c r="H487" s="490"/>
      <c r="I487" s="337"/>
      <c r="J487" s="183">
        <v>47.3</v>
      </c>
      <c r="K487" s="54">
        <v>325</v>
      </c>
      <c r="L487" s="183">
        <v>6</v>
      </c>
      <c r="M487" s="62">
        <v>2015</v>
      </c>
      <c r="N487" s="16">
        <v>2023</v>
      </c>
      <c r="O487" s="16">
        <v>2025</v>
      </c>
      <c r="P487" s="62">
        <v>13</v>
      </c>
      <c r="Q487" s="185" t="s">
        <v>4480</v>
      </c>
      <c r="R487" s="17">
        <f t="shared" si="18"/>
        <v>2028</v>
      </c>
      <c r="S487" s="16" t="s">
        <v>63</v>
      </c>
      <c r="T487" s="16"/>
      <c r="U487" s="17">
        <f t="shared" si="19"/>
        <v>2028</v>
      </c>
      <c r="V487" s="331"/>
      <c r="W487" s="331"/>
      <c r="X487" s="331"/>
      <c r="Y487" s="331"/>
    </row>
    <row r="488" spans="1:25" s="2" customFormat="1" ht="30.2" customHeight="1" x14ac:dyDescent="0.2">
      <c r="A488" s="331"/>
      <c r="B488" s="331"/>
      <c r="C488" s="337"/>
      <c r="D488" s="338"/>
      <c r="E488" s="337"/>
      <c r="F488" s="16" t="s">
        <v>34</v>
      </c>
      <c r="G488" s="489"/>
      <c r="H488" s="490"/>
      <c r="I488" s="337"/>
      <c r="J488" s="183">
        <v>0.7</v>
      </c>
      <c r="K488" s="54">
        <v>273</v>
      </c>
      <c r="L488" s="183">
        <v>6</v>
      </c>
      <c r="M488" s="62">
        <v>2015</v>
      </c>
      <c r="N488" s="16">
        <v>2023</v>
      </c>
      <c r="O488" s="16">
        <v>2025</v>
      </c>
      <c r="P488" s="62">
        <v>13</v>
      </c>
      <c r="Q488" s="185" t="s">
        <v>4480</v>
      </c>
      <c r="R488" s="17">
        <f t="shared" si="18"/>
        <v>2028</v>
      </c>
      <c r="S488" s="16" t="s">
        <v>63</v>
      </c>
      <c r="T488" s="16"/>
      <c r="U488" s="17">
        <f t="shared" si="19"/>
        <v>2028</v>
      </c>
      <c r="V488" s="331"/>
      <c r="W488" s="331"/>
      <c r="X488" s="331"/>
      <c r="Y488" s="331"/>
    </row>
    <row r="489" spans="1:25" s="2" customFormat="1" ht="30.2" customHeight="1" x14ac:dyDescent="0.2">
      <c r="A489" s="331"/>
      <c r="B489" s="331"/>
      <c r="C489" s="337"/>
      <c r="D489" s="338"/>
      <c r="E489" s="337"/>
      <c r="F489" s="16" t="s">
        <v>34</v>
      </c>
      <c r="G489" s="489"/>
      <c r="H489" s="490"/>
      <c r="I489" s="337"/>
      <c r="J489" s="183">
        <v>2.1</v>
      </c>
      <c r="K489" s="54">
        <v>219</v>
      </c>
      <c r="L489" s="183">
        <v>6</v>
      </c>
      <c r="M489" s="62">
        <v>2015</v>
      </c>
      <c r="N489" s="16">
        <v>2023</v>
      </c>
      <c r="O489" s="16">
        <v>2025</v>
      </c>
      <c r="P489" s="62">
        <v>13</v>
      </c>
      <c r="Q489" s="185" t="s">
        <v>4480</v>
      </c>
      <c r="R489" s="17">
        <f t="shared" si="18"/>
        <v>2028</v>
      </c>
      <c r="S489" s="16" t="s">
        <v>63</v>
      </c>
      <c r="T489" s="16"/>
      <c r="U489" s="17">
        <f t="shared" si="19"/>
        <v>2028</v>
      </c>
      <c r="V489" s="331"/>
      <c r="W489" s="331"/>
      <c r="X489" s="331"/>
      <c r="Y489" s="331"/>
    </row>
    <row r="490" spans="1:25" s="2" customFormat="1" ht="30.2" customHeight="1" x14ac:dyDescent="0.2">
      <c r="A490" s="331"/>
      <c r="B490" s="331"/>
      <c r="C490" s="337"/>
      <c r="D490" s="338"/>
      <c r="E490" s="337"/>
      <c r="F490" s="16" t="s">
        <v>34</v>
      </c>
      <c r="G490" s="489"/>
      <c r="H490" s="490"/>
      <c r="I490" s="337"/>
      <c r="J490" s="183">
        <v>6</v>
      </c>
      <c r="K490" s="54">
        <v>108</v>
      </c>
      <c r="L490" s="183">
        <v>5</v>
      </c>
      <c r="M490" s="62">
        <v>2015</v>
      </c>
      <c r="N490" s="16">
        <v>2023</v>
      </c>
      <c r="O490" s="16">
        <v>2025</v>
      </c>
      <c r="P490" s="62">
        <v>13</v>
      </c>
      <c r="Q490" s="185" t="s">
        <v>4480</v>
      </c>
      <c r="R490" s="17">
        <f t="shared" si="18"/>
        <v>2028</v>
      </c>
      <c r="S490" s="16" t="s">
        <v>63</v>
      </c>
      <c r="T490" s="16"/>
      <c r="U490" s="17">
        <f t="shared" si="19"/>
        <v>2028</v>
      </c>
      <c r="V490" s="331"/>
      <c r="W490" s="331"/>
      <c r="X490" s="331"/>
      <c r="Y490" s="331"/>
    </row>
    <row r="491" spans="1:25" s="2" customFormat="1" ht="30.2" customHeight="1" x14ac:dyDescent="0.2">
      <c r="A491" s="331"/>
      <c r="B491" s="331"/>
      <c r="C491" s="337"/>
      <c r="D491" s="338"/>
      <c r="E491" s="337"/>
      <c r="F491" s="16" t="s">
        <v>34</v>
      </c>
      <c r="G491" s="489"/>
      <c r="H491" s="490"/>
      <c r="I491" s="337"/>
      <c r="J491" s="183">
        <v>1.3</v>
      </c>
      <c r="K491" s="54">
        <v>89</v>
      </c>
      <c r="L491" s="183">
        <v>5</v>
      </c>
      <c r="M491" s="62">
        <v>2015</v>
      </c>
      <c r="N491" s="16">
        <v>2023</v>
      </c>
      <c r="O491" s="16">
        <v>2025</v>
      </c>
      <c r="P491" s="62">
        <v>13</v>
      </c>
      <c r="Q491" s="185" t="s">
        <v>4480</v>
      </c>
      <c r="R491" s="17">
        <f t="shared" si="18"/>
        <v>2028</v>
      </c>
      <c r="S491" s="16" t="s">
        <v>63</v>
      </c>
      <c r="T491" s="16"/>
      <c r="U491" s="17">
        <f t="shared" si="19"/>
        <v>2028</v>
      </c>
      <c r="V491" s="331"/>
      <c r="W491" s="331"/>
      <c r="X491" s="331"/>
      <c r="Y491" s="331"/>
    </row>
    <row r="492" spans="1:25" s="2" customFormat="1" ht="30.2" customHeight="1" x14ac:dyDescent="0.2">
      <c r="A492" s="331"/>
      <c r="B492" s="331"/>
      <c r="C492" s="337"/>
      <c r="D492" s="338"/>
      <c r="E492" s="337"/>
      <c r="F492" s="16" t="s">
        <v>34</v>
      </c>
      <c r="G492" s="489"/>
      <c r="H492" s="490"/>
      <c r="I492" s="337"/>
      <c r="J492" s="183">
        <v>2.9</v>
      </c>
      <c r="K492" s="54">
        <v>57</v>
      </c>
      <c r="L492" s="183">
        <v>4</v>
      </c>
      <c r="M492" s="62">
        <v>2015</v>
      </c>
      <c r="N492" s="16">
        <v>2023</v>
      </c>
      <c r="O492" s="16">
        <v>2025</v>
      </c>
      <c r="P492" s="62">
        <v>13</v>
      </c>
      <c r="Q492" s="185" t="s">
        <v>4480</v>
      </c>
      <c r="R492" s="17">
        <f t="shared" si="18"/>
        <v>2028</v>
      </c>
      <c r="S492" s="16" t="s">
        <v>63</v>
      </c>
      <c r="T492" s="16"/>
      <c r="U492" s="17">
        <f t="shared" si="19"/>
        <v>2028</v>
      </c>
      <c r="V492" s="331"/>
      <c r="W492" s="331"/>
      <c r="X492" s="331"/>
      <c r="Y492" s="331"/>
    </row>
    <row r="493" spans="1:25" s="2" customFormat="1" ht="30.2" customHeight="1" x14ac:dyDescent="0.2">
      <c r="A493" s="331"/>
      <c r="B493" s="331"/>
      <c r="C493" s="337"/>
      <c r="D493" s="338"/>
      <c r="E493" s="337"/>
      <c r="F493" s="16" t="s">
        <v>34</v>
      </c>
      <c r="G493" s="489"/>
      <c r="H493" s="490"/>
      <c r="I493" s="337"/>
      <c r="J493" s="183">
        <v>0.6</v>
      </c>
      <c r="K493" s="54">
        <v>32</v>
      </c>
      <c r="L493" s="183">
        <v>4</v>
      </c>
      <c r="M493" s="62">
        <v>2015</v>
      </c>
      <c r="N493" s="16">
        <v>2023</v>
      </c>
      <c r="O493" s="16">
        <v>2025</v>
      </c>
      <c r="P493" s="62">
        <v>13</v>
      </c>
      <c r="Q493" s="185" t="s">
        <v>4480</v>
      </c>
      <c r="R493" s="17">
        <f t="shared" si="18"/>
        <v>2028</v>
      </c>
      <c r="S493" s="16" t="s">
        <v>63</v>
      </c>
      <c r="T493" s="16"/>
      <c r="U493" s="17">
        <f t="shared" si="19"/>
        <v>2028</v>
      </c>
      <c r="V493" s="331"/>
      <c r="W493" s="331"/>
      <c r="X493" s="331"/>
      <c r="Y493" s="331"/>
    </row>
    <row r="494" spans="1:25" s="2" customFormat="1" ht="30.2" customHeight="1" x14ac:dyDescent="0.2">
      <c r="A494" s="331"/>
      <c r="B494" s="331"/>
      <c r="C494" s="337"/>
      <c r="D494" s="338" t="s">
        <v>5464</v>
      </c>
      <c r="E494" s="337"/>
      <c r="F494" s="16" t="s">
        <v>34</v>
      </c>
      <c r="G494" s="489">
        <v>1</v>
      </c>
      <c r="H494" s="490"/>
      <c r="I494" s="337"/>
      <c r="J494" s="183">
        <v>14.3</v>
      </c>
      <c r="K494" s="54">
        <v>219</v>
      </c>
      <c r="L494" s="183">
        <v>6</v>
      </c>
      <c r="M494" s="62">
        <v>2015</v>
      </c>
      <c r="N494" s="16">
        <v>2023</v>
      </c>
      <c r="O494" s="16">
        <v>2025</v>
      </c>
      <c r="P494" s="62">
        <v>13</v>
      </c>
      <c r="Q494" s="185" t="s">
        <v>4480</v>
      </c>
      <c r="R494" s="17">
        <f t="shared" si="18"/>
        <v>2028</v>
      </c>
      <c r="S494" s="16" t="s">
        <v>63</v>
      </c>
      <c r="T494" s="16"/>
      <c r="U494" s="17">
        <f t="shared" si="19"/>
        <v>2028</v>
      </c>
      <c r="V494" s="331"/>
      <c r="W494" s="331"/>
      <c r="X494" s="331"/>
      <c r="Y494" s="331"/>
    </row>
    <row r="495" spans="1:25" s="2" customFormat="1" ht="30.2" customHeight="1" x14ac:dyDescent="0.2">
      <c r="A495" s="331"/>
      <c r="B495" s="331"/>
      <c r="C495" s="337"/>
      <c r="D495" s="338"/>
      <c r="E495" s="337"/>
      <c r="F495" s="16" t="s">
        <v>34</v>
      </c>
      <c r="G495" s="489"/>
      <c r="H495" s="490"/>
      <c r="I495" s="337"/>
      <c r="J495" s="183">
        <v>9.9</v>
      </c>
      <c r="K495" s="54">
        <v>159</v>
      </c>
      <c r="L495" s="183">
        <v>6</v>
      </c>
      <c r="M495" s="62">
        <v>2015</v>
      </c>
      <c r="N495" s="16">
        <v>2023</v>
      </c>
      <c r="O495" s="16">
        <v>2025</v>
      </c>
      <c r="P495" s="62">
        <v>13</v>
      </c>
      <c r="Q495" s="185" t="s">
        <v>4480</v>
      </c>
      <c r="R495" s="17">
        <f t="shared" si="18"/>
        <v>2028</v>
      </c>
      <c r="S495" s="16" t="s">
        <v>63</v>
      </c>
      <c r="T495" s="16"/>
      <c r="U495" s="17">
        <f t="shared" si="19"/>
        <v>2028</v>
      </c>
      <c r="V495" s="331"/>
      <c r="W495" s="331"/>
      <c r="X495" s="331"/>
      <c r="Y495" s="331"/>
    </row>
    <row r="496" spans="1:25" s="2" customFormat="1" ht="30.2" customHeight="1" x14ac:dyDescent="0.2">
      <c r="A496" s="331"/>
      <c r="B496" s="331"/>
      <c r="C496" s="337"/>
      <c r="D496" s="338"/>
      <c r="E496" s="337"/>
      <c r="F496" s="16" t="s">
        <v>34</v>
      </c>
      <c r="G496" s="489"/>
      <c r="H496" s="490"/>
      <c r="I496" s="337"/>
      <c r="J496" s="183">
        <v>3.6</v>
      </c>
      <c r="K496" s="54">
        <v>108</v>
      </c>
      <c r="L496" s="183">
        <v>5</v>
      </c>
      <c r="M496" s="62">
        <v>2015</v>
      </c>
      <c r="N496" s="16">
        <v>2023</v>
      </c>
      <c r="O496" s="16">
        <v>2025</v>
      </c>
      <c r="P496" s="62">
        <v>13</v>
      </c>
      <c r="Q496" s="185" t="s">
        <v>4480</v>
      </c>
      <c r="R496" s="17">
        <f t="shared" si="18"/>
        <v>2028</v>
      </c>
      <c r="S496" s="16" t="s">
        <v>63</v>
      </c>
      <c r="T496" s="16"/>
      <c r="U496" s="17">
        <f t="shared" si="19"/>
        <v>2028</v>
      </c>
      <c r="V496" s="331"/>
      <c r="W496" s="331"/>
      <c r="X496" s="331"/>
      <c r="Y496" s="331"/>
    </row>
    <row r="497" spans="1:25" s="2" customFormat="1" ht="30.2" customHeight="1" x14ac:dyDescent="0.2">
      <c r="A497" s="331"/>
      <c r="B497" s="331"/>
      <c r="C497" s="337"/>
      <c r="D497" s="338"/>
      <c r="E497" s="337"/>
      <c r="F497" s="16" t="s">
        <v>34</v>
      </c>
      <c r="G497" s="489"/>
      <c r="H497" s="490"/>
      <c r="I497" s="337"/>
      <c r="J497" s="183">
        <v>1.6</v>
      </c>
      <c r="K497" s="54">
        <v>89</v>
      </c>
      <c r="L497" s="183">
        <v>5</v>
      </c>
      <c r="M497" s="62">
        <v>2015</v>
      </c>
      <c r="N497" s="16">
        <v>2023</v>
      </c>
      <c r="O497" s="16">
        <v>2025</v>
      </c>
      <c r="P497" s="62">
        <v>13</v>
      </c>
      <c r="Q497" s="185" t="s">
        <v>4480</v>
      </c>
      <c r="R497" s="17">
        <f t="shared" si="18"/>
        <v>2028</v>
      </c>
      <c r="S497" s="16" t="s">
        <v>63</v>
      </c>
      <c r="T497" s="16"/>
      <c r="U497" s="17">
        <f t="shared" si="19"/>
        <v>2028</v>
      </c>
      <c r="V497" s="331"/>
      <c r="W497" s="331"/>
      <c r="X497" s="331"/>
      <c r="Y497" s="331"/>
    </row>
    <row r="498" spans="1:25" s="2" customFormat="1" ht="30.2" customHeight="1" x14ac:dyDescent="0.2">
      <c r="A498" s="331"/>
      <c r="B498" s="331"/>
      <c r="C498" s="337"/>
      <c r="D498" s="338"/>
      <c r="E498" s="337"/>
      <c r="F498" s="16" t="s">
        <v>34</v>
      </c>
      <c r="G498" s="489"/>
      <c r="H498" s="490"/>
      <c r="I498" s="337"/>
      <c r="J498" s="183">
        <v>0.7</v>
      </c>
      <c r="K498" s="54">
        <v>57</v>
      </c>
      <c r="L498" s="183">
        <v>4</v>
      </c>
      <c r="M498" s="62">
        <v>2015</v>
      </c>
      <c r="N498" s="16">
        <v>2023</v>
      </c>
      <c r="O498" s="16">
        <v>2025</v>
      </c>
      <c r="P498" s="62">
        <v>13</v>
      </c>
      <c r="Q498" s="185" t="s">
        <v>4480</v>
      </c>
      <c r="R498" s="17">
        <f t="shared" si="18"/>
        <v>2028</v>
      </c>
      <c r="S498" s="16" t="s">
        <v>63</v>
      </c>
      <c r="T498" s="16"/>
      <c r="U498" s="17">
        <f t="shared" si="19"/>
        <v>2028</v>
      </c>
      <c r="V498" s="331"/>
      <c r="W498" s="331"/>
      <c r="X498" s="331"/>
      <c r="Y498" s="331"/>
    </row>
    <row r="499" spans="1:25" s="2" customFormat="1" ht="30.2" customHeight="1" x14ac:dyDescent="0.2">
      <c r="A499" s="331"/>
      <c r="B499" s="331"/>
      <c r="C499" s="337"/>
      <c r="D499" s="338"/>
      <c r="E499" s="337"/>
      <c r="F499" s="16" t="s">
        <v>34</v>
      </c>
      <c r="G499" s="489"/>
      <c r="H499" s="490"/>
      <c r="I499" s="337"/>
      <c r="J499" s="183">
        <v>0.5</v>
      </c>
      <c r="K499" s="54">
        <v>32</v>
      </c>
      <c r="L499" s="183">
        <v>4</v>
      </c>
      <c r="M499" s="62">
        <v>2015</v>
      </c>
      <c r="N499" s="16">
        <v>2023</v>
      </c>
      <c r="O499" s="16">
        <v>2025</v>
      </c>
      <c r="P499" s="62">
        <v>13</v>
      </c>
      <c r="Q499" s="185" t="s">
        <v>4480</v>
      </c>
      <c r="R499" s="17">
        <f t="shared" si="18"/>
        <v>2028</v>
      </c>
      <c r="S499" s="16" t="s">
        <v>63</v>
      </c>
      <c r="T499" s="16"/>
      <c r="U499" s="17">
        <f t="shared" si="19"/>
        <v>2028</v>
      </c>
      <c r="V499" s="331"/>
      <c r="W499" s="331"/>
      <c r="X499" s="331"/>
      <c r="Y499" s="331"/>
    </row>
    <row r="500" spans="1:25" s="2" customFormat="1" ht="30.2" customHeight="1" x14ac:dyDescent="0.2">
      <c r="A500" s="331"/>
      <c r="B500" s="331"/>
      <c r="C500" s="337"/>
      <c r="D500" s="338" t="s">
        <v>5465</v>
      </c>
      <c r="E500" s="337"/>
      <c r="F500" s="16" t="s">
        <v>34</v>
      </c>
      <c r="G500" s="489">
        <v>1</v>
      </c>
      <c r="H500" s="490"/>
      <c r="I500" s="337"/>
      <c r="J500" s="183">
        <v>5.7</v>
      </c>
      <c r="K500" s="54">
        <v>325</v>
      </c>
      <c r="L500" s="183">
        <v>6</v>
      </c>
      <c r="M500" s="62">
        <v>2015</v>
      </c>
      <c r="N500" s="16">
        <v>2023</v>
      </c>
      <c r="O500" s="16">
        <v>2025</v>
      </c>
      <c r="P500" s="62">
        <v>13</v>
      </c>
      <c r="Q500" s="185" t="s">
        <v>4480</v>
      </c>
      <c r="R500" s="17">
        <f t="shared" si="18"/>
        <v>2028</v>
      </c>
      <c r="S500" s="16" t="s">
        <v>63</v>
      </c>
      <c r="T500" s="16"/>
      <c r="U500" s="17">
        <f t="shared" si="19"/>
        <v>2028</v>
      </c>
      <c r="V500" s="331"/>
      <c r="W500" s="331"/>
      <c r="X500" s="331"/>
      <c r="Y500" s="331"/>
    </row>
    <row r="501" spans="1:25" s="2" customFormat="1" ht="30.2" customHeight="1" x14ac:dyDescent="0.2">
      <c r="A501" s="331"/>
      <c r="B501" s="331"/>
      <c r="C501" s="337"/>
      <c r="D501" s="338"/>
      <c r="E501" s="337"/>
      <c r="F501" s="16" t="s">
        <v>34</v>
      </c>
      <c r="G501" s="489"/>
      <c r="H501" s="490"/>
      <c r="I501" s="337"/>
      <c r="J501" s="183">
        <v>2.2999999999999998</v>
      </c>
      <c r="K501" s="54">
        <v>159</v>
      </c>
      <c r="L501" s="183">
        <v>6</v>
      </c>
      <c r="M501" s="62">
        <v>2015</v>
      </c>
      <c r="N501" s="16">
        <v>2023</v>
      </c>
      <c r="O501" s="16">
        <v>2025</v>
      </c>
      <c r="P501" s="62">
        <v>13</v>
      </c>
      <c r="Q501" s="185" t="s">
        <v>4480</v>
      </c>
      <c r="R501" s="17">
        <f t="shared" si="18"/>
        <v>2028</v>
      </c>
      <c r="S501" s="16" t="s">
        <v>63</v>
      </c>
      <c r="T501" s="16"/>
      <c r="U501" s="17">
        <f t="shared" si="19"/>
        <v>2028</v>
      </c>
      <c r="V501" s="331"/>
      <c r="W501" s="331"/>
      <c r="X501" s="331"/>
      <c r="Y501" s="331"/>
    </row>
    <row r="502" spans="1:25" s="2" customFormat="1" ht="30.2" customHeight="1" x14ac:dyDescent="0.2">
      <c r="A502" s="331"/>
      <c r="B502" s="331"/>
      <c r="C502" s="337"/>
      <c r="D502" s="338"/>
      <c r="E502" s="337"/>
      <c r="F502" s="16" t="s">
        <v>34</v>
      </c>
      <c r="G502" s="489"/>
      <c r="H502" s="490"/>
      <c r="I502" s="337"/>
      <c r="J502" s="183">
        <v>1.7</v>
      </c>
      <c r="K502" s="54">
        <v>57</v>
      </c>
      <c r="L502" s="183">
        <v>4</v>
      </c>
      <c r="M502" s="62">
        <v>2015</v>
      </c>
      <c r="N502" s="16">
        <v>2023</v>
      </c>
      <c r="O502" s="16">
        <v>2025</v>
      </c>
      <c r="P502" s="62">
        <v>13</v>
      </c>
      <c r="Q502" s="185" t="s">
        <v>4480</v>
      </c>
      <c r="R502" s="17">
        <f t="shared" si="18"/>
        <v>2028</v>
      </c>
      <c r="S502" s="16" t="s">
        <v>63</v>
      </c>
      <c r="T502" s="16"/>
      <c r="U502" s="17">
        <f t="shared" si="19"/>
        <v>2028</v>
      </c>
      <c r="V502" s="331"/>
      <c r="W502" s="331"/>
      <c r="X502" s="331"/>
      <c r="Y502" s="331"/>
    </row>
    <row r="503" spans="1:25" s="2" customFormat="1" ht="30.2" customHeight="1" x14ac:dyDescent="0.2">
      <c r="A503" s="331"/>
      <c r="B503" s="331"/>
      <c r="C503" s="337"/>
      <c r="D503" s="338"/>
      <c r="E503" s="337"/>
      <c r="F503" s="16" t="s">
        <v>34</v>
      </c>
      <c r="G503" s="489"/>
      <c r="H503" s="490"/>
      <c r="I503" s="337"/>
      <c r="J503" s="183">
        <v>0.2</v>
      </c>
      <c r="K503" s="54">
        <v>45</v>
      </c>
      <c r="L503" s="183">
        <v>4</v>
      </c>
      <c r="M503" s="62">
        <v>2015</v>
      </c>
      <c r="N503" s="16">
        <v>2023</v>
      </c>
      <c r="O503" s="16">
        <v>2025</v>
      </c>
      <c r="P503" s="62">
        <v>13</v>
      </c>
      <c r="Q503" s="185" t="s">
        <v>4480</v>
      </c>
      <c r="R503" s="17">
        <f t="shared" si="18"/>
        <v>2028</v>
      </c>
      <c r="S503" s="16" t="s">
        <v>63</v>
      </c>
      <c r="T503" s="16"/>
      <c r="U503" s="17">
        <f t="shared" si="19"/>
        <v>2028</v>
      </c>
      <c r="V503" s="331"/>
      <c r="W503" s="331"/>
      <c r="X503" s="331"/>
      <c r="Y503" s="331"/>
    </row>
    <row r="504" spans="1:25" s="2" customFormat="1" ht="30.2" customHeight="1" x14ac:dyDescent="0.2">
      <c r="A504" s="331"/>
      <c r="B504" s="331"/>
      <c r="C504" s="337"/>
      <c r="D504" s="338"/>
      <c r="E504" s="337"/>
      <c r="F504" s="16" t="s">
        <v>34</v>
      </c>
      <c r="G504" s="489"/>
      <c r="H504" s="490"/>
      <c r="I504" s="337"/>
      <c r="J504" s="183">
        <v>4.8</v>
      </c>
      <c r="K504" s="54">
        <v>32</v>
      </c>
      <c r="L504" s="183">
        <v>4</v>
      </c>
      <c r="M504" s="62">
        <v>2015</v>
      </c>
      <c r="N504" s="16">
        <v>2023</v>
      </c>
      <c r="O504" s="16">
        <v>2025</v>
      </c>
      <c r="P504" s="62">
        <v>13</v>
      </c>
      <c r="Q504" s="185" t="s">
        <v>4480</v>
      </c>
      <c r="R504" s="17">
        <f t="shared" si="18"/>
        <v>2028</v>
      </c>
      <c r="S504" s="16" t="s">
        <v>63</v>
      </c>
      <c r="T504" s="16"/>
      <c r="U504" s="17">
        <f t="shared" si="19"/>
        <v>2028</v>
      </c>
      <c r="V504" s="331"/>
      <c r="W504" s="331"/>
      <c r="X504" s="331"/>
      <c r="Y504" s="331"/>
    </row>
    <row r="505" spans="1:25" s="2" customFormat="1" ht="30.2" customHeight="1" x14ac:dyDescent="0.2">
      <c r="A505" s="331"/>
      <c r="B505" s="331"/>
      <c r="C505" s="337"/>
      <c r="D505" s="338" t="s">
        <v>5466</v>
      </c>
      <c r="E505" s="337"/>
      <c r="F505" s="16" t="s">
        <v>34</v>
      </c>
      <c r="G505" s="489">
        <v>1</v>
      </c>
      <c r="H505" s="490"/>
      <c r="I505" s="337"/>
      <c r="J505" s="183">
        <v>9.1999999999999993</v>
      </c>
      <c r="K505" s="54">
        <v>325</v>
      </c>
      <c r="L505" s="183">
        <v>6</v>
      </c>
      <c r="M505" s="62">
        <v>2015</v>
      </c>
      <c r="N505" s="16">
        <v>2023</v>
      </c>
      <c r="O505" s="16">
        <v>2025</v>
      </c>
      <c r="P505" s="62">
        <v>13</v>
      </c>
      <c r="Q505" s="185" t="s">
        <v>4480</v>
      </c>
      <c r="R505" s="17">
        <f t="shared" si="18"/>
        <v>2028</v>
      </c>
      <c r="S505" s="16" t="s">
        <v>63</v>
      </c>
      <c r="T505" s="16"/>
      <c r="U505" s="17">
        <f t="shared" si="19"/>
        <v>2028</v>
      </c>
      <c r="V505" s="331"/>
      <c r="W505" s="331"/>
      <c r="X505" s="331"/>
      <c r="Y505" s="331"/>
    </row>
    <row r="506" spans="1:25" s="2" customFormat="1" ht="30.2" customHeight="1" x14ac:dyDescent="0.2">
      <c r="A506" s="331"/>
      <c r="B506" s="331"/>
      <c r="C506" s="337"/>
      <c r="D506" s="338"/>
      <c r="E506" s="337"/>
      <c r="F506" s="16" t="s">
        <v>34</v>
      </c>
      <c r="G506" s="489"/>
      <c r="H506" s="490"/>
      <c r="I506" s="337"/>
      <c r="J506" s="183">
        <v>2.2999999999999998</v>
      </c>
      <c r="K506" s="54">
        <v>273</v>
      </c>
      <c r="L506" s="183">
        <v>6</v>
      </c>
      <c r="M506" s="62">
        <v>2015</v>
      </c>
      <c r="N506" s="16">
        <v>2023</v>
      </c>
      <c r="O506" s="16">
        <v>2025</v>
      </c>
      <c r="P506" s="62">
        <v>13</v>
      </c>
      <c r="Q506" s="185" t="s">
        <v>4480</v>
      </c>
      <c r="R506" s="17">
        <f t="shared" si="18"/>
        <v>2028</v>
      </c>
      <c r="S506" s="16" t="s">
        <v>63</v>
      </c>
      <c r="T506" s="16"/>
      <c r="U506" s="17">
        <f t="shared" si="19"/>
        <v>2028</v>
      </c>
      <c r="V506" s="331"/>
      <c r="W506" s="331"/>
      <c r="X506" s="331"/>
      <c r="Y506" s="331"/>
    </row>
    <row r="507" spans="1:25" s="2" customFormat="1" ht="30.2" customHeight="1" x14ac:dyDescent="0.2">
      <c r="A507" s="331"/>
      <c r="B507" s="331"/>
      <c r="C507" s="337"/>
      <c r="D507" s="338"/>
      <c r="E507" s="337"/>
      <c r="F507" s="16" t="s">
        <v>34</v>
      </c>
      <c r="G507" s="489"/>
      <c r="H507" s="490"/>
      <c r="I507" s="337"/>
      <c r="J507" s="183">
        <v>1.8</v>
      </c>
      <c r="K507" s="54">
        <v>219</v>
      </c>
      <c r="L507" s="183">
        <v>6</v>
      </c>
      <c r="M507" s="62">
        <v>2015</v>
      </c>
      <c r="N507" s="16">
        <v>2023</v>
      </c>
      <c r="O507" s="16">
        <v>2025</v>
      </c>
      <c r="P507" s="62">
        <v>13</v>
      </c>
      <c r="Q507" s="185" t="s">
        <v>4480</v>
      </c>
      <c r="R507" s="17">
        <f t="shared" si="18"/>
        <v>2028</v>
      </c>
      <c r="S507" s="16" t="s">
        <v>63</v>
      </c>
      <c r="T507" s="16"/>
      <c r="U507" s="17">
        <f t="shared" si="19"/>
        <v>2028</v>
      </c>
      <c r="V507" s="331"/>
      <c r="W507" s="331"/>
      <c r="X507" s="331"/>
      <c r="Y507" s="331"/>
    </row>
    <row r="508" spans="1:25" s="2" customFormat="1" ht="30.2" customHeight="1" x14ac:dyDescent="0.2">
      <c r="A508" s="331"/>
      <c r="B508" s="331"/>
      <c r="C508" s="337"/>
      <c r="D508" s="338"/>
      <c r="E508" s="337"/>
      <c r="F508" s="16" t="s">
        <v>34</v>
      </c>
      <c r="G508" s="489"/>
      <c r="H508" s="490"/>
      <c r="I508" s="337"/>
      <c r="J508" s="183">
        <v>5.3</v>
      </c>
      <c r="K508" s="54">
        <v>108</v>
      </c>
      <c r="L508" s="183">
        <v>5</v>
      </c>
      <c r="M508" s="62">
        <v>2015</v>
      </c>
      <c r="N508" s="16">
        <v>2023</v>
      </c>
      <c r="O508" s="16">
        <v>2025</v>
      </c>
      <c r="P508" s="62">
        <v>13</v>
      </c>
      <c r="Q508" s="185" t="s">
        <v>4480</v>
      </c>
      <c r="R508" s="17">
        <f t="shared" si="18"/>
        <v>2028</v>
      </c>
      <c r="S508" s="16" t="s">
        <v>63</v>
      </c>
      <c r="T508" s="16"/>
      <c r="U508" s="17">
        <f t="shared" si="19"/>
        <v>2028</v>
      </c>
      <c r="V508" s="331"/>
      <c r="W508" s="331"/>
      <c r="X508" s="331"/>
      <c r="Y508" s="331"/>
    </row>
    <row r="509" spans="1:25" s="2" customFormat="1" ht="30.2" customHeight="1" x14ac:dyDescent="0.2">
      <c r="A509" s="331"/>
      <c r="B509" s="331"/>
      <c r="C509" s="337"/>
      <c r="D509" s="338"/>
      <c r="E509" s="337"/>
      <c r="F509" s="16" t="s">
        <v>34</v>
      </c>
      <c r="G509" s="489"/>
      <c r="H509" s="490"/>
      <c r="I509" s="337"/>
      <c r="J509" s="183">
        <v>1.2</v>
      </c>
      <c r="K509" s="54">
        <v>89</v>
      </c>
      <c r="L509" s="183">
        <v>5</v>
      </c>
      <c r="M509" s="62">
        <v>2015</v>
      </c>
      <c r="N509" s="16">
        <v>2023</v>
      </c>
      <c r="O509" s="16">
        <v>2025</v>
      </c>
      <c r="P509" s="62">
        <v>13</v>
      </c>
      <c r="Q509" s="185" t="s">
        <v>4480</v>
      </c>
      <c r="R509" s="17">
        <f t="shared" si="18"/>
        <v>2028</v>
      </c>
      <c r="S509" s="16" t="s">
        <v>63</v>
      </c>
      <c r="T509" s="16"/>
      <c r="U509" s="17">
        <f t="shared" si="19"/>
        <v>2028</v>
      </c>
      <c r="V509" s="331"/>
      <c r="W509" s="331"/>
      <c r="X509" s="331"/>
      <c r="Y509" s="331"/>
    </row>
    <row r="510" spans="1:25" s="2" customFormat="1" ht="30.2" customHeight="1" x14ac:dyDescent="0.2">
      <c r="A510" s="331"/>
      <c r="B510" s="331"/>
      <c r="C510" s="337"/>
      <c r="D510" s="338"/>
      <c r="E510" s="337"/>
      <c r="F510" s="16" t="s">
        <v>34</v>
      </c>
      <c r="G510" s="489"/>
      <c r="H510" s="490"/>
      <c r="I510" s="337"/>
      <c r="J510" s="183">
        <v>3.2</v>
      </c>
      <c r="K510" s="54">
        <v>57</v>
      </c>
      <c r="L510" s="183">
        <v>4</v>
      </c>
      <c r="M510" s="62">
        <v>2015</v>
      </c>
      <c r="N510" s="16">
        <v>2023</v>
      </c>
      <c r="O510" s="16">
        <v>2025</v>
      </c>
      <c r="P510" s="62">
        <v>13</v>
      </c>
      <c r="Q510" s="185" t="s">
        <v>4480</v>
      </c>
      <c r="R510" s="17">
        <f t="shared" si="18"/>
        <v>2028</v>
      </c>
      <c r="S510" s="16" t="s">
        <v>63</v>
      </c>
      <c r="T510" s="16"/>
      <c r="U510" s="17">
        <f t="shared" si="19"/>
        <v>2028</v>
      </c>
      <c r="V510" s="331"/>
      <c r="W510" s="331"/>
      <c r="X510" s="331"/>
      <c r="Y510" s="331"/>
    </row>
    <row r="511" spans="1:25" s="2" customFormat="1" ht="30.2" customHeight="1" x14ac:dyDescent="0.2">
      <c r="A511" s="331"/>
      <c r="B511" s="331"/>
      <c r="C511" s="337"/>
      <c r="D511" s="338"/>
      <c r="E511" s="337"/>
      <c r="F511" s="16" t="s">
        <v>34</v>
      </c>
      <c r="G511" s="489"/>
      <c r="H511" s="490"/>
      <c r="I511" s="337"/>
      <c r="J511" s="183">
        <v>0.6</v>
      </c>
      <c r="K511" s="54">
        <v>32</v>
      </c>
      <c r="L511" s="183">
        <v>4</v>
      </c>
      <c r="M511" s="62">
        <v>2015</v>
      </c>
      <c r="N511" s="16">
        <v>2023</v>
      </c>
      <c r="O511" s="16">
        <v>2025</v>
      </c>
      <c r="P511" s="62">
        <v>13</v>
      </c>
      <c r="Q511" s="185" t="s">
        <v>4480</v>
      </c>
      <c r="R511" s="17">
        <f t="shared" si="18"/>
        <v>2028</v>
      </c>
      <c r="S511" s="16" t="s">
        <v>63</v>
      </c>
      <c r="T511" s="16"/>
      <c r="U511" s="17">
        <f t="shared" si="19"/>
        <v>2028</v>
      </c>
      <c r="V511" s="331"/>
      <c r="W511" s="331"/>
      <c r="X511" s="331"/>
      <c r="Y511" s="331"/>
    </row>
    <row r="512" spans="1:25" s="2" customFormat="1" ht="30.2" customHeight="1" x14ac:dyDescent="0.2">
      <c r="A512" s="331"/>
      <c r="B512" s="331"/>
      <c r="C512" s="337"/>
      <c r="D512" s="338" t="s">
        <v>5467</v>
      </c>
      <c r="E512" s="337"/>
      <c r="F512" s="16" t="s">
        <v>34</v>
      </c>
      <c r="G512" s="489">
        <v>1</v>
      </c>
      <c r="H512" s="490"/>
      <c r="I512" s="337"/>
      <c r="J512" s="183">
        <v>10.3</v>
      </c>
      <c r="K512" s="54">
        <v>219</v>
      </c>
      <c r="L512" s="183">
        <v>6</v>
      </c>
      <c r="M512" s="62">
        <v>2015</v>
      </c>
      <c r="N512" s="16">
        <v>2023</v>
      </c>
      <c r="O512" s="16">
        <v>2025</v>
      </c>
      <c r="P512" s="62">
        <v>13</v>
      </c>
      <c r="Q512" s="185" t="s">
        <v>4480</v>
      </c>
      <c r="R512" s="17">
        <f t="shared" si="18"/>
        <v>2028</v>
      </c>
      <c r="S512" s="16" t="s">
        <v>63</v>
      </c>
      <c r="T512" s="16"/>
      <c r="U512" s="17">
        <f t="shared" si="19"/>
        <v>2028</v>
      </c>
      <c r="V512" s="331"/>
      <c r="W512" s="331"/>
      <c r="X512" s="331"/>
      <c r="Y512" s="331"/>
    </row>
    <row r="513" spans="1:25" s="2" customFormat="1" ht="30.2" customHeight="1" x14ac:dyDescent="0.2">
      <c r="A513" s="331"/>
      <c r="B513" s="331"/>
      <c r="C513" s="337"/>
      <c r="D513" s="338"/>
      <c r="E513" s="337"/>
      <c r="F513" s="16" t="s">
        <v>34</v>
      </c>
      <c r="G513" s="489"/>
      <c r="H513" s="490"/>
      <c r="I513" s="337"/>
      <c r="J513" s="183">
        <v>3.8</v>
      </c>
      <c r="K513" s="54">
        <v>108</v>
      </c>
      <c r="L513" s="183">
        <v>5</v>
      </c>
      <c r="M513" s="62">
        <v>2015</v>
      </c>
      <c r="N513" s="16">
        <v>2023</v>
      </c>
      <c r="O513" s="16">
        <v>2025</v>
      </c>
      <c r="P513" s="62">
        <v>13</v>
      </c>
      <c r="Q513" s="185" t="s">
        <v>4480</v>
      </c>
      <c r="R513" s="17">
        <f t="shared" si="18"/>
        <v>2028</v>
      </c>
      <c r="S513" s="16" t="s">
        <v>63</v>
      </c>
      <c r="T513" s="16"/>
      <c r="U513" s="17">
        <f t="shared" si="19"/>
        <v>2028</v>
      </c>
      <c r="V513" s="331"/>
      <c r="W513" s="331"/>
      <c r="X513" s="331"/>
      <c r="Y513" s="331"/>
    </row>
    <row r="514" spans="1:25" s="2" customFormat="1" ht="30.2" customHeight="1" x14ac:dyDescent="0.2">
      <c r="A514" s="331"/>
      <c r="B514" s="331"/>
      <c r="C514" s="337"/>
      <c r="D514" s="338"/>
      <c r="E514" s="337"/>
      <c r="F514" s="16" t="s">
        <v>34</v>
      </c>
      <c r="G514" s="489"/>
      <c r="H514" s="490"/>
      <c r="I514" s="337"/>
      <c r="J514" s="183">
        <v>1.6</v>
      </c>
      <c r="K514" s="54">
        <v>89</v>
      </c>
      <c r="L514" s="183">
        <v>5</v>
      </c>
      <c r="M514" s="62">
        <v>2015</v>
      </c>
      <c r="N514" s="16">
        <v>2023</v>
      </c>
      <c r="O514" s="16">
        <v>2025</v>
      </c>
      <c r="P514" s="62">
        <v>13</v>
      </c>
      <c r="Q514" s="185" t="s">
        <v>4480</v>
      </c>
      <c r="R514" s="17">
        <f t="shared" si="18"/>
        <v>2028</v>
      </c>
      <c r="S514" s="16" t="s">
        <v>63</v>
      </c>
      <c r="T514" s="16"/>
      <c r="U514" s="17">
        <f t="shared" si="19"/>
        <v>2028</v>
      </c>
      <c r="V514" s="331"/>
      <c r="W514" s="331"/>
      <c r="X514" s="331"/>
      <c r="Y514" s="331"/>
    </row>
    <row r="515" spans="1:25" s="2" customFormat="1" ht="30.2" customHeight="1" x14ac:dyDescent="0.2">
      <c r="A515" s="331"/>
      <c r="B515" s="331"/>
      <c r="C515" s="337"/>
      <c r="D515" s="338"/>
      <c r="E515" s="337"/>
      <c r="F515" s="16" t="s">
        <v>34</v>
      </c>
      <c r="G515" s="489"/>
      <c r="H515" s="490"/>
      <c r="I515" s="337"/>
      <c r="J515" s="183">
        <v>0.7</v>
      </c>
      <c r="K515" s="54">
        <v>57</v>
      </c>
      <c r="L515" s="183">
        <v>4</v>
      </c>
      <c r="M515" s="62">
        <v>2015</v>
      </c>
      <c r="N515" s="16">
        <v>2023</v>
      </c>
      <c r="O515" s="16">
        <v>2025</v>
      </c>
      <c r="P515" s="62">
        <v>13</v>
      </c>
      <c r="Q515" s="185" t="s">
        <v>4480</v>
      </c>
      <c r="R515" s="17">
        <f t="shared" si="18"/>
        <v>2028</v>
      </c>
      <c r="S515" s="16" t="s">
        <v>63</v>
      </c>
      <c r="T515" s="16"/>
      <c r="U515" s="17">
        <f t="shared" si="19"/>
        <v>2028</v>
      </c>
      <c r="V515" s="331"/>
      <c r="W515" s="331"/>
      <c r="X515" s="331"/>
      <c r="Y515" s="331"/>
    </row>
    <row r="516" spans="1:25" s="2" customFormat="1" ht="30.2" customHeight="1" x14ac:dyDescent="0.2">
      <c r="A516" s="331"/>
      <c r="B516" s="331"/>
      <c r="C516" s="337"/>
      <c r="D516" s="338"/>
      <c r="E516" s="337"/>
      <c r="F516" s="16" t="s">
        <v>34</v>
      </c>
      <c r="G516" s="489"/>
      <c r="H516" s="490"/>
      <c r="I516" s="337"/>
      <c r="J516" s="183">
        <v>0.5</v>
      </c>
      <c r="K516" s="54">
        <v>32</v>
      </c>
      <c r="L516" s="183">
        <v>4</v>
      </c>
      <c r="M516" s="62">
        <v>2015</v>
      </c>
      <c r="N516" s="16">
        <v>2023</v>
      </c>
      <c r="O516" s="16">
        <v>2025</v>
      </c>
      <c r="P516" s="62">
        <v>13</v>
      </c>
      <c r="Q516" s="185" t="s">
        <v>4480</v>
      </c>
      <c r="R516" s="17">
        <f t="shared" si="18"/>
        <v>2028</v>
      </c>
      <c r="S516" s="16" t="s">
        <v>63</v>
      </c>
      <c r="T516" s="16"/>
      <c r="U516" s="17">
        <f t="shared" si="19"/>
        <v>2028</v>
      </c>
      <c r="V516" s="331"/>
      <c r="W516" s="331"/>
      <c r="X516" s="331"/>
      <c r="Y516" s="331"/>
    </row>
    <row r="517" spans="1:25" s="2" customFormat="1" ht="30.2" customHeight="1" x14ac:dyDescent="0.2">
      <c r="A517" s="331"/>
      <c r="B517" s="331"/>
      <c r="C517" s="337"/>
      <c r="D517" s="338" t="s">
        <v>5468</v>
      </c>
      <c r="E517" s="337"/>
      <c r="F517" s="16" t="s">
        <v>34</v>
      </c>
      <c r="G517" s="489">
        <v>1</v>
      </c>
      <c r="H517" s="490"/>
      <c r="I517" s="337"/>
      <c r="J517" s="183">
        <v>6.6</v>
      </c>
      <c r="K517" s="54">
        <v>219</v>
      </c>
      <c r="L517" s="183">
        <v>6</v>
      </c>
      <c r="M517" s="62">
        <v>2015</v>
      </c>
      <c r="N517" s="16">
        <v>2023</v>
      </c>
      <c r="O517" s="16">
        <v>2025</v>
      </c>
      <c r="P517" s="62">
        <v>13</v>
      </c>
      <c r="Q517" s="185" t="s">
        <v>4480</v>
      </c>
      <c r="R517" s="17">
        <f t="shared" si="18"/>
        <v>2028</v>
      </c>
      <c r="S517" s="16" t="s">
        <v>63</v>
      </c>
      <c r="T517" s="16"/>
      <c r="U517" s="17">
        <f t="shared" si="19"/>
        <v>2028</v>
      </c>
      <c r="V517" s="331"/>
      <c r="W517" s="331"/>
      <c r="X517" s="331"/>
      <c r="Y517" s="331"/>
    </row>
    <row r="518" spans="1:25" s="2" customFormat="1" ht="30.2" customHeight="1" x14ac:dyDescent="0.2">
      <c r="A518" s="331"/>
      <c r="B518" s="331"/>
      <c r="C518" s="337"/>
      <c r="D518" s="338"/>
      <c r="E518" s="337"/>
      <c r="F518" s="16" t="s">
        <v>34</v>
      </c>
      <c r="G518" s="489"/>
      <c r="H518" s="490"/>
      <c r="I518" s="337"/>
      <c r="J518" s="183">
        <v>9.9</v>
      </c>
      <c r="K518" s="54">
        <v>159</v>
      </c>
      <c r="L518" s="183">
        <v>6</v>
      </c>
      <c r="M518" s="62">
        <v>2015</v>
      </c>
      <c r="N518" s="16">
        <v>2023</v>
      </c>
      <c r="O518" s="16">
        <v>2025</v>
      </c>
      <c r="P518" s="62">
        <v>13</v>
      </c>
      <c r="Q518" s="185" t="s">
        <v>4480</v>
      </c>
      <c r="R518" s="17">
        <f t="shared" si="18"/>
        <v>2028</v>
      </c>
      <c r="S518" s="16" t="s">
        <v>63</v>
      </c>
      <c r="T518" s="16"/>
      <c r="U518" s="17">
        <f t="shared" si="19"/>
        <v>2028</v>
      </c>
      <c r="V518" s="331"/>
      <c r="W518" s="331"/>
      <c r="X518" s="331"/>
      <c r="Y518" s="331"/>
    </row>
    <row r="519" spans="1:25" s="2" customFormat="1" ht="30.2" customHeight="1" x14ac:dyDescent="0.2">
      <c r="A519" s="331"/>
      <c r="B519" s="331"/>
      <c r="C519" s="337"/>
      <c r="D519" s="338" t="s">
        <v>5469</v>
      </c>
      <c r="E519" s="337"/>
      <c r="F519" s="16" t="s">
        <v>34</v>
      </c>
      <c r="G519" s="489">
        <v>1</v>
      </c>
      <c r="H519" s="490"/>
      <c r="I519" s="337"/>
      <c r="J519" s="183">
        <v>18.5</v>
      </c>
      <c r="K519" s="54">
        <v>89</v>
      </c>
      <c r="L519" s="183">
        <v>5</v>
      </c>
      <c r="M519" s="62">
        <v>2015</v>
      </c>
      <c r="N519" s="16">
        <v>2023</v>
      </c>
      <c r="O519" s="16">
        <v>2025</v>
      </c>
      <c r="P519" s="62">
        <v>13</v>
      </c>
      <c r="Q519" s="185" t="s">
        <v>4480</v>
      </c>
      <c r="R519" s="17">
        <f t="shared" si="18"/>
        <v>2028</v>
      </c>
      <c r="S519" s="16" t="s">
        <v>63</v>
      </c>
      <c r="T519" s="16"/>
      <c r="U519" s="17">
        <f t="shared" si="19"/>
        <v>2028</v>
      </c>
      <c r="V519" s="331"/>
      <c r="W519" s="331"/>
      <c r="X519" s="331"/>
      <c r="Y519" s="331"/>
    </row>
    <row r="520" spans="1:25" s="2" customFormat="1" ht="30.2" customHeight="1" x14ac:dyDescent="0.2">
      <c r="A520" s="331"/>
      <c r="B520" s="331"/>
      <c r="C520" s="337"/>
      <c r="D520" s="338"/>
      <c r="E520" s="337"/>
      <c r="F520" s="16" t="s">
        <v>34</v>
      </c>
      <c r="G520" s="489"/>
      <c r="H520" s="490"/>
      <c r="I520" s="337"/>
      <c r="J520" s="183">
        <v>1.7</v>
      </c>
      <c r="K520" s="54">
        <v>57</v>
      </c>
      <c r="L520" s="183">
        <v>4</v>
      </c>
      <c r="M520" s="62">
        <v>2015</v>
      </c>
      <c r="N520" s="16">
        <v>2023</v>
      </c>
      <c r="O520" s="16">
        <v>2025</v>
      </c>
      <c r="P520" s="62">
        <v>13</v>
      </c>
      <c r="Q520" s="185" t="s">
        <v>4480</v>
      </c>
      <c r="R520" s="17">
        <f t="shared" si="18"/>
        <v>2028</v>
      </c>
      <c r="S520" s="16" t="s">
        <v>63</v>
      </c>
      <c r="T520" s="16"/>
      <c r="U520" s="17">
        <f t="shared" si="19"/>
        <v>2028</v>
      </c>
      <c r="V520" s="331"/>
      <c r="W520" s="331"/>
      <c r="X520" s="331"/>
      <c r="Y520" s="331"/>
    </row>
    <row r="521" spans="1:25" s="2" customFormat="1" ht="30.2" customHeight="1" x14ac:dyDescent="0.2">
      <c r="A521" s="331"/>
      <c r="B521" s="331"/>
      <c r="C521" s="337"/>
      <c r="D521" s="338"/>
      <c r="E521" s="337"/>
      <c r="F521" s="16" t="s">
        <v>34</v>
      </c>
      <c r="G521" s="489"/>
      <c r="H521" s="490"/>
      <c r="I521" s="337"/>
      <c r="J521" s="183">
        <v>3.5</v>
      </c>
      <c r="K521" s="54">
        <v>45</v>
      </c>
      <c r="L521" s="183">
        <v>4</v>
      </c>
      <c r="M521" s="62">
        <v>2015</v>
      </c>
      <c r="N521" s="16">
        <v>2023</v>
      </c>
      <c r="O521" s="16">
        <v>2025</v>
      </c>
      <c r="P521" s="62">
        <v>13</v>
      </c>
      <c r="Q521" s="185" t="s">
        <v>4480</v>
      </c>
      <c r="R521" s="17">
        <f t="shared" si="18"/>
        <v>2028</v>
      </c>
      <c r="S521" s="16" t="s">
        <v>63</v>
      </c>
      <c r="T521" s="16"/>
      <c r="U521" s="17">
        <f t="shared" si="19"/>
        <v>2028</v>
      </c>
      <c r="V521" s="331"/>
      <c r="W521" s="331"/>
      <c r="X521" s="331"/>
      <c r="Y521" s="331"/>
    </row>
    <row r="522" spans="1:25" s="2" customFormat="1" ht="30.2" customHeight="1" x14ac:dyDescent="0.2">
      <c r="A522" s="331"/>
      <c r="B522" s="331"/>
      <c r="C522" s="337"/>
      <c r="D522" s="338"/>
      <c r="E522" s="337"/>
      <c r="F522" s="16" t="s">
        <v>34</v>
      </c>
      <c r="G522" s="489"/>
      <c r="H522" s="490"/>
      <c r="I522" s="337"/>
      <c r="J522" s="183">
        <v>0.4</v>
      </c>
      <c r="K522" s="54">
        <v>32</v>
      </c>
      <c r="L522" s="183">
        <v>4</v>
      </c>
      <c r="M522" s="62">
        <v>2015</v>
      </c>
      <c r="N522" s="16">
        <v>2023</v>
      </c>
      <c r="O522" s="16">
        <v>2025</v>
      </c>
      <c r="P522" s="62">
        <v>13</v>
      </c>
      <c r="Q522" s="185" t="s">
        <v>4480</v>
      </c>
      <c r="R522" s="17">
        <f t="shared" ref="R522:R578" si="20">IF(M522="","",M522+P522)</f>
        <v>2028</v>
      </c>
      <c r="S522" s="16" t="s">
        <v>63</v>
      </c>
      <c r="T522" s="16"/>
      <c r="U522" s="17">
        <f t="shared" si="19"/>
        <v>2028</v>
      </c>
      <c r="V522" s="331"/>
      <c r="W522" s="331"/>
      <c r="X522" s="331"/>
      <c r="Y522" s="331"/>
    </row>
    <row r="523" spans="1:25" s="2" customFormat="1" ht="30.2" customHeight="1" x14ac:dyDescent="0.2">
      <c r="A523" s="331"/>
      <c r="B523" s="331"/>
      <c r="C523" s="337"/>
      <c r="D523" s="338" t="s">
        <v>5470</v>
      </c>
      <c r="E523" s="337"/>
      <c r="F523" s="16" t="s">
        <v>34</v>
      </c>
      <c r="G523" s="489">
        <v>1</v>
      </c>
      <c r="H523" s="490"/>
      <c r="I523" s="337"/>
      <c r="J523" s="183">
        <v>17.3</v>
      </c>
      <c r="K523" s="54">
        <v>89</v>
      </c>
      <c r="L523" s="183">
        <v>5</v>
      </c>
      <c r="M523" s="62">
        <v>2015</v>
      </c>
      <c r="N523" s="16">
        <v>2023</v>
      </c>
      <c r="O523" s="16">
        <v>2025</v>
      </c>
      <c r="P523" s="62">
        <v>13</v>
      </c>
      <c r="Q523" s="185" t="s">
        <v>4480</v>
      </c>
      <c r="R523" s="17">
        <f t="shared" si="20"/>
        <v>2028</v>
      </c>
      <c r="S523" s="16" t="s">
        <v>63</v>
      </c>
      <c r="T523" s="16"/>
      <c r="U523" s="17">
        <f t="shared" si="19"/>
        <v>2028</v>
      </c>
      <c r="V523" s="331"/>
      <c r="W523" s="331"/>
      <c r="X523" s="331"/>
      <c r="Y523" s="331"/>
    </row>
    <row r="524" spans="1:25" s="2" customFormat="1" ht="30.2" customHeight="1" x14ac:dyDescent="0.2">
      <c r="A524" s="331"/>
      <c r="B524" s="331"/>
      <c r="C524" s="337"/>
      <c r="D524" s="338"/>
      <c r="E524" s="337"/>
      <c r="F524" s="16" t="s">
        <v>34</v>
      </c>
      <c r="G524" s="489"/>
      <c r="H524" s="490"/>
      <c r="I524" s="337"/>
      <c r="J524" s="183">
        <v>1.4</v>
      </c>
      <c r="K524" s="54">
        <v>57</v>
      </c>
      <c r="L524" s="183">
        <v>4</v>
      </c>
      <c r="M524" s="62">
        <v>2015</v>
      </c>
      <c r="N524" s="16">
        <v>2023</v>
      </c>
      <c r="O524" s="16">
        <v>2025</v>
      </c>
      <c r="P524" s="62">
        <v>13</v>
      </c>
      <c r="Q524" s="185" t="s">
        <v>4480</v>
      </c>
      <c r="R524" s="17">
        <f t="shared" si="20"/>
        <v>2028</v>
      </c>
      <c r="S524" s="16" t="s">
        <v>63</v>
      </c>
      <c r="T524" s="16"/>
      <c r="U524" s="17">
        <f t="shared" si="19"/>
        <v>2028</v>
      </c>
      <c r="V524" s="331"/>
      <c r="W524" s="331"/>
      <c r="X524" s="331"/>
      <c r="Y524" s="331"/>
    </row>
    <row r="525" spans="1:25" s="2" customFormat="1" ht="30.2" customHeight="1" x14ac:dyDescent="0.2">
      <c r="A525" s="331"/>
      <c r="B525" s="331"/>
      <c r="C525" s="337"/>
      <c r="D525" s="338"/>
      <c r="E525" s="337"/>
      <c r="F525" s="16" t="s">
        <v>34</v>
      </c>
      <c r="G525" s="489"/>
      <c r="H525" s="490"/>
      <c r="I525" s="337"/>
      <c r="J525" s="183">
        <v>3.5</v>
      </c>
      <c r="K525" s="54">
        <v>45</v>
      </c>
      <c r="L525" s="183">
        <v>4</v>
      </c>
      <c r="M525" s="62">
        <v>2015</v>
      </c>
      <c r="N525" s="16">
        <v>2023</v>
      </c>
      <c r="O525" s="16">
        <v>2025</v>
      </c>
      <c r="P525" s="62">
        <v>13</v>
      </c>
      <c r="Q525" s="185" t="s">
        <v>4480</v>
      </c>
      <c r="R525" s="17">
        <f t="shared" si="20"/>
        <v>2028</v>
      </c>
      <c r="S525" s="16" t="s">
        <v>63</v>
      </c>
      <c r="T525" s="16"/>
      <c r="U525" s="17">
        <f t="shared" si="19"/>
        <v>2028</v>
      </c>
      <c r="V525" s="331"/>
      <c r="W525" s="331"/>
      <c r="X525" s="331"/>
      <c r="Y525" s="331"/>
    </row>
    <row r="526" spans="1:25" s="2" customFormat="1" ht="30.2" customHeight="1" x14ac:dyDescent="0.2">
      <c r="A526" s="331"/>
      <c r="B526" s="331"/>
      <c r="C526" s="337"/>
      <c r="D526" s="338"/>
      <c r="E526" s="337"/>
      <c r="F526" s="16" t="s">
        <v>34</v>
      </c>
      <c r="G526" s="489"/>
      <c r="H526" s="490"/>
      <c r="I526" s="337"/>
      <c r="J526" s="183">
        <v>0.5</v>
      </c>
      <c r="K526" s="54">
        <v>32</v>
      </c>
      <c r="L526" s="183">
        <v>4</v>
      </c>
      <c r="M526" s="62">
        <v>2015</v>
      </c>
      <c r="N526" s="16">
        <v>2023</v>
      </c>
      <c r="O526" s="16">
        <v>2025</v>
      </c>
      <c r="P526" s="62">
        <v>13</v>
      </c>
      <c r="Q526" s="185" t="s">
        <v>4480</v>
      </c>
      <c r="R526" s="17">
        <f t="shared" si="20"/>
        <v>2028</v>
      </c>
      <c r="S526" s="16" t="s">
        <v>63</v>
      </c>
      <c r="T526" s="16"/>
      <c r="U526" s="17">
        <f t="shared" si="19"/>
        <v>2028</v>
      </c>
      <c r="V526" s="331"/>
      <c r="W526" s="331"/>
      <c r="X526" s="331"/>
      <c r="Y526" s="331"/>
    </row>
    <row r="527" spans="1:25" s="2" customFormat="1" ht="30.2" customHeight="1" x14ac:dyDescent="0.2">
      <c r="A527" s="331"/>
      <c r="B527" s="331"/>
      <c r="C527" s="337"/>
      <c r="D527" s="338" t="s">
        <v>5471</v>
      </c>
      <c r="E527" s="337"/>
      <c r="F527" s="16" t="s">
        <v>34</v>
      </c>
      <c r="G527" s="489">
        <v>1</v>
      </c>
      <c r="H527" s="490"/>
      <c r="I527" s="337"/>
      <c r="J527" s="183">
        <v>0.1</v>
      </c>
      <c r="K527" s="54">
        <v>108</v>
      </c>
      <c r="L527" s="183">
        <v>5</v>
      </c>
      <c r="M527" s="62">
        <v>2015</v>
      </c>
      <c r="N527" s="16">
        <v>2023</v>
      </c>
      <c r="O527" s="16">
        <v>2025</v>
      </c>
      <c r="P527" s="62">
        <v>13</v>
      </c>
      <c r="Q527" s="185" t="s">
        <v>4480</v>
      </c>
      <c r="R527" s="17">
        <f t="shared" si="20"/>
        <v>2028</v>
      </c>
      <c r="S527" s="16" t="s">
        <v>63</v>
      </c>
      <c r="T527" s="16"/>
      <c r="U527" s="17">
        <f t="shared" si="19"/>
        <v>2028</v>
      </c>
      <c r="V527" s="331"/>
      <c r="W527" s="331"/>
      <c r="X527" s="331"/>
      <c r="Y527" s="331"/>
    </row>
    <row r="528" spans="1:25" s="2" customFormat="1" ht="30.2" customHeight="1" x14ac:dyDescent="0.2">
      <c r="A528" s="331"/>
      <c r="B528" s="331"/>
      <c r="C528" s="337"/>
      <c r="D528" s="338"/>
      <c r="E528" s="337"/>
      <c r="F528" s="16" t="s">
        <v>34</v>
      </c>
      <c r="G528" s="489"/>
      <c r="H528" s="490"/>
      <c r="I528" s="337"/>
      <c r="J528" s="183">
        <v>0.7</v>
      </c>
      <c r="K528" s="54">
        <v>57</v>
      </c>
      <c r="L528" s="183">
        <v>4</v>
      </c>
      <c r="M528" s="62">
        <v>2015</v>
      </c>
      <c r="N528" s="16">
        <v>2023</v>
      </c>
      <c r="O528" s="16">
        <v>2025</v>
      </c>
      <c r="P528" s="62">
        <v>13</v>
      </c>
      <c r="Q528" s="185" t="s">
        <v>4480</v>
      </c>
      <c r="R528" s="17">
        <f t="shared" si="20"/>
        <v>2028</v>
      </c>
      <c r="S528" s="16" t="s">
        <v>63</v>
      </c>
      <c r="T528" s="16"/>
      <c r="U528" s="17">
        <f t="shared" si="19"/>
        <v>2028</v>
      </c>
      <c r="V528" s="331"/>
      <c r="W528" s="331"/>
      <c r="X528" s="331"/>
      <c r="Y528" s="331"/>
    </row>
    <row r="529" spans="1:25" s="2" customFormat="1" ht="30.2" customHeight="1" x14ac:dyDescent="0.2">
      <c r="A529" s="331"/>
      <c r="B529" s="331"/>
      <c r="C529" s="337"/>
      <c r="D529" s="338"/>
      <c r="E529" s="337"/>
      <c r="F529" s="16" t="s">
        <v>34</v>
      </c>
      <c r="G529" s="489"/>
      <c r="H529" s="490"/>
      <c r="I529" s="337"/>
      <c r="J529" s="183">
        <v>0.4</v>
      </c>
      <c r="K529" s="54">
        <v>32</v>
      </c>
      <c r="L529" s="183">
        <v>4</v>
      </c>
      <c r="M529" s="62">
        <v>2015</v>
      </c>
      <c r="N529" s="16">
        <v>2023</v>
      </c>
      <c r="O529" s="16">
        <v>2025</v>
      </c>
      <c r="P529" s="62">
        <v>13</v>
      </c>
      <c r="Q529" s="185" t="s">
        <v>4480</v>
      </c>
      <c r="R529" s="17">
        <f t="shared" si="20"/>
        <v>2028</v>
      </c>
      <c r="S529" s="16" t="s">
        <v>63</v>
      </c>
      <c r="T529" s="16"/>
      <c r="U529" s="17">
        <f t="shared" si="19"/>
        <v>2028</v>
      </c>
      <c r="V529" s="331"/>
      <c r="W529" s="331"/>
      <c r="X529" s="331"/>
      <c r="Y529" s="331"/>
    </row>
    <row r="530" spans="1:25" s="2" customFormat="1" ht="30.2" customHeight="1" x14ac:dyDescent="0.2">
      <c r="A530" s="331"/>
      <c r="B530" s="331"/>
      <c r="C530" s="337"/>
      <c r="D530" s="338" t="s">
        <v>5472</v>
      </c>
      <c r="E530" s="337"/>
      <c r="F530" s="16" t="s">
        <v>34</v>
      </c>
      <c r="G530" s="489">
        <v>1</v>
      </c>
      <c r="H530" s="490"/>
      <c r="I530" s="337"/>
      <c r="J530" s="183">
        <v>0.3</v>
      </c>
      <c r="K530" s="54">
        <v>57</v>
      </c>
      <c r="L530" s="183">
        <v>4</v>
      </c>
      <c r="M530" s="62">
        <v>2015</v>
      </c>
      <c r="N530" s="16">
        <v>2023</v>
      </c>
      <c r="O530" s="16">
        <v>2025</v>
      </c>
      <c r="P530" s="62">
        <v>13</v>
      </c>
      <c r="Q530" s="185" t="s">
        <v>4480</v>
      </c>
      <c r="R530" s="17">
        <f t="shared" si="20"/>
        <v>2028</v>
      </c>
      <c r="S530" s="16" t="s">
        <v>63</v>
      </c>
      <c r="T530" s="16"/>
      <c r="U530" s="17">
        <f t="shared" si="19"/>
        <v>2028</v>
      </c>
      <c r="V530" s="331"/>
      <c r="W530" s="331"/>
      <c r="X530" s="331"/>
      <c r="Y530" s="331"/>
    </row>
    <row r="531" spans="1:25" s="2" customFormat="1" ht="30.2" customHeight="1" x14ac:dyDescent="0.2">
      <c r="A531" s="331"/>
      <c r="B531" s="331"/>
      <c r="C531" s="337"/>
      <c r="D531" s="338"/>
      <c r="E531" s="337"/>
      <c r="F531" s="16" t="s">
        <v>34</v>
      </c>
      <c r="G531" s="489"/>
      <c r="H531" s="490"/>
      <c r="I531" s="337"/>
      <c r="J531" s="183">
        <v>0.3</v>
      </c>
      <c r="K531" s="54">
        <v>32</v>
      </c>
      <c r="L531" s="183">
        <v>4</v>
      </c>
      <c r="M531" s="62">
        <v>2015</v>
      </c>
      <c r="N531" s="16">
        <v>2023</v>
      </c>
      <c r="O531" s="16">
        <v>2025</v>
      </c>
      <c r="P531" s="62">
        <v>13</v>
      </c>
      <c r="Q531" s="185" t="s">
        <v>4480</v>
      </c>
      <c r="R531" s="17">
        <f t="shared" si="20"/>
        <v>2028</v>
      </c>
      <c r="S531" s="16" t="s">
        <v>63</v>
      </c>
      <c r="T531" s="16"/>
      <c r="U531" s="17">
        <f t="shared" si="19"/>
        <v>2028</v>
      </c>
      <c r="V531" s="331"/>
      <c r="W531" s="331"/>
      <c r="X531" s="331"/>
      <c r="Y531" s="331"/>
    </row>
    <row r="532" spans="1:25" s="2" customFormat="1" ht="30.2" customHeight="1" x14ac:dyDescent="0.2">
      <c r="A532" s="331"/>
      <c r="B532" s="331"/>
      <c r="C532" s="337"/>
      <c r="D532" s="54" t="s">
        <v>5473</v>
      </c>
      <c r="E532" s="337"/>
      <c r="F532" s="16" t="s">
        <v>34</v>
      </c>
      <c r="G532" s="183">
        <v>1</v>
      </c>
      <c r="H532" s="490"/>
      <c r="I532" s="337"/>
      <c r="J532" s="183">
        <v>0.3</v>
      </c>
      <c r="K532" s="54">
        <v>32</v>
      </c>
      <c r="L532" s="183">
        <v>4</v>
      </c>
      <c r="M532" s="62">
        <v>2015</v>
      </c>
      <c r="N532" s="16">
        <v>2023</v>
      </c>
      <c r="O532" s="16">
        <v>2025</v>
      </c>
      <c r="P532" s="62">
        <v>13</v>
      </c>
      <c r="Q532" s="185" t="s">
        <v>4480</v>
      </c>
      <c r="R532" s="17">
        <f t="shared" si="20"/>
        <v>2028</v>
      </c>
      <c r="S532" s="16" t="s">
        <v>63</v>
      </c>
      <c r="T532" s="16"/>
      <c r="U532" s="17">
        <f t="shared" si="19"/>
        <v>2028</v>
      </c>
      <c r="V532" s="331"/>
      <c r="W532" s="331"/>
      <c r="X532" s="331"/>
      <c r="Y532" s="331"/>
    </row>
    <row r="533" spans="1:25" s="2" customFormat="1" ht="30.2" customHeight="1" x14ac:dyDescent="0.2">
      <c r="A533" s="331"/>
      <c r="B533" s="331"/>
      <c r="C533" s="337"/>
      <c r="D533" s="54" t="s">
        <v>5474</v>
      </c>
      <c r="E533" s="337"/>
      <c r="F533" s="16" t="s">
        <v>34</v>
      </c>
      <c r="G533" s="183">
        <v>1</v>
      </c>
      <c r="H533" s="490"/>
      <c r="I533" s="337"/>
      <c r="J533" s="183">
        <v>0.3</v>
      </c>
      <c r="K533" s="54">
        <v>57</v>
      </c>
      <c r="L533" s="183">
        <v>4</v>
      </c>
      <c r="M533" s="62">
        <v>2015</v>
      </c>
      <c r="N533" s="16">
        <v>2023</v>
      </c>
      <c r="O533" s="16">
        <v>2025</v>
      </c>
      <c r="P533" s="62">
        <v>13</v>
      </c>
      <c r="Q533" s="185" t="s">
        <v>4480</v>
      </c>
      <c r="R533" s="17">
        <f t="shared" si="20"/>
        <v>2028</v>
      </c>
      <c r="S533" s="16" t="s">
        <v>63</v>
      </c>
      <c r="T533" s="16"/>
      <c r="U533" s="17">
        <f t="shared" si="19"/>
        <v>2028</v>
      </c>
      <c r="V533" s="331"/>
      <c r="W533" s="331"/>
      <c r="X533" s="331"/>
      <c r="Y533" s="331"/>
    </row>
    <row r="534" spans="1:25" s="2" customFormat="1" ht="30.2" customHeight="1" x14ac:dyDescent="0.2">
      <c r="A534" s="331"/>
      <c r="B534" s="331"/>
      <c r="C534" s="337"/>
      <c r="D534" s="338" t="s">
        <v>5475</v>
      </c>
      <c r="E534" s="337"/>
      <c r="F534" s="16" t="s">
        <v>34</v>
      </c>
      <c r="G534" s="489">
        <v>1</v>
      </c>
      <c r="H534" s="490"/>
      <c r="I534" s="337"/>
      <c r="J534" s="183">
        <v>1.7</v>
      </c>
      <c r="K534" s="54">
        <v>57</v>
      </c>
      <c r="L534" s="183">
        <v>4</v>
      </c>
      <c r="M534" s="62">
        <v>2015</v>
      </c>
      <c r="N534" s="16">
        <v>2023</v>
      </c>
      <c r="O534" s="16">
        <v>2025</v>
      </c>
      <c r="P534" s="62">
        <v>13</v>
      </c>
      <c r="Q534" s="185" t="s">
        <v>4480</v>
      </c>
      <c r="R534" s="17">
        <f t="shared" si="20"/>
        <v>2028</v>
      </c>
      <c r="S534" s="16" t="s">
        <v>63</v>
      </c>
      <c r="T534" s="16"/>
      <c r="U534" s="17">
        <f t="shared" si="19"/>
        <v>2028</v>
      </c>
      <c r="V534" s="331"/>
      <c r="W534" s="331"/>
      <c r="X534" s="331"/>
      <c r="Y534" s="331"/>
    </row>
    <row r="535" spans="1:25" s="2" customFormat="1" ht="30.2" customHeight="1" x14ac:dyDescent="0.2">
      <c r="A535" s="331"/>
      <c r="B535" s="331"/>
      <c r="C535" s="337"/>
      <c r="D535" s="338"/>
      <c r="E535" s="337"/>
      <c r="F535" s="16" t="s">
        <v>34</v>
      </c>
      <c r="G535" s="489"/>
      <c r="H535" s="490"/>
      <c r="I535" s="337"/>
      <c r="J535" s="183">
        <v>0.3</v>
      </c>
      <c r="K535" s="54">
        <v>32</v>
      </c>
      <c r="L535" s="183">
        <v>4</v>
      </c>
      <c r="M535" s="62">
        <v>2015</v>
      </c>
      <c r="N535" s="16">
        <v>2023</v>
      </c>
      <c r="O535" s="16">
        <v>2025</v>
      </c>
      <c r="P535" s="62">
        <v>13</v>
      </c>
      <c r="Q535" s="185" t="s">
        <v>4480</v>
      </c>
      <c r="R535" s="17">
        <f t="shared" si="20"/>
        <v>2028</v>
      </c>
      <c r="S535" s="16" t="s">
        <v>63</v>
      </c>
      <c r="T535" s="16"/>
      <c r="U535" s="17">
        <f t="shared" si="19"/>
        <v>2028</v>
      </c>
      <c r="V535" s="331"/>
      <c r="W535" s="331"/>
      <c r="X535" s="331"/>
      <c r="Y535" s="331"/>
    </row>
    <row r="536" spans="1:25" s="2" customFormat="1" ht="30.2" customHeight="1" x14ac:dyDescent="0.2">
      <c r="A536" s="331"/>
      <c r="B536" s="331"/>
      <c r="C536" s="337"/>
      <c r="D536" s="54" t="s">
        <v>5476</v>
      </c>
      <c r="E536" s="337"/>
      <c r="F536" s="16" t="s">
        <v>34</v>
      </c>
      <c r="G536" s="183">
        <v>1</v>
      </c>
      <c r="H536" s="490"/>
      <c r="I536" s="337"/>
      <c r="J536" s="183">
        <v>0.3</v>
      </c>
      <c r="K536" s="54">
        <v>57</v>
      </c>
      <c r="L536" s="183">
        <v>4</v>
      </c>
      <c r="M536" s="62">
        <v>2015</v>
      </c>
      <c r="N536" s="16">
        <v>2023</v>
      </c>
      <c r="O536" s="16">
        <v>2025</v>
      </c>
      <c r="P536" s="62">
        <v>13</v>
      </c>
      <c r="Q536" s="185" t="s">
        <v>4480</v>
      </c>
      <c r="R536" s="17">
        <f t="shared" si="20"/>
        <v>2028</v>
      </c>
      <c r="S536" s="16" t="s">
        <v>63</v>
      </c>
      <c r="T536" s="16"/>
      <c r="U536" s="17">
        <f t="shared" si="19"/>
        <v>2028</v>
      </c>
      <c r="V536" s="331"/>
      <c r="W536" s="331"/>
      <c r="X536" s="331"/>
      <c r="Y536" s="331"/>
    </row>
    <row r="537" spans="1:25" s="2" customFormat="1" ht="30.2" customHeight="1" x14ac:dyDescent="0.2">
      <c r="A537" s="331">
        <v>45</v>
      </c>
      <c r="B537" s="331" t="s">
        <v>5477</v>
      </c>
      <c r="C537" s="337" t="s">
        <v>5478</v>
      </c>
      <c r="D537" s="54" t="s">
        <v>5479</v>
      </c>
      <c r="E537" s="337" t="s">
        <v>5225</v>
      </c>
      <c r="F537" s="16" t="s">
        <v>34</v>
      </c>
      <c r="G537" s="54">
        <v>0.7</v>
      </c>
      <c r="H537" s="490">
        <v>0.51900000000000002</v>
      </c>
      <c r="I537" s="337">
        <v>150</v>
      </c>
      <c r="J537" s="183">
        <v>0.1</v>
      </c>
      <c r="K537" s="54">
        <v>32</v>
      </c>
      <c r="L537" s="183">
        <v>4</v>
      </c>
      <c r="M537" s="62">
        <v>2015</v>
      </c>
      <c r="N537" s="16">
        <v>2021</v>
      </c>
      <c r="O537" s="16">
        <v>2025</v>
      </c>
      <c r="P537" s="62">
        <v>13</v>
      </c>
      <c r="Q537" s="185" t="s">
        <v>4480</v>
      </c>
      <c r="R537" s="17">
        <f t="shared" si="20"/>
        <v>2028</v>
      </c>
      <c r="S537" s="16" t="s">
        <v>63</v>
      </c>
      <c r="T537" s="16"/>
      <c r="U537" s="17">
        <f t="shared" si="19"/>
        <v>2028</v>
      </c>
      <c r="V537" s="331">
        <v>14</v>
      </c>
      <c r="W537" s="331">
        <v>114</v>
      </c>
      <c r="X537" s="331">
        <v>128</v>
      </c>
      <c r="Y537" s="331" t="s">
        <v>7003</v>
      </c>
    </row>
    <row r="538" spans="1:25" s="2" customFormat="1" ht="30.2" customHeight="1" x14ac:dyDescent="0.2">
      <c r="A538" s="331"/>
      <c r="B538" s="331"/>
      <c r="C538" s="337"/>
      <c r="D538" s="54" t="s">
        <v>5480</v>
      </c>
      <c r="E538" s="337"/>
      <c r="F538" s="16" t="s">
        <v>34</v>
      </c>
      <c r="G538" s="54">
        <v>0.7</v>
      </c>
      <c r="H538" s="490"/>
      <c r="I538" s="337"/>
      <c r="J538" s="183">
        <v>0.3</v>
      </c>
      <c r="K538" s="54">
        <v>57</v>
      </c>
      <c r="L538" s="183">
        <v>4</v>
      </c>
      <c r="M538" s="62">
        <v>2015</v>
      </c>
      <c r="N538" s="16">
        <v>2021</v>
      </c>
      <c r="O538" s="16">
        <v>2025</v>
      </c>
      <c r="P538" s="62">
        <v>13</v>
      </c>
      <c r="Q538" s="185" t="s">
        <v>4480</v>
      </c>
      <c r="R538" s="17">
        <f t="shared" si="20"/>
        <v>2028</v>
      </c>
      <c r="S538" s="16" t="s">
        <v>63</v>
      </c>
      <c r="T538" s="16"/>
      <c r="U538" s="17">
        <f t="shared" si="19"/>
        <v>2028</v>
      </c>
      <c r="V538" s="331"/>
      <c r="W538" s="331"/>
      <c r="X538" s="331"/>
      <c r="Y538" s="331"/>
    </row>
    <row r="539" spans="1:25" s="2" customFormat="1" ht="30.2" customHeight="1" x14ac:dyDescent="0.2">
      <c r="A539" s="331"/>
      <c r="B539" s="331"/>
      <c r="C539" s="337"/>
      <c r="D539" s="54" t="s">
        <v>5481</v>
      </c>
      <c r="E539" s="337"/>
      <c r="F539" s="16" t="s">
        <v>34</v>
      </c>
      <c r="G539" s="54">
        <v>0.7</v>
      </c>
      <c r="H539" s="490"/>
      <c r="I539" s="337"/>
      <c r="J539" s="183">
        <v>0.6</v>
      </c>
      <c r="K539" s="54">
        <v>57</v>
      </c>
      <c r="L539" s="183">
        <v>4</v>
      </c>
      <c r="M539" s="62">
        <v>2015</v>
      </c>
      <c r="N539" s="16">
        <v>2021</v>
      </c>
      <c r="O539" s="16">
        <v>2025</v>
      </c>
      <c r="P539" s="62">
        <v>13</v>
      </c>
      <c r="Q539" s="185" t="s">
        <v>4480</v>
      </c>
      <c r="R539" s="17">
        <f t="shared" si="20"/>
        <v>2028</v>
      </c>
      <c r="S539" s="16" t="s">
        <v>63</v>
      </c>
      <c r="T539" s="16"/>
      <c r="U539" s="17">
        <f t="shared" si="19"/>
        <v>2028</v>
      </c>
      <c r="V539" s="331"/>
      <c r="W539" s="331"/>
      <c r="X539" s="331"/>
      <c r="Y539" s="331"/>
    </row>
    <row r="540" spans="1:25" s="2" customFormat="1" ht="30.2" customHeight="1" x14ac:dyDescent="0.2">
      <c r="A540" s="331">
        <v>46</v>
      </c>
      <c r="B540" s="331" t="s">
        <v>5482</v>
      </c>
      <c r="C540" s="337" t="s">
        <v>5483</v>
      </c>
      <c r="D540" s="54" t="s">
        <v>5484</v>
      </c>
      <c r="E540" s="337" t="s">
        <v>5225</v>
      </c>
      <c r="F540" s="16" t="s">
        <v>34</v>
      </c>
      <c r="G540" s="54">
        <v>0.7</v>
      </c>
      <c r="H540" s="490">
        <v>0.51900000000000002</v>
      </c>
      <c r="I540" s="337">
        <v>150</v>
      </c>
      <c r="J540" s="183">
        <v>0.1</v>
      </c>
      <c r="K540" s="54">
        <v>32</v>
      </c>
      <c r="L540" s="183">
        <v>4</v>
      </c>
      <c r="M540" s="62">
        <v>2015</v>
      </c>
      <c r="N540" s="16">
        <v>2021</v>
      </c>
      <c r="O540" s="16">
        <v>2025</v>
      </c>
      <c r="P540" s="62">
        <v>13</v>
      </c>
      <c r="Q540" s="185" t="s">
        <v>4480</v>
      </c>
      <c r="R540" s="17">
        <f t="shared" si="20"/>
        <v>2028</v>
      </c>
      <c r="S540" s="16" t="s">
        <v>63</v>
      </c>
      <c r="T540" s="16"/>
      <c r="U540" s="17">
        <f t="shared" ref="U540:U568" si="21">IFERROR(IF(S540="",R540,S540+T540),R540)</f>
        <v>2028</v>
      </c>
      <c r="V540" s="331">
        <v>14</v>
      </c>
      <c r="W540" s="331">
        <v>95</v>
      </c>
      <c r="X540" s="331">
        <f>SUM(V540:W542)</f>
        <v>109</v>
      </c>
      <c r="Y540" s="331" t="s">
        <v>7003</v>
      </c>
    </row>
    <row r="541" spans="1:25" s="2" customFormat="1" ht="30.2" customHeight="1" x14ac:dyDescent="0.2">
      <c r="A541" s="331"/>
      <c r="B541" s="331"/>
      <c r="C541" s="337"/>
      <c r="D541" s="54" t="s">
        <v>5485</v>
      </c>
      <c r="E541" s="337"/>
      <c r="F541" s="16" t="s">
        <v>34</v>
      </c>
      <c r="G541" s="54">
        <v>0.7</v>
      </c>
      <c r="H541" s="490"/>
      <c r="I541" s="337"/>
      <c r="J541" s="183">
        <v>0.3</v>
      </c>
      <c r="K541" s="54">
        <v>57</v>
      </c>
      <c r="L541" s="183">
        <v>4</v>
      </c>
      <c r="M541" s="62">
        <v>2015</v>
      </c>
      <c r="N541" s="16">
        <v>2021</v>
      </c>
      <c r="O541" s="16">
        <v>2025</v>
      </c>
      <c r="P541" s="62">
        <v>13</v>
      </c>
      <c r="Q541" s="185" t="s">
        <v>4480</v>
      </c>
      <c r="R541" s="17">
        <f t="shared" si="20"/>
        <v>2028</v>
      </c>
      <c r="S541" s="16" t="s">
        <v>63</v>
      </c>
      <c r="T541" s="16"/>
      <c r="U541" s="17">
        <f t="shared" si="21"/>
        <v>2028</v>
      </c>
      <c r="V541" s="331"/>
      <c r="W541" s="331"/>
      <c r="X541" s="331"/>
      <c r="Y541" s="331"/>
    </row>
    <row r="542" spans="1:25" s="2" customFormat="1" ht="30.2" customHeight="1" x14ac:dyDescent="0.2">
      <c r="A542" s="331"/>
      <c r="B542" s="331"/>
      <c r="C542" s="337"/>
      <c r="D542" s="54" t="s">
        <v>5486</v>
      </c>
      <c r="E542" s="337"/>
      <c r="F542" s="16" t="s">
        <v>34</v>
      </c>
      <c r="G542" s="54">
        <v>0.7</v>
      </c>
      <c r="H542" s="490"/>
      <c r="I542" s="337"/>
      <c r="J542" s="183">
        <v>0.6</v>
      </c>
      <c r="K542" s="54">
        <v>57</v>
      </c>
      <c r="L542" s="183">
        <v>4</v>
      </c>
      <c r="M542" s="62">
        <v>2015</v>
      </c>
      <c r="N542" s="16">
        <v>2021</v>
      </c>
      <c r="O542" s="16">
        <v>2025</v>
      </c>
      <c r="P542" s="62">
        <v>13</v>
      </c>
      <c r="Q542" s="185" t="s">
        <v>4480</v>
      </c>
      <c r="R542" s="17">
        <f t="shared" si="20"/>
        <v>2028</v>
      </c>
      <c r="S542" s="16" t="s">
        <v>63</v>
      </c>
      <c r="T542" s="16"/>
      <c r="U542" s="17">
        <f t="shared" si="21"/>
        <v>2028</v>
      </c>
      <c r="V542" s="331"/>
      <c r="W542" s="331"/>
      <c r="X542" s="331"/>
      <c r="Y542" s="331"/>
    </row>
    <row r="543" spans="1:25" s="2" customFormat="1" ht="30.2" customHeight="1" x14ac:dyDescent="0.2">
      <c r="A543" s="331">
        <v>47</v>
      </c>
      <c r="B543" s="331" t="s">
        <v>5487</v>
      </c>
      <c r="C543" s="337" t="s">
        <v>5488</v>
      </c>
      <c r="D543" s="54" t="s">
        <v>5489</v>
      </c>
      <c r="E543" s="338" t="s">
        <v>5225</v>
      </c>
      <c r="F543" s="16" t="s">
        <v>34</v>
      </c>
      <c r="G543" s="54">
        <v>0.7</v>
      </c>
      <c r="H543" s="490">
        <v>0.51900000000000002</v>
      </c>
      <c r="I543" s="337">
        <v>150</v>
      </c>
      <c r="J543" s="183">
        <v>0.3</v>
      </c>
      <c r="K543" s="54">
        <v>25</v>
      </c>
      <c r="L543" s="183">
        <v>4</v>
      </c>
      <c r="M543" s="62">
        <v>2015</v>
      </c>
      <c r="N543" s="16">
        <v>2021</v>
      </c>
      <c r="O543" s="16">
        <v>2025</v>
      </c>
      <c r="P543" s="62">
        <v>13</v>
      </c>
      <c r="Q543" s="185" t="s">
        <v>4480</v>
      </c>
      <c r="R543" s="17">
        <f t="shared" si="20"/>
        <v>2028</v>
      </c>
      <c r="S543" s="16" t="s">
        <v>63</v>
      </c>
      <c r="T543" s="16"/>
      <c r="U543" s="17">
        <f t="shared" si="21"/>
        <v>2028</v>
      </c>
      <c r="V543" s="331">
        <v>12</v>
      </c>
      <c r="W543" s="331">
        <v>110</v>
      </c>
      <c r="X543" s="331">
        <v>122</v>
      </c>
      <c r="Y543" s="331" t="s">
        <v>7003</v>
      </c>
    </row>
    <row r="544" spans="1:25" s="2" customFormat="1" ht="30.2" customHeight="1" x14ac:dyDescent="0.2">
      <c r="A544" s="331"/>
      <c r="B544" s="331"/>
      <c r="C544" s="337"/>
      <c r="D544" s="54" t="s">
        <v>5490</v>
      </c>
      <c r="E544" s="338"/>
      <c r="F544" s="16" t="s">
        <v>34</v>
      </c>
      <c r="G544" s="54">
        <v>0.7</v>
      </c>
      <c r="H544" s="490"/>
      <c r="I544" s="337"/>
      <c r="J544" s="183">
        <v>0.3</v>
      </c>
      <c r="K544" s="54">
        <v>57</v>
      </c>
      <c r="L544" s="183">
        <v>4</v>
      </c>
      <c r="M544" s="62">
        <v>2015</v>
      </c>
      <c r="N544" s="16">
        <v>2021</v>
      </c>
      <c r="O544" s="16">
        <v>2025</v>
      </c>
      <c r="P544" s="62">
        <v>13</v>
      </c>
      <c r="Q544" s="185" t="s">
        <v>4480</v>
      </c>
      <c r="R544" s="17">
        <f t="shared" si="20"/>
        <v>2028</v>
      </c>
      <c r="S544" s="16" t="s">
        <v>63</v>
      </c>
      <c r="T544" s="16"/>
      <c r="U544" s="17">
        <f t="shared" si="21"/>
        <v>2028</v>
      </c>
      <c r="V544" s="331"/>
      <c r="W544" s="331"/>
      <c r="X544" s="331"/>
      <c r="Y544" s="331"/>
    </row>
    <row r="545" spans="1:25" s="2" customFormat="1" ht="30.2" customHeight="1" x14ac:dyDescent="0.2">
      <c r="A545" s="331"/>
      <c r="B545" s="331"/>
      <c r="C545" s="337"/>
      <c r="D545" s="54" t="s">
        <v>5491</v>
      </c>
      <c r="E545" s="338"/>
      <c r="F545" s="16" t="s">
        <v>34</v>
      </c>
      <c r="G545" s="54">
        <v>0.7</v>
      </c>
      <c r="H545" s="490"/>
      <c r="I545" s="337"/>
      <c r="J545" s="183">
        <v>0.3</v>
      </c>
      <c r="K545" s="54">
        <v>57</v>
      </c>
      <c r="L545" s="183">
        <v>4</v>
      </c>
      <c r="M545" s="62">
        <v>2015</v>
      </c>
      <c r="N545" s="16">
        <v>2021</v>
      </c>
      <c r="O545" s="16">
        <v>2025</v>
      </c>
      <c r="P545" s="62">
        <v>13</v>
      </c>
      <c r="Q545" s="185" t="s">
        <v>4480</v>
      </c>
      <c r="R545" s="17">
        <f t="shared" si="20"/>
        <v>2028</v>
      </c>
      <c r="S545" s="16" t="s">
        <v>63</v>
      </c>
      <c r="T545" s="16"/>
      <c r="U545" s="17">
        <f t="shared" si="21"/>
        <v>2028</v>
      </c>
      <c r="V545" s="331"/>
      <c r="W545" s="331"/>
      <c r="X545" s="331"/>
      <c r="Y545" s="331"/>
    </row>
    <row r="546" spans="1:25" s="2" customFormat="1" ht="30.2" customHeight="1" x14ac:dyDescent="0.2">
      <c r="A546" s="16">
        <v>48</v>
      </c>
      <c r="B546" s="16" t="s">
        <v>5493</v>
      </c>
      <c r="C546" s="62" t="s">
        <v>5494</v>
      </c>
      <c r="D546" s="54" t="s">
        <v>5495</v>
      </c>
      <c r="E546" s="62" t="s">
        <v>191</v>
      </c>
      <c r="F546" s="16" t="s">
        <v>39</v>
      </c>
      <c r="G546" s="54">
        <v>0.63</v>
      </c>
      <c r="H546" s="62" t="s">
        <v>5496</v>
      </c>
      <c r="I546" s="62" t="s">
        <v>5492</v>
      </c>
      <c r="J546" s="183">
        <v>52.5</v>
      </c>
      <c r="K546" s="54">
        <v>32</v>
      </c>
      <c r="L546" s="183">
        <v>4</v>
      </c>
      <c r="M546" s="62">
        <v>2015</v>
      </c>
      <c r="N546" s="16">
        <v>2021</v>
      </c>
      <c r="O546" s="16">
        <v>2025</v>
      </c>
      <c r="P546" s="62">
        <v>20</v>
      </c>
      <c r="Q546" s="185" t="s">
        <v>253</v>
      </c>
      <c r="R546" s="17">
        <f t="shared" si="20"/>
        <v>2035</v>
      </c>
      <c r="S546" s="16" t="s">
        <v>63</v>
      </c>
      <c r="T546" s="16"/>
      <c r="U546" s="17">
        <f t="shared" si="21"/>
        <v>2035</v>
      </c>
      <c r="V546" s="16">
        <v>2</v>
      </c>
      <c r="W546" s="16">
        <v>22</v>
      </c>
      <c r="X546" s="16">
        <v>24</v>
      </c>
      <c r="Y546" s="16" t="s">
        <v>7003</v>
      </c>
    </row>
    <row r="547" spans="1:25" s="2" customFormat="1" ht="30.2" customHeight="1" x14ac:dyDescent="0.2">
      <c r="A547" s="16">
        <v>49</v>
      </c>
      <c r="B547" s="16" t="s">
        <v>5497</v>
      </c>
      <c r="C547" s="62" t="s">
        <v>5498</v>
      </c>
      <c r="D547" s="54" t="s">
        <v>5499</v>
      </c>
      <c r="E547" s="62" t="s">
        <v>191</v>
      </c>
      <c r="F547" s="16" t="s">
        <v>39</v>
      </c>
      <c r="G547" s="54">
        <v>0.63</v>
      </c>
      <c r="H547" s="62" t="s">
        <v>5496</v>
      </c>
      <c r="I547" s="62" t="s">
        <v>5492</v>
      </c>
      <c r="J547" s="183">
        <v>74</v>
      </c>
      <c r="K547" s="54">
        <v>32</v>
      </c>
      <c r="L547" s="183">
        <v>4</v>
      </c>
      <c r="M547" s="62">
        <v>2015</v>
      </c>
      <c r="N547" s="16">
        <v>2021</v>
      </c>
      <c r="O547" s="16">
        <v>2025</v>
      </c>
      <c r="P547" s="62">
        <v>20</v>
      </c>
      <c r="Q547" s="185" t="s">
        <v>253</v>
      </c>
      <c r="R547" s="17">
        <f t="shared" si="20"/>
        <v>2035</v>
      </c>
      <c r="S547" s="16" t="s">
        <v>63</v>
      </c>
      <c r="T547" s="16"/>
      <c r="U547" s="17">
        <f t="shared" si="21"/>
        <v>2035</v>
      </c>
      <c r="V547" s="227">
        <v>2</v>
      </c>
      <c r="W547" s="227">
        <v>22</v>
      </c>
      <c r="X547" s="227">
        <v>24</v>
      </c>
      <c r="Y547" s="16" t="s">
        <v>7003</v>
      </c>
    </row>
    <row r="548" spans="1:25" s="2" customFormat="1" ht="30.2" customHeight="1" x14ac:dyDescent="0.2">
      <c r="A548" s="348">
        <v>50</v>
      </c>
      <c r="B548" s="348" t="s">
        <v>5500</v>
      </c>
      <c r="C548" s="338" t="s">
        <v>5501</v>
      </c>
      <c r="D548" s="54" t="s">
        <v>5502</v>
      </c>
      <c r="E548" s="338" t="s">
        <v>5503</v>
      </c>
      <c r="F548" s="54" t="s">
        <v>563</v>
      </c>
      <c r="G548" s="54">
        <v>0</v>
      </c>
      <c r="H548" s="338" t="s">
        <v>3705</v>
      </c>
      <c r="I548" s="338" t="s">
        <v>5075</v>
      </c>
      <c r="J548" s="183">
        <v>25.6</v>
      </c>
      <c r="K548" s="54">
        <v>108</v>
      </c>
      <c r="L548" s="183">
        <v>5</v>
      </c>
      <c r="M548" s="62">
        <v>2015</v>
      </c>
      <c r="N548" s="16">
        <v>2021</v>
      </c>
      <c r="O548" s="16">
        <v>2025</v>
      </c>
      <c r="P548" s="62">
        <v>20</v>
      </c>
      <c r="Q548" s="185" t="s">
        <v>257</v>
      </c>
      <c r="R548" s="17">
        <f t="shared" si="20"/>
        <v>2035</v>
      </c>
      <c r="S548" s="16" t="s">
        <v>63</v>
      </c>
      <c r="T548" s="16"/>
      <c r="U548" s="17">
        <f t="shared" si="21"/>
        <v>2035</v>
      </c>
      <c r="V548" s="348">
        <v>55</v>
      </c>
      <c r="W548" s="348">
        <v>97</v>
      </c>
      <c r="X548" s="348">
        <f>SUM(V548:W561)</f>
        <v>152</v>
      </c>
      <c r="Y548" s="348" t="s">
        <v>7003</v>
      </c>
    </row>
    <row r="549" spans="1:25" s="2" customFormat="1" ht="30.2" customHeight="1" x14ac:dyDescent="0.2">
      <c r="A549" s="348"/>
      <c r="B549" s="348"/>
      <c r="C549" s="338"/>
      <c r="D549" s="54" t="s">
        <v>5504</v>
      </c>
      <c r="E549" s="338"/>
      <c r="F549" s="54" t="s">
        <v>563</v>
      </c>
      <c r="G549" s="54">
        <v>0</v>
      </c>
      <c r="H549" s="338"/>
      <c r="I549" s="338"/>
      <c r="J549" s="183">
        <v>1.1000000000000001</v>
      </c>
      <c r="K549" s="54">
        <v>108</v>
      </c>
      <c r="L549" s="183">
        <v>5</v>
      </c>
      <c r="M549" s="62">
        <v>2015</v>
      </c>
      <c r="N549" s="16">
        <v>2021</v>
      </c>
      <c r="O549" s="16">
        <v>2025</v>
      </c>
      <c r="P549" s="62">
        <v>20</v>
      </c>
      <c r="Q549" s="185" t="s">
        <v>257</v>
      </c>
      <c r="R549" s="17">
        <f t="shared" si="20"/>
        <v>2035</v>
      </c>
      <c r="S549" s="16" t="s">
        <v>63</v>
      </c>
      <c r="T549" s="16"/>
      <c r="U549" s="17">
        <f t="shared" si="21"/>
        <v>2035</v>
      </c>
      <c r="V549" s="348"/>
      <c r="W549" s="348"/>
      <c r="X549" s="348"/>
      <c r="Y549" s="348"/>
    </row>
    <row r="550" spans="1:25" s="2" customFormat="1" ht="30.2" customHeight="1" x14ac:dyDescent="0.2">
      <c r="A550" s="348"/>
      <c r="B550" s="348"/>
      <c r="C550" s="338"/>
      <c r="D550" s="54" t="s">
        <v>5505</v>
      </c>
      <c r="E550" s="338"/>
      <c r="F550" s="54" t="s">
        <v>563</v>
      </c>
      <c r="G550" s="54">
        <v>0</v>
      </c>
      <c r="H550" s="338"/>
      <c r="I550" s="338"/>
      <c r="J550" s="183">
        <v>23</v>
      </c>
      <c r="K550" s="54">
        <v>108</v>
      </c>
      <c r="L550" s="183">
        <v>5</v>
      </c>
      <c r="M550" s="62">
        <v>2015</v>
      </c>
      <c r="N550" s="16">
        <v>2021</v>
      </c>
      <c r="O550" s="16">
        <v>2025</v>
      </c>
      <c r="P550" s="62">
        <v>20</v>
      </c>
      <c r="Q550" s="185" t="s">
        <v>257</v>
      </c>
      <c r="R550" s="17">
        <f t="shared" si="20"/>
        <v>2035</v>
      </c>
      <c r="S550" s="16" t="s">
        <v>63</v>
      </c>
      <c r="T550" s="16"/>
      <c r="U550" s="17">
        <f t="shared" si="21"/>
        <v>2035</v>
      </c>
      <c r="V550" s="348"/>
      <c r="W550" s="348"/>
      <c r="X550" s="348"/>
      <c r="Y550" s="348"/>
    </row>
    <row r="551" spans="1:25" s="2" customFormat="1" ht="30.2" customHeight="1" x14ac:dyDescent="0.2">
      <c r="A551" s="348"/>
      <c r="B551" s="348"/>
      <c r="C551" s="338"/>
      <c r="D551" s="54" t="s">
        <v>5506</v>
      </c>
      <c r="E551" s="338"/>
      <c r="F551" s="54" t="s">
        <v>563</v>
      </c>
      <c r="G551" s="54">
        <v>0</v>
      </c>
      <c r="H551" s="338"/>
      <c r="I551" s="338"/>
      <c r="J551" s="183">
        <v>24.1</v>
      </c>
      <c r="K551" s="54">
        <v>108</v>
      </c>
      <c r="L551" s="183">
        <v>5</v>
      </c>
      <c r="M551" s="62">
        <v>2015</v>
      </c>
      <c r="N551" s="16">
        <v>2021</v>
      </c>
      <c r="O551" s="16">
        <v>2025</v>
      </c>
      <c r="P551" s="62">
        <v>20</v>
      </c>
      <c r="Q551" s="185" t="s">
        <v>257</v>
      </c>
      <c r="R551" s="17">
        <f t="shared" si="20"/>
        <v>2035</v>
      </c>
      <c r="S551" s="16" t="s">
        <v>63</v>
      </c>
      <c r="T551" s="16"/>
      <c r="U551" s="17">
        <f t="shared" si="21"/>
        <v>2035</v>
      </c>
      <c r="V551" s="348"/>
      <c r="W551" s="348"/>
      <c r="X551" s="348"/>
      <c r="Y551" s="348"/>
    </row>
    <row r="552" spans="1:25" s="2" customFormat="1" ht="30.2" customHeight="1" x14ac:dyDescent="0.2">
      <c r="A552" s="348"/>
      <c r="B552" s="348"/>
      <c r="C552" s="338"/>
      <c r="D552" s="54" t="s">
        <v>5507</v>
      </c>
      <c r="E552" s="338"/>
      <c r="F552" s="54" t="s">
        <v>563</v>
      </c>
      <c r="G552" s="54">
        <v>0</v>
      </c>
      <c r="H552" s="338"/>
      <c r="I552" s="338"/>
      <c r="J552" s="183">
        <v>17.399999999999999</v>
      </c>
      <c r="K552" s="54">
        <v>108</v>
      </c>
      <c r="L552" s="183">
        <v>5</v>
      </c>
      <c r="M552" s="62">
        <v>2015</v>
      </c>
      <c r="N552" s="16">
        <v>2021</v>
      </c>
      <c r="O552" s="16">
        <v>2025</v>
      </c>
      <c r="P552" s="62">
        <v>20</v>
      </c>
      <c r="Q552" s="185" t="s">
        <v>257</v>
      </c>
      <c r="R552" s="17">
        <f t="shared" si="20"/>
        <v>2035</v>
      </c>
      <c r="S552" s="16" t="s">
        <v>63</v>
      </c>
      <c r="T552" s="16"/>
      <c r="U552" s="17">
        <f t="shared" si="21"/>
        <v>2035</v>
      </c>
      <c r="V552" s="348"/>
      <c r="W552" s="348"/>
      <c r="X552" s="348"/>
      <c r="Y552" s="348"/>
    </row>
    <row r="553" spans="1:25" s="2" customFormat="1" ht="30.2" customHeight="1" x14ac:dyDescent="0.2">
      <c r="A553" s="348"/>
      <c r="B553" s="348"/>
      <c r="C553" s="338"/>
      <c r="D553" s="54" t="s">
        <v>5508</v>
      </c>
      <c r="E553" s="338"/>
      <c r="F553" s="54" t="s">
        <v>563</v>
      </c>
      <c r="G553" s="54">
        <v>0</v>
      </c>
      <c r="H553" s="338"/>
      <c r="I553" s="338"/>
      <c r="J553" s="183">
        <v>47.4</v>
      </c>
      <c r="K553" s="54">
        <v>57</v>
      </c>
      <c r="L553" s="183">
        <v>4</v>
      </c>
      <c r="M553" s="62">
        <v>2015</v>
      </c>
      <c r="N553" s="16">
        <v>2021</v>
      </c>
      <c r="O553" s="16">
        <v>2025</v>
      </c>
      <c r="P553" s="62">
        <v>20</v>
      </c>
      <c r="Q553" s="185" t="s">
        <v>257</v>
      </c>
      <c r="R553" s="17">
        <f t="shared" si="20"/>
        <v>2035</v>
      </c>
      <c r="S553" s="16" t="s">
        <v>63</v>
      </c>
      <c r="T553" s="16"/>
      <c r="U553" s="17">
        <f t="shared" si="21"/>
        <v>2035</v>
      </c>
      <c r="V553" s="348"/>
      <c r="W553" s="348"/>
      <c r="X553" s="348"/>
      <c r="Y553" s="348"/>
    </row>
    <row r="554" spans="1:25" s="2" customFormat="1" ht="30.2" customHeight="1" x14ac:dyDescent="0.2">
      <c r="A554" s="348"/>
      <c r="B554" s="348"/>
      <c r="C554" s="338"/>
      <c r="D554" s="54" t="s">
        <v>5509</v>
      </c>
      <c r="E554" s="338"/>
      <c r="F554" s="54" t="s">
        <v>563</v>
      </c>
      <c r="G554" s="54">
        <v>0</v>
      </c>
      <c r="H554" s="338"/>
      <c r="I554" s="338"/>
      <c r="J554" s="183">
        <v>10</v>
      </c>
      <c r="K554" s="54">
        <v>57</v>
      </c>
      <c r="L554" s="183">
        <v>4</v>
      </c>
      <c r="M554" s="62">
        <v>2015</v>
      </c>
      <c r="N554" s="16">
        <v>2021</v>
      </c>
      <c r="O554" s="16">
        <v>2025</v>
      </c>
      <c r="P554" s="62">
        <v>20</v>
      </c>
      <c r="Q554" s="185" t="s">
        <v>257</v>
      </c>
      <c r="R554" s="17">
        <f t="shared" si="20"/>
        <v>2035</v>
      </c>
      <c r="S554" s="16" t="s">
        <v>63</v>
      </c>
      <c r="T554" s="16"/>
      <c r="U554" s="17">
        <f t="shared" si="21"/>
        <v>2035</v>
      </c>
      <c r="V554" s="348"/>
      <c r="W554" s="348"/>
      <c r="X554" s="348"/>
      <c r="Y554" s="348"/>
    </row>
    <row r="555" spans="1:25" s="2" customFormat="1" ht="30.2" customHeight="1" x14ac:dyDescent="0.2">
      <c r="A555" s="348"/>
      <c r="B555" s="348"/>
      <c r="C555" s="338"/>
      <c r="D555" s="54" t="s">
        <v>5510</v>
      </c>
      <c r="E555" s="338"/>
      <c r="F555" s="54" t="s">
        <v>563</v>
      </c>
      <c r="G555" s="54">
        <v>0</v>
      </c>
      <c r="H555" s="338"/>
      <c r="I555" s="338"/>
      <c r="J555" s="183">
        <v>9.6</v>
      </c>
      <c r="K555" s="54">
        <v>57</v>
      </c>
      <c r="L555" s="183">
        <v>4</v>
      </c>
      <c r="M555" s="62">
        <v>2015</v>
      </c>
      <c r="N555" s="16">
        <v>2021</v>
      </c>
      <c r="O555" s="16">
        <v>2025</v>
      </c>
      <c r="P555" s="62">
        <v>20</v>
      </c>
      <c r="Q555" s="185" t="s">
        <v>257</v>
      </c>
      <c r="R555" s="17">
        <f t="shared" si="20"/>
        <v>2035</v>
      </c>
      <c r="S555" s="16" t="s">
        <v>63</v>
      </c>
      <c r="T555" s="16"/>
      <c r="U555" s="17">
        <f t="shared" si="21"/>
        <v>2035</v>
      </c>
      <c r="V555" s="348"/>
      <c r="W555" s="348"/>
      <c r="X555" s="348"/>
      <c r="Y555" s="348"/>
    </row>
    <row r="556" spans="1:25" s="2" customFormat="1" ht="30.2" customHeight="1" x14ac:dyDescent="0.2">
      <c r="A556" s="348"/>
      <c r="B556" s="348"/>
      <c r="C556" s="338"/>
      <c r="D556" s="338" t="s">
        <v>5511</v>
      </c>
      <c r="E556" s="338"/>
      <c r="F556" s="54" t="s">
        <v>563</v>
      </c>
      <c r="G556" s="338">
        <v>0</v>
      </c>
      <c r="H556" s="338"/>
      <c r="I556" s="338"/>
      <c r="J556" s="183">
        <v>9.9</v>
      </c>
      <c r="K556" s="54">
        <v>57</v>
      </c>
      <c r="L556" s="183">
        <v>4</v>
      </c>
      <c r="M556" s="62">
        <v>2015</v>
      </c>
      <c r="N556" s="16">
        <v>2021</v>
      </c>
      <c r="O556" s="16">
        <v>2025</v>
      </c>
      <c r="P556" s="62">
        <v>20</v>
      </c>
      <c r="Q556" s="185" t="s">
        <v>257</v>
      </c>
      <c r="R556" s="17">
        <f t="shared" si="20"/>
        <v>2035</v>
      </c>
      <c r="S556" s="16" t="s">
        <v>63</v>
      </c>
      <c r="T556" s="16"/>
      <c r="U556" s="17">
        <f t="shared" si="21"/>
        <v>2035</v>
      </c>
      <c r="V556" s="348"/>
      <c r="W556" s="348"/>
      <c r="X556" s="348"/>
      <c r="Y556" s="348"/>
    </row>
    <row r="557" spans="1:25" s="2" customFormat="1" ht="30.2" customHeight="1" x14ac:dyDescent="0.2">
      <c r="A557" s="348"/>
      <c r="B557" s="348"/>
      <c r="C557" s="338"/>
      <c r="D557" s="338"/>
      <c r="E557" s="338"/>
      <c r="F557" s="54" t="s">
        <v>563</v>
      </c>
      <c r="G557" s="338"/>
      <c r="H557" s="338"/>
      <c r="I557" s="338"/>
      <c r="J557" s="183">
        <v>4.8</v>
      </c>
      <c r="K557" s="54">
        <v>32</v>
      </c>
      <c r="L557" s="183">
        <v>4</v>
      </c>
      <c r="M557" s="62">
        <v>2015</v>
      </c>
      <c r="N557" s="16">
        <v>2021</v>
      </c>
      <c r="O557" s="16">
        <v>2025</v>
      </c>
      <c r="P557" s="62">
        <v>20</v>
      </c>
      <c r="Q557" s="185" t="s">
        <v>257</v>
      </c>
      <c r="R557" s="17">
        <f t="shared" si="20"/>
        <v>2035</v>
      </c>
      <c r="S557" s="16" t="s">
        <v>63</v>
      </c>
      <c r="T557" s="16"/>
      <c r="U557" s="17">
        <f t="shared" si="21"/>
        <v>2035</v>
      </c>
      <c r="V557" s="348"/>
      <c r="W557" s="348"/>
      <c r="X557" s="348"/>
      <c r="Y557" s="348"/>
    </row>
    <row r="558" spans="1:25" s="2" customFormat="1" ht="30.2" customHeight="1" x14ac:dyDescent="0.2">
      <c r="A558" s="348"/>
      <c r="B558" s="348"/>
      <c r="C558" s="338"/>
      <c r="D558" s="338" t="s">
        <v>5512</v>
      </c>
      <c r="E558" s="338"/>
      <c r="F558" s="54" t="s">
        <v>563</v>
      </c>
      <c r="G558" s="338">
        <v>0</v>
      </c>
      <c r="H558" s="338"/>
      <c r="I558" s="338"/>
      <c r="J558" s="183">
        <v>20.3</v>
      </c>
      <c r="K558" s="54">
        <v>57</v>
      </c>
      <c r="L558" s="183">
        <v>4</v>
      </c>
      <c r="M558" s="62">
        <v>2015</v>
      </c>
      <c r="N558" s="16">
        <v>2021</v>
      </c>
      <c r="O558" s="16">
        <v>2025</v>
      </c>
      <c r="P558" s="62">
        <v>20</v>
      </c>
      <c r="Q558" s="185" t="s">
        <v>257</v>
      </c>
      <c r="R558" s="17">
        <f t="shared" si="20"/>
        <v>2035</v>
      </c>
      <c r="S558" s="16" t="s">
        <v>63</v>
      </c>
      <c r="T558" s="16"/>
      <c r="U558" s="17">
        <f t="shared" si="21"/>
        <v>2035</v>
      </c>
      <c r="V558" s="348"/>
      <c r="W558" s="348"/>
      <c r="X558" s="348"/>
      <c r="Y558" s="348"/>
    </row>
    <row r="559" spans="1:25" s="2" customFormat="1" ht="30.2" customHeight="1" x14ac:dyDescent="0.2">
      <c r="A559" s="348"/>
      <c r="B559" s="348"/>
      <c r="C559" s="338"/>
      <c r="D559" s="338"/>
      <c r="E559" s="338"/>
      <c r="F559" s="54" t="s">
        <v>563</v>
      </c>
      <c r="G559" s="338"/>
      <c r="H559" s="338"/>
      <c r="I559" s="338"/>
      <c r="J559" s="183">
        <v>1.6</v>
      </c>
      <c r="K559" s="54">
        <v>25</v>
      </c>
      <c r="L559" s="183">
        <v>4</v>
      </c>
      <c r="M559" s="62">
        <v>2015</v>
      </c>
      <c r="N559" s="16">
        <v>2021</v>
      </c>
      <c r="O559" s="16">
        <v>2025</v>
      </c>
      <c r="P559" s="62">
        <v>20</v>
      </c>
      <c r="Q559" s="185" t="s">
        <v>257</v>
      </c>
      <c r="R559" s="17">
        <f t="shared" si="20"/>
        <v>2035</v>
      </c>
      <c r="S559" s="16" t="s">
        <v>63</v>
      </c>
      <c r="T559" s="16"/>
      <c r="U559" s="17">
        <f t="shared" si="21"/>
        <v>2035</v>
      </c>
      <c r="V559" s="348"/>
      <c r="W559" s="348"/>
      <c r="X559" s="348"/>
      <c r="Y559" s="348"/>
    </row>
    <row r="560" spans="1:25" s="2" customFormat="1" ht="30.2" customHeight="1" x14ac:dyDescent="0.2">
      <c r="A560" s="348"/>
      <c r="B560" s="348"/>
      <c r="C560" s="338"/>
      <c r="D560" s="338"/>
      <c r="E560" s="338"/>
      <c r="F560" s="54" t="s">
        <v>563</v>
      </c>
      <c r="G560" s="338"/>
      <c r="H560" s="338"/>
      <c r="I560" s="338"/>
      <c r="J560" s="183">
        <v>0.2</v>
      </c>
      <c r="K560" s="54">
        <v>18</v>
      </c>
      <c r="L560" s="183">
        <v>4</v>
      </c>
      <c r="M560" s="62">
        <v>2015</v>
      </c>
      <c r="N560" s="16">
        <v>2021</v>
      </c>
      <c r="O560" s="16">
        <v>2025</v>
      </c>
      <c r="P560" s="62">
        <v>20</v>
      </c>
      <c r="Q560" s="185" t="s">
        <v>257</v>
      </c>
      <c r="R560" s="17">
        <f t="shared" si="20"/>
        <v>2035</v>
      </c>
      <c r="S560" s="16" t="s">
        <v>63</v>
      </c>
      <c r="T560" s="16"/>
      <c r="U560" s="17">
        <f t="shared" si="21"/>
        <v>2035</v>
      </c>
      <c r="V560" s="348"/>
      <c r="W560" s="348"/>
      <c r="X560" s="348"/>
      <c r="Y560" s="348"/>
    </row>
    <row r="561" spans="1:25" s="2" customFormat="1" ht="30.2" customHeight="1" x14ac:dyDescent="0.2">
      <c r="A561" s="348"/>
      <c r="B561" s="348"/>
      <c r="C561" s="338"/>
      <c r="D561" s="54" t="s">
        <v>5513</v>
      </c>
      <c r="E561" s="338"/>
      <c r="F561" s="54" t="s">
        <v>563</v>
      </c>
      <c r="G561" s="54">
        <v>0</v>
      </c>
      <c r="H561" s="338"/>
      <c r="I561" s="338"/>
      <c r="J561" s="183">
        <v>43</v>
      </c>
      <c r="K561" s="54">
        <v>57</v>
      </c>
      <c r="L561" s="183">
        <v>4</v>
      </c>
      <c r="M561" s="62">
        <v>2015</v>
      </c>
      <c r="N561" s="16">
        <v>2021</v>
      </c>
      <c r="O561" s="16">
        <v>2025</v>
      </c>
      <c r="P561" s="62">
        <v>20</v>
      </c>
      <c r="Q561" s="185" t="s">
        <v>257</v>
      </c>
      <c r="R561" s="17">
        <f t="shared" si="20"/>
        <v>2035</v>
      </c>
      <c r="S561" s="16" t="s">
        <v>63</v>
      </c>
      <c r="T561" s="16"/>
      <c r="U561" s="17">
        <f t="shared" si="21"/>
        <v>2035</v>
      </c>
      <c r="V561" s="348"/>
      <c r="W561" s="348"/>
      <c r="X561" s="348"/>
      <c r="Y561" s="348"/>
    </row>
    <row r="562" spans="1:25" s="2" customFormat="1" ht="30.2" customHeight="1" x14ac:dyDescent="0.2">
      <c r="A562" s="348">
        <v>51</v>
      </c>
      <c r="B562" s="348" t="s">
        <v>5514</v>
      </c>
      <c r="C562" s="338" t="s">
        <v>5515</v>
      </c>
      <c r="D562" s="338" t="s">
        <v>5516</v>
      </c>
      <c r="E562" s="338" t="s">
        <v>789</v>
      </c>
      <c r="F562" s="16" t="s">
        <v>34</v>
      </c>
      <c r="G562" s="338">
        <v>1.4</v>
      </c>
      <c r="H562" s="338" t="s">
        <v>5517</v>
      </c>
      <c r="I562" s="338" t="s">
        <v>5518</v>
      </c>
      <c r="J562" s="183">
        <v>88.8</v>
      </c>
      <c r="K562" s="54">
        <v>159</v>
      </c>
      <c r="L562" s="183">
        <v>6</v>
      </c>
      <c r="M562" s="54">
        <v>2015</v>
      </c>
      <c r="N562" s="16">
        <v>2023</v>
      </c>
      <c r="O562" s="16">
        <v>2025</v>
      </c>
      <c r="P562" s="62">
        <v>20</v>
      </c>
      <c r="Q562" s="185" t="s">
        <v>253</v>
      </c>
      <c r="R562" s="17">
        <f t="shared" si="20"/>
        <v>2035</v>
      </c>
      <c r="S562" s="16" t="s">
        <v>63</v>
      </c>
      <c r="T562" s="16"/>
      <c r="U562" s="17">
        <f t="shared" si="21"/>
        <v>2035</v>
      </c>
      <c r="V562" s="348">
        <v>2</v>
      </c>
      <c r="W562" s="348"/>
      <c r="X562" s="348">
        <v>2</v>
      </c>
      <c r="Y562" s="348" t="s">
        <v>7003</v>
      </c>
    </row>
    <row r="563" spans="1:25" s="2" customFormat="1" ht="30.2" customHeight="1" x14ac:dyDescent="0.2">
      <c r="A563" s="348"/>
      <c r="B563" s="348"/>
      <c r="C563" s="338"/>
      <c r="D563" s="338"/>
      <c r="E563" s="338"/>
      <c r="F563" s="16" t="s">
        <v>34</v>
      </c>
      <c r="G563" s="338"/>
      <c r="H563" s="338"/>
      <c r="I563" s="338"/>
      <c r="J563" s="183">
        <v>0.3</v>
      </c>
      <c r="K563" s="54">
        <v>108</v>
      </c>
      <c r="L563" s="183">
        <v>5</v>
      </c>
      <c r="M563" s="54">
        <v>2015</v>
      </c>
      <c r="N563" s="16">
        <v>2023</v>
      </c>
      <c r="O563" s="16">
        <v>2025</v>
      </c>
      <c r="P563" s="62">
        <v>20</v>
      </c>
      <c r="Q563" s="185" t="s">
        <v>253</v>
      </c>
      <c r="R563" s="17">
        <f t="shared" si="20"/>
        <v>2035</v>
      </c>
      <c r="S563" s="16" t="s">
        <v>63</v>
      </c>
      <c r="T563" s="16"/>
      <c r="U563" s="17">
        <f t="shared" si="21"/>
        <v>2035</v>
      </c>
      <c r="V563" s="348"/>
      <c r="W563" s="348"/>
      <c r="X563" s="348"/>
      <c r="Y563" s="348"/>
    </row>
    <row r="564" spans="1:25" s="2" customFormat="1" ht="30.2" customHeight="1" x14ac:dyDescent="0.2">
      <c r="A564" s="348"/>
      <c r="B564" s="348"/>
      <c r="C564" s="338"/>
      <c r="D564" s="338"/>
      <c r="E564" s="338"/>
      <c r="F564" s="16" t="s">
        <v>34</v>
      </c>
      <c r="G564" s="338"/>
      <c r="H564" s="338"/>
      <c r="I564" s="338"/>
      <c r="J564" s="183">
        <v>5.4</v>
      </c>
      <c r="K564" s="54">
        <v>89</v>
      </c>
      <c r="L564" s="183">
        <v>5</v>
      </c>
      <c r="M564" s="54">
        <v>2015</v>
      </c>
      <c r="N564" s="16">
        <v>2023</v>
      </c>
      <c r="O564" s="16">
        <v>2025</v>
      </c>
      <c r="P564" s="62">
        <v>20</v>
      </c>
      <c r="Q564" s="185" t="s">
        <v>253</v>
      </c>
      <c r="R564" s="17">
        <f t="shared" si="20"/>
        <v>2035</v>
      </c>
      <c r="S564" s="16" t="s">
        <v>63</v>
      </c>
      <c r="T564" s="16"/>
      <c r="U564" s="17">
        <f t="shared" si="21"/>
        <v>2035</v>
      </c>
      <c r="V564" s="348"/>
      <c r="W564" s="348"/>
      <c r="X564" s="348"/>
      <c r="Y564" s="348"/>
    </row>
    <row r="565" spans="1:25" s="2" customFormat="1" ht="30.2" customHeight="1" x14ac:dyDescent="0.2">
      <c r="A565" s="348"/>
      <c r="B565" s="348"/>
      <c r="C565" s="338"/>
      <c r="D565" s="338"/>
      <c r="E565" s="338"/>
      <c r="F565" s="16" t="s">
        <v>34</v>
      </c>
      <c r="G565" s="338"/>
      <c r="H565" s="338"/>
      <c r="I565" s="338"/>
      <c r="J565" s="183">
        <v>0.5</v>
      </c>
      <c r="K565" s="54">
        <v>57</v>
      </c>
      <c r="L565" s="183">
        <v>4</v>
      </c>
      <c r="M565" s="54">
        <v>2015</v>
      </c>
      <c r="N565" s="16">
        <v>2023</v>
      </c>
      <c r="O565" s="16">
        <v>2025</v>
      </c>
      <c r="P565" s="62">
        <v>20</v>
      </c>
      <c r="Q565" s="185" t="s">
        <v>253</v>
      </c>
      <c r="R565" s="17">
        <f t="shared" si="20"/>
        <v>2035</v>
      </c>
      <c r="S565" s="16" t="s">
        <v>63</v>
      </c>
      <c r="T565" s="16"/>
      <c r="U565" s="17">
        <f t="shared" si="21"/>
        <v>2035</v>
      </c>
      <c r="V565" s="348"/>
      <c r="W565" s="348"/>
      <c r="X565" s="348"/>
      <c r="Y565" s="348"/>
    </row>
    <row r="566" spans="1:25" s="2" customFormat="1" ht="30.2" customHeight="1" x14ac:dyDescent="0.2">
      <c r="A566" s="348"/>
      <c r="B566" s="348"/>
      <c r="C566" s="338"/>
      <c r="D566" s="338"/>
      <c r="E566" s="338"/>
      <c r="F566" s="16" t="s">
        <v>34</v>
      </c>
      <c r="G566" s="338"/>
      <c r="H566" s="338"/>
      <c r="I566" s="338"/>
      <c r="J566" s="183">
        <v>0.4</v>
      </c>
      <c r="K566" s="54">
        <v>32</v>
      </c>
      <c r="L566" s="183">
        <v>4</v>
      </c>
      <c r="M566" s="54">
        <v>2015</v>
      </c>
      <c r="N566" s="16">
        <v>2023</v>
      </c>
      <c r="O566" s="16">
        <v>2025</v>
      </c>
      <c r="P566" s="62">
        <v>20</v>
      </c>
      <c r="Q566" s="185" t="s">
        <v>253</v>
      </c>
      <c r="R566" s="17">
        <f t="shared" si="20"/>
        <v>2035</v>
      </c>
      <c r="S566" s="16" t="s">
        <v>63</v>
      </c>
      <c r="T566" s="16"/>
      <c r="U566" s="17">
        <f t="shared" si="21"/>
        <v>2035</v>
      </c>
      <c r="V566" s="348"/>
      <c r="W566" s="348"/>
      <c r="X566" s="348"/>
      <c r="Y566" s="348"/>
    </row>
    <row r="567" spans="1:25" s="2" customFormat="1" ht="30.2" customHeight="1" x14ac:dyDescent="0.2">
      <c r="A567" s="348"/>
      <c r="B567" s="348"/>
      <c r="C567" s="338"/>
      <c r="D567" s="338"/>
      <c r="E567" s="338"/>
      <c r="F567" s="16" t="s">
        <v>34</v>
      </c>
      <c r="G567" s="338"/>
      <c r="H567" s="338"/>
      <c r="I567" s="338"/>
      <c r="J567" s="183">
        <v>0.2</v>
      </c>
      <c r="K567" s="54">
        <v>18</v>
      </c>
      <c r="L567" s="183">
        <v>3.5</v>
      </c>
      <c r="M567" s="54">
        <v>2015</v>
      </c>
      <c r="N567" s="16">
        <v>2023</v>
      </c>
      <c r="O567" s="16">
        <v>2025</v>
      </c>
      <c r="P567" s="62">
        <v>20</v>
      </c>
      <c r="Q567" s="185" t="s">
        <v>253</v>
      </c>
      <c r="R567" s="17">
        <f t="shared" si="20"/>
        <v>2035</v>
      </c>
      <c r="S567" s="16" t="s">
        <v>63</v>
      </c>
      <c r="T567" s="16"/>
      <c r="U567" s="17">
        <f t="shared" si="21"/>
        <v>2035</v>
      </c>
      <c r="V567" s="348"/>
      <c r="W567" s="348"/>
      <c r="X567" s="348"/>
      <c r="Y567" s="348"/>
    </row>
    <row r="568" spans="1:25" s="2" customFormat="1" ht="30.2" customHeight="1" x14ac:dyDescent="0.2">
      <c r="A568" s="348">
        <v>52</v>
      </c>
      <c r="B568" s="348" t="s">
        <v>5519</v>
      </c>
      <c r="C568" s="338" t="s">
        <v>5520</v>
      </c>
      <c r="D568" s="338" t="s">
        <v>5521</v>
      </c>
      <c r="E568" s="338" t="s">
        <v>789</v>
      </c>
      <c r="F568" s="16" t="s">
        <v>34</v>
      </c>
      <c r="G568" s="338">
        <v>0.9</v>
      </c>
      <c r="H568" s="338">
        <v>0.05</v>
      </c>
      <c r="I568" s="338">
        <v>49</v>
      </c>
      <c r="J568" s="183">
        <v>0.2</v>
      </c>
      <c r="K568" s="54">
        <v>57</v>
      </c>
      <c r="L568" s="183">
        <v>4</v>
      </c>
      <c r="M568" s="54">
        <v>2015</v>
      </c>
      <c r="N568" s="16">
        <v>2024</v>
      </c>
      <c r="O568" s="16">
        <v>2025</v>
      </c>
      <c r="P568" s="62">
        <v>20</v>
      </c>
      <c r="Q568" s="185" t="s">
        <v>253</v>
      </c>
      <c r="R568" s="17">
        <f t="shared" si="20"/>
        <v>2035</v>
      </c>
      <c r="S568" s="16" t="s">
        <v>63</v>
      </c>
      <c r="T568" s="16"/>
      <c r="U568" s="17">
        <f t="shared" si="21"/>
        <v>2035</v>
      </c>
      <c r="V568" s="348">
        <v>1</v>
      </c>
      <c r="W568" s="348">
        <v>3</v>
      </c>
      <c r="X568" s="348">
        <v>4</v>
      </c>
      <c r="Y568" s="348" t="s">
        <v>7003</v>
      </c>
    </row>
    <row r="569" spans="1:25" s="2" customFormat="1" ht="30.2" customHeight="1" x14ac:dyDescent="0.2">
      <c r="A569" s="348"/>
      <c r="B569" s="348"/>
      <c r="C569" s="338"/>
      <c r="D569" s="338"/>
      <c r="E569" s="338"/>
      <c r="F569" s="16" t="s">
        <v>34</v>
      </c>
      <c r="G569" s="338"/>
      <c r="H569" s="338"/>
      <c r="I569" s="338"/>
      <c r="J569" s="183">
        <v>0.2</v>
      </c>
      <c r="K569" s="54">
        <v>32</v>
      </c>
      <c r="L569" s="183">
        <v>4</v>
      </c>
      <c r="M569" s="54">
        <v>2015</v>
      </c>
      <c r="N569" s="16">
        <v>2024</v>
      </c>
      <c r="O569" s="16">
        <v>2025</v>
      </c>
      <c r="P569" s="62">
        <v>20</v>
      </c>
      <c r="Q569" s="185" t="s">
        <v>253</v>
      </c>
      <c r="R569" s="17">
        <f t="shared" si="20"/>
        <v>2035</v>
      </c>
      <c r="S569" s="16" t="s">
        <v>63</v>
      </c>
      <c r="T569" s="16"/>
      <c r="U569" s="17">
        <f t="shared" ref="U569:U578" si="22">IFERROR(IF(S569="",R569,S569+T569),R569)</f>
        <v>2035</v>
      </c>
      <c r="V569" s="348"/>
      <c r="W569" s="348"/>
      <c r="X569" s="348"/>
      <c r="Y569" s="348"/>
    </row>
    <row r="570" spans="1:25" s="2" customFormat="1" ht="30.2" customHeight="1" x14ac:dyDescent="0.2">
      <c r="A570" s="348"/>
      <c r="B570" s="348"/>
      <c r="C570" s="338"/>
      <c r="D570" s="338" t="s">
        <v>5522</v>
      </c>
      <c r="E570" s="338"/>
      <c r="F570" s="16" t="s">
        <v>34</v>
      </c>
      <c r="G570" s="338">
        <v>0.9</v>
      </c>
      <c r="H570" s="338"/>
      <c r="I570" s="338"/>
      <c r="J570" s="183">
        <v>0.2</v>
      </c>
      <c r="K570" s="54">
        <v>57</v>
      </c>
      <c r="L570" s="183">
        <v>4</v>
      </c>
      <c r="M570" s="54">
        <v>2015</v>
      </c>
      <c r="N570" s="16">
        <v>2024</v>
      </c>
      <c r="O570" s="16">
        <v>2025</v>
      </c>
      <c r="P570" s="62">
        <v>20</v>
      </c>
      <c r="Q570" s="185" t="s">
        <v>253</v>
      </c>
      <c r="R570" s="17">
        <f t="shared" si="20"/>
        <v>2035</v>
      </c>
      <c r="S570" s="16" t="s">
        <v>63</v>
      </c>
      <c r="T570" s="16"/>
      <c r="U570" s="17">
        <f t="shared" si="22"/>
        <v>2035</v>
      </c>
      <c r="V570" s="348"/>
      <c r="W570" s="348"/>
      <c r="X570" s="348"/>
      <c r="Y570" s="348"/>
    </row>
    <row r="571" spans="1:25" s="2" customFormat="1" ht="30.2" customHeight="1" x14ac:dyDescent="0.2">
      <c r="A571" s="348"/>
      <c r="B571" s="348"/>
      <c r="C571" s="338"/>
      <c r="D571" s="338"/>
      <c r="E571" s="338"/>
      <c r="F571" s="16" t="s">
        <v>34</v>
      </c>
      <c r="G571" s="338"/>
      <c r="H571" s="338"/>
      <c r="I571" s="338"/>
      <c r="J571" s="183">
        <v>0.2</v>
      </c>
      <c r="K571" s="54">
        <v>32</v>
      </c>
      <c r="L571" s="183">
        <v>4</v>
      </c>
      <c r="M571" s="54">
        <v>2015</v>
      </c>
      <c r="N571" s="16">
        <v>2024</v>
      </c>
      <c r="O571" s="16">
        <v>2025</v>
      </c>
      <c r="P571" s="62">
        <v>20</v>
      </c>
      <c r="Q571" s="185" t="s">
        <v>253</v>
      </c>
      <c r="R571" s="17">
        <f t="shared" si="20"/>
        <v>2035</v>
      </c>
      <c r="S571" s="16" t="s">
        <v>63</v>
      </c>
      <c r="T571" s="16"/>
      <c r="U571" s="17">
        <f t="shared" si="22"/>
        <v>2035</v>
      </c>
      <c r="V571" s="348"/>
      <c r="W571" s="348"/>
      <c r="X571" s="348"/>
      <c r="Y571" s="348"/>
    </row>
    <row r="572" spans="1:25" s="2" customFormat="1" ht="30.2" customHeight="1" x14ac:dyDescent="0.2">
      <c r="A572" s="348"/>
      <c r="B572" s="348"/>
      <c r="C572" s="338"/>
      <c r="D572" s="338" t="s">
        <v>5523</v>
      </c>
      <c r="E572" s="338"/>
      <c r="F572" s="16" t="s">
        <v>34</v>
      </c>
      <c r="G572" s="338">
        <v>0.9</v>
      </c>
      <c r="H572" s="338"/>
      <c r="I572" s="338"/>
      <c r="J572" s="183">
        <v>0.4</v>
      </c>
      <c r="K572" s="54">
        <v>57</v>
      </c>
      <c r="L572" s="183">
        <v>4</v>
      </c>
      <c r="M572" s="54">
        <v>2015</v>
      </c>
      <c r="N572" s="16">
        <v>2024</v>
      </c>
      <c r="O572" s="16">
        <v>2025</v>
      </c>
      <c r="P572" s="62">
        <v>20</v>
      </c>
      <c r="Q572" s="185" t="s">
        <v>253</v>
      </c>
      <c r="R572" s="17">
        <f t="shared" si="20"/>
        <v>2035</v>
      </c>
      <c r="S572" s="16" t="s">
        <v>63</v>
      </c>
      <c r="T572" s="16"/>
      <c r="U572" s="17">
        <f t="shared" si="22"/>
        <v>2035</v>
      </c>
      <c r="V572" s="348"/>
      <c r="W572" s="348"/>
      <c r="X572" s="348"/>
      <c r="Y572" s="348"/>
    </row>
    <row r="573" spans="1:25" s="2" customFormat="1" ht="30.2" customHeight="1" x14ac:dyDescent="0.2">
      <c r="A573" s="348"/>
      <c r="B573" s="348"/>
      <c r="C573" s="338"/>
      <c r="D573" s="338"/>
      <c r="E573" s="338"/>
      <c r="F573" s="16" t="s">
        <v>34</v>
      </c>
      <c r="G573" s="338"/>
      <c r="H573" s="338"/>
      <c r="I573" s="338"/>
      <c r="J573" s="183">
        <v>0.2</v>
      </c>
      <c r="K573" s="54">
        <v>32</v>
      </c>
      <c r="L573" s="183">
        <v>4</v>
      </c>
      <c r="M573" s="54">
        <v>2015</v>
      </c>
      <c r="N573" s="16">
        <v>2024</v>
      </c>
      <c r="O573" s="16">
        <v>2025</v>
      </c>
      <c r="P573" s="62">
        <v>20</v>
      </c>
      <c r="Q573" s="185" t="s">
        <v>253</v>
      </c>
      <c r="R573" s="17">
        <f t="shared" si="20"/>
        <v>2035</v>
      </c>
      <c r="S573" s="16" t="s">
        <v>63</v>
      </c>
      <c r="T573" s="16"/>
      <c r="U573" s="17">
        <f t="shared" si="22"/>
        <v>2035</v>
      </c>
      <c r="V573" s="348"/>
      <c r="W573" s="348"/>
      <c r="X573" s="348"/>
      <c r="Y573" s="348"/>
    </row>
    <row r="574" spans="1:25" s="2" customFormat="1" ht="30.2" customHeight="1" x14ac:dyDescent="0.2">
      <c r="A574" s="348"/>
      <c r="B574" s="348"/>
      <c r="C574" s="338"/>
      <c r="D574" s="54" t="s">
        <v>5524</v>
      </c>
      <c r="E574" s="338"/>
      <c r="F574" s="16" t="s">
        <v>34</v>
      </c>
      <c r="G574" s="54">
        <v>0.9</v>
      </c>
      <c r="H574" s="338"/>
      <c r="I574" s="338"/>
      <c r="J574" s="183">
        <v>0.4</v>
      </c>
      <c r="K574" s="54">
        <v>89</v>
      </c>
      <c r="L574" s="183">
        <v>5</v>
      </c>
      <c r="M574" s="54">
        <v>2015</v>
      </c>
      <c r="N574" s="16">
        <v>2024</v>
      </c>
      <c r="O574" s="16">
        <v>2025</v>
      </c>
      <c r="P574" s="62">
        <v>20</v>
      </c>
      <c r="Q574" s="185" t="s">
        <v>253</v>
      </c>
      <c r="R574" s="17">
        <f t="shared" si="20"/>
        <v>2035</v>
      </c>
      <c r="S574" s="16" t="s">
        <v>63</v>
      </c>
      <c r="T574" s="16"/>
      <c r="U574" s="17">
        <f t="shared" si="22"/>
        <v>2035</v>
      </c>
      <c r="V574" s="348"/>
      <c r="W574" s="348"/>
      <c r="X574" s="348"/>
      <c r="Y574" s="348"/>
    </row>
    <row r="575" spans="1:25" s="2" customFormat="1" ht="30.2" customHeight="1" x14ac:dyDescent="0.2">
      <c r="A575" s="348"/>
      <c r="B575" s="348"/>
      <c r="C575" s="338"/>
      <c r="D575" s="54" t="s">
        <v>5525</v>
      </c>
      <c r="E575" s="338"/>
      <c r="F575" s="16" t="s">
        <v>34</v>
      </c>
      <c r="G575" s="54">
        <v>0.9</v>
      </c>
      <c r="H575" s="338"/>
      <c r="I575" s="338"/>
      <c r="J575" s="183">
        <v>0.1</v>
      </c>
      <c r="K575" s="54">
        <v>57</v>
      </c>
      <c r="L575" s="183">
        <v>4</v>
      </c>
      <c r="M575" s="54">
        <v>2015</v>
      </c>
      <c r="N575" s="16">
        <v>2024</v>
      </c>
      <c r="O575" s="16">
        <v>2025</v>
      </c>
      <c r="P575" s="62">
        <v>20</v>
      </c>
      <c r="Q575" s="185" t="s">
        <v>253</v>
      </c>
      <c r="R575" s="17">
        <f t="shared" si="20"/>
        <v>2035</v>
      </c>
      <c r="S575" s="16" t="s">
        <v>63</v>
      </c>
      <c r="T575" s="16"/>
      <c r="U575" s="17">
        <f t="shared" si="22"/>
        <v>2035</v>
      </c>
      <c r="V575" s="348"/>
      <c r="W575" s="348"/>
      <c r="X575" s="348"/>
      <c r="Y575" s="348"/>
    </row>
    <row r="576" spans="1:25" s="2" customFormat="1" ht="49.5" customHeight="1" thickBot="1" x14ac:dyDescent="0.25">
      <c r="A576" s="204">
        <v>53</v>
      </c>
      <c r="B576" s="208" t="s">
        <v>5527</v>
      </c>
      <c r="C576" s="206" t="s">
        <v>5528</v>
      </c>
      <c r="D576" s="206" t="s">
        <v>5529</v>
      </c>
      <c r="E576" s="206" t="s">
        <v>5526</v>
      </c>
      <c r="F576" s="206" t="s">
        <v>198</v>
      </c>
      <c r="G576" s="206">
        <v>0.45</v>
      </c>
      <c r="H576" s="206">
        <v>0.4</v>
      </c>
      <c r="I576" s="206">
        <v>306</v>
      </c>
      <c r="J576" s="224">
        <v>21.9</v>
      </c>
      <c r="K576" s="206">
        <v>32</v>
      </c>
      <c r="L576" s="224">
        <v>4</v>
      </c>
      <c r="M576" s="206">
        <v>2015</v>
      </c>
      <c r="N576" s="204">
        <v>2017</v>
      </c>
      <c r="O576" s="204">
        <v>2025</v>
      </c>
      <c r="P576" s="207">
        <v>20</v>
      </c>
      <c r="Q576" s="185" t="s">
        <v>253</v>
      </c>
      <c r="R576" s="17">
        <f>IF(M576="","",M576+P576)</f>
        <v>2035</v>
      </c>
      <c r="S576" s="204" t="s">
        <v>63</v>
      </c>
      <c r="T576" s="204"/>
      <c r="U576" s="17">
        <f t="shared" si="22"/>
        <v>2035</v>
      </c>
      <c r="V576" s="234">
        <v>2</v>
      </c>
      <c r="W576" s="234">
        <v>4</v>
      </c>
      <c r="X576" s="234">
        <v>6</v>
      </c>
      <c r="Y576" s="226" t="s">
        <v>7003</v>
      </c>
    </row>
    <row r="577" spans="1:24" s="2" customFormat="1" ht="30.2" customHeight="1" thickBot="1" x14ac:dyDescent="0.25">
      <c r="A577" s="52"/>
      <c r="B577" s="52"/>
      <c r="C577" s="52"/>
      <c r="D577" s="52"/>
      <c r="E577" s="52"/>
      <c r="F577" s="52"/>
      <c r="G577" s="52"/>
      <c r="H577" s="52"/>
      <c r="I577" s="52"/>
      <c r="J577" s="52"/>
      <c r="K577" s="52"/>
      <c r="L577" s="52"/>
      <c r="M577" s="52"/>
      <c r="N577" s="52"/>
      <c r="O577" s="52"/>
      <c r="P577" s="52"/>
      <c r="Q577" s="52"/>
      <c r="R577" s="59" t="str">
        <f t="shared" si="20"/>
        <v/>
      </c>
      <c r="S577" s="52"/>
      <c r="T577" s="52"/>
      <c r="U577" s="229" t="str">
        <f t="shared" si="22"/>
        <v/>
      </c>
      <c r="V577" s="230">
        <f>SUM(V10:V576)</f>
        <v>1778</v>
      </c>
      <c r="W577" s="231">
        <f>SUM(W10:W576)</f>
        <v>5397</v>
      </c>
      <c r="X577" s="232">
        <f>SUM(X10:X576)</f>
        <v>7175</v>
      </c>
    </row>
    <row r="578" spans="1:24" s="2" customFormat="1" ht="30.2" customHeight="1" x14ac:dyDescent="0.2">
      <c r="A578" s="4"/>
      <c r="B578" s="4"/>
      <c r="C578" s="41" t="s">
        <v>6122</v>
      </c>
      <c r="D578" s="4"/>
      <c r="E578" s="4"/>
      <c r="F578" s="4"/>
      <c r="G578" s="4"/>
      <c r="H578" s="4"/>
      <c r="I578" s="4"/>
      <c r="J578" s="4"/>
      <c r="K578" s="4"/>
      <c r="L578" s="4"/>
      <c r="M578" s="4"/>
      <c r="N578" s="4"/>
      <c r="O578" s="4"/>
      <c r="P578" s="4"/>
      <c r="Q578" s="4"/>
      <c r="R578" s="5" t="str">
        <f t="shared" si="20"/>
        <v/>
      </c>
      <c r="S578" s="4"/>
      <c r="T578" s="4"/>
      <c r="U578" s="5" t="str">
        <f t="shared" si="22"/>
        <v/>
      </c>
    </row>
  </sheetData>
  <sheetProtection formatCells="0" formatColumns="0" formatRows="0" insertColumns="0" insertRows="0" insertHyperlinks="0" sort="0" autoFilter="0" pivotTables="0"/>
  <autoFilter ref="A9:Y578"/>
  <mergeCells count="817">
    <mergeCell ref="A485:A536"/>
    <mergeCell ref="A537:A539"/>
    <mergeCell ref="A540:A542"/>
    <mergeCell ref="A543:A545"/>
    <mergeCell ref="A548:A561"/>
    <mergeCell ref="A562:A567"/>
    <mergeCell ref="A568:A575"/>
    <mergeCell ref="A413:A416"/>
    <mergeCell ref="A417:A422"/>
    <mergeCell ref="A423:A427"/>
    <mergeCell ref="A428:A433"/>
    <mergeCell ref="A434:A455"/>
    <mergeCell ref="A456:A463"/>
    <mergeCell ref="A464:A469"/>
    <mergeCell ref="A470:A476"/>
    <mergeCell ref="A477:A484"/>
    <mergeCell ref="A347:A352"/>
    <mergeCell ref="A353:A366"/>
    <mergeCell ref="A367:A370"/>
    <mergeCell ref="A371:A379"/>
    <mergeCell ref="A380:A385"/>
    <mergeCell ref="A386:A390"/>
    <mergeCell ref="A391:A401"/>
    <mergeCell ref="A402:A409"/>
    <mergeCell ref="A410:A412"/>
    <mergeCell ref="A309:A312"/>
    <mergeCell ref="A313:A314"/>
    <mergeCell ref="A315:A318"/>
    <mergeCell ref="A319:A320"/>
    <mergeCell ref="A321:A324"/>
    <mergeCell ref="A325:A328"/>
    <mergeCell ref="A329:A330"/>
    <mergeCell ref="A331:A336"/>
    <mergeCell ref="A337:A346"/>
    <mergeCell ref="A248:A263"/>
    <mergeCell ref="A264:A276"/>
    <mergeCell ref="A277:A280"/>
    <mergeCell ref="A281:A285"/>
    <mergeCell ref="A286:A287"/>
    <mergeCell ref="A288:A293"/>
    <mergeCell ref="A294:A296"/>
    <mergeCell ref="A297:A300"/>
    <mergeCell ref="A301:A308"/>
    <mergeCell ref="A10:A72"/>
    <mergeCell ref="A73:A105"/>
    <mergeCell ref="A106:A183"/>
    <mergeCell ref="A184:A186"/>
    <mergeCell ref="A187:A208"/>
    <mergeCell ref="A209:A231"/>
    <mergeCell ref="A232:A247"/>
    <mergeCell ref="I232:I247"/>
    <mergeCell ref="D239:D240"/>
    <mergeCell ref="G239:G240"/>
    <mergeCell ref="D241:D243"/>
    <mergeCell ref="G241:G243"/>
    <mergeCell ref="H232:H247"/>
    <mergeCell ref="B209:B231"/>
    <mergeCell ref="C209:C231"/>
    <mergeCell ref="I187:I208"/>
    <mergeCell ref="D191:D192"/>
    <mergeCell ref="G191:G192"/>
    <mergeCell ref="D193:D194"/>
    <mergeCell ref="G193:G194"/>
    <mergeCell ref="D201:D202"/>
    <mergeCell ref="G201:G202"/>
    <mergeCell ref="D203:D204"/>
    <mergeCell ref="G203:G204"/>
    <mergeCell ref="I568:I575"/>
    <mergeCell ref="D570:D571"/>
    <mergeCell ref="G570:G571"/>
    <mergeCell ref="D572:D573"/>
    <mergeCell ref="G572:G573"/>
    <mergeCell ref="B568:B575"/>
    <mergeCell ref="C568:C575"/>
    <mergeCell ref="D568:D569"/>
    <mergeCell ref="E568:E575"/>
    <mergeCell ref="G568:G569"/>
    <mergeCell ref="H568:H575"/>
    <mergeCell ref="I562:I567"/>
    <mergeCell ref="B562:B567"/>
    <mergeCell ref="C562:C567"/>
    <mergeCell ref="D562:D567"/>
    <mergeCell ref="E562:E567"/>
    <mergeCell ref="G562:G567"/>
    <mergeCell ref="H562:H567"/>
    <mergeCell ref="B548:B561"/>
    <mergeCell ref="C548:C561"/>
    <mergeCell ref="E548:E561"/>
    <mergeCell ref="H548:H561"/>
    <mergeCell ref="I548:I561"/>
    <mergeCell ref="D556:D557"/>
    <mergeCell ref="G556:G557"/>
    <mergeCell ref="D558:D560"/>
    <mergeCell ref="G558:G560"/>
    <mergeCell ref="B543:B545"/>
    <mergeCell ref="C543:C545"/>
    <mergeCell ref="E543:E545"/>
    <mergeCell ref="H543:H545"/>
    <mergeCell ref="I543:I545"/>
    <mergeCell ref="B537:B539"/>
    <mergeCell ref="C537:C539"/>
    <mergeCell ref="E537:E539"/>
    <mergeCell ref="H537:H539"/>
    <mergeCell ref="I537:I539"/>
    <mergeCell ref="B540:B542"/>
    <mergeCell ref="C540:C542"/>
    <mergeCell ref="E540:E542"/>
    <mergeCell ref="H540:H542"/>
    <mergeCell ref="I540:I542"/>
    <mergeCell ref="C485:C536"/>
    <mergeCell ref="E485:E536"/>
    <mergeCell ref="D527:D529"/>
    <mergeCell ref="G527:G529"/>
    <mergeCell ref="D530:D531"/>
    <mergeCell ref="G530:G531"/>
    <mergeCell ref="D534:D535"/>
    <mergeCell ref="G534:G535"/>
    <mergeCell ref="D517:D518"/>
    <mergeCell ref="G517:G518"/>
    <mergeCell ref="D519:D522"/>
    <mergeCell ref="G519:G522"/>
    <mergeCell ref="D523:D526"/>
    <mergeCell ref="G523:G526"/>
    <mergeCell ref="H485:H536"/>
    <mergeCell ref="I485:I536"/>
    <mergeCell ref="D487:D493"/>
    <mergeCell ref="G487:G493"/>
    <mergeCell ref="D494:D499"/>
    <mergeCell ref="G494:G499"/>
    <mergeCell ref="D481:D482"/>
    <mergeCell ref="G481:G482"/>
    <mergeCell ref="B477:B484"/>
    <mergeCell ref="C477:C484"/>
    <mergeCell ref="D477:D478"/>
    <mergeCell ref="E477:E484"/>
    <mergeCell ref="G477:G478"/>
    <mergeCell ref="H477:H484"/>
    <mergeCell ref="I477:I484"/>
    <mergeCell ref="D479:D480"/>
    <mergeCell ref="G479:G480"/>
    <mergeCell ref="D500:D504"/>
    <mergeCell ref="G500:G504"/>
    <mergeCell ref="D505:D511"/>
    <mergeCell ref="G505:G511"/>
    <mergeCell ref="D512:D516"/>
    <mergeCell ref="G512:G516"/>
    <mergeCell ref="B485:B536"/>
    <mergeCell ref="I470:I476"/>
    <mergeCell ref="B470:B476"/>
    <mergeCell ref="C470:C476"/>
    <mergeCell ref="D470:D476"/>
    <mergeCell ref="E470:E476"/>
    <mergeCell ref="G470:G476"/>
    <mergeCell ref="H470:H476"/>
    <mergeCell ref="H464:H469"/>
    <mergeCell ref="I464:I469"/>
    <mergeCell ref="I456:I463"/>
    <mergeCell ref="D460:D461"/>
    <mergeCell ref="G460:G461"/>
    <mergeCell ref="D462:D463"/>
    <mergeCell ref="G462:G463"/>
    <mergeCell ref="B464:B469"/>
    <mergeCell ref="C464:C469"/>
    <mergeCell ref="D464:D468"/>
    <mergeCell ref="E464:E469"/>
    <mergeCell ref="G464:G468"/>
    <mergeCell ref="B456:B463"/>
    <mergeCell ref="C456:C463"/>
    <mergeCell ref="D456:D457"/>
    <mergeCell ref="E456:E463"/>
    <mergeCell ref="G456:G457"/>
    <mergeCell ref="H456:H463"/>
    <mergeCell ref="D448:D449"/>
    <mergeCell ref="G448:G449"/>
    <mergeCell ref="D450:D451"/>
    <mergeCell ref="G450:G451"/>
    <mergeCell ref="I428:I433"/>
    <mergeCell ref="B434:B455"/>
    <mergeCell ref="C434:C455"/>
    <mergeCell ref="D434:D436"/>
    <mergeCell ref="E434:E455"/>
    <mergeCell ref="G434:G436"/>
    <mergeCell ref="H434:H455"/>
    <mergeCell ref="I434:I455"/>
    <mergeCell ref="D441:D446"/>
    <mergeCell ref="G441:G446"/>
    <mergeCell ref="B428:B433"/>
    <mergeCell ref="C428:C433"/>
    <mergeCell ref="D428:D430"/>
    <mergeCell ref="E428:E433"/>
    <mergeCell ref="G428:G430"/>
    <mergeCell ref="H428:H433"/>
    <mergeCell ref="I417:I422"/>
    <mergeCell ref="B423:B427"/>
    <mergeCell ref="C423:C427"/>
    <mergeCell ref="E423:E427"/>
    <mergeCell ref="H423:H427"/>
    <mergeCell ref="I423:I427"/>
    <mergeCell ref="B417:B422"/>
    <mergeCell ref="C417:C422"/>
    <mergeCell ref="D417:D419"/>
    <mergeCell ref="E417:E422"/>
    <mergeCell ref="G417:G419"/>
    <mergeCell ref="H417:H422"/>
    <mergeCell ref="I410:I412"/>
    <mergeCell ref="B413:B416"/>
    <mergeCell ref="C413:C416"/>
    <mergeCell ref="E413:E416"/>
    <mergeCell ref="H413:H416"/>
    <mergeCell ref="I413:I416"/>
    <mergeCell ref="B410:B412"/>
    <mergeCell ref="C410:C412"/>
    <mergeCell ref="D410:D411"/>
    <mergeCell ref="E410:E412"/>
    <mergeCell ref="G410:G411"/>
    <mergeCell ref="H410:H412"/>
    <mergeCell ref="I402:I409"/>
    <mergeCell ref="B402:B409"/>
    <mergeCell ref="C402:C409"/>
    <mergeCell ref="D402:D404"/>
    <mergeCell ref="E402:E409"/>
    <mergeCell ref="G402:G404"/>
    <mergeCell ref="H402:H409"/>
    <mergeCell ref="H386:H390"/>
    <mergeCell ref="I386:I390"/>
    <mergeCell ref="B391:B401"/>
    <mergeCell ref="C391:C401"/>
    <mergeCell ref="D391:D394"/>
    <mergeCell ref="E391:E401"/>
    <mergeCell ref="G391:G394"/>
    <mergeCell ref="H391:H401"/>
    <mergeCell ref="I391:I401"/>
    <mergeCell ref="I380:I385"/>
    <mergeCell ref="D382:D383"/>
    <mergeCell ref="G382:G383"/>
    <mergeCell ref="D384:D385"/>
    <mergeCell ref="G384:G385"/>
    <mergeCell ref="B386:B390"/>
    <mergeCell ref="C386:C390"/>
    <mergeCell ref="D386:D389"/>
    <mergeCell ref="E386:E390"/>
    <mergeCell ref="G386:G389"/>
    <mergeCell ref="B380:B385"/>
    <mergeCell ref="C380:C385"/>
    <mergeCell ref="D380:D381"/>
    <mergeCell ref="E380:E385"/>
    <mergeCell ref="G380:G381"/>
    <mergeCell ref="H380:H385"/>
    <mergeCell ref="B371:B379"/>
    <mergeCell ref="C371:C379"/>
    <mergeCell ref="D371:D374"/>
    <mergeCell ref="E371:E379"/>
    <mergeCell ref="G371:G374"/>
    <mergeCell ref="H371:H379"/>
    <mergeCell ref="I371:I379"/>
    <mergeCell ref="D375:D377"/>
    <mergeCell ref="G375:G377"/>
    <mergeCell ref="B367:B370"/>
    <mergeCell ref="C367:C370"/>
    <mergeCell ref="E367:E370"/>
    <mergeCell ref="H367:H370"/>
    <mergeCell ref="I367:I370"/>
    <mergeCell ref="D369:D370"/>
    <mergeCell ref="G369:G370"/>
    <mergeCell ref="D360:D364"/>
    <mergeCell ref="G360:G364"/>
    <mergeCell ref="D365:D366"/>
    <mergeCell ref="G365:G366"/>
    <mergeCell ref="I347:I352"/>
    <mergeCell ref="B353:B366"/>
    <mergeCell ref="C353:C366"/>
    <mergeCell ref="D353:D357"/>
    <mergeCell ref="E353:E366"/>
    <mergeCell ref="G353:G357"/>
    <mergeCell ref="H353:H366"/>
    <mergeCell ref="I353:I366"/>
    <mergeCell ref="D358:D359"/>
    <mergeCell ref="G358:G359"/>
    <mergeCell ref="B347:B352"/>
    <mergeCell ref="C347:C352"/>
    <mergeCell ref="D347:D348"/>
    <mergeCell ref="E347:E352"/>
    <mergeCell ref="G347:G348"/>
    <mergeCell ref="H347:H352"/>
    <mergeCell ref="I337:I346"/>
    <mergeCell ref="D339:D340"/>
    <mergeCell ref="G339:G340"/>
    <mergeCell ref="D342:D343"/>
    <mergeCell ref="G342:G343"/>
    <mergeCell ref="D332:D333"/>
    <mergeCell ref="G332:G333"/>
    <mergeCell ref="D334:D335"/>
    <mergeCell ref="G334:G335"/>
    <mergeCell ref="I331:I336"/>
    <mergeCell ref="B337:B346"/>
    <mergeCell ref="C337:C346"/>
    <mergeCell ref="D337:D338"/>
    <mergeCell ref="E337:E346"/>
    <mergeCell ref="G337:G338"/>
    <mergeCell ref="B331:B336"/>
    <mergeCell ref="C331:C336"/>
    <mergeCell ref="E331:E336"/>
    <mergeCell ref="H331:H336"/>
    <mergeCell ref="H337:H346"/>
    <mergeCell ref="B329:B330"/>
    <mergeCell ref="C329:C330"/>
    <mergeCell ref="E329:E330"/>
    <mergeCell ref="H329:H330"/>
    <mergeCell ref="I329:I330"/>
    <mergeCell ref="I321:I324"/>
    <mergeCell ref="B325:B328"/>
    <mergeCell ref="C325:C328"/>
    <mergeCell ref="D325:D327"/>
    <mergeCell ref="E325:E328"/>
    <mergeCell ref="G325:G327"/>
    <mergeCell ref="H325:H328"/>
    <mergeCell ref="I325:I328"/>
    <mergeCell ref="B321:B324"/>
    <mergeCell ref="C321:C324"/>
    <mergeCell ref="D321:D324"/>
    <mergeCell ref="E321:E324"/>
    <mergeCell ref="G321:G324"/>
    <mergeCell ref="H321:H324"/>
    <mergeCell ref="I315:I318"/>
    <mergeCell ref="B319:B320"/>
    <mergeCell ref="C319:C320"/>
    <mergeCell ref="D319:D320"/>
    <mergeCell ref="E319:E320"/>
    <mergeCell ref="G319:G320"/>
    <mergeCell ref="H319:H320"/>
    <mergeCell ref="I319:I320"/>
    <mergeCell ref="B315:B318"/>
    <mergeCell ref="C315:C318"/>
    <mergeCell ref="D315:D317"/>
    <mergeCell ref="E315:E318"/>
    <mergeCell ref="G315:G317"/>
    <mergeCell ref="H315:H318"/>
    <mergeCell ref="B313:B314"/>
    <mergeCell ref="C313:C314"/>
    <mergeCell ref="D313:D314"/>
    <mergeCell ref="E313:E314"/>
    <mergeCell ref="G313:G314"/>
    <mergeCell ref="H313:H314"/>
    <mergeCell ref="I313:I314"/>
    <mergeCell ref="B309:B312"/>
    <mergeCell ref="C309:C312"/>
    <mergeCell ref="E309:E312"/>
    <mergeCell ref="H309:H312"/>
    <mergeCell ref="I309:I312"/>
    <mergeCell ref="B297:B300"/>
    <mergeCell ref="C297:C300"/>
    <mergeCell ref="E297:E300"/>
    <mergeCell ref="H297:H300"/>
    <mergeCell ref="I297:I300"/>
    <mergeCell ref="D298:D299"/>
    <mergeCell ref="G298:G299"/>
    <mergeCell ref="D306:D307"/>
    <mergeCell ref="G306:G307"/>
    <mergeCell ref="B301:B308"/>
    <mergeCell ref="C301:C308"/>
    <mergeCell ref="D301:D302"/>
    <mergeCell ref="E301:E308"/>
    <mergeCell ref="G301:G302"/>
    <mergeCell ref="H301:H308"/>
    <mergeCell ref="I301:I308"/>
    <mergeCell ref="D304:D305"/>
    <mergeCell ref="G304:G305"/>
    <mergeCell ref="B288:B293"/>
    <mergeCell ref="C288:C293"/>
    <mergeCell ref="E288:E293"/>
    <mergeCell ref="H294:H296"/>
    <mergeCell ref="H288:H293"/>
    <mergeCell ref="I288:I293"/>
    <mergeCell ref="D292:D293"/>
    <mergeCell ref="B286:B287"/>
    <mergeCell ref="C286:C287"/>
    <mergeCell ref="D286:D287"/>
    <mergeCell ref="E286:E287"/>
    <mergeCell ref="G286:G287"/>
    <mergeCell ref="H286:H287"/>
    <mergeCell ref="I286:I287"/>
    <mergeCell ref="G292:G293"/>
    <mergeCell ref="I294:I296"/>
    <mergeCell ref="B294:B296"/>
    <mergeCell ref="C294:C296"/>
    <mergeCell ref="D294:D295"/>
    <mergeCell ref="E294:E296"/>
    <mergeCell ref="G294:G295"/>
    <mergeCell ref="B264:B276"/>
    <mergeCell ref="C264:C276"/>
    <mergeCell ref="D264:D266"/>
    <mergeCell ref="E264:E276"/>
    <mergeCell ref="G264:G266"/>
    <mergeCell ref="H264:H276"/>
    <mergeCell ref="I281:I285"/>
    <mergeCell ref="B281:B285"/>
    <mergeCell ref="C281:C285"/>
    <mergeCell ref="D281:D283"/>
    <mergeCell ref="E281:E285"/>
    <mergeCell ref="G281:G283"/>
    <mergeCell ref="H281:H285"/>
    <mergeCell ref="I264:I276"/>
    <mergeCell ref="D272:D274"/>
    <mergeCell ref="G272:G274"/>
    <mergeCell ref="B277:B280"/>
    <mergeCell ref="C277:C280"/>
    <mergeCell ref="D277:D278"/>
    <mergeCell ref="E277:E280"/>
    <mergeCell ref="G277:G278"/>
    <mergeCell ref="H277:H280"/>
    <mergeCell ref="I277:I280"/>
    <mergeCell ref="B248:B263"/>
    <mergeCell ref="C248:C263"/>
    <mergeCell ref="D248:D251"/>
    <mergeCell ref="E248:E263"/>
    <mergeCell ref="G248:G251"/>
    <mergeCell ref="B232:B247"/>
    <mergeCell ref="C232:C247"/>
    <mergeCell ref="D232:D236"/>
    <mergeCell ref="E232:E247"/>
    <mergeCell ref="G232:G236"/>
    <mergeCell ref="H248:H263"/>
    <mergeCell ref="I248:I263"/>
    <mergeCell ref="D253:D254"/>
    <mergeCell ref="G253:G254"/>
    <mergeCell ref="I209:I231"/>
    <mergeCell ref="D213:D214"/>
    <mergeCell ref="G213:G214"/>
    <mergeCell ref="D216:D218"/>
    <mergeCell ref="G216:G218"/>
    <mergeCell ref="D221:D222"/>
    <mergeCell ref="G221:G222"/>
    <mergeCell ref="D224:D225"/>
    <mergeCell ref="G224:G225"/>
    <mergeCell ref="D227:D228"/>
    <mergeCell ref="D209:D212"/>
    <mergeCell ref="E209:E231"/>
    <mergeCell ref="G209:G212"/>
    <mergeCell ref="H209:H231"/>
    <mergeCell ref="G227:G228"/>
    <mergeCell ref="D205:D208"/>
    <mergeCell ref="B187:B208"/>
    <mergeCell ref="C187:C208"/>
    <mergeCell ref="D187:D189"/>
    <mergeCell ref="E187:E208"/>
    <mergeCell ref="G187:G189"/>
    <mergeCell ref="H187:H208"/>
    <mergeCell ref="G205:G208"/>
    <mergeCell ref="H184:H186"/>
    <mergeCell ref="I184:I186"/>
    <mergeCell ref="D174:D177"/>
    <mergeCell ref="G174:G177"/>
    <mergeCell ref="D179:D180"/>
    <mergeCell ref="G179:G180"/>
    <mergeCell ref="B184:B186"/>
    <mergeCell ref="C184:C186"/>
    <mergeCell ref="D184:D186"/>
    <mergeCell ref="E184:E186"/>
    <mergeCell ref="G184:G186"/>
    <mergeCell ref="H106:H183"/>
    <mergeCell ref="I106:I183"/>
    <mergeCell ref="D110:D112"/>
    <mergeCell ref="G110:G112"/>
    <mergeCell ref="D114:D116"/>
    <mergeCell ref="G114:G116"/>
    <mergeCell ref="D117:D118"/>
    <mergeCell ref="G117:G118"/>
    <mergeCell ref="D119:D120"/>
    <mergeCell ref="G119:G120"/>
    <mergeCell ref="D146:D147"/>
    <mergeCell ref="G146:G147"/>
    <mergeCell ref="D150:D151"/>
    <mergeCell ref="D166:D167"/>
    <mergeCell ref="G166:G167"/>
    <mergeCell ref="B106:B183"/>
    <mergeCell ref="C106:C183"/>
    <mergeCell ref="D106:D108"/>
    <mergeCell ref="E106:E183"/>
    <mergeCell ref="G106:G108"/>
    <mergeCell ref="D121:D123"/>
    <mergeCell ref="G121:G123"/>
    <mergeCell ref="D124:D126"/>
    <mergeCell ref="G124:G126"/>
    <mergeCell ref="D128:D130"/>
    <mergeCell ref="G128:G130"/>
    <mergeCell ref="D132:D136"/>
    <mergeCell ref="G132:G136"/>
    <mergeCell ref="D168:D170"/>
    <mergeCell ref="G168:G170"/>
    <mergeCell ref="D171:D173"/>
    <mergeCell ref="G171:G173"/>
    <mergeCell ref="D157:D158"/>
    <mergeCell ref="G157:G158"/>
    <mergeCell ref="D162:D163"/>
    <mergeCell ref="G162:G163"/>
    <mergeCell ref="D164:D165"/>
    <mergeCell ref="G164:G165"/>
    <mergeCell ref="H73:H105"/>
    <mergeCell ref="I73:I105"/>
    <mergeCell ref="D76:D77"/>
    <mergeCell ref="G76:G77"/>
    <mergeCell ref="D78:D79"/>
    <mergeCell ref="G78:G79"/>
    <mergeCell ref="D80:D81"/>
    <mergeCell ref="G80:G81"/>
    <mergeCell ref="D82:D83"/>
    <mergeCell ref="G82:G83"/>
    <mergeCell ref="D101:D102"/>
    <mergeCell ref="G101:G102"/>
    <mergeCell ref="D104:D105"/>
    <mergeCell ref="G104:G105"/>
    <mergeCell ref="G150:G151"/>
    <mergeCell ref="D152:D154"/>
    <mergeCell ref="G152:G154"/>
    <mergeCell ref="D137:D138"/>
    <mergeCell ref="G137:G138"/>
    <mergeCell ref="D140:D141"/>
    <mergeCell ref="G140:G141"/>
    <mergeCell ref="D143:D144"/>
    <mergeCell ref="G143:G144"/>
    <mergeCell ref="D71:D72"/>
    <mergeCell ref="G71:G72"/>
    <mergeCell ref="B73:B105"/>
    <mergeCell ref="C73:C105"/>
    <mergeCell ref="D73:D75"/>
    <mergeCell ref="E73:E105"/>
    <mergeCell ref="G73:G75"/>
    <mergeCell ref="D84:D88"/>
    <mergeCell ref="G84:G88"/>
    <mergeCell ref="D89:D90"/>
    <mergeCell ref="G89:G90"/>
    <mergeCell ref="D91:D94"/>
    <mergeCell ref="G91:G94"/>
    <mergeCell ref="D95:D96"/>
    <mergeCell ref="G95:G96"/>
    <mergeCell ref="D97:D98"/>
    <mergeCell ref="G97:G98"/>
    <mergeCell ref="D69:D70"/>
    <mergeCell ref="G69:G70"/>
    <mergeCell ref="D53:D55"/>
    <mergeCell ref="G53:G55"/>
    <mergeCell ref="D58:D59"/>
    <mergeCell ref="G58:G59"/>
    <mergeCell ref="D60:D62"/>
    <mergeCell ref="G60:G62"/>
    <mergeCell ref="G67:G68"/>
    <mergeCell ref="D35:D36"/>
    <mergeCell ref="G35:G36"/>
    <mergeCell ref="D23:D24"/>
    <mergeCell ref="G23:G24"/>
    <mergeCell ref="D25:D26"/>
    <mergeCell ref="G25:G26"/>
    <mergeCell ref="D27:D30"/>
    <mergeCell ref="G27:G30"/>
    <mergeCell ref="D44:D45"/>
    <mergeCell ref="G44:G45"/>
    <mergeCell ref="D17:D18"/>
    <mergeCell ref="G17:G18"/>
    <mergeCell ref="D19:D20"/>
    <mergeCell ref="G19:G20"/>
    <mergeCell ref="D21:D22"/>
    <mergeCell ref="G21:G22"/>
    <mergeCell ref="D31:D32"/>
    <mergeCell ref="G31:G32"/>
    <mergeCell ref="D33:D34"/>
    <mergeCell ref="G33:G34"/>
    <mergeCell ref="R6:R8"/>
    <mergeCell ref="O7:O8"/>
    <mergeCell ref="B10:B72"/>
    <mergeCell ref="C10:C72"/>
    <mergeCell ref="D10:D14"/>
    <mergeCell ref="E10:E72"/>
    <mergeCell ref="G10:G14"/>
    <mergeCell ref="D46:D47"/>
    <mergeCell ref="G46:G47"/>
    <mergeCell ref="D51:D52"/>
    <mergeCell ref="G51:G52"/>
    <mergeCell ref="D37:D38"/>
    <mergeCell ref="G37:G38"/>
    <mergeCell ref="D39:D40"/>
    <mergeCell ref="G39:G40"/>
    <mergeCell ref="D41:D43"/>
    <mergeCell ref="G41:G43"/>
    <mergeCell ref="D63:D65"/>
    <mergeCell ref="G63:G65"/>
    <mergeCell ref="D67:D68"/>
    <mergeCell ref="H10:H72"/>
    <mergeCell ref="I10:I72"/>
    <mergeCell ref="D15:D16"/>
    <mergeCell ref="G15:G16"/>
    <mergeCell ref="D7:D8"/>
    <mergeCell ref="G7:G8"/>
    <mergeCell ref="H7:I7"/>
    <mergeCell ref="J7:L7"/>
    <mergeCell ref="N7:N8"/>
    <mergeCell ref="M6:M8"/>
    <mergeCell ref="N6:O6"/>
    <mergeCell ref="P6:P8"/>
    <mergeCell ref="Q6:Q8"/>
    <mergeCell ref="V5:V8"/>
    <mergeCell ref="W5:W8"/>
    <mergeCell ref="X5:X8"/>
    <mergeCell ref="Y5:Y8"/>
    <mergeCell ref="A3:Y4"/>
    <mergeCell ref="A1:Y2"/>
    <mergeCell ref="V10:V72"/>
    <mergeCell ref="V73:V105"/>
    <mergeCell ref="V106:V183"/>
    <mergeCell ref="Y10:Y72"/>
    <mergeCell ref="Y73:Y105"/>
    <mergeCell ref="Y106:Y183"/>
    <mergeCell ref="A5:U5"/>
    <mergeCell ref="A6:A8"/>
    <mergeCell ref="B6:B8"/>
    <mergeCell ref="C6:D6"/>
    <mergeCell ref="E6:E8"/>
    <mergeCell ref="F6:F8"/>
    <mergeCell ref="G6:L6"/>
    <mergeCell ref="S7:S8"/>
    <mergeCell ref="T7:T8"/>
    <mergeCell ref="U7:U8"/>
    <mergeCell ref="S6:U6"/>
    <mergeCell ref="C7:C8"/>
    <mergeCell ref="V184:V186"/>
    <mergeCell ref="V187:V208"/>
    <mergeCell ref="V209:V231"/>
    <mergeCell ref="V232:V247"/>
    <mergeCell ref="V248:V263"/>
    <mergeCell ref="V264:V276"/>
    <mergeCell ref="V277:V280"/>
    <mergeCell ref="V281:V285"/>
    <mergeCell ref="V286:V287"/>
    <mergeCell ref="V288:V293"/>
    <mergeCell ref="V294:V296"/>
    <mergeCell ref="V297:V300"/>
    <mergeCell ref="V301:V308"/>
    <mergeCell ref="V309:V312"/>
    <mergeCell ref="V313:V314"/>
    <mergeCell ref="V315:V318"/>
    <mergeCell ref="V319:V320"/>
    <mergeCell ref="V321:V324"/>
    <mergeCell ref="V325:V328"/>
    <mergeCell ref="V329:V330"/>
    <mergeCell ref="V331:V336"/>
    <mergeCell ref="V337:V346"/>
    <mergeCell ref="V347:V352"/>
    <mergeCell ref="V353:V366"/>
    <mergeCell ref="V367:V370"/>
    <mergeCell ref="V371:V379"/>
    <mergeCell ref="V380:V385"/>
    <mergeCell ref="V386:V390"/>
    <mergeCell ref="V391:V401"/>
    <mergeCell ref="V402:V409"/>
    <mergeCell ref="V410:V412"/>
    <mergeCell ref="V413:V416"/>
    <mergeCell ref="V417:V422"/>
    <mergeCell ref="V423:V427"/>
    <mergeCell ref="V428:V433"/>
    <mergeCell ref="V434:V455"/>
    <mergeCell ref="V456:V463"/>
    <mergeCell ref="V464:V469"/>
    <mergeCell ref="V470:V476"/>
    <mergeCell ref="V477:V484"/>
    <mergeCell ref="V485:V536"/>
    <mergeCell ref="V537:V539"/>
    <mergeCell ref="V540:V542"/>
    <mergeCell ref="V543:V545"/>
    <mergeCell ref="V548:V561"/>
    <mergeCell ref="V562:V567"/>
    <mergeCell ref="V568:V575"/>
    <mergeCell ref="W10:W72"/>
    <mergeCell ref="W73:W105"/>
    <mergeCell ref="W106:W183"/>
    <mergeCell ref="W184:W186"/>
    <mergeCell ref="W187:W208"/>
    <mergeCell ref="W209:W231"/>
    <mergeCell ref="W232:W247"/>
    <mergeCell ref="W248:W263"/>
    <mergeCell ref="W264:W276"/>
    <mergeCell ref="W277:W280"/>
    <mergeCell ref="W281:W285"/>
    <mergeCell ref="W286:W287"/>
    <mergeCell ref="W288:W293"/>
    <mergeCell ref="W294:W296"/>
    <mergeCell ref="W297:W300"/>
    <mergeCell ref="W301:W308"/>
    <mergeCell ref="W309:W312"/>
    <mergeCell ref="W313:W314"/>
    <mergeCell ref="W315:W318"/>
    <mergeCell ref="W319:W320"/>
    <mergeCell ref="W321:W324"/>
    <mergeCell ref="W325:W328"/>
    <mergeCell ref="W329:W330"/>
    <mergeCell ref="W331:W336"/>
    <mergeCell ref="W337:W346"/>
    <mergeCell ref="W347:W352"/>
    <mergeCell ref="W353:W366"/>
    <mergeCell ref="W367:W370"/>
    <mergeCell ref="W371:W379"/>
    <mergeCell ref="W380:W385"/>
    <mergeCell ref="W386:W390"/>
    <mergeCell ref="W391:W401"/>
    <mergeCell ref="W402:W409"/>
    <mergeCell ref="W410:W412"/>
    <mergeCell ref="W413:W416"/>
    <mergeCell ref="W417:W422"/>
    <mergeCell ref="W423:W427"/>
    <mergeCell ref="W428:W433"/>
    <mergeCell ref="W434:W455"/>
    <mergeCell ref="W456:W463"/>
    <mergeCell ref="W464:W469"/>
    <mergeCell ref="W470:W476"/>
    <mergeCell ref="W477:W484"/>
    <mergeCell ref="W485:W536"/>
    <mergeCell ref="W537:W539"/>
    <mergeCell ref="W540:W542"/>
    <mergeCell ref="W543:W545"/>
    <mergeCell ref="W548:W561"/>
    <mergeCell ref="W562:W567"/>
    <mergeCell ref="W568:W575"/>
    <mergeCell ref="X10:X72"/>
    <mergeCell ref="X73:X105"/>
    <mergeCell ref="X106:X183"/>
    <mergeCell ref="X184:X186"/>
    <mergeCell ref="X187:X208"/>
    <mergeCell ref="X209:X231"/>
    <mergeCell ref="X232:X247"/>
    <mergeCell ref="X248:X263"/>
    <mergeCell ref="X264:X276"/>
    <mergeCell ref="X277:X280"/>
    <mergeCell ref="X281:X285"/>
    <mergeCell ref="X286:X287"/>
    <mergeCell ref="X288:X293"/>
    <mergeCell ref="X294:X296"/>
    <mergeCell ref="X297:X300"/>
    <mergeCell ref="X301:X308"/>
    <mergeCell ref="X309:X312"/>
    <mergeCell ref="X313:X314"/>
    <mergeCell ref="X315:X318"/>
    <mergeCell ref="X319:X320"/>
    <mergeCell ref="X321:X324"/>
    <mergeCell ref="X325:X328"/>
    <mergeCell ref="X329:X330"/>
    <mergeCell ref="X331:X336"/>
    <mergeCell ref="X337:X346"/>
    <mergeCell ref="X347:X352"/>
    <mergeCell ref="X353:X366"/>
    <mergeCell ref="X367:X370"/>
    <mergeCell ref="X371:X379"/>
    <mergeCell ref="X380:X385"/>
    <mergeCell ref="X386:X390"/>
    <mergeCell ref="X391:X401"/>
    <mergeCell ref="X402:X409"/>
    <mergeCell ref="X410:X412"/>
    <mergeCell ref="X413:X416"/>
    <mergeCell ref="X417:X422"/>
    <mergeCell ref="X423:X427"/>
    <mergeCell ref="X428:X433"/>
    <mergeCell ref="X434:X455"/>
    <mergeCell ref="X456:X463"/>
    <mergeCell ref="X464:X469"/>
    <mergeCell ref="X470:X476"/>
    <mergeCell ref="X477:X484"/>
    <mergeCell ref="X485:X536"/>
    <mergeCell ref="X537:X539"/>
    <mergeCell ref="X540:X542"/>
    <mergeCell ref="X543:X545"/>
    <mergeCell ref="X548:X561"/>
    <mergeCell ref="X562:X567"/>
    <mergeCell ref="X568:X575"/>
    <mergeCell ref="Y184:Y186"/>
    <mergeCell ref="Y187:Y208"/>
    <mergeCell ref="Y209:Y231"/>
    <mergeCell ref="Y232:Y247"/>
    <mergeCell ref="Y248:Y263"/>
    <mergeCell ref="Y264:Y276"/>
    <mergeCell ref="Y277:Y280"/>
    <mergeCell ref="Y281:Y285"/>
    <mergeCell ref="Y286:Y287"/>
    <mergeCell ref="Y288:Y293"/>
    <mergeCell ref="Y294:Y296"/>
    <mergeCell ref="Y297:Y300"/>
    <mergeCell ref="Y301:Y308"/>
    <mergeCell ref="Y309:Y312"/>
    <mergeCell ref="Y313:Y314"/>
    <mergeCell ref="Y315:Y318"/>
    <mergeCell ref="Y319:Y320"/>
    <mergeCell ref="Y321:Y324"/>
    <mergeCell ref="Y325:Y328"/>
    <mergeCell ref="Y329:Y330"/>
    <mergeCell ref="Y331:Y336"/>
    <mergeCell ref="Y337:Y346"/>
    <mergeCell ref="Y347:Y352"/>
    <mergeCell ref="Y353:Y366"/>
    <mergeCell ref="Y367:Y370"/>
    <mergeCell ref="Y371:Y379"/>
    <mergeCell ref="Y380:Y385"/>
    <mergeCell ref="Y386:Y390"/>
    <mergeCell ref="Y391:Y401"/>
    <mergeCell ref="Y402:Y409"/>
    <mergeCell ref="Y410:Y412"/>
    <mergeCell ref="Y413:Y416"/>
    <mergeCell ref="Y417:Y422"/>
    <mergeCell ref="Y423:Y427"/>
    <mergeCell ref="Y428:Y433"/>
    <mergeCell ref="Y434:Y455"/>
    <mergeCell ref="Y562:Y567"/>
    <mergeCell ref="Y568:Y575"/>
    <mergeCell ref="Y456:Y463"/>
    <mergeCell ref="Y464:Y469"/>
    <mergeCell ref="Y470:Y476"/>
    <mergeCell ref="Y477:Y484"/>
    <mergeCell ref="Y485:Y536"/>
    <mergeCell ref="Y537:Y539"/>
    <mergeCell ref="Y540:Y542"/>
    <mergeCell ref="Y543:Y545"/>
    <mergeCell ref="Y548:Y561"/>
  </mergeCells>
  <printOptions horizontalCentered="1"/>
  <pageMargins left="0.39370078740157483" right="0.39370078740157483" top="0.39370078740157483" bottom="0.39370078740157483" header="0.19685039370078741" footer="0.19685039370078741"/>
  <pageSetup paperSize="9" scale="52" fitToHeight="0" orientation="landscape" r:id="rId1"/>
  <ignoredErrors>
    <ignoredError sqref="X548"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ТТ\[3.3.000 УПЭС ТЦПТО №3_Освидетельствование ТТ.xlsx]Разработчик'!#REF!</xm:f>
          </x14:formula1>
          <xm:sqref>F10:F575 F577:F578</xm:sqref>
        </x14:dataValidation>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ТТ\[3.3.000 УПЭС ТЦПТО №3_Освидетельствование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ТТ\[3.3.000 УПЭС ТЦПТО №3_Освидетельствование ТТ.xlsx]Разработчик'!#REF!</xm:f>
          </x14:formula1>
          <xm:sqref>F576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82"/>
  <sheetViews>
    <sheetView zoomScale="90" zoomScaleNormal="90" workbookViewId="0">
      <pane ySplit="9" topLeftCell="A73" activePane="bottomLeft" state="frozenSplit"/>
      <selection activeCell="F27" sqref="F27"/>
      <selection pane="bottomLeft" activeCell="V81" sqref="V81:W81"/>
    </sheetView>
  </sheetViews>
  <sheetFormatPr defaultColWidth="9" defaultRowHeight="15" x14ac:dyDescent="0.25"/>
  <cols>
    <col min="1" max="1" width="5.7109375" style="1" customWidth="1"/>
    <col min="2" max="2" width="9" style="1" customWidth="1"/>
    <col min="3" max="3" width="31.42578125" style="1" customWidth="1"/>
    <col min="4" max="4" width="17" style="1" customWidth="1"/>
    <col min="5" max="5" width="11.28515625" style="1" customWidth="1"/>
    <col min="6" max="13" width="7" style="1" customWidth="1"/>
    <col min="14" max="14" width="11.42578125" style="1" customWidth="1"/>
    <col min="15" max="15" width="10.28515625" style="1" customWidth="1"/>
    <col min="16" max="18" width="7.5703125" style="1" customWidth="1"/>
    <col min="19" max="19" width="12" style="1" customWidth="1"/>
    <col min="20" max="20" width="10.28515625" style="1" customWidth="1"/>
    <col min="21" max="21" width="9.5703125" style="1" customWidth="1"/>
    <col min="22" max="22" width="14.140625" style="1" customWidth="1"/>
    <col min="23" max="23" width="16.28515625" style="1" customWidth="1"/>
    <col min="24" max="24" width="15.5703125" style="1" customWidth="1"/>
    <col min="25" max="25" width="12.425781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5530</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76"/>
      <c r="O9" s="176"/>
      <c r="P9" s="176"/>
      <c r="Q9" s="176"/>
      <c r="R9" s="177"/>
      <c r="S9" s="176"/>
      <c r="T9" s="176"/>
      <c r="U9" s="176"/>
      <c r="V9" s="58"/>
      <c r="W9" s="58"/>
      <c r="X9" s="58"/>
      <c r="Y9" s="58"/>
    </row>
    <row r="10" spans="1:25" s="2" customFormat="1" ht="30.2" customHeight="1" x14ac:dyDescent="0.2">
      <c r="A10" s="495" t="s">
        <v>1421</v>
      </c>
      <c r="B10" s="495" t="s">
        <v>5531</v>
      </c>
      <c r="C10" s="392" t="s">
        <v>5532</v>
      </c>
      <c r="D10" s="392">
        <v>1</v>
      </c>
      <c r="E10" s="392" t="s">
        <v>5533</v>
      </c>
      <c r="F10" s="69" t="s">
        <v>134</v>
      </c>
      <c r="G10" s="392">
        <v>2.04</v>
      </c>
      <c r="H10" s="392">
        <v>1.63</v>
      </c>
      <c r="I10" s="493" t="s">
        <v>5534</v>
      </c>
      <c r="J10" s="69">
        <v>50</v>
      </c>
      <c r="K10" s="69">
        <v>720</v>
      </c>
      <c r="L10" s="69">
        <v>9</v>
      </c>
      <c r="M10" s="69">
        <v>2012</v>
      </c>
      <c r="N10" s="68">
        <v>2023</v>
      </c>
      <c r="O10" s="68">
        <v>2025</v>
      </c>
      <c r="P10" s="67" t="s">
        <v>209</v>
      </c>
      <c r="Q10" s="67" t="s">
        <v>5535</v>
      </c>
      <c r="R10" s="188">
        <f t="shared" ref="R10:R41" si="0">IF(M10="","",M10+P10)</f>
        <v>2062</v>
      </c>
      <c r="S10" s="68" t="s">
        <v>63</v>
      </c>
      <c r="T10" s="68"/>
      <c r="U10" s="188">
        <f t="shared" ref="U10:U44" si="1">IFERROR(IF(S10="",R10,S10+T10),R10)</f>
        <v>2062</v>
      </c>
      <c r="V10" s="493">
        <v>4</v>
      </c>
      <c r="W10" s="493">
        <v>8</v>
      </c>
      <c r="X10" s="493">
        <v>12</v>
      </c>
      <c r="Y10" s="495" t="s">
        <v>7003</v>
      </c>
    </row>
    <row r="11" spans="1:25" s="2" customFormat="1" ht="30.2" customHeight="1" x14ac:dyDescent="0.2">
      <c r="A11" s="392"/>
      <c r="B11" s="392"/>
      <c r="C11" s="392"/>
      <c r="D11" s="392"/>
      <c r="E11" s="392"/>
      <c r="F11" s="69" t="s">
        <v>134</v>
      </c>
      <c r="G11" s="392"/>
      <c r="H11" s="392"/>
      <c r="I11" s="493"/>
      <c r="J11" s="69">
        <v>15</v>
      </c>
      <c r="K11" s="69">
        <v>273</v>
      </c>
      <c r="L11" s="69">
        <v>7</v>
      </c>
      <c r="M11" s="69">
        <v>2012</v>
      </c>
      <c r="N11" s="68">
        <v>2023</v>
      </c>
      <c r="O11" s="68">
        <v>2025</v>
      </c>
      <c r="P11" s="67" t="s">
        <v>209</v>
      </c>
      <c r="Q11" s="67" t="s">
        <v>83</v>
      </c>
      <c r="R11" s="188">
        <f t="shared" si="0"/>
        <v>2062</v>
      </c>
      <c r="S11" s="68" t="s">
        <v>63</v>
      </c>
      <c r="T11" s="68"/>
      <c r="U11" s="188">
        <f t="shared" si="1"/>
        <v>2062</v>
      </c>
      <c r="V11" s="392"/>
      <c r="W11" s="392"/>
      <c r="X11" s="392"/>
      <c r="Y11" s="392"/>
    </row>
    <row r="12" spans="1:25" s="2" customFormat="1" ht="30.2" customHeight="1" x14ac:dyDescent="0.2">
      <c r="A12" s="392"/>
      <c r="B12" s="392"/>
      <c r="C12" s="392"/>
      <c r="D12" s="392"/>
      <c r="E12" s="392"/>
      <c r="F12" s="69" t="s">
        <v>134</v>
      </c>
      <c r="G12" s="392"/>
      <c r="H12" s="392"/>
      <c r="I12" s="493"/>
      <c r="J12" s="69">
        <v>4</v>
      </c>
      <c r="K12" s="69">
        <v>219</v>
      </c>
      <c r="L12" s="69">
        <v>6</v>
      </c>
      <c r="M12" s="69">
        <v>2012</v>
      </c>
      <c r="N12" s="68">
        <v>2023</v>
      </c>
      <c r="O12" s="68">
        <v>2025</v>
      </c>
      <c r="P12" s="67" t="s">
        <v>209</v>
      </c>
      <c r="Q12" s="67" t="s">
        <v>83</v>
      </c>
      <c r="R12" s="188">
        <f t="shared" si="0"/>
        <v>2062</v>
      </c>
      <c r="S12" s="68" t="s">
        <v>63</v>
      </c>
      <c r="T12" s="68"/>
      <c r="U12" s="188">
        <f t="shared" si="1"/>
        <v>2062</v>
      </c>
      <c r="V12" s="392"/>
      <c r="W12" s="392"/>
      <c r="X12" s="392"/>
      <c r="Y12" s="392"/>
    </row>
    <row r="13" spans="1:25" s="2" customFormat="1" ht="30.2" customHeight="1" x14ac:dyDescent="0.2">
      <c r="A13" s="392"/>
      <c r="B13" s="392"/>
      <c r="C13" s="392"/>
      <c r="D13" s="392"/>
      <c r="E13" s="392"/>
      <c r="F13" s="69" t="s">
        <v>134</v>
      </c>
      <c r="G13" s="392"/>
      <c r="H13" s="392"/>
      <c r="I13" s="493"/>
      <c r="J13" s="69">
        <v>3</v>
      </c>
      <c r="K13" s="69">
        <v>108</v>
      </c>
      <c r="L13" s="69">
        <v>4</v>
      </c>
      <c r="M13" s="69">
        <v>2012</v>
      </c>
      <c r="N13" s="68">
        <v>2023</v>
      </c>
      <c r="O13" s="68">
        <v>2025</v>
      </c>
      <c r="P13" s="67" t="s">
        <v>209</v>
      </c>
      <c r="Q13" s="67" t="s">
        <v>83</v>
      </c>
      <c r="R13" s="188">
        <f t="shared" si="0"/>
        <v>2062</v>
      </c>
      <c r="S13" s="68" t="s">
        <v>63</v>
      </c>
      <c r="T13" s="68"/>
      <c r="U13" s="188">
        <f t="shared" si="1"/>
        <v>2062</v>
      </c>
      <c r="V13" s="392"/>
      <c r="W13" s="392"/>
      <c r="X13" s="392"/>
      <c r="Y13" s="392"/>
    </row>
    <row r="14" spans="1:25" s="2" customFormat="1" ht="30.2" customHeight="1" x14ac:dyDescent="0.2">
      <c r="A14" s="495" t="s">
        <v>1309</v>
      </c>
      <c r="B14" s="496" t="s">
        <v>5536</v>
      </c>
      <c r="C14" s="392" t="s">
        <v>5537</v>
      </c>
      <c r="D14" s="392" t="s">
        <v>5538</v>
      </c>
      <c r="E14" s="392" t="s">
        <v>5533</v>
      </c>
      <c r="F14" s="69" t="s">
        <v>134</v>
      </c>
      <c r="G14" s="392">
        <v>5</v>
      </c>
      <c r="H14" s="392">
        <v>4</v>
      </c>
      <c r="I14" s="392" t="s">
        <v>5539</v>
      </c>
      <c r="J14" s="69">
        <v>43</v>
      </c>
      <c r="K14" s="69">
        <v>426</v>
      </c>
      <c r="L14" s="69">
        <v>9</v>
      </c>
      <c r="M14" s="69">
        <v>2012</v>
      </c>
      <c r="N14" s="69">
        <v>2021</v>
      </c>
      <c r="O14" s="69">
        <v>2025</v>
      </c>
      <c r="P14" s="67" t="s">
        <v>564</v>
      </c>
      <c r="Q14" s="67" t="s">
        <v>83</v>
      </c>
      <c r="R14" s="188">
        <f t="shared" si="0"/>
        <v>2037</v>
      </c>
      <c r="S14" s="68" t="s">
        <v>63</v>
      </c>
      <c r="T14" s="68"/>
      <c r="U14" s="188">
        <f t="shared" si="1"/>
        <v>2037</v>
      </c>
      <c r="V14" s="493">
        <v>190</v>
      </c>
      <c r="W14" s="493">
        <f>X14-V14</f>
        <v>240</v>
      </c>
      <c r="X14" s="493">
        <v>430</v>
      </c>
      <c r="Y14" s="495" t="s">
        <v>7003</v>
      </c>
    </row>
    <row r="15" spans="1:25" s="2" customFormat="1" ht="30.2" customHeight="1" x14ac:dyDescent="0.2">
      <c r="A15" s="392"/>
      <c r="B15" s="347"/>
      <c r="C15" s="392"/>
      <c r="D15" s="392"/>
      <c r="E15" s="392"/>
      <c r="F15" s="69" t="s">
        <v>134</v>
      </c>
      <c r="G15" s="392"/>
      <c r="H15" s="392"/>
      <c r="I15" s="392"/>
      <c r="J15" s="69">
        <v>22</v>
      </c>
      <c r="K15" s="69">
        <v>219</v>
      </c>
      <c r="L15" s="69">
        <v>6</v>
      </c>
      <c r="M15" s="69">
        <v>2012</v>
      </c>
      <c r="N15" s="69">
        <v>2021</v>
      </c>
      <c r="O15" s="69">
        <v>2025</v>
      </c>
      <c r="P15" s="67" t="s">
        <v>564</v>
      </c>
      <c r="Q15" s="67" t="s">
        <v>83</v>
      </c>
      <c r="R15" s="188">
        <f t="shared" si="0"/>
        <v>2037</v>
      </c>
      <c r="S15" s="68" t="s">
        <v>63</v>
      </c>
      <c r="T15" s="68"/>
      <c r="U15" s="188">
        <f t="shared" si="1"/>
        <v>2037</v>
      </c>
      <c r="V15" s="392"/>
      <c r="W15" s="392"/>
      <c r="X15" s="392"/>
      <c r="Y15" s="392"/>
    </row>
    <row r="16" spans="1:25" s="2" customFormat="1" ht="30.2" customHeight="1" x14ac:dyDescent="0.2">
      <c r="A16" s="495" t="s">
        <v>6933</v>
      </c>
      <c r="B16" s="496" t="s">
        <v>5540</v>
      </c>
      <c r="C16" s="392" t="s">
        <v>5541</v>
      </c>
      <c r="D16" s="392">
        <v>3</v>
      </c>
      <c r="E16" s="392" t="s">
        <v>5533</v>
      </c>
      <c r="F16" s="69" t="s">
        <v>134</v>
      </c>
      <c r="G16" s="392">
        <v>5</v>
      </c>
      <c r="H16" s="392">
        <v>4</v>
      </c>
      <c r="I16" s="392" t="s">
        <v>5534</v>
      </c>
      <c r="J16" s="69">
        <v>6</v>
      </c>
      <c r="K16" s="69">
        <v>426</v>
      </c>
      <c r="L16" s="69">
        <v>9</v>
      </c>
      <c r="M16" s="69">
        <v>2012</v>
      </c>
      <c r="N16" s="69">
        <v>2021</v>
      </c>
      <c r="O16" s="69">
        <v>2025</v>
      </c>
      <c r="P16" s="67" t="s">
        <v>564</v>
      </c>
      <c r="Q16" s="67" t="s">
        <v>83</v>
      </c>
      <c r="R16" s="188">
        <f t="shared" si="0"/>
        <v>2037</v>
      </c>
      <c r="S16" s="68" t="s">
        <v>63</v>
      </c>
      <c r="T16" s="68"/>
      <c r="U16" s="188">
        <f t="shared" si="1"/>
        <v>2037</v>
      </c>
      <c r="V16" s="493">
        <v>4</v>
      </c>
      <c r="W16" s="493">
        <v>10</v>
      </c>
      <c r="X16" s="493">
        <v>14</v>
      </c>
      <c r="Y16" s="495" t="s">
        <v>7003</v>
      </c>
    </row>
    <row r="17" spans="1:25" s="2" customFormat="1" ht="30.2" customHeight="1" x14ac:dyDescent="0.2">
      <c r="A17" s="392"/>
      <c r="B17" s="347"/>
      <c r="C17" s="392"/>
      <c r="D17" s="392"/>
      <c r="E17" s="392"/>
      <c r="F17" s="69" t="s">
        <v>134</v>
      </c>
      <c r="G17" s="392"/>
      <c r="H17" s="392"/>
      <c r="I17" s="392"/>
      <c r="J17" s="69">
        <v>9</v>
      </c>
      <c r="K17" s="69">
        <v>219</v>
      </c>
      <c r="L17" s="69">
        <v>6</v>
      </c>
      <c r="M17" s="69">
        <v>2012</v>
      </c>
      <c r="N17" s="69">
        <v>2021</v>
      </c>
      <c r="O17" s="69">
        <v>2025</v>
      </c>
      <c r="P17" s="67" t="s">
        <v>564</v>
      </c>
      <c r="Q17" s="67" t="s">
        <v>83</v>
      </c>
      <c r="R17" s="188">
        <f t="shared" si="0"/>
        <v>2037</v>
      </c>
      <c r="S17" s="68" t="s">
        <v>63</v>
      </c>
      <c r="T17" s="68"/>
      <c r="U17" s="188">
        <f t="shared" si="1"/>
        <v>2037</v>
      </c>
      <c r="V17" s="392"/>
      <c r="W17" s="392"/>
      <c r="X17" s="392"/>
      <c r="Y17" s="392"/>
    </row>
    <row r="18" spans="1:25" s="2" customFormat="1" ht="30.2" customHeight="1" x14ac:dyDescent="0.2">
      <c r="A18" s="495" t="s">
        <v>314</v>
      </c>
      <c r="B18" s="496" t="s">
        <v>5542</v>
      </c>
      <c r="C18" s="497" t="s">
        <v>5543</v>
      </c>
      <c r="D18" s="493">
        <v>4</v>
      </c>
      <c r="E18" s="497" t="s">
        <v>5533</v>
      </c>
      <c r="F18" s="69" t="s">
        <v>134</v>
      </c>
      <c r="G18" s="495" t="s">
        <v>215</v>
      </c>
      <c r="H18" s="495">
        <v>4</v>
      </c>
      <c r="I18" s="392" t="s">
        <v>5534</v>
      </c>
      <c r="J18" s="69">
        <v>15</v>
      </c>
      <c r="K18" s="69">
        <v>426</v>
      </c>
      <c r="L18" s="69">
        <v>9</v>
      </c>
      <c r="M18" s="69">
        <v>2012</v>
      </c>
      <c r="N18" s="69">
        <v>2023</v>
      </c>
      <c r="O18" s="69">
        <v>2025</v>
      </c>
      <c r="P18" s="67" t="s">
        <v>564</v>
      </c>
      <c r="Q18" s="67" t="s">
        <v>83</v>
      </c>
      <c r="R18" s="188">
        <f t="shared" si="0"/>
        <v>2037</v>
      </c>
      <c r="S18" s="68" t="s">
        <v>63</v>
      </c>
      <c r="T18" s="68"/>
      <c r="U18" s="188">
        <f t="shared" si="1"/>
        <v>2037</v>
      </c>
      <c r="V18" s="493">
        <v>15</v>
      </c>
      <c r="W18" s="493">
        <v>9</v>
      </c>
      <c r="X18" s="493">
        <v>24</v>
      </c>
      <c r="Y18" s="495" t="s">
        <v>7003</v>
      </c>
    </row>
    <row r="19" spans="1:25" s="2" customFormat="1" ht="30.2" customHeight="1" x14ac:dyDescent="0.2">
      <c r="A19" s="495"/>
      <c r="B19" s="496"/>
      <c r="C19" s="392"/>
      <c r="D19" s="493"/>
      <c r="E19" s="392"/>
      <c r="F19" s="69" t="s">
        <v>134</v>
      </c>
      <c r="G19" s="495"/>
      <c r="H19" s="495"/>
      <c r="I19" s="494"/>
      <c r="J19" s="69">
        <v>5</v>
      </c>
      <c r="K19" s="69">
        <v>325</v>
      </c>
      <c r="L19" s="69">
        <v>7</v>
      </c>
      <c r="M19" s="69">
        <v>2012</v>
      </c>
      <c r="N19" s="69">
        <v>2023</v>
      </c>
      <c r="O19" s="69">
        <v>2025</v>
      </c>
      <c r="P19" s="67" t="s">
        <v>564</v>
      </c>
      <c r="Q19" s="67" t="s">
        <v>83</v>
      </c>
      <c r="R19" s="188">
        <f t="shared" si="0"/>
        <v>2037</v>
      </c>
      <c r="S19" s="68" t="s">
        <v>63</v>
      </c>
      <c r="T19" s="68"/>
      <c r="U19" s="188">
        <f t="shared" si="1"/>
        <v>2037</v>
      </c>
      <c r="V19" s="495"/>
      <c r="W19" s="495"/>
      <c r="X19" s="495"/>
      <c r="Y19" s="495"/>
    </row>
    <row r="20" spans="1:25" s="2" customFormat="1" ht="30.2" customHeight="1" x14ac:dyDescent="0.2">
      <c r="A20" s="495"/>
      <c r="B20" s="496"/>
      <c r="C20" s="392"/>
      <c r="D20" s="493"/>
      <c r="E20" s="392"/>
      <c r="F20" s="69" t="s">
        <v>134</v>
      </c>
      <c r="G20" s="495"/>
      <c r="H20" s="495"/>
      <c r="I20" s="494"/>
      <c r="J20" s="69">
        <v>4</v>
      </c>
      <c r="K20" s="69">
        <v>273</v>
      </c>
      <c r="L20" s="69">
        <v>7</v>
      </c>
      <c r="M20" s="69">
        <v>2012</v>
      </c>
      <c r="N20" s="69">
        <v>2023</v>
      </c>
      <c r="O20" s="69">
        <v>2025</v>
      </c>
      <c r="P20" s="67" t="s">
        <v>564</v>
      </c>
      <c r="Q20" s="67" t="s">
        <v>83</v>
      </c>
      <c r="R20" s="188">
        <f t="shared" si="0"/>
        <v>2037</v>
      </c>
      <c r="S20" s="68" t="s">
        <v>63</v>
      </c>
      <c r="T20" s="68"/>
      <c r="U20" s="188">
        <f t="shared" si="1"/>
        <v>2037</v>
      </c>
      <c r="V20" s="495"/>
      <c r="W20" s="495"/>
      <c r="X20" s="495"/>
      <c r="Y20" s="495"/>
    </row>
    <row r="21" spans="1:25" s="2" customFormat="1" ht="30.2" customHeight="1" x14ac:dyDescent="0.2">
      <c r="A21" s="495"/>
      <c r="B21" s="496"/>
      <c r="C21" s="392"/>
      <c r="D21" s="493"/>
      <c r="E21" s="392"/>
      <c r="F21" s="69" t="s">
        <v>134</v>
      </c>
      <c r="G21" s="495"/>
      <c r="H21" s="495"/>
      <c r="I21" s="494"/>
      <c r="J21" s="69">
        <v>2</v>
      </c>
      <c r="K21" s="111">
        <v>219</v>
      </c>
      <c r="L21" s="69">
        <v>6</v>
      </c>
      <c r="M21" s="69">
        <v>2012</v>
      </c>
      <c r="N21" s="69">
        <v>2023</v>
      </c>
      <c r="O21" s="69">
        <v>2025</v>
      </c>
      <c r="P21" s="67" t="s">
        <v>564</v>
      </c>
      <c r="Q21" s="67" t="s">
        <v>83</v>
      </c>
      <c r="R21" s="188">
        <f t="shared" si="0"/>
        <v>2037</v>
      </c>
      <c r="S21" s="68" t="s">
        <v>63</v>
      </c>
      <c r="T21" s="68"/>
      <c r="U21" s="188">
        <f t="shared" si="1"/>
        <v>2037</v>
      </c>
      <c r="V21" s="495"/>
      <c r="W21" s="495"/>
      <c r="X21" s="495"/>
      <c r="Y21" s="495"/>
    </row>
    <row r="22" spans="1:25" s="2" customFormat="1" ht="30.2" customHeight="1" x14ac:dyDescent="0.2">
      <c r="A22" s="495"/>
      <c r="B22" s="496"/>
      <c r="C22" s="392"/>
      <c r="D22" s="493"/>
      <c r="E22" s="392"/>
      <c r="F22" s="69" t="s">
        <v>134</v>
      </c>
      <c r="G22" s="495"/>
      <c r="H22" s="495"/>
      <c r="I22" s="494"/>
      <c r="J22" s="69">
        <v>11</v>
      </c>
      <c r="K22" s="69">
        <v>108</v>
      </c>
      <c r="L22" s="69">
        <v>4</v>
      </c>
      <c r="M22" s="69">
        <v>2012</v>
      </c>
      <c r="N22" s="69">
        <v>2023</v>
      </c>
      <c r="O22" s="69">
        <v>2025</v>
      </c>
      <c r="P22" s="67" t="s">
        <v>564</v>
      </c>
      <c r="Q22" s="67" t="s">
        <v>83</v>
      </c>
      <c r="R22" s="188">
        <f t="shared" si="0"/>
        <v>2037</v>
      </c>
      <c r="S22" s="68" t="s">
        <v>63</v>
      </c>
      <c r="T22" s="68"/>
      <c r="U22" s="188">
        <f t="shared" si="1"/>
        <v>2037</v>
      </c>
      <c r="V22" s="495"/>
      <c r="W22" s="495"/>
      <c r="X22" s="495"/>
      <c r="Y22" s="495"/>
    </row>
    <row r="23" spans="1:25" s="2" customFormat="1" ht="30.2" customHeight="1" x14ac:dyDescent="0.2">
      <c r="A23" s="189" t="s">
        <v>215</v>
      </c>
      <c r="B23" s="326" t="s">
        <v>5544</v>
      </c>
      <c r="C23" s="69" t="s">
        <v>5545</v>
      </c>
      <c r="D23" s="69">
        <v>5</v>
      </c>
      <c r="E23" s="69" t="s">
        <v>5533</v>
      </c>
      <c r="F23" s="69" t="s">
        <v>134</v>
      </c>
      <c r="G23" s="69">
        <v>5</v>
      </c>
      <c r="H23" s="69">
        <v>4</v>
      </c>
      <c r="I23" s="69" t="s">
        <v>5534</v>
      </c>
      <c r="J23" s="69">
        <v>42</v>
      </c>
      <c r="K23" s="69">
        <v>108</v>
      </c>
      <c r="L23" s="69">
        <v>5</v>
      </c>
      <c r="M23" s="69">
        <v>2012</v>
      </c>
      <c r="N23" s="69">
        <v>2023</v>
      </c>
      <c r="O23" s="69">
        <v>2025</v>
      </c>
      <c r="P23" s="67" t="s">
        <v>564</v>
      </c>
      <c r="Q23" s="67" t="s">
        <v>83</v>
      </c>
      <c r="R23" s="188">
        <f t="shared" si="0"/>
        <v>2037</v>
      </c>
      <c r="S23" s="68" t="s">
        <v>63</v>
      </c>
      <c r="T23" s="68"/>
      <c r="U23" s="188">
        <f t="shared" si="1"/>
        <v>2037</v>
      </c>
      <c r="V23" s="246">
        <v>3</v>
      </c>
      <c r="W23" s="246">
        <v>1</v>
      </c>
      <c r="X23" s="246">
        <v>4</v>
      </c>
      <c r="Y23" s="189" t="s">
        <v>7003</v>
      </c>
    </row>
    <row r="24" spans="1:25" s="2" customFormat="1" ht="30.2" customHeight="1" x14ac:dyDescent="0.2">
      <c r="A24" s="393">
        <v>6</v>
      </c>
      <c r="B24" s="393" t="s">
        <v>5546</v>
      </c>
      <c r="C24" s="392" t="s">
        <v>5547</v>
      </c>
      <c r="D24" s="497" t="s">
        <v>5548</v>
      </c>
      <c r="E24" s="392" t="s">
        <v>5533</v>
      </c>
      <c r="F24" s="69" t="s">
        <v>39</v>
      </c>
      <c r="G24" s="392">
        <v>0.875</v>
      </c>
      <c r="H24" s="392">
        <v>0.7</v>
      </c>
      <c r="I24" s="392" t="s">
        <v>5549</v>
      </c>
      <c r="J24" s="69">
        <v>51</v>
      </c>
      <c r="K24" s="69">
        <v>377</v>
      </c>
      <c r="L24" s="69">
        <v>9</v>
      </c>
      <c r="M24" s="69">
        <v>2014</v>
      </c>
      <c r="N24" s="69">
        <v>2023</v>
      </c>
      <c r="O24" s="69">
        <v>2025</v>
      </c>
      <c r="P24" s="69">
        <v>10</v>
      </c>
      <c r="Q24" s="68" t="s">
        <v>257</v>
      </c>
      <c r="R24" s="188">
        <f t="shared" si="0"/>
        <v>2024</v>
      </c>
      <c r="S24" s="68" t="s">
        <v>63</v>
      </c>
      <c r="T24" s="68"/>
      <c r="U24" s="188">
        <f t="shared" si="1"/>
        <v>2024</v>
      </c>
      <c r="V24" s="393">
        <v>2</v>
      </c>
      <c r="W24" s="393"/>
      <c r="X24" s="393">
        <v>2</v>
      </c>
      <c r="Y24" s="393" t="s">
        <v>7003</v>
      </c>
    </row>
    <row r="25" spans="1:25" s="2" customFormat="1" ht="30.2" customHeight="1" x14ac:dyDescent="0.2">
      <c r="A25" s="393"/>
      <c r="B25" s="393"/>
      <c r="C25" s="392"/>
      <c r="D25" s="392"/>
      <c r="E25" s="392"/>
      <c r="F25" s="69" t="s">
        <v>39</v>
      </c>
      <c r="G25" s="392"/>
      <c r="H25" s="392"/>
      <c r="I25" s="392"/>
      <c r="J25" s="69">
        <v>3</v>
      </c>
      <c r="K25" s="69">
        <v>325</v>
      </c>
      <c r="L25" s="69">
        <v>9</v>
      </c>
      <c r="M25" s="69">
        <v>2014</v>
      </c>
      <c r="N25" s="69">
        <v>2023</v>
      </c>
      <c r="O25" s="69">
        <v>2025</v>
      </c>
      <c r="P25" s="69">
        <v>10</v>
      </c>
      <c r="Q25" s="68" t="s">
        <v>257</v>
      </c>
      <c r="R25" s="188">
        <f t="shared" si="0"/>
        <v>2024</v>
      </c>
      <c r="S25" s="68" t="s">
        <v>63</v>
      </c>
      <c r="T25" s="68"/>
      <c r="U25" s="188">
        <f t="shared" si="1"/>
        <v>2024</v>
      </c>
      <c r="V25" s="393"/>
      <c r="W25" s="393"/>
      <c r="X25" s="393"/>
      <c r="Y25" s="393"/>
    </row>
    <row r="26" spans="1:25" s="2" customFormat="1" ht="30.2" customHeight="1" x14ac:dyDescent="0.2">
      <c r="A26" s="393"/>
      <c r="B26" s="393"/>
      <c r="C26" s="392"/>
      <c r="D26" s="392"/>
      <c r="E26" s="392"/>
      <c r="F26" s="69" t="s">
        <v>39</v>
      </c>
      <c r="G26" s="392"/>
      <c r="H26" s="392"/>
      <c r="I26" s="392"/>
      <c r="J26" s="69">
        <v>1</v>
      </c>
      <c r="K26" s="69">
        <v>89</v>
      </c>
      <c r="L26" s="69">
        <v>5</v>
      </c>
      <c r="M26" s="69">
        <v>2014</v>
      </c>
      <c r="N26" s="69">
        <v>2023</v>
      </c>
      <c r="O26" s="69">
        <v>2025</v>
      </c>
      <c r="P26" s="69">
        <v>10</v>
      </c>
      <c r="Q26" s="68" t="s">
        <v>257</v>
      </c>
      <c r="R26" s="188">
        <f t="shared" si="0"/>
        <v>2024</v>
      </c>
      <c r="S26" s="68" t="s">
        <v>63</v>
      </c>
      <c r="T26" s="68"/>
      <c r="U26" s="188">
        <f t="shared" si="1"/>
        <v>2024</v>
      </c>
      <c r="V26" s="393"/>
      <c r="W26" s="393"/>
      <c r="X26" s="393"/>
      <c r="Y26" s="393"/>
    </row>
    <row r="27" spans="1:25" s="2" customFormat="1" ht="30.2" customHeight="1" x14ac:dyDescent="0.2">
      <c r="A27" s="393">
        <v>7</v>
      </c>
      <c r="B27" s="393" t="s">
        <v>5550</v>
      </c>
      <c r="C27" s="392" t="s">
        <v>5551</v>
      </c>
      <c r="D27" s="497" t="s">
        <v>5552</v>
      </c>
      <c r="E27" s="392" t="s">
        <v>5533</v>
      </c>
      <c r="F27" s="69" t="s">
        <v>39</v>
      </c>
      <c r="G27" s="392" t="s">
        <v>5553</v>
      </c>
      <c r="H27" s="392" t="s">
        <v>5447</v>
      </c>
      <c r="I27" s="392" t="s">
        <v>5549</v>
      </c>
      <c r="J27" s="69">
        <v>27</v>
      </c>
      <c r="K27" s="69">
        <v>530</v>
      </c>
      <c r="L27" s="69">
        <v>10</v>
      </c>
      <c r="M27" s="69">
        <v>2014</v>
      </c>
      <c r="N27" s="69">
        <v>2023</v>
      </c>
      <c r="O27" s="69">
        <v>2025</v>
      </c>
      <c r="P27" s="69">
        <v>10</v>
      </c>
      <c r="Q27" s="67" t="s">
        <v>257</v>
      </c>
      <c r="R27" s="188">
        <f t="shared" si="0"/>
        <v>2024</v>
      </c>
      <c r="S27" s="68" t="s">
        <v>63</v>
      </c>
      <c r="T27" s="68"/>
      <c r="U27" s="188">
        <f t="shared" si="1"/>
        <v>2024</v>
      </c>
      <c r="V27" s="393">
        <v>125</v>
      </c>
      <c r="W27" s="393">
        <v>162</v>
      </c>
      <c r="X27" s="393">
        <v>287</v>
      </c>
      <c r="Y27" s="393" t="s">
        <v>7003</v>
      </c>
    </row>
    <row r="28" spans="1:25" s="2" customFormat="1" ht="30.2" customHeight="1" x14ac:dyDescent="0.2">
      <c r="A28" s="392"/>
      <c r="B28" s="392"/>
      <c r="C28" s="392"/>
      <c r="D28" s="392"/>
      <c r="E28" s="392"/>
      <c r="F28" s="69" t="s">
        <v>39</v>
      </c>
      <c r="G28" s="392"/>
      <c r="H28" s="392"/>
      <c r="I28" s="392"/>
      <c r="J28" s="69">
        <v>10</v>
      </c>
      <c r="K28" s="69">
        <v>325</v>
      </c>
      <c r="L28" s="69">
        <v>9</v>
      </c>
      <c r="M28" s="69">
        <v>2014</v>
      </c>
      <c r="N28" s="69">
        <v>2023</v>
      </c>
      <c r="O28" s="69">
        <v>2025</v>
      </c>
      <c r="P28" s="69">
        <v>10</v>
      </c>
      <c r="Q28" s="67" t="s">
        <v>257</v>
      </c>
      <c r="R28" s="188">
        <f t="shared" si="0"/>
        <v>2024</v>
      </c>
      <c r="S28" s="68" t="s">
        <v>63</v>
      </c>
      <c r="T28" s="68"/>
      <c r="U28" s="188">
        <f t="shared" si="1"/>
        <v>2024</v>
      </c>
      <c r="V28" s="392"/>
      <c r="W28" s="392"/>
      <c r="X28" s="392"/>
      <c r="Y28" s="392"/>
    </row>
    <row r="29" spans="1:25" s="2" customFormat="1" ht="30.2" customHeight="1" x14ac:dyDescent="0.2">
      <c r="A29" s="392"/>
      <c r="B29" s="392"/>
      <c r="C29" s="392"/>
      <c r="D29" s="392"/>
      <c r="E29" s="392"/>
      <c r="F29" s="69" t="s">
        <v>39</v>
      </c>
      <c r="G29" s="392"/>
      <c r="H29" s="392"/>
      <c r="I29" s="392"/>
      <c r="J29" s="69">
        <v>1.5</v>
      </c>
      <c r="K29" s="69">
        <v>108</v>
      </c>
      <c r="L29" s="69">
        <v>5</v>
      </c>
      <c r="M29" s="69">
        <v>2014</v>
      </c>
      <c r="N29" s="69">
        <v>2023</v>
      </c>
      <c r="O29" s="69">
        <v>2025</v>
      </c>
      <c r="P29" s="69">
        <v>10</v>
      </c>
      <c r="Q29" s="67" t="s">
        <v>257</v>
      </c>
      <c r="R29" s="188">
        <f t="shared" si="0"/>
        <v>2024</v>
      </c>
      <c r="S29" s="68" t="s">
        <v>63</v>
      </c>
      <c r="T29" s="68"/>
      <c r="U29" s="188">
        <f t="shared" si="1"/>
        <v>2024</v>
      </c>
      <c r="V29" s="392"/>
      <c r="W29" s="392"/>
      <c r="X29" s="392"/>
      <c r="Y29" s="392"/>
    </row>
    <row r="30" spans="1:25" s="2" customFormat="1" ht="30.2" customHeight="1" x14ac:dyDescent="0.2">
      <c r="A30" s="392"/>
      <c r="B30" s="392"/>
      <c r="C30" s="392"/>
      <c r="D30" s="392"/>
      <c r="E30" s="392"/>
      <c r="F30" s="69" t="s">
        <v>39</v>
      </c>
      <c r="G30" s="392"/>
      <c r="H30" s="392"/>
      <c r="I30" s="392"/>
      <c r="J30" s="69">
        <v>2</v>
      </c>
      <c r="K30" s="69">
        <v>32</v>
      </c>
      <c r="L30" s="69">
        <v>5</v>
      </c>
      <c r="M30" s="69">
        <v>2014</v>
      </c>
      <c r="N30" s="69">
        <v>2023</v>
      </c>
      <c r="O30" s="69">
        <v>2025</v>
      </c>
      <c r="P30" s="69">
        <v>10</v>
      </c>
      <c r="Q30" s="67" t="s">
        <v>257</v>
      </c>
      <c r="R30" s="188">
        <f t="shared" si="0"/>
        <v>2024</v>
      </c>
      <c r="S30" s="68" t="s">
        <v>63</v>
      </c>
      <c r="T30" s="68"/>
      <c r="U30" s="188">
        <f t="shared" si="1"/>
        <v>2024</v>
      </c>
      <c r="V30" s="392"/>
      <c r="W30" s="392"/>
      <c r="X30" s="392"/>
      <c r="Y30" s="392"/>
    </row>
    <row r="31" spans="1:25" s="2" customFormat="1" ht="30.2" customHeight="1" x14ac:dyDescent="0.2">
      <c r="A31" s="392"/>
      <c r="B31" s="392"/>
      <c r="C31" s="392"/>
      <c r="D31" s="497" t="s">
        <v>5554</v>
      </c>
      <c r="E31" s="392" t="s">
        <v>5533</v>
      </c>
      <c r="F31" s="69" t="s">
        <v>39</v>
      </c>
      <c r="G31" s="392" t="s">
        <v>5555</v>
      </c>
      <c r="H31" s="392" t="s">
        <v>5447</v>
      </c>
      <c r="I31" s="392" t="s">
        <v>5549</v>
      </c>
      <c r="J31" s="69">
        <v>128</v>
      </c>
      <c r="K31" s="69">
        <v>530</v>
      </c>
      <c r="L31" s="69">
        <v>10</v>
      </c>
      <c r="M31" s="69">
        <v>2014</v>
      </c>
      <c r="N31" s="69">
        <v>2023</v>
      </c>
      <c r="O31" s="69">
        <v>2025</v>
      </c>
      <c r="P31" s="69">
        <v>10</v>
      </c>
      <c r="Q31" s="67" t="s">
        <v>257</v>
      </c>
      <c r="R31" s="188">
        <f t="shared" si="0"/>
        <v>2024</v>
      </c>
      <c r="S31" s="68" t="s">
        <v>63</v>
      </c>
      <c r="T31" s="68"/>
      <c r="U31" s="188">
        <f t="shared" si="1"/>
        <v>2024</v>
      </c>
      <c r="V31" s="392"/>
      <c r="W31" s="392"/>
      <c r="X31" s="392"/>
      <c r="Y31" s="392"/>
    </row>
    <row r="32" spans="1:25" s="2" customFormat="1" ht="30.2" customHeight="1" x14ac:dyDescent="0.2">
      <c r="A32" s="392"/>
      <c r="B32" s="392"/>
      <c r="C32" s="392"/>
      <c r="D32" s="392"/>
      <c r="E32" s="392"/>
      <c r="F32" s="69" t="s">
        <v>39</v>
      </c>
      <c r="G32" s="392"/>
      <c r="H32" s="392"/>
      <c r="I32" s="392"/>
      <c r="J32" s="69">
        <v>3</v>
      </c>
      <c r="K32" s="69">
        <v>377</v>
      </c>
      <c r="L32" s="69">
        <v>9</v>
      </c>
      <c r="M32" s="69">
        <v>2014</v>
      </c>
      <c r="N32" s="69">
        <v>2023</v>
      </c>
      <c r="O32" s="69">
        <v>2025</v>
      </c>
      <c r="P32" s="69">
        <v>10</v>
      </c>
      <c r="Q32" s="67" t="s">
        <v>257</v>
      </c>
      <c r="R32" s="188">
        <f t="shared" si="0"/>
        <v>2024</v>
      </c>
      <c r="S32" s="68" t="s">
        <v>63</v>
      </c>
      <c r="T32" s="68"/>
      <c r="U32" s="188">
        <f t="shared" si="1"/>
        <v>2024</v>
      </c>
      <c r="V32" s="392"/>
      <c r="W32" s="392"/>
      <c r="X32" s="392"/>
      <c r="Y32" s="392"/>
    </row>
    <row r="33" spans="1:25" s="2" customFormat="1" ht="30.2" customHeight="1" x14ac:dyDescent="0.2">
      <c r="A33" s="392"/>
      <c r="B33" s="392"/>
      <c r="C33" s="392"/>
      <c r="D33" s="392"/>
      <c r="E33" s="392"/>
      <c r="F33" s="69" t="s">
        <v>39</v>
      </c>
      <c r="G33" s="392"/>
      <c r="H33" s="392"/>
      <c r="I33" s="392"/>
      <c r="J33" s="69">
        <v>2</v>
      </c>
      <c r="K33" s="69">
        <v>325</v>
      </c>
      <c r="L33" s="69">
        <v>9</v>
      </c>
      <c r="M33" s="69">
        <v>2014</v>
      </c>
      <c r="N33" s="69">
        <v>2023</v>
      </c>
      <c r="O33" s="69">
        <v>2025</v>
      </c>
      <c r="P33" s="69">
        <v>10</v>
      </c>
      <c r="Q33" s="67" t="s">
        <v>257</v>
      </c>
      <c r="R33" s="188">
        <f t="shared" si="0"/>
        <v>2024</v>
      </c>
      <c r="S33" s="68" t="s">
        <v>63</v>
      </c>
      <c r="T33" s="68"/>
      <c r="U33" s="188">
        <f t="shared" si="1"/>
        <v>2024</v>
      </c>
      <c r="V33" s="392"/>
      <c r="W33" s="392"/>
      <c r="X33" s="392"/>
      <c r="Y33" s="392"/>
    </row>
    <row r="34" spans="1:25" s="2" customFormat="1" ht="30.2" customHeight="1" x14ac:dyDescent="0.2">
      <c r="A34" s="392"/>
      <c r="B34" s="392"/>
      <c r="C34" s="392"/>
      <c r="D34" s="392"/>
      <c r="E34" s="392"/>
      <c r="F34" s="69" t="s">
        <v>39</v>
      </c>
      <c r="G34" s="392"/>
      <c r="H34" s="392"/>
      <c r="I34" s="392"/>
      <c r="J34" s="69">
        <v>2</v>
      </c>
      <c r="K34" s="69">
        <v>108</v>
      </c>
      <c r="L34" s="69">
        <v>5</v>
      </c>
      <c r="M34" s="69">
        <v>2014</v>
      </c>
      <c r="N34" s="69">
        <v>2023</v>
      </c>
      <c r="O34" s="69">
        <v>2025</v>
      </c>
      <c r="P34" s="69">
        <v>10</v>
      </c>
      <c r="Q34" s="67" t="s">
        <v>257</v>
      </c>
      <c r="R34" s="188">
        <f t="shared" si="0"/>
        <v>2024</v>
      </c>
      <c r="S34" s="68" t="s">
        <v>63</v>
      </c>
      <c r="T34" s="68"/>
      <c r="U34" s="188">
        <f t="shared" si="1"/>
        <v>2024</v>
      </c>
      <c r="V34" s="392"/>
      <c r="W34" s="392"/>
      <c r="X34" s="392"/>
      <c r="Y34" s="392"/>
    </row>
    <row r="35" spans="1:25" s="2" customFormat="1" ht="30.2" customHeight="1" x14ac:dyDescent="0.2">
      <c r="A35" s="392"/>
      <c r="B35" s="392"/>
      <c r="C35" s="392"/>
      <c r="D35" s="392"/>
      <c r="E35" s="392"/>
      <c r="F35" s="69" t="s">
        <v>39</v>
      </c>
      <c r="G35" s="392"/>
      <c r="H35" s="392"/>
      <c r="I35" s="392"/>
      <c r="J35" s="69">
        <v>2.5</v>
      </c>
      <c r="K35" s="69">
        <v>57</v>
      </c>
      <c r="L35" s="69">
        <v>5</v>
      </c>
      <c r="M35" s="69">
        <v>2014</v>
      </c>
      <c r="N35" s="69">
        <v>2023</v>
      </c>
      <c r="O35" s="69">
        <v>2025</v>
      </c>
      <c r="P35" s="69">
        <v>10</v>
      </c>
      <c r="Q35" s="67" t="s">
        <v>257</v>
      </c>
      <c r="R35" s="188">
        <f t="shared" si="0"/>
        <v>2024</v>
      </c>
      <c r="S35" s="68" t="s">
        <v>63</v>
      </c>
      <c r="T35" s="68"/>
      <c r="U35" s="188">
        <f t="shared" si="1"/>
        <v>2024</v>
      </c>
      <c r="V35" s="392"/>
      <c r="W35" s="392"/>
      <c r="X35" s="392"/>
      <c r="Y35" s="392"/>
    </row>
    <row r="36" spans="1:25" s="2" customFormat="1" ht="30.2" customHeight="1" x14ac:dyDescent="0.2">
      <c r="A36" s="392"/>
      <c r="B36" s="392"/>
      <c r="C36" s="392"/>
      <c r="D36" s="392"/>
      <c r="E36" s="392"/>
      <c r="F36" s="69" t="s">
        <v>39</v>
      </c>
      <c r="G36" s="392"/>
      <c r="H36" s="392"/>
      <c r="I36" s="392"/>
      <c r="J36" s="69">
        <v>0.5</v>
      </c>
      <c r="K36" s="69">
        <v>32</v>
      </c>
      <c r="L36" s="69">
        <v>5</v>
      </c>
      <c r="M36" s="69">
        <v>2014</v>
      </c>
      <c r="N36" s="69">
        <v>2023</v>
      </c>
      <c r="O36" s="69">
        <v>2025</v>
      </c>
      <c r="P36" s="69">
        <v>10</v>
      </c>
      <c r="Q36" s="67" t="s">
        <v>257</v>
      </c>
      <c r="R36" s="188">
        <f t="shared" si="0"/>
        <v>2024</v>
      </c>
      <c r="S36" s="68" t="s">
        <v>63</v>
      </c>
      <c r="T36" s="68"/>
      <c r="U36" s="188">
        <f t="shared" si="1"/>
        <v>2024</v>
      </c>
      <c r="V36" s="392"/>
      <c r="W36" s="392"/>
      <c r="X36" s="392"/>
      <c r="Y36" s="392"/>
    </row>
    <row r="37" spans="1:25" s="2" customFormat="1" ht="30.2" customHeight="1" x14ac:dyDescent="0.2">
      <c r="A37" s="392"/>
      <c r="B37" s="392"/>
      <c r="C37" s="392"/>
      <c r="D37" s="497" t="s">
        <v>5556</v>
      </c>
      <c r="E37" s="392" t="s">
        <v>5533</v>
      </c>
      <c r="F37" s="69" t="s">
        <v>39</v>
      </c>
      <c r="G37" s="392" t="s">
        <v>5555</v>
      </c>
      <c r="H37" s="392" t="s">
        <v>5447</v>
      </c>
      <c r="I37" s="392" t="s">
        <v>5549</v>
      </c>
      <c r="J37" s="69">
        <v>128</v>
      </c>
      <c r="K37" s="69">
        <v>530</v>
      </c>
      <c r="L37" s="69">
        <v>10</v>
      </c>
      <c r="M37" s="69">
        <v>2014</v>
      </c>
      <c r="N37" s="69">
        <v>2023</v>
      </c>
      <c r="O37" s="69">
        <v>2025</v>
      </c>
      <c r="P37" s="69">
        <v>10</v>
      </c>
      <c r="Q37" s="68" t="s">
        <v>257</v>
      </c>
      <c r="R37" s="188">
        <f t="shared" si="0"/>
        <v>2024</v>
      </c>
      <c r="S37" s="68" t="s">
        <v>63</v>
      </c>
      <c r="T37" s="68"/>
      <c r="U37" s="188">
        <f t="shared" si="1"/>
        <v>2024</v>
      </c>
      <c r="V37" s="392"/>
      <c r="W37" s="392"/>
      <c r="X37" s="392"/>
      <c r="Y37" s="392"/>
    </row>
    <row r="38" spans="1:25" s="2" customFormat="1" ht="30.2" customHeight="1" x14ac:dyDescent="0.2">
      <c r="A38" s="392"/>
      <c r="B38" s="392"/>
      <c r="C38" s="392"/>
      <c r="D38" s="392"/>
      <c r="E38" s="392"/>
      <c r="F38" s="69" t="s">
        <v>39</v>
      </c>
      <c r="G38" s="392"/>
      <c r="H38" s="392"/>
      <c r="I38" s="392"/>
      <c r="J38" s="69">
        <v>3</v>
      </c>
      <c r="K38" s="69">
        <v>377</v>
      </c>
      <c r="L38" s="69">
        <v>9</v>
      </c>
      <c r="M38" s="69">
        <v>2014</v>
      </c>
      <c r="N38" s="69">
        <v>2023</v>
      </c>
      <c r="O38" s="69">
        <v>2025</v>
      </c>
      <c r="P38" s="69">
        <v>10</v>
      </c>
      <c r="Q38" s="68" t="s">
        <v>257</v>
      </c>
      <c r="R38" s="188">
        <f t="shared" si="0"/>
        <v>2024</v>
      </c>
      <c r="S38" s="68" t="s">
        <v>63</v>
      </c>
      <c r="T38" s="68"/>
      <c r="U38" s="188">
        <f t="shared" si="1"/>
        <v>2024</v>
      </c>
      <c r="V38" s="392"/>
      <c r="W38" s="392"/>
      <c r="X38" s="392"/>
      <c r="Y38" s="392"/>
    </row>
    <row r="39" spans="1:25" s="2" customFormat="1" ht="30.2" customHeight="1" x14ac:dyDescent="0.2">
      <c r="A39" s="392"/>
      <c r="B39" s="392"/>
      <c r="C39" s="392"/>
      <c r="D39" s="392"/>
      <c r="E39" s="392"/>
      <c r="F39" s="69" t="s">
        <v>39</v>
      </c>
      <c r="G39" s="392"/>
      <c r="H39" s="392"/>
      <c r="I39" s="392"/>
      <c r="J39" s="69">
        <v>2</v>
      </c>
      <c r="K39" s="69">
        <v>325</v>
      </c>
      <c r="L39" s="69">
        <v>9</v>
      </c>
      <c r="M39" s="69">
        <v>2014</v>
      </c>
      <c r="N39" s="69">
        <v>2023</v>
      </c>
      <c r="O39" s="69">
        <v>2025</v>
      </c>
      <c r="P39" s="69">
        <v>10</v>
      </c>
      <c r="Q39" s="68" t="s">
        <v>257</v>
      </c>
      <c r="R39" s="188">
        <f t="shared" si="0"/>
        <v>2024</v>
      </c>
      <c r="S39" s="68" t="s">
        <v>63</v>
      </c>
      <c r="T39" s="68"/>
      <c r="U39" s="188">
        <f t="shared" si="1"/>
        <v>2024</v>
      </c>
      <c r="V39" s="392"/>
      <c r="W39" s="392"/>
      <c r="X39" s="392"/>
      <c r="Y39" s="392"/>
    </row>
    <row r="40" spans="1:25" s="2" customFormat="1" ht="30.2" customHeight="1" x14ac:dyDescent="0.2">
      <c r="A40" s="392"/>
      <c r="B40" s="392"/>
      <c r="C40" s="392"/>
      <c r="D40" s="392"/>
      <c r="E40" s="392"/>
      <c r="F40" s="69" t="s">
        <v>39</v>
      </c>
      <c r="G40" s="392"/>
      <c r="H40" s="392"/>
      <c r="I40" s="392"/>
      <c r="J40" s="69">
        <v>2</v>
      </c>
      <c r="K40" s="69">
        <v>108</v>
      </c>
      <c r="L40" s="69">
        <v>5</v>
      </c>
      <c r="M40" s="69">
        <v>2014</v>
      </c>
      <c r="N40" s="69">
        <v>2023</v>
      </c>
      <c r="O40" s="69">
        <v>2025</v>
      </c>
      <c r="P40" s="69">
        <v>10</v>
      </c>
      <c r="Q40" s="68" t="s">
        <v>257</v>
      </c>
      <c r="R40" s="188">
        <f t="shared" si="0"/>
        <v>2024</v>
      </c>
      <c r="S40" s="68" t="s">
        <v>63</v>
      </c>
      <c r="T40" s="68"/>
      <c r="U40" s="188">
        <f t="shared" si="1"/>
        <v>2024</v>
      </c>
      <c r="V40" s="392"/>
      <c r="W40" s="392"/>
      <c r="X40" s="392"/>
      <c r="Y40" s="392"/>
    </row>
    <row r="41" spans="1:25" s="2" customFormat="1" ht="30.2" customHeight="1" x14ac:dyDescent="0.2">
      <c r="A41" s="392"/>
      <c r="B41" s="392"/>
      <c r="C41" s="392"/>
      <c r="D41" s="392"/>
      <c r="E41" s="392"/>
      <c r="F41" s="69" t="s">
        <v>39</v>
      </c>
      <c r="G41" s="392"/>
      <c r="H41" s="392"/>
      <c r="I41" s="392"/>
      <c r="J41" s="69">
        <v>2.5</v>
      </c>
      <c r="K41" s="69">
        <v>57</v>
      </c>
      <c r="L41" s="69">
        <v>5</v>
      </c>
      <c r="M41" s="69">
        <v>2014</v>
      </c>
      <c r="N41" s="69">
        <v>2023</v>
      </c>
      <c r="O41" s="69">
        <v>2025</v>
      </c>
      <c r="P41" s="69">
        <v>10</v>
      </c>
      <c r="Q41" s="68" t="s">
        <v>257</v>
      </c>
      <c r="R41" s="188">
        <f t="shared" si="0"/>
        <v>2024</v>
      </c>
      <c r="S41" s="68" t="s">
        <v>63</v>
      </c>
      <c r="T41" s="68"/>
      <c r="U41" s="188">
        <f t="shared" si="1"/>
        <v>2024</v>
      </c>
      <c r="V41" s="392"/>
      <c r="W41" s="392"/>
      <c r="X41" s="392"/>
      <c r="Y41" s="392"/>
    </row>
    <row r="42" spans="1:25" s="2" customFormat="1" ht="30.2" customHeight="1" x14ac:dyDescent="0.2">
      <c r="A42" s="392"/>
      <c r="B42" s="392"/>
      <c r="C42" s="392"/>
      <c r="D42" s="392"/>
      <c r="E42" s="392"/>
      <c r="F42" s="69" t="s">
        <v>39</v>
      </c>
      <c r="G42" s="392"/>
      <c r="H42" s="392"/>
      <c r="I42" s="392"/>
      <c r="J42" s="69">
        <v>0.5</v>
      </c>
      <c r="K42" s="69">
        <v>32</v>
      </c>
      <c r="L42" s="69">
        <v>5</v>
      </c>
      <c r="M42" s="69">
        <v>2014</v>
      </c>
      <c r="N42" s="69">
        <v>2023</v>
      </c>
      <c r="O42" s="69">
        <v>2025</v>
      </c>
      <c r="P42" s="69">
        <v>10</v>
      </c>
      <c r="Q42" s="68" t="s">
        <v>257</v>
      </c>
      <c r="R42" s="188">
        <f t="shared" ref="R42:R73" si="2">IF(M42="","",M42+P42)</f>
        <v>2024</v>
      </c>
      <c r="S42" s="68" t="s">
        <v>63</v>
      </c>
      <c r="T42" s="68"/>
      <c r="U42" s="188">
        <f t="shared" si="1"/>
        <v>2024</v>
      </c>
      <c r="V42" s="392"/>
      <c r="W42" s="392"/>
      <c r="X42" s="392"/>
      <c r="Y42" s="392"/>
    </row>
    <row r="43" spans="1:25" s="2" customFormat="1" ht="30.2" customHeight="1" x14ac:dyDescent="0.2">
      <c r="A43" s="392"/>
      <c r="B43" s="392"/>
      <c r="C43" s="392"/>
      <c r="D43" s="497" t="s">
        <v>5557</v>
      </c>
      <c r="E43" s="392" t="s">
        <v>5533</v>
      </c>
      <c r="F43" s="69" t="s">
        <v>39</v>
      </c>
      <c r="G43" s="392" t="s">
        <v>5555</v>
      </c>
      <c r="H43" s="392" t="s">
        <v>5447</v>
      </c>
      <c r="I43" s="392" t="s">
        <v>5549</v>
      </c>
      <c r="J43" s="69">
        <v>113</v>
      </c>
      <c r="K43" s="69">
        <v>530</v>
      </c>
      <c r="L43" s="69">
        <v>10</v>
      </c>
      <c r="M43" s="69">
        <v>2014</v>
      </c>
      <c r="N43" s="69">
        <v>2023</v>
      </c>
      <c r="O43" s="69">
        <v>2025</v>
      </c>
      <c r="P43" s="69">
        <v>10</v>
      </c>
      <c r="Q43" s="68" t="s">
        <v>257</v>
      </c>
      <c r="R43" s="188">
        <f t="shared" si="2"/>
        <v>2024</v>
      </c>
      <c r="S43" s="68" t="s">
        <v>63</v>
      </c>
      <c r="T43" s="68"/>
      <c r="U43" s="188">
        <f t="shared" si="1"/>
        <v>2024</v>
      </c>
      <c r="V43" s="392"/>
      <c r="W43" s="392"/>
      <c r="X43" s="392"/>
      <c r="Y43" s="392"/>
    </row>
    <row r="44" spans="1:25" s="2" customFormat="1" ht="30.2" customHeight="1" x14ac:dyDescent="0.2">
      <c r="A44" s="392"/>
      <c r="B44" s="392"/>
      <c r="C44" s="392"/>
      <c r="D44" s="392"/>
      <c r="E44" s="392"/>
      <c r="F44" s="69" t="s">
        <v>39</v>
      </c>
      <c r="G44" s="392"/>
      <c r="H44" s="392"/>
      <c r="I44" s="392"/>
      <c r="J44" s="69">
        <v>3</v>
      </c>
      <c r="K44" s="69">
        <v>377</v>
      </c>
      <c r="L44" s="69">
        <v>9</v>
      </c>
      <c r="M44" s="69">
        <v>2014</v>
      </c>
      <c r="N44" s="69">
        <v>2023</v>
      </c>
      <c r="O44" s="69">
        <v>2025</v>
      </c>
      <c r="P44" s="69">
        <v>10</v>
      </c>
      <c r="Q44" s="68" t="s">
        <v>257</v>
      </c>
      <c r="R44" s="188">
        <f t="shared" si="2"/>
        <v>2024</v>
      </c>
      <c r="S44" s="68" t="s">
        <v>63</v>
      </c>
      <c r="T44" s="68"/>
      <c r="U44" s="188">
        <f t="shared" si="1"/>
        <v>2024</v>
      </c>
      <c r="V44" s="392"/>
      <c r="W44" s="392"/>
      <c r="X44" s="392"/>
      <c r="Y44" s="392"/>
    </row>
    <row r="45" spans="1:25" s="2" customFormat="1" ht="30.2" customHeight="1" x14ac:dyDescent="0.2">
      <c r="A45" s="392"/>
      <c r="B45" s="392"/>
      <c r="C45" s="392"/>
      <c r="D45" s="392"/>
      <c r="E45" s="392"/>
      <c r="F45" s="69" t="s">
        <v>39</v>
      </c>
      <c r="G45" s="392"/>
      <c r="H45" s="392"/>
      <c r="I45" s="392"/>
      <c r="J45" s="69">
        <v>2</v>
      </c>
      <c r="K45" s="69">
        <v>325</v>
      </c>
      <c r="L45" s="69">
        <v>9</v>
      </c>
      <c r="M45" s="69">
        <v>2014</v>
      </c>
      <c r="N45" s="69">
        <v>2023</v>
      </c>
      <c r="O45" s="69">
        <v>2025</v>
      </c>
      <c r="P45" s="69">
        <v>10</v>
      </c>
      <c r="Q45" s="68" t="s">
        <v>257</v>
      </c>
      <c r="R45" s="188">
        <f t="shared" si="2"/>
        <v>2024</v>
      </c>
      <c r="S45" s="68" t="s">
        <v>63</v>
      </c>
      <c r="T45" s="68"/>
      <c r="U45" s="188">
        <f t="shared" ref="U45:U75" si="3">IFERROR(IF(S45="",R45,S45+T45),R45)</f>
        <v>2024</v>
      </c>
      <c r="V45" s="392"/>
      <c r="W45" s="392"/>
      <c r="X45" s="392"/>
      <c r="Y45" s="392"/>
    </row>
    <row r="46" spans="1:25" s="2" customFormat="1" ht="30.2" customHeight="1" x14ac:dyDescent="0.2">
      <c r="A46" s="392"/>
      <c r="B46" s="392"/>
      <c r="C46" s="392"/>
      <c r="D46" s="392"/>
      <c r="E46" s="392"/>
      <c r="F46" s="69" t="s">
        <v>39</v>
      </c>
      <c r="G46" s="392"/>
      <c r="H46" s="392"/>
      <c r="I46" s="392"/>
      <c r="J46" s="69">
        <v>2</v>
      </c>
      <c r="K46" s="69">
        <v>108</v>
      </c>
      <c r="L46" s="69">
        <v>5</v>
      </c>
      <c r="M46" s="69">
        <v>2014</v>
      </c>
      <c r="N46" s="69">
        <v>2023</v>
      </c>
      <c r="O46" s="69">
        <v>2025</v>
      </c>
      <c r="P46" s="69">
        <v>10</v>
      </c>
      <c r="Q46" s="68" t="s">
        <v>257</v>
      </c>
      <c r="R46" s="188">
        <f t="shared" si="2"/>
        <v>2024</v>
      </c>
      <c r="S46" s="68" t="s">
        <v>63</v>
      </c>
      <c r="T46" s="68"/>
      <c r="U46" s="188">
        <f t="shared" si="3"/>
        <v>2024</v>
      </c>
      <c r="V46" s="392"/>
      <c r="W46" s="392"/>
      <c r="X46" s="392"/>
      <c r="Y46" s="392"/>
    </row>
    <row r="47" spans="1:25" s="2" customFormat="1" ht="30.2" customHeight="1" x14ac:dyDescent="0.2">
      <c r="A47" s="392"/>
      <c r="B47" s="392"/>
      <c r="C47" s="392"/>
      <c r="D47" s="392"/>
      <c r="E47" s="392"/>
      <c r="F47" s="69" t="s">
        <v>39</v>
      </c>
      <c r="G47" s="392"/>
      <c r="H47" s="392"/>
      <c r="I47" s="392"/>
      <c r="J47" s="69">
        <v>2.5</v>
      </c>
      <c r="K47" s="69">
        <v>57</v>
      </c>
      <c r="L47" s="69">
        <v>5</v>
      </c>
      <c r="M47" s="69">
        <v>2014</v>
      </c>
      <c r="N47" s="69">
        <v>2023</v>
      </c>
      <c r="O47" s="69">
        <v>2025</v>
      </c>
      <c r="P47" s="69">
        <v>10</v>
      </c>
      <c r="Q47" s="68" t="s">
        <v>257</v>
      </c>
      <c r="R47" s="188">
        <f t="shared" si="2"/>
        <v>2024</v>
      </c>
      <c r="S47" s="68" t="s">
        <v>63</v>
      </c>
      <c r="T47" s="68"/>
      <c r="U47" s="188">
        <f t="shared" si="3"/>
        <v>2024</v>
      </c>
      <c r="V47" s="392"/>
      <c r="W47" s="392"/>
      <c r="X47" s="392"/>
      <c r="Y47" s="392"/>
    </row>
    <row r="48" spans="1:25" s="2" customFormat="1" ht="30.2" customHeight="1" x14ac:dyDescent="0.2">
      <c r="A48" s="392"/>
      <c r="B48" s="392"/>
      <c r="C48" s="392"/>
      <c r="D48" s="392"/>
      <c r="E48" s="392"/>
      <c r="F48" s="69" t="s">
        <v>39</v>
      </c>
      <c r="G48" s="392"/>
      <c r="H48" s="392"/>
      <c r="I48" s="392"/>
      <c r="J48" s="69">
        <v>0.5</v>
      </c>
      <c r="K48" s="69">
        <v>32</v>
      </c>
      <c r="L48" s="69">
        <v>5</v>
      </c>
      <c r="M48" s="69">
        <v>2014</v>
      </c>
      <c r="N48" s="69">
        <v>2023</v>
      </c>
      <c r="O48" s="69">
        <v>2025</v>
      </c>
      <c r="P48" s="69">
        <v>10</v>
      </c>
      <c r="Q48" s="68" t="s">
        <v>257</v>
      </c>
      <c r="R48" s="188">
        <f t="shared" si="2"/>
        <v>2024</v>
      </c>
      <c r="S48" s="68" t="s">
        <v>63</v>
      </c>
      <c r="T48" s="68"/>
      <c r="U48" s="188">
        <f t="shared" si="3"/>
        <v>2024</v>
      </c>
      <c r="V48" s="392"/>
      <c r="W48" s="392"/>
      <c r="X48" s="392"/>
      <c r="Y48" s="392"/>
    </row>
    <row r="49" spans="1:25" s="2" customFormat="1" ht="30.2" customHeight="1" x14ac:dyDescent="0.2">
      <c r="A49" s="392"/>
      <c r="B49" s="392"/>
      <c r="C49" s="392"/>
      <c r="D49" s="497" t="s">
        <v>5558</v>
      </c>
      <c r="E49" s="392" t="s">
        <v>5533</v>
      </c>
      <c r="F49" s="69" t="s">
        <v>39</v>
      </c>
      <c r="G49" s="392" t="s">
        <v>5555</v>
      </c>
      <c r="H49" s="392" t="s">
        <v>5447</v>
      </c>
      <c r="I49" s="392" t="s">
        <v>5549</v>
      </c>
      <c r="J49" s="69">
        <v>128</v>
      </c>
      <c r="K49" s="69">
        <v>530</v>
      </c>
      <c r="L49" s="69">
        <v>10</v>
      </c>
      <c r="M49" s="69">
        <v>2014</v>
      </c>
      <c r="N49" s="69">
        <v>2023</v>
      </c>
      <c r="O49" s="69">
        <v>2025</v>
      </c>
      <c r="P49" s="69">
        <v>10</v>
      </c>
      <c r="Q49" s="68" t="s">
        <v>257</v>
      </c>
      <c r="R49" s="188">
        <f t="shared" si="2"/>
        <v>2024</v>
      </c>
      <c r="S49" s="68" t="s">
        <v>63</v>
      </c>
      <c r="T49" s="68"/>
      <c r="U49" s="188">
        <f t="shared" si="3"/>
        <v>2024</v>
      </c>
      <c r="V49" s="392"/>
      <c r="W49" s="392"/>
      <c r="X49" s="392"/>
      <c r="Y49" s="392"/>
    </row>
    <row r="50" spans="1:25" s="2" customFormat="1" ht="30.2" customHeight="1" x14ac:dyDescent="0.2">
      <c r="A50" s="392"/>
      <c r="B50" s="392"/>
      <c r="C50" s="392"/>
      <c r="D50" s="392"/>
      <c r="E50" s="392"/>
      <c r="F50" s="69" t="s">
        <v>39</v>
      </c>
      <c r="G50" s="392"/>
      <c r="H50" s="392"/>
      <c r="I50" s="392"/>
      <c r="J50" s="69">
        <v>3</v>
      </c>
      <c r="K50" s="69">
        <v>377</v>
      </c>
      <c r="L50" s="69">
        <v>9</v>
      </c>
      <c r="M50" s="69">
        <v>2014</v>
      </c>
      <c r="N50" s="69">
        <v>2023</v>
      </c>
      <c r="O50" s="69">
        <v>2025</v>
      </c>
      <c r="P50" s="69">
        <v>10</v>
      </c>
      <c r="Q50" s="68" t="s">
        <v>257</v>
      </c>
      <c r="R50" s="188">
        <f t="shared" si="2"/>
        <v>2024</v>
      </c>
      <c r="S50" s="68" t="s">
        <v>63</v>
      </c>
      <c r="T50" s="68"/>
      <c r="U50" s="188">
        <f t="shared" si="3"/>
        <v>2024</v>
      </c>
      <c r="V50" s="392"/>
      <c r="W50" s="392"/>
      <c r="X50" s="392"/>
      <c r="Y50" s="392"/>
    </row>
    <row r="51" spans="1:25" s="2" customFormat="1" ht="30.2" customHeight="1" x14ac:dyDescent="0.2">
      <c r="A51" s="392"/>
      <c r="B51" s="392"/>
      <c r="C51" s="392"/>
      <c r="D51" s="392"/>
      <c r="E51" s="392"/>
      <c r="F51" s="69" t="s">
        <v>39</v>
      </c>
      <c r="G51" s="392"/>
      <c r="H51" s="392"/>
      <c r="I51" s="392"/>
      <c r="J51" s="69">
        <v>2</v>
      </c>
      <c r="K51" s="69">
        <v>325</v>
      </c>
      <c r="L51" s="69">
        <v>9</v>
      </c>
      <c r="M51" s="69">
        <v>2014</v>
      </c>
      <c r="N51" s="69">
        <v>2023</v>
      </c>
      <c r="O51" s="69">
        <v>2025</v>
      </c>
      <c r="P51" s="69">
        <v>10</v>
      </c>
      <c r="Q51" s="68" t="s">
        <v>257</v>
      </c>
      <c r="R51" s="188">
        <f t="shared" si="2"/>
        <v>2024</v>
      </c>
      <c r="S51" s="68" t="s">
        <v>63</v>
      </c>
      <c r="T51" s="68"/>
      <c r="U51" s="188">
        <f t="shared" si="3"/>
        <v>2024</v>
      </c>
      <c r="V51" s="392"/>
      <c r="W51" s="392"/>
      <c r="X51" s="392"/>
      <c r="Y51" s="392"/>
    </row>
    <row r="52" spans="1:25" s="2" customFormat="1" ht="30.2" customHeight="1" x14ac:dyDescent="0.2">
      <c r="A52" s="392"/>
      <c r="B52" s="392"/>
      <c r="C52" s="392"/>
      <c r="D52" s="392"/>
      <c r="E52" s="392"/>
      <c r="F52" s="69" t="s">
        <v>39</v>
      </c>
      <c r="G52" s="392"/>
      <c r="H52" s="392"/>
      <c r="I52" s="392"/>
      <c r="J52" s="69">
        <v>2</v>
      </c>
      <c r="K52" s="69">
        <v>108</v>
      </c>
      <c r="L52" s="69">
        <v>5</v>
      </c>
      <c r="M52" s="69">
        <v>2014</v>
      </c>
      <c r="N52" s="69">
        <v>2023</v>
      </c>
      <c r="O52" s="69">
        <v>2025</v>
      </c>
      <c r="P52" s="69">
        <v>10</v>
      </c>
      <c r="Q52" s="68" t="s">
        <v>257</v>
      </c>
      <c r="R52" s="188">
        <f t="shared" si="2"/>
        <v>2024</v>
      </c>
      <c r="S52" s="68" t="s">
        <v>63</v>
      </c>
      <c r="T52" s="68"/>
      <c r="U52" s="188">
        <f t="shared" si="3"/>
        <v>2024</v>
      </c>
      <c r="V52" s="392"/>
      <c r="W52" s="392"/>
      <c r="X52" s="392"/>
      <c r="Y52" s="392"/>
    </row>
    <row r="53" spans="1:25" s="2" customFormat="1" ht="30.2" customHeight="1" x14ac:dyDescent="0.2">
      <c r="A53" s="392"/>
      <c r="B53" s="392"/>
      <c r="C53" s="392"/>
      <c r="D53" s="392"/>
      <c r="E53" s="392"/>
      <c r="F53" s="69" t="s">
        <v>39</v>
      </c>
      <c r="G53" s="392"/>
      <c r="H53" s="392"/>
      <c r="I53" s="392"/>
      <c r="J53" s="69">
        <v>2.5</v>
      </c>
      <c r="K53" s="69">
        <v>57</v>
      </c>
      <c r="L53" s="69">
        <v>5</v>
      </c>
      <c r="M53" s="69">
        <v>2014</v>
      </c>
      <c r="N53" s="69">
        <v>2023</v>
      </c>
      <c r="O53" s="69">
        <v>2025</v>
      </c>
      <c r="P53" s="69">
        <v>10</v>
      </c>
      <c r="Q53" s="68" t="s">
        <v>257</v>
      </c>
      <c r="R53" s="188">
        <f t="shared" si="2"/>
        <v>2024</v>
      </c>
      <c r="S53" s="68" t="s">
        <v>63</v>
      </c>
      <c r="T53" s="68"/>
      <c r="U53" s="188">
        <f t="shared" si="3"/>
        <v>2024</v>
      </c>
      <c r="V53" s="392"/>
      <c r="W53" s="392"/>
      <c r="X53" s="392"/>
      <c r="Y53" s="392"/>
    </row>
    <row r="54" spans="1:25" s="2" customFormat="1" ht="30.2" customHeight="1" x14ac:dyDescent="0.2">
      <c r="A54" s="392"/>
      <c r="B54" s="392"/>
      <c r="C54" s="392"/>
      <c r="D54" s="392"/>
      <c r="E54" s="392"/>
      <c r="F54" s="69" t="s">
        <v>39</v>
      </c>
      <c r="G54" s="392"/>
      <c r="H54" s="392"/>
      <c r="I54" s="392"/>
      <c r="J54" s="69">
        <v>0.5</v>
      </c>
      <c r="K54" s="69">
        <v>32</v>
      </c>
      <c r="L54" s="69">
        <v>5</v>
      </c>
      <c r="M54" s="69">
        <v>2014</v>
      </c>
      <c r="N54" s="69">
        <v>2023</v>
      </c>
      <c r="O54" s="69">
        <v>2025</v>
      </c>
      <c r="P54" s="69">
        <v>10</v>
      </c>
      <c r="Q54" s="68" t="s">
        <v>257</v>
      </c>
      <c r="R54" s="188">
        <f t="shared" si="2"/>
        <v>2024</v>
      </c>
      <c r="S54" s="68" t="s">
        <v>63</v>
      </c>
      <c r="T54" s="68"/>
      <c r="U54" s="188">
        <f t="shared" si="3"/>
        <v>2024</v>
      </c>
      <c r="V54" s="392"/>
      <c r="W54" s="392"/>
      <c r="X54" s="392"/>
      <c r="Y54" s="392"/>
    </row>
    <row r="55" spans="1:25" s="2" customFormat="1" ht="30.2" customHeight="1" x14ac:dyDescent="0.2">
      <c r="A55" s="392"/>
      <c r="B55" s="392"/>
      <c r="C55" s="392"/>
      <c r="D55" s="497" t="s">
        <v>5559</v>
      </c>
      <c r="E55" s="392" t="s">
        <v>5533</v>
      </c>
      <c r="F55" s="69" t="s">
        <v>39</v>
      </c>
      <c r="G55" s="392" t="s">
        <v>5555</v>
      </c>
      <c r="H55" s="392" t="s">
        <v>5447</v>
      </c>
      <c r="I55" s="392" t="s">
        <v>5549</v>
      </c>
      <c r="J55" s="69">
        <v>11.5</v>
      </c>
      <c r="K55" s="69">
        <v>325</v>
      </c>
      <c r="L55" s="69">
        <v>9</v>
      </c>
      <c r="M55" s="69">
        <v>2014</v>
      </c>
      <c r="N55" s="69">
        <v>2023</v>
      </c>
      <c r="O55" s="69">
        <v>2025</v>
      </c>
      <c r="P55" s="69">
        <v>10</v>
      </c>
      <c r="Q55" s="68" t="s">
        <v>257</v>
      </c>
      <c r="R55" s="188">
        <f t="shared" si="2"/>
        <v>2024</v>
      </c>
      <c r="S55" s="68" t="s">
        <v>63</v>
      </c>
      <c r="T55" s="68"/>
      <c r="U55" s="188">
        <f t="shared" si="3"/>
        <v>2024</v>
      </c>
      <c r="V55" s="392"/>
      <c r="W55" s="392"/>
      <c r="X55" s="392"/>
      <c r="Y55" s="392"/>
    </row>
    <row r="56" spans="1:25" s="2" customFormat="1" ht="30.2" customHeight="1" x14ac:dyDescent="0.2">
      <c r="A56" s="392"/>
      <c r="B56" s="392"/>
      <c r="C56" s="392"/>
      <c r="D56" s="392"/>
      <c r="E56" s="392"/>
      <c r="F56" s="69" t="s">
        <v>39</v>
      </c>
      <c r="G56" s="392"/>
      <c r="H56" s="392"/>
      <c r="I56" s="392"/>
      <c r="J56" s="69">
        <v>2</v>
      </c>
      <c r="K56" s="69">
        <v>57</v>
      </c>
      <c r="L56" s="69">
        <v>5</v>
      </c>
      <c r="M56" s="69">
        <v>2014</v>
      </c>
      <c r="N56" s="69">
        <v>2023</v>
      </c>
      <c r="O56" s="69">
        <v>2025</v>
      </c>
      <c r="P56" s="69">
        <v>10</v>
      </c>
      <c r="Q56" s="68" t="s">
        <v>257</v>
      </c>
      <c r="R56" s="188">
        <f t="shared" si="2"/>
        <v>2024</v>
      </c>
      <c r="S56" s="68" t="s">
        <v>63</v>
      </c>
      <c r="T56" s="68"/>
      <c r="U56" s="188">
        <f t="shared" si="3"/>
        <v>2024</v>
      </c>
      <c r="V56" s="392"/>
      <c r="W56" s="392"/>
      <c r="X56" s="392"/>
      <c r="Y56" s="392"/>
    </row>
    <row r="57" spans="1:25" s="2" customFormat="1" ht="30.2" customHeight="1" x14ac:dyDescent="0.2">
      <c r="A57" s="392"/>
      <c r="B57" s="392"/>
      <c r="C57" s="392"/>
      <c r="D57" s="392"/>
      <c r="E57" s="392"/>
      <c r="F57" s="69" t="s">
        <v>39</v>
      </c>
      <c r="G57" s="392"/>
      <c r="H57" s="392"/>
      <c r="I57" s="392"/>
      <c r="J57" s="69">
        <v>0.5</v>
      </c>
      <c r="K57" s="69">
        <v>32</v>
      </c>
      <c r="L57" s="69">
        <v>5</v>
      </c>
      <c r="M57" s="69">
        <v>2014</v>
      </c>
      <c r="N57" s="69">
        <v>2023</v>
      </c>
      <c r="O57" s="69">
        <v>2025</v>
      </c>
      <c r="P57" s="69">
        <v>10</v>
      </c>
      <c r="Q57" s="68" t="s">
        <v>257</v>
      </c>
      <c r="R57" s="188">
        <f t="shared" si="2"/>
        <v>2024</v>
      </c>
      <c r="S57" s="68" t="s">
        <v>63</v>
      </c>
      <c r="T57" s="68"/>
      <c r="U57" s="188">
        <f t="shared" si="3"/>
        <v>2024</v>
      </c>
      <c r="V57" s="392"/>
      <c r="W57" s="392"/>
      <c r="X57" s="392"/>
      <c r="Y57" s="392"/>
    </row>
    <row r="58" spans="1:25" s="2" customFormat="1" ht="30.2" customHeight="1" x14ac:dyDescent="0.2">
      <c r="A58" s="392"/>
      <c r="B58" s="392"/>
      <c r="C58" s="392"/>
      <c r="D58" s="497" t="s">
        <v>5560</v>
      </c>
      <c r="E58" s="392" t="s">
        <v>5533</v>
      </c>
      <c r="F58" s="69" t="s">
        <v>39</v>
      </c>
      <c r="G58" s="392" t="s">
        <v>5555</v>
      </c>
      <c r="H58" s="392" t="s">
        <v>5447</v>
      </c>
      <c r="I58" s="392" t="s">
        <v>5549</v>
      </c>
      <c r="J58" s="69">
        <v>11.5</v>
      </c>
      <c r="K58" s="69">
        <v>325</v>
      </c>
      <c r="L58" s="69">
        <v>9</v>
      </c>
      <c r="M58" s="69">
        <v>2014</v>
      </c>
      <c r="N58" s="69">
        <v>2023</v>
      </c>
      <c r="O58" s="69">
        <v>2025</v>
      </c>
      <c r="P58" s="69">
        <v>10</v>
      </c>
      <c r="Q58" s="68" t="s">
        <v>257</v>
      </c>
      <c r="R58" s="188">
        <f t="shared" si="2"/>
        <v>2024</v>
      </c>
      <c r="S58" s="68" t="s">
        <v>63</v>
      </c>
      <c r="T58" s="68"/>
      <c r="U58" s="188">
        <f t="shared" si="3"/>
        <v>2024</v>
      </c>
      <c r="V58" s="392"/>
      <c r="W58" s="392"/>
      <c r="X58" s="392"/>
      <c r="Y58" s="392"/>
    </row>
    <row r="59" spans="1:25" s="2" customFormat="1" ht="30.2" customHeight="1" x14ac:dyDescent="0.2">
      <c r="A59" s="392"/>
      <c r="B59" s="392"/>
      <c r="C59" s="392"/>
      <c r="D59" s="392"/>
      <c r="E59" s="392"/>
      <c r="F59" s="69" t="s">
        <v>39</v>
      </c>
      <c r="G59" s="392"/>
      <c r="H59" s="392"/>
      <c r="I59" s="392"/>
      <c r="J59" s="69">
        <v>2</v>
      </c>
      <c r="K59" s="69">
        <v>57</v>
      </c>
      <c r="L59" s="69">
        <v>5</v>
      </c>
      <c r="M59" s="69">
        <v>2014</v>
      </c>
      <c r="N59" s="69">
        <v>2023</v>
      </c>
      <c r="O59" s="69">
        <v>2025</v>
      </c>
      <c r="P59" s="69">
        <v>10</v>
      </c>
      <c r="Q59" s="68" t="s">
        <v>257</v>
      </c>
      <c r="R59" s="188">
        <f t="shared" si="2"/>
        <v>2024</v>
      </c>
      <c r="S59" s="68" t="s">
        <v>63</v>
      </c>
      <c r="T59" s="68"/>
      <c r="U59" s="188">
        <f t="shared" si="3"/>
        <v>2024</v>
      </c>
      <c r="V59" s="392"/>
      <c r="W59" s="392"/>
      <c r="X59" s="392"/>
      <c r="Y59" s="392"/>
    </row>
    <row r="60" spans="1:25" s="2" customFormat="1" ht="30.2" customHeight="1" x14ac:dyDescent="0.2">
      <c r="A60" s="392"/>
      <c r="B60" s="392"/>
      <c r="C60" s="392"/>
      <c r="D60" s="392"/>
      <c r="E60" s="392"/>
      <c r="F60" s="69" t="s">
        <v>39</v>
      </c>
      <c r="G60" s="392"/>
      <c r="H60" s="392"/>
      <c r="I60" s="392"/>
      <c r="J60" s="69">
        <v>0.5</v>
      </c>
      <c r="K60" s="69">
        <v>32</v>
      </c>
      <c r="L60" s="69">
        <v>5</v>
      </c>
      <c r="M60" s="69">
        <v>2014</v>
      </c>
      <c r="N60" s="69">
        <v>2023</v>
      </c>
      <c r="O60" s="69">
        <v>2025</v>
      </c>
      <c r="P60" s="69">
        <v>10</v>
      </c>
      <c r="Q60" s="68" t="s">
        <v>257</v>
      </c>
      <c r="R60" s="188">
        <f t="shared" si="2"/>
        <v>2024</v>
      </c>
      <c r="S60" s="68" t="s">
        <v>63</v>
      </c>
      <c r="T60" s="68"/>
      <c r="U60" s="188">
        <f t="shared" si="3"/>
        <v>2024</v>
      </c>
      <c r="V60" s="392"/>
      <c r="W60" s="392"/>
      <c r="X60" s="392"/>
      <c r="Y60" s="392"/>
    </row>
    <row r="61" spans="1:25" s="2" customFormat="1" ht="30.2" customHeight="1" x14ac:dyDescent="0.2">
      <c r="A61" s="392"/>
      <c r="B61" s="392"/>
      <c r="C61" s="392"/>
      <c r="D61" s="497" t="s">
        <v>5561</v>
      </c>
      <c r="E61" s="392" t="s">
        <v>5533</v>
      </c>
      <c r="F61" s="69" t="s">
        <v>39</v>
      </c>
      <c r="G61" s="392" t="s">
        <v>5555</v>
      </c>
      <c r="H61" s="392" t="s">
        <v>5447</v>
      </c>
      <c r="I61" s="392" t="s">
        <v>5549</v>
      </c>
      <c r="J61" s="69">
        <v>57</v>
      </c>
      <c r="K61" s="69">
        <v>325</v>
      </c>
      <c r="L61" s="69">
        <v>9</v>
      </c>
      <c r="M61" s="69">
        <v>2014</v>
      </c>
      <c r="N61" s="69">
        <v>2023</v>
      </c>
      <c r="O61" s="69">
        <v>2025</v>
      </c>
      <c r="P61" s="69">
        <v>10</v>
      </c>
      <c r="Q61" s="68" t="s">
        <v>257</v>
      </c>
      <c r="R61" s="188">
        <f t="shared" si="2"/>
        <v>2024</v>
      </c>
      <c r="S61" s="68" t="s">
        <v>63</v>
      </c>
      <c r="T61" s="68"/>
      <c r="U61" s="188">
        <f t="shared" si="3"/>
        <v>2024</v>
      </c>
      <c r="V61" s="392"/>
      <c r="W61" s="392"/>
      <c r="X61" s="392"/>
      <c r="Y61" s="392"/>
    </row>
    <row r="62" spans="1:25" s="2" customFormat="1" ht="30.2" customHeight="1" x14ac:dyDescent="0.2">
      <c r="A62" s="392"/>
      <c r="B62" s="392"/>
      <c r="C62" s="392"/>
      <c r="D62" s="392"/>
      <c r="E62" s="392"/>
      <c r="F62" s="69" t="s">
        <v>39</v>
      </c>
      <c r="G62" s="392"/>
      <c r="H62" s="392"/>
      <c r="I62" s="392"/>
      <c r="J62" s="69">
        <v>2</v>
      </c>
      <c r="K62" s="69">
        <v>273</v>
      </c>
      <c r="L62" s="69">
        <v>8</v>
      </c>
      <c r="M62" s="69">
        <v>2014</v>
      </c>
      <c r="N62" s="69">
        <v>2023</v>
      </c>
      <c r="O62" s="69">
        <v>2025</v>
      </c>
      <c r="P62" s="69">
        <v>10</v>
      </c>
      <c r="Q62" s="68" t="s">
        <v>257</v>
      </c>
      <c r="R62" s="188">
        <f t="shared" si="2"/>
        <v>2024</v>
      </c>
      <c r="S62" s="68" t="s">
        <v>63</v>
      </c>
      <c r="T62" s="68"/>
      <c r="U62" s="188">
        <f t="shared" si="3"/>
        <v>2024</v>
      </c>
      <c r="V62" s="392"/>
      <c r="W62" s="392"/>
      <c r="X62" s="392"/>
      <c r="Y62" s="392"/>
    </row>
    <row r="63" spans="1:25" s="2" customFormat="1" ht="30.2" customHeight="1" x14ac:dyDescent="0.2">
      <c r="A63" s="392"/>
      <c r="B63" s="392"/>
      <c r="C63" s="392"/>
      <c r="D63" s="392"/>
      <c r="E63" s="392"/>
      <c r="F63" s="69" t="s">
        <v>39</v>
      </c>
      <c r="G63" s="392"/>
      <c r="H63" s="392"/>
      <c r="I63" s="392"/>
      <c r="J63" s="69">
        <v>2</v>
      </c>
      <c r="K63" s="69">
        <v>89</v>
      </c>
      <c r="L63" s="69">
        <v>5</v>
      </c>
      <c r="M63" s="69">
        <v>2014</v>
      </c>
      <c r="N63" s="69">
        <v>2023</v>
      </c>
      <c r="O63" s="69">
        <v>2025</v>
      </c>
      <c r="P63" s="69">
        <v>10</v>
      </c>
      <c r="Q63" s="68" t="s">
        <v>257</v>
      </c>
      <c r="R63" s="188">
        <f t="shared" si="2"/>
        <v>2024</v>
      </c>
      <c r="S63" s="68" t="s">
        <v>63</v>
      </c>
      <c r="T63" s="68"/>
      <c r="U63" s="188">
        <f t="shared" si="3"/>
        <v>2024</v>
      </c>
      <c r="V63" s="392"/>
      <c r="W63" s="392"/>
      <c r="X63" s="392"/>
      <c r="Y63" s="392"/>
    </row>
    <row r="64" spans="1:25" s="2" customFormat="1" ht="30.2" customHeight="1" x14ac:dyDescent="0.2">
      <c r="A64" s="392"/>
      <c r="B64" s="392"/>
      <c r="C64" s="392"/>
      <c r="D64" s="497" t="s">
        <v>5562</v>
      </c>
      <c r="E64" s="392" t="s">
        <v>5533</v>
      </c>
      <c r="F64" s="69" t="s">
        <v>39</v>
      </c>
      <c r="G64" s="392" t="s">
        <v>5553</v>
      </c>
      <c r="H64" s="392" t="s">
        <v>5447</v>
      </c>
      <c r="I64" s="392" t="s">
        <v>5549</v>
      </c>
      <c r="J64" s="69">
        <v>48</v>
      </c>
      <c r="K64" s="69">
        <v>325</v>
      </c>
      <c r="L64" s="69">
        <v>9</v>
      </c>
      <c r="M64" s="69">
        <v>2014</v>
      </c>
      <c r="N64" s="69">
        <v>2023</v>
      </c>
      <c r="O64" s="69">
        <v>2025</v>
      </c>
      <c r="P64" s="69">
        <v>10</v>
      </c>
      <c r="Q64" s="67" t="s">
        <v>257</v>
      </c>
      <c r="R64" s="188">
        <f t="shared" si="2"/>
        <v>2024</v>
      </c>
      <c r="S64" s="68" t="s">
        <v>63</v>
      </c>
      <c r="T64" s="68"/>
      <c r="U64" s="188">
        <f t="shared" si="3"/>
        <v>2024</v>
      </c>
      <c r="V64" s="392"/>
      <c r="W64" s="392"/>
      <c r="X64" s="392"/>
      <c r="Y64" s="392"/>
    </row>
    <row r="65" spans="1:25" s="2" customFormat="1" ht="30.2" customHeight="1" x14ac:dyDescent="0.2">
      <c r="A65" s="392"/>
      <c r="B65" s="392"/>
      <c r="C65" s="392"/>
      <c r="D65" s="392"/>
      <c r="E65" s="392"/>
      <c r="F65" s="69" t="s">
        <v>39</v>
      </c>
      <c r="G65" s="392"/>
      <c r="H65" s="392"/>
      <c r="I65" s="392"/>
      <c r="J65" s="69">
        <v>3</v>
      </c>
      <c r="K65" s="69">
        <v>159</v>
      </c>
      <c r="L65" s="69">
        <v>6</v>
      </c>
      <c r="M65" s="69">
        <v>2014</v>
      </c>
      <c r="N65" s="69">
        <v>2023</v>
      </c>
      <c r="O65" s="69">
        <v>2025</v>
      </c>
      <c r="P65" s="69">
        <v>10</v>
      </c>
      <c r="Q65" s="67" t="s">
        <v>257</v>
      </c>
      <c r="R65" s="188">
        <f t="shared" si="2"/>
        <v>2024</v>
      </c>
      <c r="S65" s="68" t="s">
        <v>63</v>
      </c>
      <c r="T65" s="68"/>
      <c r="U65" s="188">
        <f t="shared" si="3"/>
        <v>2024</v>
      </c>
      <c r="V65" s="392"/>
      <c r="W65" s="392"/>
      <c r="X65" s="392"/>
      <c r="Y65" s="392"/>
    </row>
    <row r="66" spans="1:25" s="2" customFormat="1" ht="30.2" customHeight="1" x14ac:dyDescent="0.2">
      <c r="A66" s="392"/>
      <c r="B66" s="392"/>
      <c r="C66" s="392"/>
      <c r="D66" s="392"/>
      <c r="E66" s="392"/>
      <c r="F66" s="69" t="s">
        <v>39</v>
      </c>
      <c r="G66" s="392"/>
      <c r="H66" s="392"/>
      <c r="I66" s="392"/>
      <c r="J66" s="69">
        <v>1</v>
      </c>
      <c r="K66" s="69">
        <v>32</v>
      </c>
      <c r="L66" s="69">
        <v>5</v>
      </c>
      <c r="M66" s="69">
        <v>2014</v>
      </c>
      <c r="N66" s="69">
        <v>2023</v>
      </c>
      <c r="O66" s="69">
        <v>2025</v>
      </c>
      <c r="P66" s="69">
        <v>10</v>
      </c>
      <c r="Q66" s="67" t="s">
        <v>257</v>
      </c>
      <c r="R66" s="188">
        <f t="shared" si="2"/>
        <v>2024</v>
      </c>
      <c r="S66" s="68" t="s">
        <v>63</v>
      </c>
      <c r="T66" s="68"/>
      <c r="U66" s="188">
        <f t="shared" si="3"/>
        <v>2024</v>
      </c>
      <c r="V66" s="392"/>
      <c r="W66" s="392"/>
      <c r="X66" s="392"/>
      <c r="Y66" s="392"/>
    </row>
    <row r="67" spans="1:25" s="2" customFormat="1" ht="30.2" customHeight="1" x14ac:dyDescent="0.2">
      <c r="A67" s="392"/>
      <c r="B67" s="392"/>
      <c r="C67" s="392"/>
      <c r="D67" s="392"/>
      <c r="E67" s="392"/>
      <c r="F67" s="69" t="s">
        <v>39</v>
      </c>
      <c r="G67" s="392"/>
      <c r="H67" s="392"/>
      <c r="I67" s="392"/>
      <c r="J67" s="69">
        <v>1</v>
      </c>
      <c r="K67" s="69">
        <v>25</v>
      </c>
      <c r="L67" s="69">
        <v>5</v>
      </c>
      <c r="M67" s="69">
        <v>2014</v>
      </c>
      <c r="N67" s="69">
        <v>2023</v>
      </c>
      <c r="O67" s="69">
        <v>2025</v>
      </c>
      <c r="P67" s="69">
        <v>10</v>
      </c>
      <c r="Q67" s="67" t="s">
        <v>257</v>
      </c>
      <c r="R67" s="188">
        <f t="shared" si="2"/>
        <v>2024</v>
      </c>
      <c r="S67" s="68" t="s">
        <v>63</v>
      </c>
      <c r="T67" s="68"/>
      <c r="U67" s="188">
        <f t="shared" si="3"/>
        <v>2024</v>
      </c>
      <c r="V67" s="392"/>
      <c r="W67" s="392"/>
      <c r="X67" s="392"/>
      <c r="Y67" s="392"/>
    </row>
    <row r="68" spans="1:25" s="2" customFormat="1" ht="30.2" customHeight="1" x14ac:dyDescent="0.2">
      <c r="A68" s="393">
        <v>8</v>
      </c>
      <c r="B68" s="393" t="s">
        <v>5563</v>
      </c>
      <c r="C68" s="393" t="s">
        <v>5564</v>
      </c>
      <c r="D68" s="393" t="s">
        <v>5565</v>
      </c>
      <c r="E68" s="393" t="s">
        <v>5533</v>
      </c>
      <c r="F68" s="69" t="s">
        <v>39</v>
      </c>
      <c r="G68" s="393">
        <v>1.0249999999999999</v>
      </c>
      <c r="H68" s="393">
        <v>0.82</v>
      </c>
      <c r="I68" s="393" t="s">
        <v>5549</v>
      </c>
      <c r="J68" s="68">
        <v>7</v>
      </c>
      <c r="K68" s="68">
        <v>325</v>
      </c>
      <c r="L68" s="68">
        <v>9</v>
      </c>
      <c r="M68" s="69">
        <v>2014</v>
      </c>
      <c r="N68" s="69">
        <v>2023</v>
      </c>
      <c r="O68" s="69">
        <v>2025</v>
      </c>
      <c r="P68" s="69">
        <v>10</v>
      </c>
      <c r="Q68" s="67" t="s">
        <v>257</v>
      </c>
      <c r="R68" s="188">
        <f t="shared" si="2"/>
        <v>2024</v>
      </c>
      <c r="S68" s="68" t="s">
        <v>63</v>
      </c>
      <c r="T68" s="68"/>
      <c r="U68" s="188">
        <f t="shared" si="3"/>
        <v>2024</v>
      </c>
      <c r="V68" s="393">
        <v>7</v>
      </c>
      <c r="W68" s="393"/>
      <c r="X68" s="393">
        <v>7</v>
      </c>
      <c r="Y68" s="393" t="s">
        <v>7003</v>
      </c>
    </row>
    <row r="69" spans="1:25" s="2" customFormat="1" ht="30.2" customHeight="1" x14ac:dyDescent="0.2">
      <c r="A69" s="393"/>
      <c r="B69" s="393"/>
      <c r="C69" s="393"/>
      <c r="D69" s="393"/>
      <c r="E69" s="393"/>
      <c r="F69" s="69" t="s">
        <v>39</v>
      </c>
      <c r="G69" s="393"/>
      <c r="H69" s="393"/>
      <c r="I69" s="393"/>
      <c r="J69" s="68">
        <v>14.5</v>
      </c>
      <c r="K69" s="68">
        <v>273</v>
      </c>
      <c r="L69" s="68">
        <v>8</v>
      </c>
      <c r="M69" s="69">
        <v>2014</v>
      </c>
      <c r="N69" s="69">
        <v>2023</v>
      </c>
      <c r="O69" s="69">
        <v>2025</v>
      </c>
      <c r="P69" s="69">
        <v>10</v>
      </c>
      <c r="Q69" s="67" t="s">
        <v>257</v>
      </c>
      <c r="R69" s="188">
        <f t="shared" si="2"/>
        <v>2024</v>
      </c>
      <c r="S69" s="68" t="s">
        <v>63</v>
      </c>
      <c r="T69" s="68"/>
      <c r="U69" s="188">
        <f t="shared" si="3"/>
        <v>2024</v>
      </c>
      <c r="V69" s="393"/>
      <c r="W69" s="393"/>
      <c r="X69" s="393"/>
      <c r="Y69" s="393"/>
    </row>
    <row r="70" spans="1:25" s="2" customFormat="1" ht="30.2" customHeight="1" x14ac:dyDescent="0.2">
      <c r="A70" s="393"/>
      <c r="B70" s="393"/>
      <c r="C70" s="393"/>
      <c r="D70" s="393"/>
      <c r="E70" s="393"/>
      <c r="F70" s="69" t="s">
        <v>39</v>
      </c>
      <c r="G70" s="393"/>
      <c r="H70" s="393"/>
      <c r="I70" s="393"/>
      <c r="J70" s="68">
        <v>0.5</v>
      </c>
      <c r="K70" s="68">
        <v>57</v>
      </c>
      <c r="L70" s="68">
        <v>5</v>
      </c>
      <c r="M70" s="69">
        <v>2014</v>
      </c>
      <c r="N70" s="69">
        <v>2023</v>
      </c>
      <c r="O70" s="69">
        <v>2025</v>
      </c>
      <c r="P70" s="69">
        <v>10</v>
      </c>
      <c r="Q70" s="67" t="s">
        <v>257</v>
      </c>
      <c r="R70" s="188">
        <f t="shared" si="2"/>
        <v>2024</v>
      </c>
      <c r="S70" s="68" t="s">
        <v>63</v>
      </c>
      <c r="T70" s="68"/>
      <c r="U70" s="188">
        <f t="shared" si="3"/>
        <v>2024</v>
      </c>
      <c r="V70" s="393"/>
      <c r="W70" s="393"/>
      <c r="X70" s="393"/>
      <c r="Y70" s="393"/>
    </row>
    <row r="71" spans="1:25" s="2" customFormat="1" ht="30.2" customHeight="1" x14ac:dyDescent="0.2">
      <c r="A71" s="393"/>
      <c r="B71" s="393"/>
      <c r="C71" s="393"/>
      <c r="D71" s="393"/>
      <c r="E71" s="393"/>
      <c r="F71" s="69" t="s">
        <v>39</v>
      </c>
      <c r="G71" s="393"/>
      <c r="H71" s="393"/>
      <c r="I71" s="393"/>
      <c r="J71" s="68">
        <v>0.5</v>
      </c>
      <c r="K71" s="68">
        <v>32</v>
      </c>
      <c r="L71" s="68">
        <v>5</v>
      </c>
      <c r="M71" s="69">
        <v>2014</v>
      </c>
      <c r="N71" s="69">
        <v>2023</v>
      </c>
      <c r="O71" s="69">
        <v>2025</v>
      </c>
      <c r="P71" s="69">
        <v>10</v>
      </c>
      <c r="Q71" s="67" t="s">
        <v>257</v>
      </c>
      <c r="R71" s="188">
        <f t="shared" si="2"/>
        <v>2024</v>
      </c>
      <c r="S71" s="68" t="s">
        <v>63</v>
      </c>
      <c r="T71" s="68"/>
      <c r="U71" s="188">
        <f t="shared" si="3"/>
        <v>2024</v>
      </c>
      <c r="V71" s="393"/>
      <c r="W71" s="393"/>
      <c r="X71" s="393"/>
      <c r="Y71" s="393"/>
    </row>
    <row r="72" spans="1:25" s="2" customFormat="1" ht="30.2" customHeight="1" x14ac:dyDescent="0.2">
      <c r="A72" s="495" t="s">
        <v>5863</v>
      </c>
      <c r="B72" s="495" t="s">
        <v>5566</v>
      </c>
      <c r="C72" s="392" t="s">
        <v>5567</v>
      </c>
      <c r="D72" s="495" t="s">
        <v>5568</v>
      </c>
      <c r="E72" s="392" t="s">
        <v>5569</v>
      </c>
      <c r="F72" s="69" t="s">
        <v>39</v>
      </c>
      <c r="G72" s="392">
        <v>0.13</v>
      </c>
      <c r="H72" s="392">
        <v>0.1</v>
      </c>
      <c r="I72" s="392">
        <v>20</v>
      </c>
      <c r="J72" s="69">
        <v>227</v>
      </c>
      <c r="K72" s="69">
        <v>426</v>
      </c>
      <c r="L72" s="69">
        <v>10</v>
      </c>
      <c r="M72" s="69">
        <v>2010</v>
      </c>
      <c r="N72" s="68">
        <v>2023</v>
      </c>
      <c r="O72" s="68">
        <v>2025</v>
      </c>
      <c r="P72" s="67" t="s">
        <v>2521</v>
      </c>
      <c r="Q72" s="133" t="s">
        <v>83</v>
      </c>
      <c r="R72" s="188">
        <f t="shared" si="2"/>
        <v>2040</v>
      </c>
      <c r="S72" s="68" t="s">
        <v>63</v>
      </c>
      <c r="T72" s="68"/>
      <c r="U72" s="188">
        <f t="shared" si="3"/>
        <v>2040</v>
      </c>
      <c r="V72" s="493">
        <v>5</v>
      </c>
      <c r="W72" s="493">
        <v>4</v>
      </c>
      <c r="X72" s="493">
        <v>9</v>
      </c>
      <c r="Y72" s="495" t="s">
        <v>7003</v>
      </c>
    </row>
    <row r="73" spans="1:25" s="2" customFormat="1" ht="30.2" customHeight="1" x14ac:dyDescent="0.2">
      <c r="A73" s="392"/>
      <c r="B73" s="392"/>
      <c r="C73" s="392"/>
      <c r="D73" s="392"/>
      <c r="E73" s="392"/>
      <c r="F73" s="69" t="s">
        <v>39</v>
      </c>
      <c r="G73" s="392"/>
      <c r="H73" s="392"/>
      <c r="I73" s="392"/>
      <c r="J73" s="69">
        <v>11</v>
      </c>
      <c r="K73" s="69">
        <v>325</v>
      </c>
      <c r="L73" s="69">
        <v>8</v>
      </c>
      <c r="M73" s="69">
        <v>2010</v>
      </c>
      <c r="N73" s="68">
        <v>2023</v>
      </c>
      <c r="O73" s="68">
        <v>2025</v>
      </c>
      <c r="P73" s="67" t="s">
        <v>2521</v>
      </c>
      <c r="Q73" s="133" t="s">
        <v>83</v>
      </c>
      <c r="R73" s="188">
        <f t="shared" si="2"/>
        <v>2040</v>
      </c>
      <c r="S73" s="68" t="s">
        <v>63</v>
      </c>
      <c r="T73" s="68"/>
      <c r="U73" s="188">
        <f t="shared" si="3"/>
        <v>2040</v>
      </c>
      <c r="V73" s="392"/>
      <c r="W73" s="392"/>
      <c r="X73" s="392"/>
      <c r="Y73" s="392"/>
    </row>
    <row r="74" spans="1:25" s="2" customFormat="1" ht="30.2" customHeight="1" x14ac:dyDescent="0.2">
      <c r="A74" s="189" t="s">
        <v>1115</v>
      </c>
      <c r="B74" s="326" t="s">
        <v>5570</v>
      </c>
      <c r="C74" s="69" t="s">
        <v>5571</v>
      </c>
      <c r="D74" s="69" t="s">
        <v>5572</v>
      </c>
      <c r="E74" s="69" t="s">
        <v>5569</v>
      </c>
      <c r="F74" s="69" t="s">
        <v>39</v>
      </c>
      <c r="G74" s="69">
        <v>0.125</v>
      </c>
      <c r="H74" s="69">
        <v>0.1</v>
      </c>
      <c r="I74" s="69">
        <v>20</v>
      </c>
      <c r="J74" s="69">
        <v>173.5</v>
      </c>
      <c r="K74" s="69">
        <v>426</v>
      </c>
      <c r="L74" s="69">
        <v>9</v>
      </c>
      <c r="M74" s="69">
        <v>2010</v>
      </c>
      <c r="N74" s="68">
        <v>2023</v>
      </c>
      <c r="O74" s="68">
        <v>2025</v>
      </c>
      <c r="P74" s="67" t="s">
        <v>2521</v>
      </c>
      <c r="Q74" s="133" t="s">
        <v>83</v>
      </c>
      <c r="R74" s="188">
        <f t="shared" ref="R74:R82" si="4">IF(M74="","",M74+P74)</f>
        <v>2040</v>
      </c>
      <c r="S74" s="68" t="s">
        <v>63</v>
      </c>
      <c r="T74" s="68"/>
      <c r="U74" s="188">
        <f t="shared" si="3"/>
        <v>2040</v>
      </c>
      <c r="V74" s="246">
        <v>4</v>
      </c>
      <c r="W74" s="246">
        <v>1</v>
      </c>
      <c r="X74" s="246">
        <v>5</v>
      </c>
      <c r="Y74" s="189" t="s">
        <v>7003</v>
      </c>
    </row>
    <row r="75" spans="1:25" s="2" customFormat="1" ht="37.5" customHeight="1" x14ac:dyDescent="0.2">
      <c r="A75" s="69">
        <v>11</v>
      </c>
      <c r="B75" s="69" t="s">
        <v>5573</v>
      </c>
      <c r="C75" s="69" t="s">
        <v>5574</v>
      </c>
      <c r="D75" s="69" t="s">
        <v>5575</v>
      </c>
      <c r="E75" s="69" t="s">
        <v>5569</v>
      </c>
      <c r="F75" s="69" t="s">
        <v>39</v>
      </c>
      <c r="G75" s="69">
        <v>2</v>
      </c>
      <c r="H75" s="69">
        <v>1.6</v>
      </c>
      <c r="I75" s="69">
        <v>10</v>
      </c>
      <c r="J75" s="69">
        <v>3.25</v>
      </c>
      <c r="K75" s="69">
        <v>219</v>
      </c>
      <c r="L75" s="69">
        <v>8</v>
      </c>
      <c r="M75" s="69">
        <v>2010</v>
      </c>
      <c r="N75" s="69">
        <v>2021</v>
      </c>
      <c r="O75" s="69">
        <v>2025</v>
      </c>
      <c r="P75" s="67" t="s">
        <v>5576</v>
      </c>
      <c r="Q75" s="133" t="s">
        <v>83</v>
      </c>
      <c r="R75" s="188">
        <f t="shared" si="4"/>
        <v>2027</v>
      </c>
      <c r="S75" s="68" t="s">
        <v>63</v>
      </c>
      <c r="T75" s="68"/>
      <c r="U75" s="188">
        <f t="shared" si="3"/>
        <v>2027</v>
      </c>
      <c r="V75" s="69">
        <v>3</v>
      </c>
      <c r="W75" s="69">
        <v>6</v>
      </c>
      <c r="X75" s="69">
        <v>9</v>
      </c>
      <c r="Y75" s="108" t="s">
        <v>7003</v>
      </c>
    </row>
    <row r="76" spans="1:25" s="2" customFormat="1" ht="30.2" customHeight="1" x14ac:dyDescent="0.2">
      <c r="A76" s="105">
        <v>12</v>
      </c>
      <c r="B76" s="327" t="s">
        <v>5580</v>
      </c>
      <c r="C76" s="69" t="s">
        <v>5581</v>
      </c>
      <c r="D76" s="190" t="s">
        <v>5582</v>
      </c>
      <c r="E76" s="69" t="s">
        <v>5583</v>
      </c>
      <c r="F76" s="69" t="s">
        <v>88</v>
      </c>
      <c r="G76" s="111">
        <v>0.1</v>
      </c>
      <c r="H76" s="111">
        <v>0.1</v>
      </c>
      <c r="I76" s="111" t="s">
        <v>5584</v>
      </c>
      <c r="J76" s="111">
        <v>47.6</v>
      </c>
      <c r="K76" s="111">
        <v>108</v>
      </c>
      <c r="L76" s="111">
        <v>4</v>
      </c>
      <c r="M76" s="68">
        <v>2010</v>
      </c>
      <c r="N76" s="69">
        <v>2021</v>
      </c>
      <c r="O76" s="69">
        <v>2025</v>
      </c>
      <c r="P76" s="111">
        <v>20</v>
      </c>
      <c r="Q76" s="111" t="s">
        <v>83</v>
      </c>
      <c r="R76" s="188">
        <f t="shared" si="4"/>
        <v>2030</v>
      </c>
      <c r="S76" s="68" t="s">
        <v>63</v>
      </c>
      <c r="T76" s="68"/>
      <c r="U76" s="188">
        <f t="shared" ref="U76:U82" si="5">IFERROR(IF(S76="",R76,S76+T76),R76)</f>
        <v>2030</v>
      </c>
      <c r="V76" s="105">
        <v>13</v>
      </c>
      <c r="W76" s="105">
        <v>27</v>
      </c>
      <c r="X76" s="105">
        <v>40</v>
      </c>
      <c r="Y76" s="107" t="s">
        <v>7003</v>
      </c>
    </row>
    <row r="77" spans="1:25" s="2" customFormat="1" ht="39.75" customHeight="1" x14ac:dyDescent="0.2">
      <c r="A77" s="494">
        <v>13</v>
      </c>
      <c r="B77" s="346" t="s">
        <v>5585</v>
      </c>
      <c r="C77" s="189" t="s">
        <v>5586</v>
      </c>
      <c r="D77" s="498" t="s">
        <v>5587</v>
      </c>
      <c r="E77" s="392" t="s">
        <v>5569</v>
      </c>
      <c r="F77" s="69" t="s">
        <v>39</v>
      </c>
      <c r="G77" s="111">
        <v>2</v>
      </c>
      <c r="H77" s="111">
        <v>1.6</v>
      </c>
      <c r="I77" s="494">
        <v>20</v>
      </c>
      <c r="J77" s="111" t="s">
        <v>5588</v>
      </c>
      <c r="K77" s="111">
        <v>325</v>
      </c>
      <c r="L77" s="111">
        <v>8</v>
      </c>
      <c r="M77" s="111">
        <v>2010</v>
      </c>
      <c r="N77" s="69">
        <v>2021</v>
      </c>
      <c r="O77" s="69">
        <v>2025</v>
      </c>
      <c r="P77" s="111">
        <v>30</v>
      </c>
      <c r="Q77" s="111" t="s">
        <v>257</v>
      </c>
      <c r="R77" s="188">
        <f t="shared" si="4"/>
        <v>2040</v>
      </c>
      <c r="S77" s="68" t="s">
        <v>63</v>
      </c>
      <c r="T77" s="68"/>
      <c r="U77" s="188">
        <f t="shared" si="5"/>
        <v>2040</v>
      </c>
      <c r="V77" s="494">
        <v>84</v>
      </c>
      <c r="W77" s="494">
        <v>115</v>
      </c>
      <c r="X77" s="494">
        <f>SUM(V77:W78)</f>
        <v>199</v>
      </c>
      <c r="Y77" s="494" t="s">
        <v>7003</v>
      </c>
    </row>
    <row r="78" spans="1:25" s="2" customFormat="1" ht="39" customHeight="1" x14ac:dyDescent="0.2">
      <c r="A78" s="494"/>
      <c r="B78" s="346"/>
      <c r="C78" s="189" t="s">
        <v>5589</v>
      </c>
      <c r="D78" s="498"/>
      <c r="E78" s="392"/>
      <c r="F78" s="69" t="s">
        <v>39</v>
      </c>
      <c r="G78" s="111">
        <v>0.75</v>
      </c>
      <c r="H78" s="111">
        <v>0.6</v>
      </c>
      <c r="I78" s="494"/>
      <c r="J78" s="111">
        <v>73.2</v>
      </c>
      <c r="K78" s="111">
        <v>325</v>
      </c>
      <c r="L78" s="111">
        <v>8</v>
      </c>
      <c r="M78" s="111">
        <v>2010</v>
      </c>
      <c r="N78" s="69">
        <v>2021</v>
      </c>
      <c r="O78" s="69">
        <v>2025</v>
      </c>
      <c r="P78" s="111">
        <v>30</v>
      </c>
      <c r="Q78" s="111" t="s">
        <v>257</v>
      </c>
      <c r="R78" s="188">
        <f t="shared" si="4"/>
        <v>2040</v>
      </c>
      <c r="S78" s="68" t="s">
        <v>63</v>
      </c>
      <c r="T78" s="68"/>
      <c r="U78" s="188">
        <f t="shared" si="5"/>
        <v>2040</v>
      </c>
      <c r="V78" s="494"/>
      <c r="W78" s="494"/>
      <c r="X78" s="494"/>
      <c r="Y78" s="494"/>
    </row>
    <row r="79" spans="1:25" s="2" customFormat="1" ht="30.2" customHeight="1" x14ac:dyDescent="0.2">
      <c r="A79" s="204">
        <v>14</v>
      </c>
      <c r="B79" s="204" t="s">
        <v>5590</v>
      </c>
      <c r="C79" s="204" t="s">
        <v>5591</v>
      </c>
      <c r="D79" s="204" t="s">
        <v>32</v>
      </c>
      <c r="E79" s="204" t="s">
        <v>5592</v>
      </c>
      <c r="F79" s="204" t="s">
        <v>107</v>
      </c>
      <c r="G79" s="191">
        <v>0.5</v>
      </c>
      <c r="H79" s="225">
        <v>0.4</v>
      </c>
      <c r="I79" s="225">
        <v>174</v>
      </c>
      <c r="J79" s="225">
        <v>71.05</v>
      </c>
      <c r="K79" s="225">
        <v>57</v>
      </c>
      <c r="L79" s="225">
        <v>3.5</v>
      </c>
      <c r="M79" s="225">
        <v>2006</v>
      </c>
      <c r="N79" s="204">
        <v>2017</v>
      </c>
      <c r="O79" s="204">
        <v>2025</v>
      </c>
      <c r="P79" s="225">
        <v>16</v>
      </c>
      <c r="Q79" s="205" t="s">
        <v>257</v>
      </c>
      <c r="R79" s="17">
        <f>IF(M79="","",M79+P79)</f>
        <v>2022</v>
      </c>
      <c r="S79" s="204">
        <v>2020</v>
      </c>
      <c r="T79" s="204">
        <v>10</v>
      </c>
      <c r="U79" s="17">
        <f t="shared" si="5"/>
        <v>2030</v>
      </c>
      <c r="V79" s="204">
        <v>13</v>
      </c>
      <c r="W79" s="204">
        <v>29</v>
      </c>
      <c r="X79" s="204">
        <v>42</v>
      </c>
      <c r="Y79" s="204" t="s">
        <v>7003</v>
      </c>
    </row>
    <row r="80" spans="1:25" s="2" customFormat="1" ht="30.2" customHeight="1" thickBot="1" x14ac:dyDescent="0.25">
      <c r="A80" s="204">
        <v>15</v>
      </c>
      <c r="B80" s="204" t="s">
        <v>5593</v>
      </c>
      <c r="C80" s="204" t="s">
        <v>5594</v>
      </c>
      <c r="D80" s="204" t="s">
        <v>32</v>
      </c>
      <c r="E80" s="204" t="s">
        <v>5592</v>
      </c>
      <c r="F80" s="204" t="s">
        <v>107</v>
      </c>
      <c r="G80" s="191">
        <v>0.5</v>
      </c>
      <c r="H80" s="225">
        <v>0.4</v>
      </c>
      <c r="I80" s="225">
        <v>174</v>
      </c>
      <c r="J80" s="225">
        <v>105</v>
      </c>
      <c r="K80" s="225">
        <v>57</v>
      </c>
      <c r="L80" s="225">
        <v>3.5</v>
      </c>
      <c r="M80" s="225">
        <v>2010</v>
      </c>
      <c r="N80" s="204">
        <v>2017</v>
      </c>
      <c r="O80" s="204">
        <v>2025</v>
      </c>
      <c r="P80" s="225">
        <v>16</v>
      </c>
      <c r="Q80" s="205" t="s">
        <v>257</v>
      </c>
      <c r="R80" s="17">
        <f>IF(M80="","",M80+P80)</f>
        <v>2026</v>
      </c>
      <c r="S80" s="204" t="s">
        <v>63</v>
      </c>
      <c r="T80" s="204"/>
      <c r="U80" s="17">
        <f t="shared" si="5"/>
        <v>2026</v>
      </c>
      <c r="V80" s="244">
        <v>17</v>
      </c>
      <c r="W80" s="244">
        <v>37</v>
      </c>
      <c r="X80" s="244">
        <v>54</v>
      </c>
      <c r="Y80" s="204" t="s">
        <v>7003</v>
      </c>
    </row>
    <row r="81" spans="1:24" s="2" customFormat="1" ht="30.2" customHeight="1" thickBot="1" x14ac:dyDescent="0.25">
      <c r="A81" s="52"/>
      <c r="B81" s="52"/>
      <c r="C81" s="52"/>
      <c r="D81" s="52"/>
      <c r="E81" s="52"/>
      <c r="F81" s="52"/>
      <c r="G81" s="52"/>
      <c r="H81" s="52"/>
      <c r="I81" s="52"/>
      <c r="J81" s="52"/>
      <c r="K81" s="52"/>
      <c r="L81" s="52"/>
      <c r="M81" s="52"/>
      <c r="N81" s="52"/>
      <c r="O81" s="52"/>
      <c r="P81" s="52"/>
      <c r="Q81" s="52"/>
      <c r="R81" s="59" t="str">
        <f t="shared" si="4"/>
        <v/>
      </c>
      <c r="S81" s="52"/>
      <c r="T81" s="52"/>
      <c r="U81" s="229" t="str">
        <f t="shared" si="5"/>
        <v/>
      </c>
      <c r="V81" s="250">
        <f>SUM(V10:V80)</f>
        <v>489</v>
      </c>
      <c r="W81" s="249">
        <f>SUM(W10:W80)</f>
        <v>649</v>
      </c>
      <c r="X81" s="247">
        <f>SUM(X10:X80)</f>
        <v>1138</v>
      </c>
    </row>
    <row r="82" spans="1:24" s="2" customFormat="1" ht="30.2" customHeight="1" x14ac:dyDescent="0.2">
      <c r="A82" s="4"/>
      <c r="B82" s="4"/>
      <c r="C82" s="41" t="s">
        <v>7007</v>
      </c>
      <c r="D82" s="4"/>
      <c r="E82" s="4"/>
      <c r="F82" s="4"/>
      <c r="G82" s="4"/>
      <c r="H82" s="4"/>
      <c r="I82" s="4"/>
      <c r="J82" s="4"/>
      <c r="K82" s="4"/>
      <c r="L82" s="4"/>
      <c r="M82" s="4"/>
      <c r="N82" s="4"/>
      <c r="O82" s="4"/>
      <c r="P82" s="4"/>
      <c r="Q82" s="4"/>
      <c r="R82" s="5" t="str">
        <f t="shared" si="4"/>
        <v/>
      </c>
      <c r="S82" s="4"/>
      <c r="T82" s="4"/>
      <c r="U82" s="5" t="str">
        <f t="shared" si="5"/>
        <v/>
      </c>
    </row>
  </sheetData>
  <sheetProtection formatCells="0" formatColumns="0" formatRows="0" insertColumns="0" insertRows="0" insertHyperlinks="0" sort="0" autoFilter="0" pivotTables="0"/>
  <autoFilter ref="A9:Y82"/>
  <mergeCells count="174">
    <mergeCell ref="B77:B78"/>
    <mergeCell ref="D77:D78"/>
    <mergeCell ref="E77:E78"/>
    <mergeCell ref="I77:I78"/>
    <mergeCell ref="I68:I71"/>
    <mergeCell ref="B72:B73"/>
    <mergeCell ref="C72:C73"/>
    <mergeCell ref="D72:D73"/>
    <mergeCell ref="E72:E73"/>
    <mergeCell ref="G72:G73"/>
    <mergeCell ref="H72:H73"/>
    <mergeCell ref="I72:I73"/>
    <mergeCell ref="B68:B71"/>
    <mergeCell ref="C68:C71"/>
    <mergeCell ref="D68:D71"/>
    <mergeCell ref="E68:E71"/>
    <mergeCell ref="G68:G71"/>
    <mergeCell ref="H68:H71"/>
    <mergeCell ref="A72:A73"/>
    <mergeCell ref="A77:A78"/>
    <mergeCell ref="A10:A13"/>
    <mergeCell ref="A14:A15"/>
    <mergeCell ref="A16:A17"/>
    <mergeCell ref="A18:A22"/>
    <mergeCell ref="A24:A26"/>
    <mergeCell ref="A27:A67"/>
    <mergeCell ref="A68:A71"/>
    <mergeCell ref="D61:D63"/>
    <mergeCell ref="E61:E63"/>
    <mergeCell ref="G61:G63"/>
    <mergeCell ref="H61:H63"/>
    <mergeCell ref="I61:I63"/>
    <mergeCell ref="D64:D67"/>
    <mergeCell ref="E64:E67"/>
    <mergeCell ref="G64:G67"/>
    <mergeCell ref="H64:H67"/>
    <mergeCell ref="I64:I67"/>
    <mergeCell ref="G49:G54"/>
    <mergeCell ref="H49:H54"/>
    <mergeCell ref="I49:I54"/>
    <mergeCell ref="D55:D57"/>
    <mergeCell ref="E55:E57"/>
    <mergeCell ref="G55:G57"/>
    <mergeCell ref="H55:H57"/>
    <mergeCell ref="I55:I57"/>
    <mergeCell ref="D58:D60"/>
    <mergeCell ref="E58:E60"/>
    <mergeCell ref="G58:G60"/>
    <mergeCell ref="H58:H60"/>
    <mergeCell ref="I58:I60"/>
    <mergeCell ref="B27:B67"/>
    <mergeCell ref="C27:C67"/>
    <mergeCell ref="D27:D30"/>
    <mergeCell ref="E27:E30"/>
    <mergeCell ref="G27:G30"/>
    <mergeCell ref="H27:H30"/>
    <mergeCell ref="I27:I30"/>
    <mergeCell ref="D31:D36"/>
    <mergeCell ref="E31:E36"/>
    <mergeCell ref="G31:G36"/>
    <mergeCell ref="H31:H36"/>
    <mergeCell ref="I31:I36"/>
    <mergeCell ref="D37:D42"/>
    <mergeCell ref="E37:E42"/>
    <mergeCell ref="G37:G42"/>
    <mergeCell ref="H37:H42"/>
    <mergeCell ref="I37:I42"/>
    <mergeCell ref="D43:D48"/>
    <mergeCell ref="E43:E48"/>
    <mergeCell ref="G43:G48"/>
    <mergeCell ref="H43:H48"/>
    <mergeCell ref="I43:I48"/>
    <mergeCell ref="D49:D54"/>
    <mergeCell ref="E49:E54"/>
    <mergeCell ref="B24:B26"/>
    <mergeCell ref="C24:C26"/>
    <mergeCell ref="D24:D26"/>
    <mergeCell ref="E24:E26"/>
    <mergeCell ref="G24:G26"/>
    <mergeCell ref="H24:H26"/>
    <mergeCell ref="I16:I17"/>
    <mergeCell ref="B18:B22"/>
    <mergeCell ref="C18:C22"/>
    <mergeCell ref="D18:D22"/>
    <mergeCell ref="E18:E22"/>
    <mergeCell ref="G18:G22"/>
    <mergeCell ref="H18:H22"/>
    <mergeCell ref="I18:I22"/>
    <mergeCell ref="I24:I26"/>
    <mergeCell ref="I14:I15"/>
    <mergeCell ref="V14:V15"/>
    <mergeCell ref="W14:W15"/>
    <mergeCell ref="B16:B17"/>
    <mergeCell ref="C16:C17"/>
    <mergeCell ref="D16:D17"/>
    <mergeCell ref="E16:E17"/>
    <mergeCell ref="G16:G17"/>
    <mergeCell ref="H16:H17"/>
    <mergeCell ref="B14:B15"/>
    <mergeCell ref="C14:C15"/>
    <mergeCell ref="D14:D15"/>
    <mergeCell ref="E14:E15"/>
    <mergeCell ref="G14:G15"/>
    <mergeCell ref="H14:H15"/>
    <mergeCell ref="S7:S8"/>
    <mergeCell ref="T7:T8"/>
    <mergeCell ref="U7:U8"/>
    <mergeCell ref="B10:B13"/>
    <mergeCell ref="C10:C13"/>
    <mergeCell ref="D10:D13"/>
    <mergeCell ref="E10:E13"/>
    <mergeCell ref="G10:G13"/>
    <mergeCell ref="H10:H13"/>
    <mergeCell ref="I10:I13"/>
    <mergeCell ref="H7:I7"/>
    <mergeCell ref="J7:L7"/>
    <mergeCell ref="N7:N8"/>
    <mergeCell ref="M6:M8"/>
    <mergeCell ref="N6:O6"/>
    <mergeCell ref="P6:P8"/>
    <mergeCell ref="Q6:Q8"/>
    <mergeCell ref="R6:R8"/>
    <mergeCell ref="O7:O8"/>
    <mergeCell ref="V5:V8"/>
    <mergeCell ref="W5:W8"/>
    <mergeCell ref="X5:X8"/>
    <mergeCell ref="Y5:Y8"/>
    <mergeCell ref="A3:Y4"/>
    <mergeCell ref="A1:Y2"/>
    <mergeCell ref="V10:V13"/>
    <mergeCell ref="V16:V17"/>
    <mergeCell ref="V18:V22"/>
    <mergeCell ref="X10:X13"/>
    <mergeCell ref="X14:X15"/>
    <mergeCell ref="X16:X17"/>
    <mergeCell ref="X18:X22"/>
    <mergeCell ref="A5:U5"/>
    <mergeCell ref="A6:A8"/>
    <mergeCell ref="B6:B8"/>
    <mergeCell ref="C6:D6"/>
    <mergeCell ref="E6:E8"/>
    <mergeCell ref="F6:F8"/>
    <mergeCell ref="G6:L6"/>
    <mergeCell ref="S6:U6"/>
    <mergeCell ref="C7:C8"/>
    <mergeCell ref="D7:D8"/>
    <mergeCell ref="G7:G8"/>
    <mergeCell ref="V24:V26"/>
    <mergeCell ref="V27:V67"/>
    <mergeCell ref="V68:V71"/>
    <mergeCell ref="V72:V73"/>
    <mergeCell ref="V77:V78"/>
    <mergeCell ref="W10:W13"/>
    <mergeCell ref="W16:W17"/>
    <mergeCell ref="W18:W22"/>
    <mergeCell ref="W24:W26"/>
    <mergeCell ref="W27:W67"/>
    <mergeCell ref="W68:W71"/>
    <mergeCell ref="W72:W73"/>
    <mergeCell ref="W77:W78"/>
    <mergeCell ref="X24:X26"/>
    <mergeCell ref="X27:X67"/>
    <mergeCell ref="X68:X71"/>
    <mergeCell ref="X72:X73"/>
    <mergeCell ref="X77:X78"/>
    <mergeCell ref="Y10:Y13"/>
    <mergeCell ref="Y14:Y15"/>
    <mergeCell ref="Y16:Y17"/>
    <mergeCell ref="Y18:Y22"/>
    <mergeCell ref="Y24:Y26"/>
    <mergeCell ref="Y27:Y67"/>
    <mergeCell ref="Y68:Y71"/>
    <mergeCell ref="Y72:Y73"/>
    <mergeCell ref="Y77:Y78"/>
  </mergeCells>
  <printOptions horizontalCentered="1"/>
  <pageMargins left="0.39370078740157483" right="0.39370078740157483" top="0.39370078740157483" bottom="0.39370078740157483" header="0.19685039370078741" footer="0.19685039370078741"/>
  <pageSetup paperSize="9" scale="52" fitToHeight="0" orientation="landscape" r:id="rId1"/>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ТТ\[4.1.000 УПХН ТСЦ №4 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ТТ\[4.1.000 УПХН ТСЦ №4 Освидетельствование ТТ.xlsx]Разработчик'!#REF!</xm:f>
          </x14:formula1>
          <xm:sqref>F10:F78 F81:F82</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ТТ\[4.1.000 УПХН ТСЦ №4 Освидетельствование ТТ.xlsx]Разработчик'!#REF!</xm:f>
          </x14:formula1>
          <xm:sqref>F79:F80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271"/>
  <sheetViews>
    <sheetView zoomScale="90" zoomScaleNormal="90" workbookViewId="0">
      <pane ySplit="9" topLeftCell="A270" activePane="bottomLeft" state="frozenSplit"/>
      <selection activeCell="F27" sqref="F27"/>
      <selection pane="bottomLeft" activeCell="V270" sqref="V270:W270"/>
    </sheetView>
  </sheetViews>
  <sheetFormatPr defaultColWidth="9" defaultRowHeight="15" x14ac:dyDescent="0.25"/>
  <cols>
    <col min="1" max="1" width="5.7109375" style="1" customWidth="1"/>
    <col min="2" max="2" width="9.42578125" style="1" customWidth="1"/>
    <col min="3" max="3" width="32.7109375" style="1" customWidth="1"/>
    <col min="4" max="4" width="20" style="1" customWidth="1"/>
    <col min="5" max="5" width="16.5703125" style="1" customWidth="1"/>
    <col min="6" max="13" width="7" style="1" customWidth="1"/>
    <col min="14" max="14" width="11.42578125" style="1" customWidth="1"/>
    <col min="15" max="15" width="10.28515625" style="1" customWidth="1"/>
    <col min="16" max="18" width="7.5703125" style="1" customWidth="1"/>
    <col min="19" max="19" width="13.140625" style="1" customWidth="1"/>
    <col min="20" max="20" width="10.28515625" style="1" customWidth="1"/>
    <col min="21" max="21" width="9.5703125" style="1" customWidth="1"/>
    <col min="22" max="22" width="17" style="1" customWidth="1"/>
    <col min="23" max="23" width="13.42578125" style="1" customWidth="1"/>
    <col min="24" max="24" width="13.5703125" style="1" customWidth="1"/>
    <col min="25" max="25" width="13.425781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5595</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415" t="s">
        <v>1421</v>
      </c>
      <c r="B10" s="496" t="s">
        <v>5597</v>
      </c>
      <c r="C10" s="348" t="s">
        <v>5598</v>
      </c>
      <c r="D10" s="415" t="s">
        <v>5599</v>
      </c>
      <c r="E10" s="348" t="s">
        <v>5596</v>
      </c>
      <c r="F10" s="114" t="s">
        <v>53</v>
      </c>
      <c r="G10" s="348">
        <v>0.8</v>
      </c>
      <c r="H10" s="348">
        <v>0.6</v>
      </c>
      <c r="I10" s="348">
        <v>20</v>
      </c>
      <c r="J10" s="348">
        <v>76.09</v>
      </c>
      <c r="K10" s="114">
        <v>89</v>
      </c>
      <c r="L10" s="114">
        <v>3.5</v>
      </c>
      <c r="M10" s="116">
        <v>2006</v>
      </c>
      <c r="N10" s="116">
        <v>2023</v>
      </c>
      <c r="O10" s="116">
        <v>2025</v>
      </c>
      <c r="P10" s="116" t="s">
        <v>1446</v>
      </c>
      <c r="Q10" s="116" t="s">
        <v>257</v>
      </c>
      <c r="R10" s="192">
        <f t="shared" ref="R10:R73" si="0">IF(M10="","",M10+P10)</f>
        <v>2021</v>
      </c>
      <c r="S10" s="116">
        <v>2021</v>
      </c>
      <c r="T10" s="116">
        <v>4</v>
      </c>
      <c r="U10" s="192">
        <f t="shared" ref="U10:U14" si="1">IFERROR(IF(S10="",R10,S10+T10),R10)</f>
        <v>2025</v>
      </c>
      <c r="V10" s="409">
        <v>9</v>
      </c>
      <c r="W10" s="409">
        <v>10</v>
      </c>
      <c r="X10" s="409">
        <v>19</v>
      </c>
      <c r="Y10" s="415" t="s">
        <v>7003</v>
      </c>
    </row>
    <row r="11" spans="1:25" s="2" customFormat="1" ht="30.2" customHeight="1" x14ac:dyDescent="0.2">
      <c r="A11" s="415"/>
      <c r="B11" s="496"/>
      <c r="C11" s="348"/>
      <c r="D11" s="415"/>
      <c r="E11" s="348"/>
      <c r="F11" s="114" t="s">
        <v>53</v>
      </c>
      <c r="G11" s="348"/>
      <c r="H11" s="348"/>
      <c r="I11" s="348"/>
      <c r="J11" s="348"/>
      <c r="K11" s="114">
        <v>57</v>
      </c>
      <c r="L11" s="114">
        <v>3.5</v>
      </c>
      <c r="M11" s="116">
        <v>2006</v>
      </c>
      <c r="N11" s="116">
        <v>2023</v>
      </c>
      <c r="O11" s="116">
        <v>2025</v>
      </c>
      <c r="P11" s="116" t="s">
        <v>1446</v>
      </c>
      <c r="Q11" s="116" t="s">
        <v>257</v>
      </c>
      <c r="R11" s="192">
        <f t="shared" si="0"/>
        <v>2021</v>
      </c>
      <c r="S11" s="116">
        <v>2021</v>
      </c>
      <c r="T11" s="116">
        <v>4</v>
      </c>
      <c r="U11" s="192">
        <f t="shared" si="1"/>
        <v>2025</v>
      </c>
      <c r="V11" s="415"/>
      <c r="W11" s="415"/>
      <c r="X11" s="415"/>
      <c r="Y11" s="415"/>
    </row>
    <row r="12" spans="1:25" s="2" customFormat="1" ht="30.2" customHeight="1" x14ac:dyDescent="0.2">
      <c r="A12" s="113" t="s">
        <v>1309</v>
      </c>
      <c r="B12" s="326" t="s">
        <v>5602</v>
      </c>
      <c r="C12" s="114" t="s">
        <v>5603</v>
      </c>
      <c r="D12" s="113" t="s">
        <v>5604</v>
      </c>
      <c r="E12" s="114" t="s">
        <v>5600</v>
      </c>
      <c r="F12" s="114" t="s">
        <v>53</v>
      </c>
      <c r="G12" s="114">
        <v>1</v>
      </c>
      <c r="H12" s="114">
        <v>0.4</v>
      </c>
      <c r="I12" s="114">
        <v>20</v>
      </c>
      <c r="J12" s="114">
        <v>264.43</v>
      </c>
      <c r="K12" s="114">
        <v>89</v>
      </c>
      <c r="L12" s="114">
        <v>3.5</v>
      </c>
      <c r="M12" s="116">
        <v>2006</v>
      </c>
      <c r="N12" s="116">
        <v>2023</v>
      </c>
      <c r="O12" s="116">
        <v>2025</v>
      </c>
      <c r="P12" s="116" t="s">
        <v>1446</v>
      </c>
      <c r="Q12" s="116" t="s">
        <v>257</v>
      </c>
      <c r="R12" s="192">
        <f t="shared" si="0"/>
        <v>2021</v>
      </c>
      <c r="S12" s="116">
        <v>2021</v>
      </c>
      <c r="T12" s="116">
        <v>4</v>
      </c>
      <c r="U12" s="192">
        <f t="shared" si="1"/>
        <v>2025</v>
      </c>
      <c r="V12" s="255">
        <v>52</v>
      </c>
      <c r="W12" s="255">
        <v>55</v>
      </c>
      <c r="X12" s="255">
        <v>107</v>
      </c>
      <c r="Y12" s="113" t="s">
        <v>7003</v>
      </c>
    </row>
    <row r="13" spans="1:25" s="2" customFormat="1" ht="30.2" customHeight="1" x14ac:dyDescent="0.2">
      <c r="A13" s="415" t="s">
        <v>6933</v>
      </c>
      <c r="B13" s="415" t="s">
        <v>5605</v>
      </c>
      <c r="C13" s="348" t="s">
        <v>5606</v>
      </c>
      <c r="D13" s="415" t="s">
        <v>5607</v>
      </c>
      <c r="E13" s="348" t="s">
        <v>5600</v>
      </c>
      <c r="F13" s="114" t="s">
        <v>53</v>
      </c>
      <c r="G13" s="348">
        <v>0.8</v>
      </c>
      <c r="H13" s="348">
        <v>0.6</v>
      </c>
      <c r="I13" s="348">
        <v>20</v>
      </c>
      <c r="J13" s="114">
        <v>197.8</v>
      </c>
      <c r="K13" s="114">
        <v>325</v>
      </c>
      <c r="L13" s="114">
        <v>8</v>
      </c>
      <c r="M13" s="116">
        <v>2006</v>
      </c>
      <c r="N13" s="116">
        <v>2023</v>
      </c>
      <c r="O13" s="116">
        <v>2025</v>
      </c>
      <c r="P13" s="116" t="s">
        <v>2521</v>
      </c>
      <c r="Q13" s="116" t="s">
        <v>257</v>
      </c>
      <c r="R13" s="192">
        <f t="shared" si="0"/>
        <v>2036</v>
      </c>
      <c r="S13" s="116" t="s">
        <v>63</v>
      </c>
      <c r="T13" s="116"/>
      <c r="U13" s="192">
        <f t="shared" si="1"/>
        <v>2036</v>
      </c>
      <c r="V13" s="409">
        <v>2</v>
      </c>
      <c r="W13" s="415"/>
      <c r="X13" s="409">
        <v>2</v>
      </c>
      <c r="Y13" s="415" t="s">
        <v>7003</v>
      </c>
    </row>
    <row r="14" spans="1:25" s="2" customFormat="1" ht="30.2" customHeight="1" x14ac:dyDescent="0.2">
      <c r="A14" s="415"/>
      <c r="B14" s="415"/>
      <c r="C14" s="348"/>
      <c r="D14" s="415"/>
      <c r="E14" s="348"/>
      <c r="F14" s="114" t="s">
        <v>53</v>
      </c>
      <c r="G14" s="348"/>
      <c r="H14" s="348"/>
      <c r="I14" s="348"/>
      <c r="J14" s="114">
        <v>22.53</v>
      </c>
      <c r="K14" s="114">
        <v>219</v>
      </c>
      <c r="L14" s="114">
        <v>6</v>
      </c>
      <c r="M14" s="116">
        <v>2006</v>
      </c>
      <c r="N14" s="116">
        <v>2023</v>
      </c>
      <c r="O14" s="116">
        <v>2025</v>
      </c>
      <c r="P14" s="116" t="s">
        <v>2521</v>
      </c>
      <c r="Q14" s="116" t="s">
        <v>257</v>
      </c>
      <c r="R14" s="192">
        <f t="shared" si="0"/>
        <v>2036</v>
      </c>
      <c r="S14" s="116" t="s">
        <v>63</v>
      </c>
      <c r="T14" s="116"/>
      <c r="U14" s="192">
        <f t="shared" si="1"/>
        <v>2036</v>
      </c>
      <c r="V14" s="415"/>
      <c r="W14" s="415"/>
      <c r="X14" s="415"/>
      <c r="Y14" s="415"/>
    </row>
    <row r="15" spans="1:25" s="2" customFormat="1" ht="30.2" customHeight="1" x14ac:dyDescent="0.2">
      <c r="A15" s="348">
        <v>4</v>
      </c>
      <c r="B15" s="348" t="s">
        <v>5611</v>
      </c>
      <c r="C15" s="348" t="s">
        <v>5612</v>
      </c>
      <c r="D15" s="114" t="s">
        <v>5613</v>
      </c>
      <c r="E15" s="348" t="s">
        <v>123</v>
      </c>
      <c r="F15" s="114" t="s">
        <v>62</v>
      </c>
      <c r="G15" s="69">
        <v>2.7499999999999998E-3</v>
      </c>
      <c r="H15" s="69">
        <v>2.2000000000000001E-3</v>
      </c>
      <c r="I15" s="69">
        <v>20</v>
      </c>
      <c r="J15" s="69">
        <v>180.8</v>
      </c>
      <c r="K15" s="69">
        <v>219</v>
      </c>
      <c r="L15" s="69">
        <v>6</v>
      </c>
      <c r="M15" s="193">
        <v>2010</v>
      </c>
      <c r="N15" s="193">
        <v>2023</v>
      </c>
      <c r="O15" s="193">
        <v>2025</v>
      </c>
      <c r="P15" s="193" t="s">
        <v>1770</v>
      </c>
      <c r="Q15" s="193" t="s">
        <v>83</v>
      </c>
      <c r="R15" s="194">
        <f t="shared" si="0"/>
        <v>2045</v>
      </c>
      <c r="S15" s="193" t="s">
        <v>63</v>
      </c>
      <c r="T15" s="116"/>
      <c r="U15" s="192">
        <f t="shared" ref="U15:U23" si="2">IFERROR(IF(S15="",R15,S15+T15),R15)</f>
        <v>2045</v>
      </c>
      <c r="V15" s="348">
        <v>30</v>
      </c>
      <c r="W15" s="348">
        <v>1</v>
      </c>
      <c r="X15" s="348">
        <v>31</v>
      </c>
      <c r="Y15" s="348" t="s">
        <v>7003</v>
      </c>
    </row>
    <row r="16" spans="1:25" s="2" customFormat="1" ht="30.2" customHeight="1" x14ac:dyDescent="0.2">
      <c r="A16" s="348"/>
      <c r="B16" s="348"/>
      <c r="C16" s="348"/>
      <c r="D16" s="114" t="s">
        <v>5614</v>
      </c>
      <c r="E16" s="348"/>
      <c r="F16" s="114" t="s">
        <v>62</v>
      </c>
      <c r="G16" s="69">
        <v>2.7499999999999998E-3</v>
      </c>
      <c r="H16" s="69">
        <v>2.2000000000000001E-3</v>
      </c>
      <c r="I16" s="69">
        <v>20</v>
      </c>
      <c r="J16" s="69">
        <v>203</v>
      </c>
      <c r="K16" s="69">
        <v>159</v>
      </c>
      <c r="L16" s="69">
        <v>5</v>
      </c>
      <c r="M16" s="193">
        <v>2010</v>
      </c>
      <c r="N16" s="193">
        <v>2023</v>
      </c>
      <c r="O16" s="193">
        <v>2025</v>
      </c>
      <c r="P16" s="193" t="s">
        <v>252</v>
      </c>
      <c r="Q16" s="193" t="s">
        <v>83</v>
      </c>
      <c r="R16" s="194">
        <f t="shared" si="0"/>
        <v>2030</v>
      </c>
      <c r="S16" s="193" t="s">
        <v>63</v>
      </c>
      <c r="T16" s="116"/>
      <c r="U16" s="192">
        <f t="shared" si="2"/>
        <v>2030</v>
      </c>
      <c r="V16" s="348"/>
      <c r="W16" s="348"/>
      <c r="X16" s="348"/>
      <c r="Y16" s="348"/>
    </row>
    <row r="17" spans="1:25" s="2" customFormat="1" ht="30.2" customHeight="1" x14ac:dyDescent="0.2">
      <c r="A17" s="348"/>
      <c r="B17" s="348"/>
      <c r="C17" s="348"/>
      <c r="D17" s="348" t="s">
        <v>5615</v>
      </c>
      <c r="E17" s="348"/>
      <c r="F17" s="114" t="s">
        <v>62</v>
      </c>
      <c r="G17" s="392">
        <v>2.7499999999999998E-3</v>
      </c>
      <c r="H17" s="392">
        <v>2.2000000000000001E-3</v>
      </c>
      <c r="I17" s="392">
        <v>20</v>
      </c>
      <c r="J17" s="69">
        <v>66.8</v>
      </c>
      <c r="K17" s="69">
        <v>159</v>
      </c>
      <c r="L17" s="69" t="s">
        <v>5616</v>
      </c>
      <c r="M17" s="193">
        <v>2010</v>
      </c>
      <c r="N17" s="193">
        <v>2023</v>
      </c>
      <c r="O17" s="193">
        <v>2025</v>
      </c>
      <c r="P17" s="193" t="s">
        <v>252</v>
      </c>
      <c r="Q17" s="193" t="s">
        <v>83</v>
      </c>
      <c r="R17" s="194">
        <f t="shared" si="0"/>
        <v>2030</v>
      </c>
      <c r="S17" s="193" t="s">
        <v>63</v>
      </c>
      <c r="T17" s="116"/>
      <c r="U17" s="192">
        <f t="shared" si="2"/>
        <v>2030</v>
      </c>
      <c r="V17" s="348"/>
      <c r="W17" s="348"/>
      <c r="X17" s="348"/>
      <c r="Y17" s="348"/>
    </row>
    <row r="18" spans="1:25" s="2" customFormat="1" ht="30.2" customHeight="1" x14ac:dyDescent="0.2">
      <c r="A18" s="348"/>
      <c r="B18" s="348"/>
      <c r="C18" s="348"/>
      <c r="D18" s="348"/>
      <c r="E18" s="348"/>
      <c r="F18" s="114" t="s">
        <v>62</v>
      </c>
      <c r="G18" s="392"/>
      <c r="H18" s="392"/>
      <c r="I18" s="392"/>
      <c r="J18" s="69">
        <v>0.3</v>
      </c>
      <c r="K18" s="69">
        <v>32</v>
      </c>
      <c r="L18" s="69">
        <v>3.5</v>
      </c>
      <c r="M18" s="193">
        <v>2010</v>
      </c>
      <c r="N18" s="193">
        <v>2023</v>
      </c>
      <c r="O18" s="193">
        <v>2025</v>
      </c>
      <c r="P18" s="193" t="s">
        <v>252</v>
      </c>
      <c r="Q18" s="193" t="s">
        <v>83</v>
      </c>
      <c r="R18" s="194">
        <f t="shared" si="0"/>
        <v>2030</v>
      </c>
      <c r="S18" s="193" t="s">
        <v>63</v>
      </c>
      <c r="T18" s="116"/>
      <c r="U18" s="192">
        <f t="shared" si="2"/>
        <v>2030</v>
      </c>
      <c r="V18" s="348"/>
      <c r="W18" s="348"/>
      <c r="X18" s="348"/>
      <c r="Y18" s="348"/>
    </row>
    <row r="19" spans="1:25" s="2" customFormat="1" ht="30.2" customHeight="1" x14ac:dyDescent="0.2">
      <c r="A19" s="348"/>
      <c r="B19" s="348"/>
      <c r="C19" s="348"/>
      <c r="D19" s="348" t="s">
        <v>5617</v>
      </c>
      <c r="E19" s="348"/>
      <c r="F19" s="114" t="s">
        <v>62</v>
      </c>
      <c r="G19" s="392">
        <v>2.7499999999999998E-3</v>
      </c>
      <c r="H19" s="392">
        <v>2.2000000000000001E-3</v>
      </c>
      <c r="I19" s="392">
        <v>20</v>
      </c>
      <c r="J19" s="69">
        <v>27.635000000000002</v>
      </c>
      <c r="K19" s="69">
        <v>108</v>
      </c>
      <c r="L19" s="69">
        <v>4</v>
      </c>
      <c r="M19" s="193">
        <v>2010</v>
      </c>
      <c r="N19" s="193">
        <v>2023</v>
      </c>
      <c r="O19" s="193">
        <v>2025</v>
      </c>
      <c r="P19" s="193">
        <v>20</v>
      </c>
      <c r="Q19" s="193" t="s">
        <v>83</v>
      </c>
      <c r="R19" s="194">
        <f t="shared" si="0"/>
        <v>2030</v>
      </c>
      <c r="S19" s="193" t="s">
        <v>63</v>
      </c>
      <c r="T19" s="116"/>
      <c r="U19" s="192">
        <f t="shared" si="2"/>
        <v>2030</v>
      </c>
      <c r="V19" s="348"/>
      <c r="W19" s="348"/>
      <c r="X19" s="348"/>
      <c r="Y19" s="348"/>
    </row>
    <row r="20" spans="1:25" s="2" customFormat="1" ht="30.2" customHeight="1" x14ac:dyDescent="0.2">
      <c r="A20" s="348"/>
      <c r="B20" s="348"/>
      <c r="C20" s="348"/>
      <c r="D20" s="348"/>
      <c r="E20" s="348"/>
      <c r="F20" s="114" t="s">
        <v>62</v>
      </c>
      <c r="G20" s="392"/>
      <c r="H20" s="392"/>
      <c r="I20" s="392"/>
      <c r="J20" s="69">
        <v>20.02</v>
      </c>
      <c r="K20" s="69">
        <v>57</v>
      </c>
      <c r="L20" s="69">
        <v>3.5</v>
      </c>
      <c r="M20" s="193">
        <v>2010</v>
      </c>
      <c r="N20" s="193">
        <v>2023</v>
      </c>
      <c r="O20" s="193">
        <v>2025</v>
      </c>
      <c r="P20" s="193" t="s">
        <v>1446</v>
      </c>
      <c r="Q20" s="193" t="s">
        <v>83</v>
      </c>
      <c r="R20" s="194">
        <f t="shared" si="0"/>
        <v>2025</v>
      </c>
      <c r="S20" s="193" t="s">
        <v>63</v>
      </c>
      <c r="T20" s="116"/>
      <c r="U20" s="192">
        <f t="shared" si="2"/>
        <v>2025</v>
      </c>
      <c r="V20" s="348"/>
      <c r="W20" s="348"/>
      <c r="X20" s="348"/>
      <c r="Y20" s="348"/>
    </row>
    <row r="21" spans="1:25" s="2" customFormat="1" ht="30.2" customHeight="1" x14ac:dyDescent="0.2">
      <c r="A21" s="348"/>
      <c r="B21" s="348"/>
      <c r="C21" s="348"/>
      <c r="D21" s="114" t="s">
        <v>5618</v>
      </c>
      <c r="E21" s="348"/>
      <c r="F21" s="114" t="s">
        <v>62</v>
      </c>
      <c r="G21" s="114">
        <v>2.7499999999999998E-3</v>
      </c>
      <c r="H21" s="114">
        <v>2.2000000000000001E-3</v>
      </c>
      <c r="I21" s="114">
        <v>20</v>
      </c>
      <c r="J21" s="114">
        <v>20.7</v>
      </c>
      <c r="K21" s="114">
        <v>108</v>
      </c>
      <c r="L21" s="114">
        <v>4</v>
      </c>
      <c r="M21" s="116">
        <v>2010</v>
      </c>
      <c r="N21" s="193">
        <v>2023</v>
      </c>
      <c r="O21" s="193">
        <v>2025</v>
      </c>
      <c r="P21" s="116">
        <v>20</v>
      </c>
      <c r="Q21" s="116" t="s">
        <v>83</v>
      </c>
      <c r="R21" s="192">
        <f t="shared" si="0"/>
        <v>2030</v>
      </c>
      <c r="S21" s="116" t="s">
        <v>63</v>
      </c>
      <c r="T21" s="116"/>
      <c r="U21" s="192">
        <f t="shared" si="2"/>
        <v>2030</v>
      </c>
      <c r="V21" s="348"/>
      <c r="W21" s="348"/>
      <c r="X21" s="348"/>
      <c r="Y21" s="348"/>
    </row>
    <row r="22" spans="1:25" s="2" customFormat="1" ht="30.2" customHeight="1" x14ac:dyDescent="0.2">
      <c r="A22" s="348"/>
      <c r="B22" s="348"/>
      <c r="C22" s="348"/>
      <c r="D22" s="348" t="s">
        <v>5619</v>
      </c>
      <c r="E22" s="348"/>
      <c r="F22" s="114" t="s">
        <v>62</v>
      </c>
      <c r="G22" s="348">
        <v>2.7499999999999998E-3</v>
      </c>
      <c r="H22" s="348">
        <v>2.2000000000000001E-3</v>
      </c>
      <c r="I22" s="348">
        <v>20</v>
      </c>
      <c r="J22" s="114">
        <v>49.6</v>
      </c>
      <c r="K22" s="114">
        <v>108</v>
      </c>
      <c r="L22" s="114">
        <v>4</v>
      </c>
      <c r="M22" s="116">
        <v>2010</v>
      </c>
      <c r="N22" s="193">
        <v>2023</v>
      </c>
      <c r="O22" s="193">
        <v>2025</v>
      </c>
      <c r="P22" s="116" t="s">
        <v>252</v>
      </c>
      <c r="Q22" s="116" t="s">
        <v>83</v>
      </c>
      <c r="R22" s="192">
        <f t="shared" si="0"/>
        <v>2030</v>
      </c>
      <c r="S22" s="116" t="s">
        <v>63</v>
      </c>
      <c r="T22" s="116"/>
      <c r="U22" s="192">
        <f t="shared" si="2"/>
        <v>2030</v>
      </c>
      <c r="V22" s="348"/>
      <c r="W22" s="348"/>
      <c r="X22" s="348"/>
      <c r="Y22" s="348"/>
    </row>
    <row r="23" spans="1:25" s="2" customFormat="1" ht="30.2" customHeight="1" x14ac:dyDescent="0.2">
      <c r="A23" s="348"/>
      <c r="B23" s="348"/>
      <c r="C23" s="348"/>
      <c r="D23" s="348"/>
      <c r="E23" s="348"/>
      <c r="F23" s="114" t="s">
        <v>62</v>
      </c>
      <c r="G23" s="348"/>
      <c r="H23" s="348"/>
      <c r="I23" s="348"/>
      <c r="J23" s="114">
        <v>14</v>
      </c>
      <c r="K23" s="114">
        <v>219</v>
      </c>
      <c r="L23" s="114">
        <v>8</v>
      </c>
      <c r="M23" s="116">
        <v>2010</v>
      </c>
      <c r="N23" s="193">
        <v>2023</v>
      </c>
      <c r="O23" s="193">
        <v>2025</v>
      </c>
      <c r="P23" s="116">
        <v>35</v>
      </c>
      <c r="Q23" s="116" t="s">
        <v>83</v>
      </c>
      <c r="R23" s="192">
        <f t="shared" si="0"/>
        <v>2045</v>
      </c>
      <c r="S23" s="116" t="s">
        <v>63</v>
      </c>
      <c r="T23" s="116"/>
      <c r="U23" s="192">
        <f t="shared" si="2"/>
        <v>2045</v>
      </c>
      <c r="V23" s="348"/>
      <c r="W23" s="348"/>
      <c r="X23" s="348"/>
      <c r="Y23" s="348"/>
    </row>
    <row r="24" spans="1:25" s="2" customFormat="1" ht="30.2" customHeight="1" x14ac:dyDescent="0.2">
      <c r="A24" s="114">
        <v>5</v>
      </c>
      <c r="B24" s="328" t="s">
        <v>5622</v>
      </c>
      <c r="C24" s="114" t="s">
        <v>5623</v>
      </c>
      <c r="D24" s="114" t="s">
        <v>5624</v>
      </c>
      <c r="E24" s="114" t="s">
        <v>5621</v>
      </c>
      <c r="F24" s="114" t="s">
        <v>64</v>
      </c>
      <c r="G24" s="114">
        <v>1.6</v>
      </c>
      <c r="H24" s="114">
        <v>0.8</v>
      </c>
      <c r="I24" s="114">
        <v>40</v>
      </c>
      <c r="J24" s="114">
        <v>21.17</v>
      </c>
      <c r="K24" s="114">
        <v>89</v>
      </c>
      <c r="L24" s="114">
        <v>3.5</v>
      </c>
      <c r="M24" s="116">
        <v>2010</v>
      </c>
      <c r="N24" s="16">
        <v>2023</v>
      </c>
      <c r="O24" s="16">
        <v>2025</v>
      </c>
      <c r="P24" s="117">
        <v>15</v>
      </c>
      <c r="Q24" s="72" t="s">
        <v>257</v>
      </c>
      <c r="R24" s="17">
        <f t="shared" si="0"/>
        <v>2025</v>
      </c>
      <c r="S24" s="16" t="s">
        <v>63</v>
      </c>
      <c r="T24" s="16"/>
      <c r="U24" s="17">
        <f t="shared" ref="U24:U30" si="3">IFERROR(IF(S24="",R24,S24+T24),R24)</f>
        <v>2025</v>
      </c>
      <c r="V24" s="114">
        <v>19</v>
      </c>
      <c r="W24" s="114">
        <v>18</v>
      </c>
      <c r="X24" s="114">
        <v>37</v>
      </c>
      <c r="Y24" s="114" t="s">
        <v>7003</v>
      </c>
    </row>
    <row r="25" spans="1:25" s="2" customFormat="1" ht="30.2" customHeight="1" x14ac:dyDescent="0.2">
      <c r="A25" s="114">
        <v>6</v>
      </c>
      <c r="B25" s="114" t="s">
        <v>5625</v>
      </c>
      <c r="C25" s="114" t="s">
        <v>5626</v>
      </c>
      <c r="D25" s="114" t="s">
        <v>5627</v>
      </c>
      <c r="E25" s="114" t="s">
        <v>5621</v>
      </c>
      <c r="F25" s="114" t="s">
        <v>64</v>
      </c>
      <c r="G25" s="114">
        <v>1.6</v>
      </c>
      <c r="H25" s="114">
        <v>0.8</v>
      </c>
      <c r="I25" s="114">
        <v>40</v>
      </c>
      <c r="J25" s="114">
        <v>10.77</v>
      </c>
      <c r="K25" s="114">
        <v>159</v>
      </c>
      <c r="L25" s="114">
        <v>5</v>
      </c>
      <c r="M25" s="116">
        <v>2010</v>
      </c>
      <c r="N25" s="16">
        <v>2021</v>
      </c>
      <c r="O25" s="16">
        <v>2025</v>
      </c>
      <c r="P25" s="117">
        <v>20</v>
      </c>
      <c r="Q25" s="72" t="s">
        <v>257</v>
      </c>
      <c r="R25" s="17">
        <f t="shared" si="0"/>
        <v>2030</v>
      </c>
      <c r="S25" s="16" t="s">
        <v>63</v>
      </c>
      <c r="T25" s="16"/>
      <c r="U25" s="17">
        <f t="shared" si="3"/>
        <v>2030</v>
      </c>
      <c r="V25" s="114">
        <v>10</v>
      </c>
      <c r="W25" s="114">
        <v>22</v>
      </c>
      <c r="X25" s="114">
        <v>32</v>
      </c>
      <c r="Y25" s="114" t="s">
        <v>7003</v>
      </c>
    </row>
    <row r="26" spans="1:25" s="2" customFormat="1" ht="30.2" customHeight="1" x14ac:dyDescent="0.2">
      <c r="A26" s="114">
        <v>7</v>
      </c>
      <c r="B26" s="328" t="s">
        <v>5628</v>
      </c>
      <c r="C26" s="114" t="s">
        <v>5629</v>
      </c>
      <c r="D26" s="114" t="s">
        <v>5630</v>
      </c>
      <c r="E26" s="114" t="s">
        <v>5621</v>
      </c>
      <c r="F26" s="114" t="s">
        <v>64</v>
      </c>
      <c r="G26" s="114">
        <v>1.6</v>
      </c>
      <c r="H26" s="114">
        <v>0.8</v>
      </c>
      <c r="I26" s="114">
        <v>60</v>
      </c>
      <c r="J26" s="114">
        <v>54.13</v>
      </c>
      <c r="K26" s="114">
        <v>57</v>
      </c>
      <c r="L26" s="114">
        <v>4</v>
      </c>
      <c r="M26" s="116">
        <v>2010</v>
      </c>
      <c r="N26" s="16">
        <v>2023</v>
      </c>
      <c r="O26" s="16">
        <v>2025</v>
      </c>
      <c r="P26" s="117">
        <v>15</v>
      </c>
      <c r="Q26" s="72" t="s">
        <v>257</v>
      </c>
      <c r="R26" s="17">
        <f t="shared" si="0"/>
        <v>2025</v>
      </c>
      <c r="S26" s="16" t="s">
        <v>63</v>
      </c>
      <c r="T26" s="16"/>
      <c r="U26" s="17">
        <f t="shared" si="3"/>
        <v>2025</v>
      </c>
      <c r="V26" s="114">
        <v>17</v>
      </c>
      <c r="W26" s="114">
        <v>29</v>
      </c>
      <c r="X26" s="114">
        <v>46</v>
      </c>
      <c r="Y26" s="114" t="s">
        <v>7003</v>
      </c>
    </row>
    <row r="27" spans="1:25" s="2" customFormat="1" ht="30.2" customHeight="1" x14ac:dyDescent="0.2">
      <c r="A27" s="114">
        <v>8</v>
      </c>
      <c r="B27" s="114" t="s">
        <v>5631</v>
      </c>
      <c r="C27" s="114" t="s">
        <v>5632</v>
      </c>
      <c r="D27" s="114" t="s">
        <v>5633</v>
      </c>
      <c r="E27" s="114" t="s">
        <v>5621</v>
      </c>
      <c r="F27" s="114" t="s">
        <v>64</v>
      </c>
      <c r="G27" s="114">
        <v>1.6</v>
      </c>
      <c r="H27" s="114">
        <v>0.8</v>
      </c>
      <c r="I27" s="114">
        <v>40</v>
      </c>
      <c r="J27" s="114">
        <v>19.55</v>
      </c>
      <c r="K27" s="114">
        <v>57</v>
      </c>
      <c r="L27" s="114">
        <v>4</v>
      </c>
      <c r="M27" s="116">
        <v>2010</v>
      </c>
      <c r="N27" s="16">
        <v>2023</v>
      </c>
      <c r="O27" s="16">
        <v>2025</v>
      </c>
      <c r="P27" s="117">
        <v>15</v>
      </c>
      <c r="Q27" s="72" t="s">
        <v>257</v>
      </c>
      <c r="R27" s="17">
        <f t="shared" si="0"/>
        <v>2025</v>
      </c>
      <c r="S27" s="16" t="s">
        <v>63</v>
      </c>
      <c r="T27" s="16"/>
      <c r="U27" s="17">
        <f t="shared" si="3"/>
        <v>2025</v>
      </c>
      <c r="V27" s="114">
        <v>15</v>
      </c>
      <c r="W27" s="114">
        <v>25</v>
      </c>
      <c r="X27" s="114">
        <v>40</v>
      </c>
      <c r="Y27" s="114" t="s">
        <v>7003</v>
      </c>
    </row>
    <row r="28" spans="1:25" s="2" customFormat="1" ht="60" customHeight="1" x14ac:dyDescent="0.2">
      <c r="A28" s="114">
        <v>9</v>
      </c>
      <c r="B28" s="329" t="s">
        <v>5635</v>
      </c>
      <c r="C28" s="195" t="s">
        <v>5634</v>
      </c>
      <c r="D28" s="114" t="s">
        <v>5636</v>
      </c>
      <c r="E28" s="114"/>
      <c r="F28" s="114" t="s">
        <v>64</v>
      </c>
      <c r="G28" s="114">
        <v>1.6</v>
      </c>
      <c r="H28" s="114">
        <v>0.8</v>
      </c>
      <c r="I28" s="114">
        <v>40</v>
      </c>
      <c r="J28" s="114">
        <v>12.99</v>
      </c>
      <c r="K28" s="114">
        <v>159</v>
      </c>
      <c r="L28" s="114">
        <v>5</v>
      </c>
      <c r="M28" s="116">
        <v>2010</v>
      </c>
      <c r="N28" s="16">
        <v>2021</v>
      </c>
      <c r="O28" s="16">
        <v>2025</v>
      </c>
      <c r="P28" s="117">
        <v>20</v>
      </c>
      <c r="Q28" s="72" t="s">
        <v>257</v>
      </c>
      <c r="R28" s="17">
        <f t="shared" si="0"/>
        <v>2030</v>
      </c>
      <c r="S28" s="16" t="s">
        <v>63</v>
      </c>
      <c r="T28" s="16"/>
      <c r="U28" s="17">
        <f t="shared" si="3"/>
        <v>2030</v>
      </c>
      <c r="V28" s="254">
        <v>81</v>
      </c>
      <c r="W28" s="254">
        <v>174</v>
      </c>
      <c r="X28" s="254">
        <v>255</v>
      </c>
      <c r="Y28" s="114" t="s">
        <v>7003</v>
      </c>
    </row>
    <row r="29" spans="1:25" s="2" customFormat="1" ht="74.25" customHeight="1" x14ac:dyDescent="0.2">
      <c r="A29" s="348">
        <v>10</v>
      </c>
      <c r="B29" s="348" t="s">
        <v>5637</v>
      </c>
      <c r="C29" s="348" t="s">
        <v>5638</v>
      </c>
      <c r="D29" s="114" t="s">
        <v>5639</v>
      </c>
      <c r="E29" s="348" t="s">
        <v>5640</v>
      </c>
      <c r="F29" s="114" t="s">
        <v>64</v>
      </c>
      <c r="G29" s="114">
        <v>1.3</v>
      </c>
      <c r="H29" s="114">
        <v>0.6</v>
      </c>
      <c r="I29" s="114">
        <v>40</v>
      </c>
      <c r="J29" s="114">
        <v>163</v>
      </c>
      <c r="K29" s="114">
        <v>159</v>
      </c>
      <c r="L29" s="114">
        <v>5</v>
      </c>
      <c r="M29" s="116">
        <v>2010</v>
      </c>
      <c r="N29" s="114">
        <v>2023</v>
      </c>
      <c r="O29" s="114">
        <v>2025</v>
      </c>
      <c r="P29" s="117">
        <v>20</v>
      </c>
      <c r="Q29" s="114" t="s">
        <v>83</v>
      </c>
      <c r="R29" s="17">
        <f t="shared" si="0"/>
        <v>2030</v>
      </c>
      <c r="S29" s="16" t="s">
        <v>63</v>
      </c>
      <c r="T29" s="16"/>
      <c r="U29" s="17">
        <f t="shared" si="3"/>
        <v>2030</v>
      </c>
      <c r="V29" s="348">
        <v>1</v>
      </c>
      <c r="W29" s="348"/>
      <c r="X29" s="348">
        <v>1</v>
      </c>
      <c r="Y29" s="348" t="s">
        <v>7003</v>
      </c>
    </row>
    <row r="30" spans="1:25" s="2" customFormat="1" ht="63" customHeight="1" x14ac:dyDescent="0.2">
      <c r="A30" s="348"/>
      <c r="B30" s="348"/>
      <c r="C30" s="348"/>
      <c r="D30" s="114" t="s">
        <v>5641</v>
      </c>
      <c r="E30" s="348"/>
      <c r="F30" s="114" t="s">
        <v>64</v>
      </c>
      <c r="G30" s="114">
        <v>1.3</v>
      </c>
      <c r="H30" s="114">
        <v>0.15</v>
      </c>
      <c r="I30" s="114">
        <v>40</v>
      </c>
      <c r="J30" s="114">
        <v>17.3</v>
      </c>
      <c r="K30" s="114">
        <v>219</v>
      </c>
      <c r="L30" s="114">
        <v>8</v>
      </c>
      <c r="M30" s="116">
        <v>2010</v>
      </c>
      <c r="N30" s="114">
        <v>2023</v>
      </c>
      <c r="O30" s="114">
        <v>2025</v>
      </c>
      <c r="P30" s="117">
        <v>50</v>
      </c>
      <c r="Q30" s="114" t="s">
        <v>83</v>
      </c>
      <c r="R30" s="17">
        <f t="shared" si="0"/>
        <v>2060</v>
      </c>
      <c r="S30" s="16" t="s">
        <v>63</v>
      </c>
      <c r="T30" s="16"/>
      <c r="U30" s="17">
        <f t="shared" si="3"/>
        <v>2060</v>
      </c>
      <c r="V30" s="348"/>
      <c r="W30" s="348"/>
      <c r="X30" s="348"/>
      <c r="Y30" s="348"/>
    </row>
    <row r="31" spans="1:25" s="2" customFormat="1" ht="30.2" customHeight="1" x14ac:dyDescent="0.2">
      <c r="A31" s="348">
        <v>11</v>
      </c>
      <c r="B31" s="348" t="s">
        <v>5644</v>
      </c>
      <c r="C31" s="348" t="s">
        <v>5642</v>
      </c>
      <c r="D31" s="348" t="s">
        <v>5645</v>
      </c>
      <c r="E31" s="348" t="s">
        <v>5643</v>
      </c>
      <c r="F31" s="114" t="s">
        <v>64</v>
      </c>
      <c r="G31" s="348">
        <v>1.3</v>
      </c>
      <c r="H31" s="348">
        <v>0.8</v>
      </c>
      <c r="I31" s="348">
        <v>40</v>
      </c>
      <c r="J31" s="114">
        <v>15.933999999999999</v>
      </c>
      <c r="K31" s="114">
        <v>108</v>
      </c>
      <c r="L31" s="114">
        <v>4</v>
      </c>
      <c r="M31" s="116">
        <v>2010</v>
      </c>
      <c r="N31" s="16">
        <v>2021</v>
      </c>
      <c r="O31" s="16">
        <v>2025</v>
      </c>
      <c r="P31" s="196" t="s">
        <v>252</v>
      </c>
      <c r="Q31" s="114" t="s">
        <v>83</v>
      </c>
      <c r="R31" s="17">
        <f t="shared" si="0"/>
        <v>2030</v>
      </c>
      <c r="S31" s="16" t="s">
        <v>63</v>
      </c>
      <c r="T31" s="16"/>
      <c r="U31" s="17">
        <f t="shared" ref="U31:U43" si="4">IFERROR(IF(S31="",R31,S31+T31),R31)</f>
        <v>2030</v>
      </c>
      <c r="V31" s="348">
        <v>55</v>
      </c>
      <c r="W31" s="348">
        <v>120</v>
      </c>
      <c r="X31" s="348">
        <v>175</v>
      </c>
      <c r="Y31" s="348" t="s">
        <v>7003</v>
      </c>
    </row>
    <row r="32" spans="1:25" s="2" customFormat="1" ht="30.2" customHeight="1" x14ac:dyDescent="0.2">
      <c r="A32" s="348"/>
      <c r="B32" s="348"/>
      <c r="C32" s="348"/>
      <c r="D32" s="348"/>
      <c r="E32" s="348"/>
      <c r="F32" s="114" t="s">
        <v>64</v>
      </c>
      <c r="G32" s="348"/>
      <c r="H32" s="348"/>
      <c r="I32" s="348"/>
      <c r="J32" s="114">
        <v>17.067</v>
      </c>
      <c r="K32" s="114">
        <v>89</v>
      </c>
      <c r="L32" s="114">
        <v>4</v>
      </c>
      <c r="M32" s="116">
        <v>2010</v>
      </c>
      <c r="N32" s="16">
        <v>2021</v>
      </c>
      <c r="O32" s="16">
        <v>2025</v>
      </c>
      <c r="P32" s="117">
        <v>15</v>
      </c>
      <c r="Q32" s="114" t="s">
        <v>83</v>
      </c>
      <c r="R32" s="17">
        <f t="shared" si="0"/>
        <v>2025</v>
      </c>
      <c r="S32" s="16" t="s">
        <v>63</v>
      </c>
      <c r="T32" s="16"/>
      <c r="U32" s="17">
        <f t="shared" si="4"/>
        <v>2025</v>
      </c>
      <c r="V32" s="348"/>
      <c r="W32" s="348"/>
      <c r="X32" s="348"/>
      <c r="Y32" s="348"/>
    </row>
    <row r="33" spans="1:25" s="2" customFormat="1" ht="30.2" customHeight="1" x14ac:dyDescent="0.2">
      <c r="A33" s="348"/>
      <c r="B33" s="348"/>
      <c r="C33" s="348"/>
      <c r="D33" s="348" t="s">
        <v>5646</v>
      </c>
      <c r="E33" s="348"/>
      <c r="F33" s="114" t="s">
        <v>64</v>
      </c>
      <c r="G33" s="348">
        <v>1.3</v>
      </c>
      <c r="H33" s="348">
        <v>0.8</v>
      </c>
      <c r="I33" s="348">
        <v>40</v>
      </c>
      <c r="J33" s="114">
        <v>0.11</v>
      </c>
      <c r="K33" s="114">
        <v>108</v>
      </c>
      <c r="L33" s="114">
        <v>4</v>
      </c>
      <c r="M33" s="116">
        <v>2010</v>
      </c>
      <c r="N33" s="16">
        <v>2021</v>
      </c>
      <c r="O33" s="16">
        <v>2025</v>
      </c>
      <c r="P33" s="196" t="s">
        <v>252</v>
      </c>
      <c r="Q33" s="114" t="s">
        <v>83</v>
      </c>
      <c r="R33" s="17">
        <f t="shared" si="0"/>
        <v>2030</v>
      </c>
      <c r="S33" s="16" t="s">
        <v>63</v>
      </c>
      <c r="T33" s="16"/>
      <c r="U33" s="17">
        <f t="shared" si="4"/>
        <v>2030</v>
      </c>
      <c r="V33" s="348"/>
      <c r="W33" s="348"/>
      <c r="X33" s="348"/>
      <c r="Y33" s="348"/>
    </row>
    <row r="34" spans="1:25" s="2" customFormat="1" ht="30.2" customHeight="1" x14ac:dyDescent="0.2">
      <c r="A34" s="348"/>
      <c r="B34" s="348"/>
      <c r="C34" s="348"/>
      <c r="D34" s="348"/>
      <c r="E34" s="348"/>
      <c r="F34" s="114" t="s">
        <v>64</v>
      </c>
      <c r="G34" s="348"/>
      <c r="H34" s="348"/>
      <c r="I34" s="348"/>
      <c r="J34" s="114">
        <v>17.04</v>
      </c>
      <c r="K34" s="114">
        <v>57</v>
      </c>
      <c r="L34" s="114">
        <v>4</v>
      </c>
      <c r="M34" s="116">
        <v>2010</v>
      </c>
      <c r="N34" s="16">
        <v>2021</v>
      </c>
      <c r="O34" s="16">
        <v>2025</v>
      </c>
      <c r="P34" s="117">
        <v>15</v>
      </c>
      <c r="Q34" s="114" t="s">
        <v>83</v>
      </c>
      <c r="R34" s="17">
        <f t="shared" si="0"/>
        <v>2025</v>
      </c>
      <c r="S34" s="16" t="s">
        <v>63</v>
      </c>
      <c r="T34" s="16"/>
      <c r="U34" s="17">
        <f t="shared" si="4"/>
        <v>2025</v>
      </c>
      <c r="V34" s="348"/>
      <c r="W34" s="348"/>
      <c r="X34" s="348"/>
      <c r="Y34" s="348"/>
    </row>
    <row r="35" spans="1:25" s="2" customFormat="1" ht="30.2" customHeight="1" x14ac:dyDescent="0.2">
      <c r="A35" s="348">
        <v>12</v>
      </c>
      <c r="B35" s="348" t="s">
        <v>5648</v>
      </c>
      <c r="C35" s="348" t="s">
        <v>5649</v>
      </c>
      <c r="D35" s="348" t="s">
        <v>5650</v>
      </c>
      <c r="E35" s="348" t="s">
        <v>5647</v>
      </c>
      <c r="F35" s="114" t="s">
        <v>39</v>
      </c>
      <c r="G35" s="348">
        <v>0.25</v>
      </c>
      <c r="H35" s="348">
        <v>0.2</v>
      </c>
      <c r="I35" s="348">
        <v>20</v>
      </c>
      <c r="J35" s="114">
        <v>18.559999999999999</v>
      </c>
      <c r="K35" s="114">
        <v>57</v>
      </c>
      <c r="L35" s="114">
        <v>3.5</v>
      </c>
      <c r="M35" s="116">
        <v>2010</v>
      </c>
      <c r="N35" s="114">
        <v>2023</v>
      </c>
      <c r="O35" s="114">
        <v>2025</v>
      </c>
      <c r="P35" s="117">
        <v>10</v>
      </c>
      <c r="Q35" s="72" t="s">
        <v>257</v>
      </c>
      <c r="R35" s="17">
        <f t="shared" si="0"/>
        <v>2020</v>
      </c>
      <c r="S35" s="16">
        <v>2020</v>
      </c>
      <c r="T35" s="16">
        <v>10</v>
      </c>
      <c r="U35" s="17">
        <f t="shared" si="4"/>
        <v>2030</v>
      </c>
      <c r="V35" s="348">
        <v>1</v>
      </c>
      <c r="W35" s="348"/>
      <c r="X35" s="348">
        <v>1</v>
      </c>
      <c r="Y35" s="348" t="s">
        <v>7003</v>
      </c>
    </row>
    <row r="36" spans="1:25" s="2" customFormat="1" ht="30.2" customHeight="1" x14ac:dyDescent="0.2">
      <c r="A36" s="348"/>
      <c r="B36" s="348"/>
      <c r="C36" s="348"/>
      <c r="D36" s="348"/>
      <c r="E36" s="348"/>
      <c r="F36" s="114" t="s">
        <v>39</v>
      </c>
      <c r="G36" s="348"/>
      <c r="H36" s="348"/>
      <c r="I36" s="348"/>
      <c r="J36" s="114">
        <v>3.71</v>
      </c>
      <c r="K36" s="114">
        <v>32</v>
      </c>
      <c r="L36" s="114">
        <v>3.5</v>
      </c>
      <c r="M36" s="116">
        <v>2010</v>
      </c>
      <c r="N36" s="114">
        <v>2023</v>
      </c>
      <c r="O36" s="114">
        <v>2025</v>
      </c>
      <c r="P36" s="117">
        <v>10</v>
      </c>
      <c r="Q36" s="72" t="s">
        <v>257</v>
      </c>
      <c r="R36" s="17">
        <f t="shared" si="0"/>
        <v>2020</v>
      </c>
      <c r="S36" s="16">
        <v>2020</v>
      </c>
      <c r="T36" s="16">
        <v>10</v>
      </c>
      <c r="U36" s="17">
        <f t="shared" si="4"/>
        <v>2030</v>
      </c>
      <c r="V36" s="348"/>
      <c r="W36" s="348"/>
      <c r="X36" s="348"/>
      <c r="Y36" s="348"/>
    </row>
    <row r="37" spans="1:25" s="2" customFormat="1" ht="30.2" customHeight="1" x14ac:dyDescent="0.2">
      <c r="A37" s="348">
        <v>13</v>
      </c>
      <c r="B37" s="347" t="s">
        <v>5652</v>
      </c>
      <c r="C37" s="348" t="s">
        <v>5653</v>
      </c>
      <c r="D37" s="348" t="s">
        <v>5654</v>
      </c>
      <c r="E37" s="348" t="s">
        <v>5651</v>
      </c>
      <c r="F37" s="114" t="s">
        <v>134</v>
      </c>
      <c r="G37" s="348">
        <v>1</v>
      </c>
      <c r="H37" s="348">
        <v>0.6</v>
      </c>
      <c r="I37" s="348">
        <v>20</v>
      </c>
      <c r="J37" s="114">
        <v>12.863</v>
      </c>
      <c r="K37" s="114">
        <v>57</v>
      </c>
      <c r="L37" s="114">
        <v>3.5</v>
      </c>
      <c r="M37" s="116">
        <v>2010</v>
      </c>
      <c r="N37" s="16">
        <v>2023</v>
      </c>
      <c r="O37" s="16">
        <v>2025</v>
      </c>
      <c r="P37" s="117">
        <v>10</v>
      </c>
      <c r="Q37" s="72" t="s">
        <v>257</v>
      </c>
      <c r="R37" s="17">
        <f t="shared" si="0"/>
        <v>2020</v>
      </c>
      <c r="S37" s="16">
        <v>2020</v>
      </c>
      <c r="T37" s="16">
        <v>10</v>
      </c>
      <c r="U37" s="17">
        <f t="shared" si="4"/>
        <v>2030</v>
      </c>
      <c r="V37" s="348">
        <v>1</v>
      </c>
      <c r="W37" s="348"/>
      <c r="X37" s="348">
        <v>1</v>
      </c>
      <c r="Y37" s="348" t="s">
        <v>7003</v>
      </c>
    </row>
    <row r="38" spans="1:25" s="2" customFormat="1" ht="30.2" customHeight="1" x14ac:dyDescent="0.2">
      <c r="A38" s="348"/>
      <c r="B38" s="347"/>
      <c r="C38" s="348"/>
      <c r="D38" s="348"/>
      <c r="E38" s="348"/>
      <c r="F38" s="114" t="s">
        <v>134</v>
      </c>
      <c r="G38" s="348"/>
      <c r="H38" s="348"/>
      <c r="I38" s="348"/>
      <c r="J38" s="114">
        <v>3.6640000000000001</v>
      </c>
      <c r="K38" s="114">
        <v>32</v>
      </c>
      <c r="L38" s="114">
        <v>3.5</v>
      </c>
      <c r="M38" s="116">
        <v>2010</v>
      </c>
      <c r="N38" s="16">
        <v>2023</v>
      </c>
      <c r="O38" s="16">
        <v>2025</v>
      </c>
      <c r="P38" s="117">
        <v>10</v>
      </c>
      <c r="Q38" s="72" t="s">
        <v>257</v>
      </c>
      <c r="R38" s="17">
        <f t="shared" si="0"/>
        <v>2020</v>
      </c>
      <c r="S38" s="16">
        <v>2020</v>
      </c>
      <c r="T38" s="16">
        <v>10</v>
      </c>
      <c r="U38" s="17">
        <f t="shared" si="4"/>
        <v>2030</v>
      </c>
      <c r="V38" s="348"/>
      <c r="W38" s="348"/>
      <c r="X38" s="348"/>
      <c r="Y38" s="348"/>
    </row>
    <row r="39" spans="1:25" s="2" customFormat="1" ht="30.2" customHeight="1" x14ac:dyDescent="0.2">
      <c r="A39" s="348">
        <v>14</v>
      </c>
      <c r="B39" s="347" t="s">
        <v>5655</v>
      </c>
      <c r="C39" s="348" t="s">
        <v>5656</v>
      </c>
      <c r="D39" s="348" t="s">
        <v>5657</v>
      </c>
      <c r="E39" s="348" t="s">
        <v>5658</v>
      </c>
      <c r="F39" s="114" t="s">
        <v>134</v>
      </c>
      <c r="G39" s="348">
        <v>1</v>
      </c>
      <c r="H39" s="348">
        <v>0.6</v>
      </c>
      <c r="I39" s="348">
        <v>20</v>
      </c>
      <c r="J39" s="114">
        <v>25.593</v>
      </c>
      <c r="K39" s="114">
        <v>57</v>
      </c>
      <c r="L39" s="114">
        <v>3.5</v>
      </c>
      <c r="M39" s="116">
        <v>2010</v>
      </c>
      <c r="N39" s="16">
        <v>2023</v>
      </c>
      <c r="O39" s="16">
        <v>2025</v>
      </c>
      <c r="P39" s="117">
        <v>10</v>
      </c>
      <c r="Q39" s="72" t="s">
        <v>257</v>
      </c>
      <c r="R39" s="17">
        <f t="shared" si="0"/>
        <v>2020</v>
      </c>
      <c r="S39" s="16">
        <v>2020</v>
      </c>
      <c r="T39" s="16">
        <v>10</v>
      </c>
      <c r="U39" s="17">
        <f t="shared" si="4"/>
        <v>2030</v>
      </c>
      <c r="V39" s="348">
        <v>3</v>
      </c>
      <c r="W39" s="348"/>
      <c r="X39" s="348">
        <v>3</v>
      </c>
      <c r="Y39" s="348" t="s">
        <v>7003</v>
      </c>
    </row>
    <row r="40" spans="1:25" s="2" customFormat="1" ht="30.2" customHeight="1" x14ac:dyDescent="0.2">
      <c r="A40" s="348"/>
      <c r="B40" s="347"/>
      <c r="C40" s="348"/>
      <c r="D40" s="348"/>
      <c r="E40" s="348"/>
      <c r="F40" s="114" t="s">
        <v>134</v>
      </c>
      <c r="G40" s="348"/>
      <c r="H40" s="348"/>
      <c r="I40" s="348"/>
      <c r="J40" s="114">
        <v>0.3</v>
      </c>
      <c r="K40" s="114">
        <v>32</v>
      </c>
      <c r="L40" s="114">
        <v>3.5</v>
      </c>
      <c r="M40" s="116">
        <v>2010</v>
      </c>
      <c r="N40" s="16">
        <v>2023</v>
      </c>
      <c r="O40" s="16">
        <v>2025</v>
      </c>
      <c r="P40" s="117">
        <v>10</v>
      </c>
      <c r="Q40" s="72" t="s">
        <v>257</v>
      </c>
      <c r="R40" s="17">
        <f t="shared" si="0"/>
        <v>2020</v>
      </c>
      <c r="S40" s="16">
        <v>2020</v>
      </c>
      <c r="T40" s="16">
        <v>10</v>
      </c>
      <c r="U40" s="17">
        <f t="shared" si="4"/>
        <v>2030</v>
      </c>
      <c r="V40" s="348"/>
      <c r="W40" s="348"/>
      <c r="X40" s="348"/>
      <c r="Y40" s="348"/>
    </row>
    <row r="41" spans="1:25" s="2" customFormat="1" ht="30.2" customHeight="1" x14ac:dyDescent="0.2">
      <c r="A41" s="348"/>
      <c r="B41" s="347"/>
      <c r="C41" s="348"/>
      <c r="D41" s="348" t="s">
        <v>5659</v>
      </c>
      <c r="E41" s="348"/>
      <c r="F41" s="114" t="s">
        <v>134</v>
      </c>
      <c r="G41" s="348">
        <v>1</v>
      </c>
      <c r="H41" s="348">
        <v>0.6</v>
      </c>
      <c r="I41" s="348">
        <v>20</v>
      </c>
      <c r="J41" s="114">
        <v>20.57</v>
      </c>
      <c r="K41" s="114">
        <v>57</v>
      </c>
      <c r="L41" s="114">
        <v>3.5</v>
      </c>
      <c r="M41" s="116">
        <v>2010</v>
      </c>
      <c r="N41" s="16">
        <v>2023</v>
      </c>
      <c r="O41" s="16">
        <v>2025</v>
      </c>
      <c r="P41" s="117">
        <v>10</v>
      </c>
      <c r="Q41" s="72" t="s">
        <v>257</v>
      </c>
      <c r="R41" s="17">
        <f t="shared" si="0"/>
        <v>2020</v>
      </c>
      <c r="S41" s="16">
        <v>2020</v>
      </c>
      <c r="T41" s="16">
        <v>10</v>
      </c>
      <c r="U41" s="17">
        <f t="shared" si="4"/>
        <v>2030</v>
      </c>
      <c r="V41" s="348"/>
      <c r="W41" s="348"/>
      <c r="X41" s="348"/>
      <c r="Y41" s="348"/>
    </row>
    <row r="42" spans="1:25" s="2" customFormat="1" ht="30.2" customHeight="1" x14ac:dyDescent="0.2">
      <c r="A42" s="348"/>
      <c r="B42" s="347"/>
      <c r="C42" s="348"/>
      <c r="D42" s="348"/>
      <c r="E42" s="348"/>
      <c r="F42" s="114" t="s">
        <v>134</v>
      </c>
      <c r="G42" s="348"/>
      <c r="H42" s="348"/>
      <c r="I42" s="348"/>
      <c r="J42" s="114">
        <v>0.15</v>
      </c>
      <c r="K42" s="114">
        <v>32</v>
      </c>
      <c r="L42" s="114">
        <v>3.5</v>
      </c>
      <c r="M42" s="116">
        <v>2010</v>
      </c>
      <c r="N42" s="16">
        <v>2023</v>
      </c>
      <c r="O42" s="16">
        <v>2025</v>
      </c>
      <c r="P42" s="117">
        <v>10</v>
      </c>
      <c r="Q42" s="72" t="s">
        <v>257</v>
      </c>
      <c r="R42" s="17">
        <f t="shared" si="0"/>
        <v>2020</v>
      </c>
      <c r="S42" s="16">
        <v>2020</v>
      </c>
      <c r="T42" s="16">
        <v>10</v>
      </c>
      <c r="U42" s="17">
        <f t="shared" si="4"/>
        <v>2030</v>
      </c>
      <c r="V42" s="348"/>
      <c r="W42" s="348"/>
      <c r="X42" s="348"/>
      <c r="Y42" s="348"/>
    </row>
    <row r="43" spans="1:25" s="2" customFormat="1" ht="30.2" customHeight="1" x14ac:dyDescent="0.2">
      <c r="A43" s="348"/>
      <c r="B43" s="347"/>
      <c r="C43" s="348"/>
      <c r="D43" s="114" t="s">
        <v>5660</v>
      </c>
      <c r="E43" s="348"/>
      <c r="F43" s="114" t="s">
        <v>134</v>
      </c>
      <c r="G43" s="114">
        <v>1</v>
      </c>
      <c r="H43" s="114">
        <v>0.6</v>
      </c>
      <c r="I43" s="114">
        <v>20</v>
      </c>
      <c r="J43" s="114">
        <v>16.739999999999998</v>
      </c>
      <c r="K43" s="114">
        <v>57</v>
      </c>
      <c r="L43" s="114">
        <v>3.5</v>
      </c>
      <c r="M43" s="116">
        <v>2010</v>
      </c>
      <c r="N43" s="16">
        <v>2023</v>
      </c>
      <c r="O43" s="16">
        <v>2025</v>
      </c>
      <c r="P43" s="117">
        <v>10</v>
      </c>
      <c r="Q43" s="72" t="s">
        <v>257</v>
      </c>
      <c r="R43" s="17">
        <f t="shared" si="0"/>
        <v>2020</v>
      </c>
      <c r="S43" s="16">
        <v>2020</v>
      </c>
      <c r="T43" s="16">
        <v>10</v>
      </c>
      <c r="U43" s="17">
        <f t="shared" si="4"/>
        <v>2030</v>
      </c>
      <c r="V43" s="348"/>
      <c r="W43" s="348"/>
      <c r="X43" s="348"/>
      <c r="Y43" s="348"/>
    </row>
    <row r="44" spans="1:25" s="2" customFormat="1" ht="30.2" customHeight="1" x14ac:dyDescent="0.2">
      <c r="A44" s="348">
        <v>15</v>
      </c>
      <c r="B44" s="348" t="s">
        <v>5661</v>
      </c>
      <c r="C44" s="348" t="s">
        <v>5662</v>
      </c>
      <c r="D44" s="114" t="s">
        <v>5663</v>
      </c>
      <c r="E44" s="348" t="s">
        <v>5608</v>
      </c>
      <c r="F44" s="114" t="s">
        <v>64</v>
      </c>
      <c r="G44" s="114">
        <v>0.74</v>
      </c>
      <c r="H44" s="114">
        <v>0.4</v>
      </c>
      <c r="I44" s="114">
        <v>20</v>
      </c>
      <c r="J44" s="114">
        <v>0.65</v>
      </c>
      <c r="K44" s="114">
        <v>219</v>
      </c>
      <c r="L44" s="114">
        <v>7</v>
      </c>
      <c r="M44" s="116">
        <v>2010</v>
      </c>
      <c r="N44" s="16">
        <v>2021</v>
      </c>
      <c r="O44" s="16">
        <v>2025</v>
      </c>
      <c r="P44" s="117">
        <v>35</v>
      </c>
      <c r="Q44" s="72" t="s">
        <v>257</v>
      </c>
      <c r="R44" s="17">
        <f t="shared" si="0"/>
        <v>2045</v>
      </c>
      <c r="S44" s="16" t="s">
        <v>63</v>
      </c>
      <c r="T44" s="16"/>
      <c r="U44" s="17">
        <f t="shared" ref="U44:U68" si="5">IFERROR(IF(S44="",R44,S44+T44),R44)</f>
        <v>2045</v>
      </c>
      <c r="V44" s="348">
        <v>35</v>
      </c>
      <c r="W44" s="348">
        <v>76</v>
      </c>
      <c r="X44" s="348">
        <v>111</v>
      </c>
      <c r="Y44" s="348" t="s">
        <v>7003</v>
      </c>
    </row>
    <row r="45" spans="1:25" s="2" customFormat="1" ht="30.2" customHeight="1" x14ac:dyDescent="0.2">
      <c r="A45" s="348"/>
      <c r="B45" s="348"/>
      <c r="C45" s="348"/>
      <c r="D45" s="114" t="s">
        <v>5664</v>
      </c>
      <c r="E45" s="348"/>
      <c r="F45" s="114" t="s">
        <v>64</v>
      </c>
      <c r="G45" s="114">
        <v>0.74</v>
      </c>
      <c r="H45" s="114">
        <v>0.4</v>
      </c>
      <c r="I45" s="114">
        <v>20</v>
      </c>
      <c r="J45" s="114">
        <v>0.65</v>
      </c>
      <c r="K45" s="114">
        <v>219</v>
      </c>
      <c r="L45" s="114">
        <v>7</v>
      </c>
      <c r="M45" s="116">
        <v>2010</v>
      </c>
      <c r="N45" s="16">
        <v>2021</v>
      </c>
      <c r="O45" s="16">
        <v>2025</v>
      </c>
      <c r="P45" s="117">
        <v>35</v>
      </c>
      <c r="Q45" s="72" t="s">
        <v>257</v>
      </c>
      <c r="R45" s="17">
        <f t="shared" si="0"/>
        <v>2045</v>
      </c>
      <c r="S45" s="16" t="s">
        <v>63</v>
      </c>
      <c r="T45" s="16"/>
      <c r="U45" s="17">
        <f t="shared" si="5"/>
        <v>2045</v>
      </c>
      <c r="V45" s="348"/>
      <c r="W45" s="348"/>
      <c r="X45" s="348"/>
      <c r="Y45" s="348"/>
    </row>
    <row r="46" spans="1:25" s="2" customFormat="1" ht="30.2" customHeight="1" x14ac:dyDescent="0.2">
      <c r="A46" s="348"/>
      <c r="B46" s="348"/>
      <c r="C46" s="348"/>
      <c r="D46" s="114" t="s">
        <v>5665</v>
      </c>
      <c r="E46" s="348"/>
      <c r="F46" s="114" t="s">
        <v>64</v>
      </c>
      <c r="G46" s="114">
        <v>0.74</v>
      </c>
      <c r="H46" s="114">
        <v>0.4</v>
      </c>
      <c r="I46" s="114">
        <v>20</v>
      </c>
      <c r="J46" s="114">
        <v>0.65</v>
      </c>
      <c r="K46" s="114">
        <v>219</v>
      </c>
      <c r="L46" s="114">
        <v>7</v>
      </c>
      <c r="M46" s="116">
        <v>2010</v>
      </c>
      <c r="N46" s="16">
        <v>2021</v>
      </c>
      <c r="O46" s="16">
        <v>2025</v>
      </c>
      <c r="P46" s="117">
        <v>35</v>
      </c>
      <c r="Q46" s="72" t="s">
        <v>257</v>
      </c>
      <c r="R46" s="17">
        <f t="shared" si="0"/>
        <v>2045</v>
      </c>
      <c r="S46" s="16" t="s">
        <v>63</v>
      </c>
      <c r="T46" s="16"/>
      <c r="U46" s="17">
        <f t="shared" si="5"/>
        <v>2045</v>
      </c>
      <c r="V46" s="348"/>
      <c r="W46" s="348"/>
      <c r="X46" s="348"/>
      <c r="Y46" s="348"/>
    </row>
    <row r="47" spans="1:25" s="2" customFormat="1" ht="30.2" customHeight="1" x14ac:dyDescent="0.2">
      <c r="A47" s="348"/>
      <c r="B47" s="348"/>
      <c r="C47" s="348"/>
      <c r="D47" s="348" t="s">
        <v>5666</v>
      </c>
      <c r="E47" s="348"/>
      <c r="F47" s="114" t="s">
        <v>64</v>
      </c>
      <c r="G47" s="348">
        <v>0.74</v>
      </c>
      <c r="H47" s="348">
        <v>0.4</v>
      </c>
      <c r="I47" s="348">
        <v>20</v>
      </c>
      <c r="J47" s="114">
        <v>39.5</v>
      </c>
      <c r="K47" s="114">
        <v>325</v>
      </c>
      <c r="L47" s="114">
        <v>8</v>
      </c>
      <c r="M47" s="116">
        <v>2010</v>
      </c>
      <c r="N47" s="16">
        <v>2021</v>
      </c>
      <c r="O47" s="16">
        <v>2025</v>
      </c>
      <c r="P47" s="196" t="s">
        <v>209</v>
      </c>
      <c r="Q47" s="72" t="s">
        <v>257</v>
      </c>
      <c r="R47" s="17">
        <f t="shared" si="0"/>
        <v>2060</v>
      </c>
      <c r="S47" s="16" t="s">
        <v>63</v>
      </c>
      <c r="T47" s="16"/>
      <c r="U47" s="17">
        <f t="shared" si="5"/>
        <v>2060</v>
      </c>
      <c r="V47" s="348"/>
      <c r="W47" s="348"/>
      <c r="X47" s="348"/>
      <c r="Y47" s="348"/>
    </row>
    <row r="48" spans="1:25" s="2" customFormat="1" ht="30.2" customHeight="1" x14ac:dyDescent="0.2">
      <c r="A48" s="348"/>
      <c r="B48" s="348"/>
      <c r="C48" s="348"/>
      <c r="D48" s="348"/>
      <c r="E48" s="348"/>
      <c r="F48" s="114" t="s">
        <v>64</v>
      </c>
      <c r="G48" s="348"/>
      <c r="H48" s="348"/>
      <c r="I48" s="348"/>
      <c r="J48" s="114">
        <v>11.4</v>
      </c>
      <c r="K48" s="114">
        <v>219</v>
      </c>
      <c r="L48" s="114">
        <v>8</v>
      </c>
      <c r="M48" s="116">
        <v>2010</v>
      </c>
      <c r="N48" s="16">
        <v>2021</v>
      </c>
      <c r="O48" s="16">
        <v>2025</v>
      </c>
      <c r="P48" s="196" t="s">
        <v>209</v>
      </c>
      <c r="Q48" s="72" t="s">
        <v>257</v>
      </c>
      <c r="R48" s="17">
        <f t="shared" si="0"/>
        <v>2060</v>
      </c>
      <c r="S48" s="16" t="s">
        <v>63</v>
      </c>
      <c r="T48" s="16"/>
      <c r="U48" s="17">
        <f t="shared" si="5"/>
        <v>2060</v>
      </c>
      <c r="V48" s="348"/>
      <c r="W48" s="348"/>
      <c r="X48" s="348"/>
      <c r="Y48" s="348"/>
    </row>
    <row r="49" spans="1:25" s="2" customFormat="1" ht="30.2" customHeight="1" x14ac:dyDescent="0.2">
      <c r="A49" s="348"/>
      <c r="B49" s="348"/>
      <c r="C49" s="348"/>
      <c r="D49" s="348"/>
      <c r="E49" s="348"/>
      <c r="F49" s="114" t="s">
        <v>64</v>
      </c>
      <c r="G49" s="348"/>
      <c r="H49" s="348"/>
      <c r="I49" s="348"/>
      <c r="J49" s="114">
        <v>0.4</v>
      </c>
      <c r="K49" s="114">
        <v>32</v>
      </c>
      <c r="L49" s="114">
        <v>3.5</v>
      </c>
      <c r="M49" s="116">
        <v>2010</v>
      </c>
      <c r="N49" s="16">
        <v>2021</v>
      </c>
      <c r="O49" s="16">
        <v>2025</v>
      </c>
      <c r="P49" s="196" t="s">
        <v>209</v>
      </c>
      <c r="Q49" s="72" t="s">
        <v>257</v>
      </c>
      <c r="R49" s="17">
        <f t="shared" si="0"/>
        <v>2060</v>
      </c>
      <c r="S49" s="16" t="s">
        <v>63</v>
      </c>
      <c r="T49" s="16"/>
      <c r="U49" s="17">
        <f t="shared" si="5"/>
        <v>2060</v>
      </c>
      <c r="V49" s="348"/>
      <c r="W49" s="348"/>
      <c r="X49" s="348"/>
      <c r="Y49" s="348"/>
    </row>
    <row r="50" spans="1:25" s="2" customFormat="1" ht="30.2" customHeight="1" x14ac:dyDescent="0.2">
      <c r="A50" s="348"/>
      <c r="B50" s="348"/>
      <c r="C50" s="348"/>
      <c r="D50" s="348" t="s">
        <v>5667</v>
      </c>
      <c r="E50" s="348"/>
      <c r="F50" s="114" t="s">
        <v>64</v>
      </c>
      <c r="G50" s="348">
        <v>0.74</v>
      </c>
      <c r="H50" s="348">
        <v>0.4</v>
      </c>
      <c r="I50" s="348">
        <v>20</v>
      </c>
      <c r="J50" s="114">
        <v>15.8</v>
      </c>
      <c r="K50" s="114">
        <v>325</v>
      </c>
      <c r="L50" s="114">
        <v>8</v>
      </c>
      <c r="M50" s="116">
        <v>2010</v>
      </c>
      <c r="N50" s="16">
        <v>2021</v>
      </c>
      <c r="O50" s="16">
        <v>2025</v>
      </c>
      <c r="P50" s="196" t="s">
        <v>209</v>
      </c>
      <c r="Q50" s="72" t="s">
        <v>257</v>
      </c>
      <c r="R50" s="17">
        <f t="shared" si="0"/>
        <v>2060</v>
      </c>
      <c r="S50" s="16" t="s">
        <v>63</v>
      </c>
      <c r="T50" s="16"/>
      <c r="U50" s="17">
        <f t="shared" si="5"/>
        <v>2060</v>
      </c>
      <c r="V50" s="348"/>
      <c r="W50" s="348"/>
      <c r="X50" s="348"/>
      <c r="Y50" s="348"/>
    </row>
    <row r="51" spans="1:25" s="2" customFormat="1" ht="30.2" customHeight="1" x14ac:dyDescent="0.2">
      <c r="A51" s="348"/>
      <c r="B51" s="348"/>
      <c r="C51" s="348"/>
      <c r="D51" s="348"/>
      <c r="E51" s="348"/>
      <c r="F51" s="114" t="s">
        <v>64</v>
      </c>
      <c r="G51" s="348"/>
      <c r="H51" s="348"/>
      <c r="I51" s="348"/>
      <c r="J51" s="114">
        <v>0.3</v>
      </c>
      <c r="K51" s="114">
        <v>32</v>
      </c>
      <c r="L51" s="114">
        <v>3.5</v>
      </c>
      <c r="M51" s="116">
        <v>2010</v>
      </c>
      <c r="N51" s="16">
        <v>2021</v>
      </c>
      <c r="O51" s="16">
        <v>2025</v>
      </c>
      <c r="P51" s="196" t="s">
        <v>209</v>
      </c>
      <c r="Q51" s="72" t="s">
        <v>257</v>
      </c>
      <c r="R51" s="17">
        <f t="shared" si="0"/>
        <v>2060</v>
      </c>
      <c r="S51" s="16" t="s">
        <v>63</v>
      </c>
      <c r="T51" s="16"/>
      <c r="U51" s="17">
        <f t="shared" si="5"/>
        <v>2060</v>
      </c>
      <c r="V51" s="348"/>
      <c r="W51" s="348"/>
      <c r="X51" s="348"/>
      <c r="Y51" s="348"/>
    </row>
    <row r="52" spans="1:25" s="2" customFormat="1" ht="30.2" customHeight="1" x14ac:dyDescent="0.2">
      <c r="A52" s="348">
        <v>16</v>
      </c>
      <c r="B52" s="348" t="s">
        <v>5668</v>
      </c>
      <c r="C52" s="348" t="s">
        <v>1296</v>
      </c>
      <c r="D52" s="114" t="s">
        <v>5669</v>
      </c>
      <c r="E52" s="348" t="s">
        <v>5608</v>
      </c>
      <c r="F52" s="114" t="s">
        <v>64</v>
      </c>
      <c r="G52" s="114">
        <v>1.5</v>
      </c>
      <c r="H52" s="114">
        <v>0.4</v>
      </c>
      <c r="I52" s="114">
        <v>20</v>
      </c>
      <c r="J52" s="114">
        <v>1.1399999999999999</v>
      </c>
      <c r="K52" s="114">
        <v>219</v>
      </c>
      <c r="L52" s="114">
        <v>8</v>
      </c>
      <c r="M52" s="116">
        <v>2010</v>
      </c>
      <c r="N52" s="16">
        <v>2021</v>
      </c>
      <c r="O52" s="16">
        <v>2025</v>
      </c>
      <c r="P52" s="117">
        <v>35</v>
      </c>
      <c r="Q52" s="72" t="s">
        <v>257</v>
      </c>
      <c r="R52" s="17">
        <f t="shared" si="0"/>
        <v>2045</v>
      </c>
      <c r="S52" s="16" t="s">
        <v>63</v>
      </c>
      <c r="T52" s="16"/>
      <c r="U52" s="17">
        <f t="shared" si="5"/>
        <v>2045</v>
      </c>
      <c r="V52" s="348">
        <v>43</v>
      </c>
      <c r="W52" s="348">
        <v>91</v>
      </c>
      <c r="X52" s="348">
        <v>134</v>
      </c>
      <c r="Y52" s="348" t="s">
        <v>7003</v>
      </c>
    </row>
    <row r="53" spans="1:25" s="2" customFormat="1" ht="30.2" customHeight="1" x14ac:dyDescent="0.2">
      <c r="A53" s="348"/>
      <c r="B53" s="348"/>
      <c r="C53" s="348"/>
      <c r="D53" s="114" t="s">
        <v>5670</v>
      </c>
      <c r="E53" s="348"/>
      <c r="F53" s="114" t="s">
        <v>64</v>
      </c>
      <c r="G53" s="114">
        <v>1.5</v>
      </c>
      <c r="H53" s="114">
        <v>0.4</v>
      </c>
      <c r="I53" s="114">
        <v>20</v>
      </c>
      <c r="J53" s="114">
        <v>152</v>
      </c>
      <c r="K53" s="114">
        <v>219</v>
      </c>
      <c r="L53" s="114">
        <v>8</v>
      </c>
      <c r="M53" s="116">
        <v>2010</v>
      </c>
      <c r="N53" s="16">
        <v>2021</v>
      </c>
      <c r="O53" s="16">
        <v>2025</v>
      </c>
      <c r="P53" s="117">
        <v>35</v>
      </c>
      <c r="Q53" s="72" t="s">
        <v>257</v>
      </c>
      <c r="R53" s="17">
        <f t="shared" si="0"/>
        <v>2045</v>
      </c>
      <c r="S53" s="16" t="s">
        <v>63</v>
      </c>
      <c r="T53" s="16"/>
      <c r="U53" s="17">
        <f t="shared" si="5"/>
        <v>2045</v>
      </c>
      <c r="V53" s="348"/>
      <c r="W53" s="348"/>
      <c r="X53" s="348"/>
      <c r="Y53" s="348"/>
    </row>
    <row r="54" spans="1:25" s="2" customFormat="1" ht="30.2" customHeight="1" x14ac:dyDescent="0.2">
      <c r="A54" s="348"/>
      <c r="B54" s="348"/>
      <c r="C54" s="348"/>
      <c r="D54" s="114" t="s">
        <v>5671</v>
      </c>
      <c r="E54" s="348"/>
      <c r="F54" s="114" t="s">
        <v>64</v>
      </c>
      <c r="G54" s="114">
        <v>1.5</v>
      </c>
      <c r="H54" s="114">
        <v>0.4</v>
      </c>
      <c r="I54" s="114">
        <v>20</v>
      </c>
      <c r="J54" s="114">
        <v>78.8</v>
      </c>
      <c r="K54" s="114">
        <v>219</v>
      </c>
      <c r="L54" s="114">
        <v>8</v>
      </c>
      <c r="M54" s="116">
        <v>2010</v>
      </c>
      <c r="N54" s="16">
        <v>2021</v>
      </c>
      <c r="O54" s="16">
        <v>2025</v>
      </c>
      <c r="P54" s="117">
        <v>35</v>
      </c>
      <c r="Q54" s="72" t="s">
        <v>257</v>
      </c>
      <c r="R54" s="17">
        <f t="shared" si="0"/>
        <v>2045</v>
      </c>
      <c r="S54" s="16" t="s">
        <v>63</v>
      </c>
      <c r="T54" s="16"/>
      <c r="U54" s="17">
        <f t="shared" si="5"/>
        <v>2045</v>
      </c>
      <c r="V54" s="348"/>
      <c r="W54" s="348"/>
      <c r="X54" s="348"/>
      <c r="Y54" s="348"/>
    </row>
    <row r="55" spans="1:25" s="2" customFormat="1" ht="30.2" customHeight="1" x14ac:dyDescent="0.2">
      <c r="A55" s="348"/>
      <c r="B55" s="348"/>
      <c r="C55" s="348"/>
      <c r="D55" s="348" t="s">
        <v>5672</v>
      </c>
      <c r="E55" s="348"/>
      <c r="F55" s="114" t="s">
        <v>64</v>
      </c>
      <c r="G55" s="348">
        <v>1.5</v>
      </c>
      <c r="H55" s="348">
        <v>0.4</v>
      </c>
      <c r="I55" s="348">
        <v>20</v>
      </c>
      <c r="J55" s="114">
        <v>63.5</v>
      </c>
      <c r="K55" s="114">
        <v>219</v>
      </c>
      <c r="L55" s="114">
        <v>8</v>
      </c>
      <c r="M55" s="116">
        <v>2010</v>
      </c>
      <c r="N55" s="16">
        <v>2021</v>
      </c>
      <c r="O55" s="16">
        <v>2025</v>
      </c>
      <c r="P55" s="117">
        <v>35</v>
      </c>
      <c r="Q55" s="72" t="s">
        <v>257</v>
      </c>
      <c r="R55" s="17">
        <f t="shared" si="0"/>
        <v>2045</v>
      </c>
      <c r="S55" s="16" t="s">
        <v>63</v>
      </c>
      <c r="T55" s="16"/>
      <c r="U55" s="17">
        <f t="shared" si="5"/>
        <v>2045</v>
      </c>
      <c r="V55" s="348"/>
      <c r="W55" s="348"/>
      <c r="X55" s="348"/>
      <c r="Y55" s="348"/>
    </row>
    <row r="56" spans="1:25" s="2" customFormat="1" ht="30.2" customHeight="1" x14ac:dyDescent="0.2">
      <c r="A56" s="348"/>
      <c r="B56" s="348"/>
      <c r="C56" s="348"/>
      <c r="D56" s="348"/>
      <c r="E56" s="348"/>
      <c r="F56" s="114" t="s">
        <v>64</v>
      </c>
      <c r="G56" s="348"/>
      <c r="H56" s="348"/>
      <c r="I56" s="348"/>
      <c r="J56" s="114">
        <v>0.2</v>
      </c>
      <c r="K56" s="114">
        <v>15</v>
      </c>
      <c r="L56" s="114">
        <v>2.8</v>
      </c>
      <c r="M56" s="116">
        <v>2010</v>
      </c>
      <c r="N56" s="16">
        <v>2021</v>
      </c>
      <c r="O56" s="16">
        <v>2025</v>
      </c>
      <c r="P56" s="117">
        <v>35</v>
      </c>
      <c r="Q56" s="72" t="s">
        <v>257</v>
      </c>
      <c r="R56" s="17">
        <f t="shared" si="0"/>
        <v>2045</v>
      </c>
      <c r="S56" s="16" t="s">
        <v>63</v>
      </c>
      <c r="T56" s="16"/>
      <c r="U56" s="17">
        <f t="shared" si="5"/>
        <v>2045</v>
      </c>
      <c r="V56" s="348"/>
      <c r="W56" s="348"/>
      <c r="X56" s="348"/>
      <c r="Y56" s="348"/>
    </row>
    <row r="57" spans="1:25" s="2" customFormat="1" ht="30.2" customHeight="1" x14ac:dyDescent="0.2">
      <c r="A57" s="348"/>
      <c r="B57" s="348"/>
      <c r="C57" s="348"/>
      <c r="D57" s="114" t="s">
        <v>5673</v>
      </c>
      <c r="E57" s="348"/>
      <c r="F57" s="114" t="s">
        <v>64</v>
      </c>
      <c r="G57" s="114">
        <v>1.5</v>
      </c>
      <c r="H57" s="114">
        <v>0.4</v>
      </c>
      <c r="I57" s="114">
        <v>20</v>
      </c>
      <c r="J57" s="114">
        <v>92.25</v>
      </c>
      <c r="K57" s="114">
        <v>219</v>
      </c>
      <c r="L57" s="114">
        <v>8</v>
      </c>
      <c r="M57" s="116">
        <v>2010</v>
      </c>
      <c r="N57" s="16">
        <v>2021</v>
      </c>
      <c r="O57" s="16">
        <v>2025</v>
      </c>
      <c r="P57" s="117">
        <v>35</v>
      </c>
      <c r="Q57" s="72" t="s">
        <v>257</v>
      </c>
      <c r="R57" s="17">
        <f t="shared" si="0"/>
        <v>2045</v>
      </c>
      <c r="S57" s="16" t="s">
        <v>63</v>
      </c>
      <c r="T57" s="16"/>
      <c r="U57" s="17">
        <f t="shared" si="5"/>
        <v>2045</v>
      </c>
      <c r="V57" s="348"/>
      <c r="W57" s="348"/>
      <c r="X57" s="348"/>
      <c r="Y57" s="348"/>
    </row>
    <row r="58" spans="1:25" s="2" customFormat="1" ht="30.2" customHeight="1" x14ac:dyDescent="0.2">
      <c r="A58" s="348"/>
      <c r="B58" s="348"/>
      <c r="C58" s="348"/>
      <c r="D58" s="114" t="s">
        <v>5674</v>
      </c>
      <c r="E58" s="348"/>
      <c r="F58" s="114" t="s">
        <v>64</v>
      </c>
      <c r="G58" s="114">
        <v>1.5</v>
      </c>
      <c r="H58" s="114">
        <v>0.4</v>
      </c>
      <c r="I58" s="114">
        <v>20</v>
      </c>
      <c r="J58" s="114">
        <v>39.07</v>
      </c>
      <c r="K58" s="114">
        <v>219</v>
      </c>
      <c r="L58" s="114">
        <v>8</v>
      </c>
      <c r="M58" s="116">
        <v>2010</v>
      </c>
      <c r="N58" s="16">
        <v>2021</v>
      </c>
      <c r="O58" s="16">
        <v>2025</v>
      </c>
      <c r="P58" s="117">
        <v>35</v>
      </c>
      <c r="Q58" s="72" t="s">
        <v>257</v>
      </c>
      <c r="R58" s="17">
        <f t="shared" si="0"/>
        <v>2045</v>
      </c>
      <c r="S58" s="16" t="s">
        <v>63</v>
      </c>
      <c r="T58" s="16"/>
      <c r="U58" s="17">
        <f t="shared" si="5"/>
        <v>2045</v>
      </c>
      <c r="V58" s="348"/>
      <c r="W58" s="348"/>
      <c r="X58" s="348"/>
      <c r="Y58" s="348"/>
    </row>
    <row r="59" spans="1:25" s="2" customFormat="1" ht="30.2" customHeight="1" x14ac:dyDescent="0.2">
      <c r="A59" s="114">
        <v>17</v>
      </c>
      <c r="B59" s="114" t="s">
        <v>5675</v>
      </c>
      <c r="C59" s="114" t="s">
        <v>1296</v>
      </c>
      <c r="D59" s="114" t="s">
        <v>5676</v>
      </c>
      <c r="E59" s="114" t="s">
        <v>5608</v>
      </c>
      <c r="F59" s="114" t="s">
        <v>64</v>
      </c>
      <c r="G59" s="114">
        <v>1.5</v>
      </c>
      <c r="H59" s="114">
        <v>0.4</v>
      </c>
      <c r="I59" s="114">
        <v>20</v>
      </c>
      <c r="J59" s="114">
        <v>64.900000000000006</v>
      </c>
      <c r="K59" s="114">
        <v>219</v>
      </c>
      <c r="L59" s="114">
        <v>8</v>
      </c>
      <c r="M59" s="116">
        <v>2010</v>
      </c>
      <c r="N59" s="16">
        <v>2021</v>
      </c>
      <c r="O59" s="16">
        <v>2025</v>
      </c>
      <c r="P59" s="117">
        <v>35</v>
      </c>
      <c r="Q59" s="72" t="s">
        <v>257</v>
      </c>
      <c r="R59" s="17">
        <f t="shared" si="0"/>
        <v>2045</v>
      </c>
      <c r="S59" s="16" t="s">
        <v>63</v>
      </c>
      <c r="T59" s="16"/>
      <c r="U59" s="17">
        <f t="shared" si="5"/>
        <v>2045</v>
      </c>
      <c r="V59" s="114">
        <v>15</v>
      </c>
      <c r="W59" s="114">
        <v>33</v>
      </c>
      <c r="X59" s="114">
        <v>48</v>
      </c>
      <c r="Y59" s="114" t="s">
        <v>7003</v>
      </c>
    </row>
    <row r="60" spans="1:25" s="2" customFormat="1" ht="30.2" customHeight="1" x14ac:dyDescent="0.2">
      <c r="A60" s="114">
        <v>18</v>
      </c>
      <c r="B60" s="114" t="s">
        <v>5677</v>
      </c>
      <c r="C60" s="114" t="s">
        <v>1296</v>
      </c>
      <c r="D60" s="114" t="s">
        <v>5678</v>
      </c>
      <c r="E60" s="114" t="s">
        <v>5608</v>
      </c>
      <c r="F60" s="114" t="s">
        <v>64</v>
      </c>
      <c r="G60" s="114">
        <v>0.15</v>
      </c>
      <c r="H60" s="114">
        <v>0.4</v>
      </c>
      <c r="I60" s="114">
        <v>20</v>
      </c>
      <c r="J60" s="114">
        <v>12</v>
      </c>
      <c r="K60" s="114">
        <v>219</v>
      </c>
      <c r="L60" s="114">
        <v>8</v>
      </c>
      <c r="M60" s="116">
        <v>2010</v>
      </c>
      <c r="N60" s="16">
        <v>2021</v>
      </c>
      <c r="O60" s="16">
        <v>2025</v>
      </c>
      <c r="P60" s="117">
        <v>35</v>
      </c>
      <c r="Q60" s="72" t="s">
        <v>83</v>
      </c>
      <c r="R60" s="17">
        <f t="shared" si="0"/>
        <v>2045</v>
      </c>
      <c r="S60" s="16" t="s">
        <v>63</v>
      </c>
      <c r="T60" s="16"/>
      <c r="U60" s="17">
        <f t="shared" si="5"/>
        <v>2045</v>
      </c>
      <c r="V60" s="114">
        <v>7</v>
      </c>
      <c r="W60" s="114">
        <v>16</v>
      </c>
      <c r="X60" s="114">
        <v>23</v>
      </c>
      <c r="Y60" s="114" t="s">
        <v>7003</v>
      </c>
    </row>
    <row r="61" spans="1:25" s="2" customFormat="1" ht="30.2" customHeight="1" x14ac:dyDescent="0.2">
      <c r="A61" s="348">
        <v>19</v>
      </c>
      <c r="B61" s="347" t="s">
        <v>5679</v>
      </c>
      <c r="C61" s="348" t="s">
        <v>1296</v>
      </c>
      <c r="D61" s="114" t="s">
        <v>5680</v>
      </c>
      <c r="E61" s="348" t="s">
        <v>5608</v>
      </c>
      <c r="F61" s="69" t="s">
        <v>64</v>
      </c>
      <c r="G61" s="69">
        <v>0.74</v>
      </c>
      <c r="H61" s="69">
        <v>0.4</v>
      </c>
      <c r="I61" s="69">
        <v>20</v>
      </c>
      <c r="J61" s="69">
        <v>290.7</v>
      </c>
      <c r="K61" s="69">
        <v>219</v>
      </c>
      <c r="L61" s="114">
        <v>8</v>
      </c>
      <c r="M61" s="116">
        <v>2010</v>
      </c>
      <c r="N61" s="16">
        <v>2021</v>
      </c>
      <c r="O61" s="16">
        <v>2025</v>
      </c>
      <c r="P61" s="117">
        <v>35</v>
      </c>
      <c r="Q61" s="72" t="s">
        <v>257</v>
      </c>
      <c r="R61" s="17">
        <f t="shared" si="0"/>
        <v>2045</v>
      </c>
      <c r="S61" s="16" t="s">
        <v>63</v>
      </c>
      <c r="T61" s="16"/>
      <c r="U61" s="17">
        <f t="shared" si="5"/>
        <v>2045</v>
      </c>
      <c r="V61" s="348">
        <v>36</v>
      </c>
      <c r="W61" s="348">
        <v>72</v>
      </c>
      <c r="X61" s="348">
        <v>108</v>
      </c>
      <c r="Y61" s="348" t="s">
        <v>7003</v>
      </c>
    </row>
    <row r="62" spans="1:25" s="2" customFormat="1" ht="30.2" customHeight="1" x14ac:dyDescent="0.2">
      <c r="A62" s="348"/>
      <c r="B62" s="347"/>
      <c r="C62" s="348"/>
      <c r="D62" s="114" t="s">
        <v>5681</v>
      </c>
      <c r="E62" s="348"/>
      <c r="F62" s="69" t="s">
        <v>64</v>
      </c>
      <c r="G62" s="69">
        <v>0.74</v>
      </c>
      <c r="H62" s="69">
        <v>0.4</v>
      </c>
      <c r="I62" s="69">
        <v>20</v>
      </c>
      <c r="J62" s="69">
        <v>74</v>
      </c>
      <c r="K62" s="69">
        <v>219</v>
      </c>
      <c r="L62" s="114">
        <v>8</v>
      </c>
      <c r="M62" s="116">
        <v>2010</v>
      </c>
      <c r="N62" s="16">
        <v>2021</v>
      </c>
      <c r="O62" s="16">
        <v>2025</v>
      </c>
      <c r="P62" s="117">
        <v>35</v>
      </c>
      <c r="Q62" s="72" t="s">
        <v>83</v>
      </c>
      <c r="R62" s="17">
        <f t="shared" si="0"/>
        <v>2045</v>
      </c>
      <c r="S62" s="16" t="s">
        <v>63</v>
      </c>
      <c r="T62" s="16"/>
      <c r="U62" s="17">
        <f t="shared" si="5"/>
        <v>2045</v>
      </c>
      <c r="V62" s="348"/>
      <c r="W62" s="348"/>
      <c r="X62" s="348"/>
      <c r="Y62" s="348"/>
    </row>
    <row r="63" spans="1:25" s="2" customFormat="1" ht="30.2" customHeight="1" x14ac:dyDescent="0.2">
      <c r="A63" s="348"/>
      <c r="B63" s="347"/>
      <c r="C63" s="348"/>
      <c r="D63" s="114" t="s">
        <v>5682</v>
      </c>
      <c r="E63" s="348"/>
      <c r="F63" s="69" t="s">
        <v>64</v>
      </c>
      <c r="G63" s="69">
        <v>0.74</v>
      </c>
      <c r="H63" s="69">
        <v>0.4</v>
      </c>
      <c r="I63" s="69">
        <v>20</v>
      </c>
      <c r="J63" s="69">
        <v>52.6</v>
      </c>
      <c r="K63" s="69">
        <v>219</v>
      </c>
      <c r="L63" s="114">
        <v>8</v>
      </c>
      <c r="M63" s="116">
        <v>2010</v>
      </c>
      <c r="N63" s="16">
        <v>2021</v>
      </c>
      <c r="O63" s="16">
        <v>2025</v>
      </c>
      <c r="P63" s="117">
        <v>35</v>
      </c>
      <c r="Q63" s="72" t="s">
        <v>83</v>
      </c>
      <c r="R63" s="17">
        <f t="shared" si="0"/>
        <v>2045</v>
      </c>
      <c r="S63" s="16" t="s">
        <v>63</v>
      </c>
      <c r="T63" s="16"/>
      <c r="U63" s="17">
        <f t="shared" si="5"/>
        <v>2045</v>
      </c>
      <c r="V63" s="348"/>
      <c r="W63" s="348"/>
      <c r="X63" s="348"/>
      <c r="Y63" s="348"/>
    </row>
    <row r="64" spans="1:25" s="2" customFormat="1" ht="30.2" customHeight="1" x14ac:dyDescent="0.2">
      <c r="A64" s="348"/>
      <c r="B64" s="347"/>
      <c r="C64" s="348"/>
      <c r="D64" s="114" t="s">
        <v>5683</v>
      </c>
      <c r="E64" s="348"/>
      <c r="F64" s="69" t="s">
        <v>64</v>
      </c>
      <c r="G64" s="69">
        <v>0.74</v>
      </c>
      <c r="H64" s="69">
        <v>0.4</v>
      </c>
      <c r="I64" s="69">
        <v>20</v>
      </c>
      <c r="J64" s="69">
        <v>48.59</v>
      </c>
      <c r="K64" s="69">
        <v>219</v>
      </c>
      <c r="L64" s="114">
        <v>8</v>
      </c>
      <c r="M64" s="116">
        <v>2010</v>
      </c>
      <c r="N64" s="16">
        <v>2021</v>
      </c>
      <c r="O64" s="16">
        <v>2025</v>
      </c>
      <c r="P64" s="117">
        <v>35</v>
      </c>
      <c r="Q64" s="72" t="s">
        <v>83</v>
      </c>
      <c r="R64" s="17">
        <f t="shared" si="0"/>
        <v>2045</v>
      </c>
      <c r="S64" s="16" t="s">
        <v>63</v>
      </c>
      <c r="T64" s="16"/>
      <c r="U64" s="17">
        <f t="shared" si="5"/>
        <v>2045</v>
      </c>
      <c r="V64" s="348"/>
      <c r="W64" s="348"/>
      <c r="X64" s="348"/>
      <c r="Y64" s="348"/>
    </row>
    <row r="65" spans="1:25" s="2" customFormat="1" ht="30.2" customHeight="1" x14ac:dyDescent="0.2">
      <c r="A65" s="348">
        <v>20</v>
      </c>
      <c r="B65" s="348" t="s">
        <v>5684</v>
      </c>
      <c r="C65" s="348" t="s">
        <v>5685</v>
      </c>
      <c r="D65" s="348" t="s">
        <v>5686</v>
      </c>
      <c r="E65" s="348" t="s">
        <v>5608</v>
      </c>
      <c r="F65" s="69" t="s">
        <v>64</v>
      </c>
      <c r="G65" s="69">
        <v>0.9</v>
      </c>
      <c r="H65" s="69">
        <v>0.4</v>
      </c>
      <c r="I65" s="69">
        <v>20</v>
      </c>
      <c r="J65" s="69">
        <v>19.47</v>
      </c>
      <c r="K65" s="69">
        <v>325</v>
      </c>
      <c r="L65" s="114">
        <v>8</v>
      </c>
      <c r="M65" s="116">
        <v>2010</v>
      </c>
      <c r="N65" s="16">
        <v>2021</v>
      </c>
      <c r="O65" s="16">
        <v>2025</v>
      </c>
      <c r="P65" s="196" t="s">
        <v>209</v>
      </c>
      <c r="Q65" s="72" t="s">
        <v>257</v>
      </c>
      <c r="R65" s="17">
        <f t="shared" si="0"/>
        <v>2060</v>
      </c>
      <c r="S65" s="16" t="s">
        <v>63</v>
      </c>
      <c r="T65" s="16"/>
      <c r="U65" s="17">
        <f t="shared" si="5"/>
        <v>2060</v>
      </c>
      <c r="V65" s="348">
        <v>18</v>
      </c>
      <c r="W65" s="348">
        <v>40</v>
      </c>
      <c r="X65" s="348">
        <v>58</v>
      </c>
      <c r="Y65" s="348" t="s">
        <v>7003</v>
      </c>
    </row>
    <row r="66" spans="1:25" s="2" customFormat="1" ht="30.2" customHeight="1" x14ac:dyDescent="0.2">
      <c r="A66" s="348"/>
      <c r="B66" s="348"/>
      <c r="C66" s="348"/>
      <c r="D66" s="348"/>
      <c r="E66" s="348"/>
      <c r="F66" s="69" t="s">
        <v>64</v>
      </c>
      <c r="G66" s="69">
        <v>0.9</v>
      </c>
      <c r="H66" s="69">
        <v>0.4</v>
      </c>
      <c r="I66" s="69">
        <v>20</v>
      </c>
      <c r="J66" s="69">
        <v>0.2</v>
      </c>
      <c r="K66" s="69">
        <v>159</v>
      </c>
      <c r="L66" s="114">
        <v>5</v>
      </c>
      <c r="M66" s="116">
        <v>2010</v>
      </c>
      <c r="N66" s="16">
        <v>2021</v>
      </c>
      <c r="O66" s="16">
        <v>2025</v>
      </c>
      <c r="P66" s="196" t="s">
        <v>209</v>
      </c>
      <c r="Q66" s="72" t="s">
        <v>257</v>
      </c>
      <c r="R66" s="17">
        <f t="shared" si="0"/>
        <v>2060</v>
      </c>
      <c r="S66" s="16" t="s">
        <v>63</v>
      </c>
      <c r="T66" s="16"/>
      <c r="U66" s="17">
        <f t="shared" si="5"/>
        <v>2060</v>
      </c>
      <c r="V66" s="348"/>
      <c r="W66" s="348"/>
      <c r="X66" s="348"/>
      <c r="Y66" s="348"/>
    </row>
    <row r="67" spans="1:25" s="2" customFormat="1" ht="30.2" customHeight="1" x14ac:dyDescent="0.2">
      <c r="A67" s="348">
        <v>21</v>
      </c>
      <c r="B67" s="348" t="s">
        <v>5687</v>
      </c>
      <c r="C67" s="331" t="s">
        <v>5688</v>
      </c>
      <c r="D67" s="114" t="s">
        <v>5689</v>
      </c>
      <c r="E67" s="348" t="s">
        <v>5579</v>
      </c>
      <c r="F67" s="114" t="s">
        <v>64</v>
      </c>
      <c r="G67" s="114">
        <v>1.5</v>
      </c>
      <c r="H67" s="114">
        <v>0.4</v>
      </c>
      <c r="I67" s="114">
        <v>10</v>
      </c>
      <c r="J67" s="114">
        <v>23</v>
      </c>
      <c r="K67" s="114">
        <v>219</v>
      </c>
      <c r="L67" s="114">
        <v>8</v>
      </c>
      <c r="M67" s="116">
        <v>2010</v>
      </c>
      <c r="N67" s="16">
        <v>2021</v>
      </c>
      <c r="O67" s="16">
        <v>2025</v>
      </c>
      <c r="P67" s="117">
        <v>35</v>
      </c>
      <c r="Q67" s="72" t="s">
        <v>257</v>
      </c>
      <c r="R67" s="17">
        <f t="shared" si="0"/>
        <v>2045</v>
      </c>
      <c r="S67" s="16" t="s">
        <v>63</v>
      </c>
      <c r="T67" s="16"/>
      <c r="U67" s="17">
        <f t="shared" si="5"/>
        <v>2045</v>
      </c>
      <c r="V67" s="348">
        <v>21</v>
      </c>
      <c r="W67" s="348">
        <v>46</v>
      </c>
      <c r="X67" s="348">
        <v>67</v>
      </c>
      <c r="Y67" s="348" t="s">
        <v>7003</v>
      </c>
    </row>
    <row r="68" spans="1:25" s="2" customFormat="1" ht="30.2" customHeight="1" x14ac:dyDescent="0.2">
      <c r="A68" s="348"/>
      <c r="B68" s="348"/>
      <c r="C68" s="331"/>
      <c r="D68" s="114" t="s">
        <v>5690</v>
      </c>
      <c r="E68" s="348"/>
      <c r="F68" s="114" t="s">
        <v>64</v>
      </c>
      <c r="G68" s="114">
        <v>1.5</v>
      </c>
      <c r="H68" s="114">
        <v>0.4</v>
      </c>
      <c r="I68" s="114">
        <v>10</v>
      </c>
      <c r="J68" s="114">
        <v>9.15</v>
      </c>
      <c r="K68" s="114">
        <v>219</v>
      </c>
      <c r="L68" s="114">
        <v>8</v>
      </c>
      <c r="M68" s="116">
        <v>2010</v>
      </c>
      <c r="N68" s="16">
        <v>2021</v>
      </c>
      <c r="O68" s="16">
        <v>2025</v>
      </c>
      <c r="P68" s="117">
        <v>35</v>
      </c>
      <c r="Q68" s="72" t="s">
        <v>257</v>
      </c>
      <c r="R68" s="17">
        <f t="shared" si="0"/>
        <v>2045</v>
      </c>
      <c r="S68" s="16" t="s">
        <v>63</v>
      </c>
      <c r="T68" s="16"/>
      <c r="U68" s="17">
        <f t="shared" si="5"/>
        <v>2045</v>
      </c>
      <c r="V68" s="348"/>
      <c r="W68" s="348"/>
      <c r="X68" s="348"/>
      <c r="Y68" s="348"/>
    </row>
    <row r="69" spans="1:25" s="2" customFormat="1" ht="30.2" customHeight="1" x14ac:dyDescent="0.2">
      <c r="A69" s="348">
        <v>22</v>
      </c>
      <c r="B69" s="348" t="s">
        <v>5691</v>
      </c>
      <c r="C69" s="348" t="s">
        <v>5692</v>
      </c>
      <c r="D69" s="415" t="s">
        <v>5693</v>
      </c>
      <c r="E69" s="348" t="s">
        <v>5579</v>
      </c>
      <c r="F69" s="114" t="s">
        <v>64</v>
      </c>
      <c r="G69" s="348">
        <v>0.74</v>
      </c>
      <c r="H69" s="348">
        <v>0.4</v>
      </c>
      <c r="I69" s="348">
        <v>10</v>
      </c>
      <c r="J69" s="114">
        <v>24.86</v>
      </c>
      <c r="K69" s="114">
        <v>219</v>
      </c>
      <c r="L69" s="114">
        <v>8</v>
      </c>
      <c r="M69" s="116">
        <v>2010</v>
      </c>
      <c r="N69" s="16">
        <v>2021</v>
      </c>
      <c r="O69" s="16">
        <v>2025</v>
      </c>
      <c r="P69" s="196" t="s">
        <v>1770</v>
      </c>
      <c r="Q69" s="72" t="s">
        <v>257</v>
      </c>
      <c r="R69" s="17">
        <f t="shared" si="0"/>
        <v>2045</v>
      </c>
      <c r="S69" s="16" t="s">
        <v>63</v>
      </c>
      <c r="T69" s="16"/>
      <c r="U69" s="17">
        <f t="shared" ref="U69:U87" si="6">IFERROR(IF(S69="",R69,S69+T69),R69)</f>
        <v>2045</v>
      </c>
      <c r="V69" s="348">
        <v>27</v>
      </c>
      <c r="W69" s="348">
        <v>58</v>
      </c>
      <c r="X69" s="348">
        <v>85</v>
      </c>
      <c r="Y69" s="348" t="s">
        <v>7003</v>
      </c>
    </row>
    <row r="70" spans="1:25" s="2" customFormat="1" ht="30.2" customHeight="1" x14ac:dyDescent="0.2">
      <c r="A70" s="348"/>
      <c r="B70" s="348"/>
      <c r="C70" s="348"/>
      <c r="D70" s="415"/>
      <c r="E70" s="348"/>
      <c r="F70" s="114" t="s">
        <v>64</v>
      </c>
      <c r="G70" s="348"/>
      <c r="H70" s="348"/>
      <c r="I70" s="348"/>
      <c r="J70" s="114">
        <v>0.4</v>
      </c>
      <c r="K70" s="114">
        <v>32</v>
      </c>
      <c r="L70" s="114">
        <v>3.5</v>
      </c>
      <c r="M70" s="116">
        <v>2010</v>
      </c>
      <c r="N70" s="16">
        <v>2021</v>
      </c>
      <c r="O70" s="16">
        <v>2025</v>
      </c>
      <c r="P70" s="196" t="s">
        <v>1770</v>
      </c>
      <c r="Q70" s="72" t="s">
        <v>257</v>
      </c>
      <c r="R70" s="17">
        <f t="shared" si="0"/>
        <v>2045</v>
      </c>
      <c r="S70" s="16" t="s">
        <v>63</v>
      </c>
      <c r="T70" s="16"/>
      <c r="U70" s="17">
        <f t="shared" si="6"/>
        <v>2045</v>
      </c>
      <c r="V70" s="348"/>
      <c r="W70" s="348"/>
      <c r="X70" s="348"/>
      <c r="Y70" s="348"/>
    </row>
    <row r="71" spans="1:25" s="2" customFormat="1" ht="30.2" customHeight="1" x14ac:dyDescent="0.2">
      <c r="A71" s="348"/>
      <c r="B71" s="348"/>
      <c r="C71" s="348"/>
      <c r="D71" s="415" t="s">
        <v>5694</v>
      </c>
      <c r="E71" s="348" t="s">
        <v>5579</v>
      </c>
      <c r="F71" s="114" t="s">
        <v>64</v>
      </c>
      <c r="G71" s="348">
        <v>0.74</v>
      </c>
      <c r="H71" s="348">
        <v>0.4</v>
      </c>
      <c r="I71" s="348">
        <v>10</v>
      </c>
      <c r="J71" s="114">
        <v>29.1</v>
      </c>
      <c r="K71" s="114">
        <v>219</v>
      </c>
      <c r="L71" s="114">
        <v>8</v>
      </c>
      <c r="M71" s="116">
        <v>2010</v>
      </c>
      <c r="N71" s="16">
        <v>2021</v>
      </c>
      <c r="O71" s="16">
        <v>2025</v>
      </c>
      <c r="P71" s="196" t="s">
        <v>1770</v>
      </c>
      <c r="Q71" s="72" t="s">
        <v>257</v>
      </c>
      <c r="R71" s="17">
        <f t="shared" si="0"/>
        <v>2045</v>
      </c>
      <c r="S71" s="16" t="s">
        <v>63</v>
      </c>
      <c r="T71" s="16"/>
      <c r="U71" s="17">
        <f t="shared" si="6"/>
        <v>2045</v>
      </c>
      <c r="V71" s="348"/>
      <c r="W71" s="348"/>
      <c r="X71" s="348"/>
      <c r="Y71" s="348"/>
    </row>
    <row r="72" spans="1:25" s="2" customFormat="1" ht="30.2" customHeight="1" x14ac:dyDescent="0.2">
      <c r="A72" s="348"/>
      <c r="B72" s="348"/>
      <c r="C72" s="348"/>
      <c r="D72" s="415"/>
      <c r="E72" s="348"/>
      <c r="F72" s="114" t="s">
        <v>64</v>
      </c>
      <c r="G72" s="348"/>
      <c r="H72" s="348"/>
      <c r="I72" s="348"/>
      <c r="J72" s="114">
        <v>0.2</v>
      </c>
      <c r="K72" s="114">
        <v>32</v>
      </c>
      <c r="L72" s="114">
        <v>3.5</v>
      </c>
      <c r="M72" s="116">
        <v>2010</v>
      </c>
      <c r="N72" s="16">
        <v>2021</v>
      </c>
      <c r="O72" s="16">
        <v>2025</v>
      </c>
      <c r="P72" s="196" t="s">
        <v>1770</v>
      </c>
      <c r="Q72" s="72" t="s">
        <v>257</v>
      </c>
      <c r="R72" s="17">
        <f t="shared" si="0"/>
        <v>2045</v>
      </c>
      <c r="S72" s="16" t="s">
        <v>63</v>
      </c>
      <c r="T72" s="16"/>
      <c r="U72" s="17">
        <f t="shared" si="6"/>
        <v>2045</v>
      </c>
      <c r="V72" s="348"/>
      <c r="W72" s="348"/>
      <c r="X72" s="348"/>
      <c r="Y72" s="348"/>
    </row>
    <row r="73" spans="1:25" s="2" customFormat="1" ht="30.2" customHeight="1" x14ac:dyDescent="0.2">
      <c r="A73" s="348">
        <v>23</v>
      </c>
      <c r="B73" s="348" t="s">
        <v>5695</v>
      </c>
      <c r="C73" s="348" t="s">
        <v>5696</v>
      </c>
      <c r="D73" s="348" t="s">
        <v>5697</v>
      </c>
      <c r="E73" s="348" t="s">
        <v>5579</v>
      </c>
      <c r="F73" s="114" t="s">
        <v>64</v>
      </c>
      <c r="G73" s="348">
        <v>0.74</v>
      </c>
      <c r="H73" s="348">
        <v>0.3</v>
      </c>
      <c r="I73" s="348">
        <v>10</v>
      </c>
      <c r="J73" s="114">
        <v>195.58</v>
      </c>
      <c r="K73" s="114">
        <v>219</v>
      </c>
      <c r="L73" s="114">
        <v>8</v>
      </c>
      <c r="M73" s="116">
        <v>2010</v>
      </c>
      <c r="N73" s="16">
        <v>2021</v>
      </c>
      <c r="O73" s="16">
        <v>2025</v>
      </c>
      <c r="P73" s="196" t="s">
        <v>1770</v>
      </c>
      <c r="Q73" s="72" t="s">
        <v>257</v>
      </c>
      <c r="R73" s="17">
        <f t="shared" si="0"/>
        <v>2045</v>
      </c>
      <c r="S73" s="16" t="s">
        <v>63</v>
      </c>
      <c r="T73" s="16"/>
      <c r="U73" s="17">
        <f t="shared" si="6"/>
        <v>2045</v>
      </c>
      <c r="V73" s="348">
        <v>26</v>
      </c>
      <c r="W73" s="348">
        <v>56</v>
      </c>
      <c r="X73" s="348">
        <v>82</v>
      </c>
      <c r="Y73" s="348" t="s">
        <v>7003</v>
      </c>
    </row>
    <row r="74" spans="1:25" s="2" customFormat="1" ht="30.2" customHeight="1" x14ac:dyDescent="0.2">
      <c r="A74" s="348"/>
      <c r="B74" s="348"/>
      <c r="C74" s="348"/>
      <c r="D74" s="348"/>
      <c r="E74" s="348"/>
      <c r="F74" s="114" t="s">
        <v>64</v>
      </c>
      <c r="G74" s="348"/>
      <c r="H74" s="348"/>
      <c r="I74" s="348"/>
      <c r="J74" s="114">
        <v>0.2</v>
      </c>
      <c r="K74" s="114">
        <v>32</v>
      </c>
      <c r="L74" s="114">
        <v>3.5</v>
      </c>
      <c r="M74" s="116">
        <v>2010</v>
      </c>
      <c r="N74" s="16">
        <v>2021</v>
      </c>
      <c r="O74" s="16">
        <v>2025</v>
      </c>
      <c r="P74" s="196" t="s">
        <v>1770</v>
      </c>
      <c r="Q74" s="72" t="s">
        <v>257</v>
      </c>
      <c r="R74" s="17">
        <f t="shared" ref="R74:R137" si="7">IF(M74="","",M74+P74)</f>
        <v>2045</v>
      </c>
      <c r="S74" s="16" t="s">
        <v>63</v>
      </c>
      <c r="T74" s="16"/>
      <c r="U74" s="17">
        <f t="shared" si="6"/>
        <v>2045</v>
      </c>
      <c r="V74" s="348"/>
      <c r="W74" s="348"/>
      <c r="X74" s="348"/>
      <c r="Y74" s="348"/>
    </row>
    <row r="75" spans="1:25" s="2" customFormat="1" ht="30.2" customHeight="1" x14ac:dyDescent="0.2">
      <c r="A75" s="348"/>
      <c r="B75" s="348"/>
      <c r="C75" s="348"/>
      <c r="D75" s="348"/>
      <c r="E75" s="348"/>
      <c r="F75" s="114" t="s">
        <v>64</v>
      </c>
      <c r="G75" s="348"/>
      <c r="H75" s="348"/>
      <c r="I75" s="348"/>
      <c r="J75" s="114">
        <v>1.5</v>
      </c>
      <c r="K75" s="114">
        <v>18</v>
      </c>
      <c r="L75" s="114">
        <v>3</v>
      </c>
      <c r="M75" s="116">
        <v>2010</v>
      </c>
      <c r="N75" s="16">
        <v>2021</v>
      </c>
      <c r="O75" s="16">
        <v>2025</v>
      </c>
      <c r="P75" s="196" t="s">
        <v>1770</v>
      </c>
      <c r="Q75" s="72" t="s">
        <v>257</v>
      </c>
      <c r="R75" s="17">
        <f t="shared" si="7"/>
        <v>2045</v>
      </c>
      <c r="S75" s="16" t="s">
        <v>63</v>
      </c>
      <c r="T75" s="16"/>
      <c r="U75" s="17">
        <f t="shared" si="6"/>
        <v>2045</v>
      </c>
      <c r="V75" s="348"/>
      <c r="W75" s="348"/>
      <c r="X75" s="348"/>
      <c r="Y75" s="348"/>
    </row>
    <row r="76" spans="1:25" s="2" customFormat="1" ht="30.2" customHeight="1" x14ac:dyDescent="0.2">
      <c r="A76" s="348">
        <v>24</v>
      </c>
      <c r="B76" s="348" t="s">
        <v>5698</v>
      </c>
      <c r="C76" s="348" t="s">
        <v>5609</v>
      </c>
      <c r="D76" s="114" t="s">
        <v>5699</v>
      </c>
      <c r="E76" s="348" t="s">
        <v>5579</v>
      </c>
      <c r="F76" s="114" t="s">
        <v>64</v>
      </c>
      <c r="G76" s="114">
        <v>1.5</v>
      </c>
      <c r="H76" s="114">
        <v>0.4</v>
      </c>
      <c r="I76" s="114">
        <v>10</v>
      </c>
      <c r="J76" s="114">
        <v>6.58</v>
      </c>
      <c r="K76" s="114">
        <v>219</v>
      </c>
      <c r="L76" s="114">
        <v>8</v>
      </c>
      <c r="M76" s="116">
        <v>2010</v>
      </c>
      <c r="N76" s="16">
        <v>2021</v>
      </c>
      <c r="O76" s="16">
        <v>2025</v>
      </c>
      <c r="P76" s="196" t="s">
        <v>1770</v>
      </c>
      <c r="Q76" s="72" t="s">
        <v>257</v>
      </c>
      <c r="R76" s="17">
        <f t="shared" si="7"/>
        <v>2045</v>
      </c>
      <c r="S76" s="16" t="s">
        <v>63</v>
      </c>
      <c r="T76" s="16"/>
      <c r="U76" s="17">
        <f t="shared" si="6"/>
        <v>2045</v>
      </c>
      <c r="V76" s="348">
        <v>36</v>
      </c>
      <c r="W76" s="348">
        <v>77</v>
      </c>
      <c r="X76" s="348">
        <v>113</v>
      </c>
      <c r="Y76" s="348" t="s">
        <v>7003</v>
      </c>
    </row>
    <row r="77" spans="1:25" s="2" customFormat="1" ht="30.2" customHeight="1" x14ac:dyDescent="0.2">
      <c r="A77" s="348"/>
      <c r="B77" s="348"/>
      <c r="C77" s="348"/>
      <c r="D77" s="114" t="s">
        <v>5700</v>
      </c>
      <c r="E77" s="348"/>
      <c r="F77" s="114" t="s">
        <v>64</v>
      </c>
      <c r="G77" s="114">
        <v>1.5</v>
      </c>
      <c r="H77" s="114">
        <v>0.4</v>
      </c>
      <c r="I77" s="114">
        <v>10</v>
      </c>
      <c r="J77" s="114">
        <v>157.1</v>
      </c>
      <c r="K77" s="114">
        <v>219</v>
      </c>
      <c r="L77" s="114">
        <v>8</v>
      </c>
      <c r="M77" s="116">
        <v>2010</v>
      </c>
      <c r="N77" s="16">
        <v>2021</v>
      </c>
      <c r="O77" s="16">
        <v>2025</v>
      </c>
      <c r="P77" s="196" t="s">
        <v>1770</v>
      </c>
      <c r="Q77" s="72" t="s">
        <v>257</v>
      </c>
      <c r="R77" s="17">
        <f t="shared" si="7"/>
        <v>2045</v>
      </c>
      <c r="S77" s="16" t="s">
        <v>63</v>
      </c>
      <c r="T77" s="16"/>
      <c r="U77" s="17">
        <f t="shared" si="6"/>
        <v>2045</v>
      </c>
      <c r="V77" s="348"/>
      <c r="W77" s="348"/>
      <c r="X77" s="348"/>
      <c r="Y77" s="348"/>
    </row>
    <row r="78" spans="1:25" s="2" customFormat="1" ht="30.2" customHeight="1" x14ac:dyDescent="0.2">
      <c r="A78" s="348"/>
      <c r="B78" s="348"/>
      <c r="C78" s="348"/>
      <c r="D78" s="114" t="s">
        <v>5701</v>
      </c>
      <c r="E78" s="348"/>
      <c r="F78" s="114" t="s">
        <v>64</v>
      </c>
      <c r="G78" s="114">
        <v>1.5</v>
      </c>
      <c r="H78" s="114">
        <v>0.4</v>
      </c>
      <c r="I78" s="114">
        <v>10</v>
      </c>
      <c r="J78" s="114">
        <v>79.3</v>
      </c>
      <c r="K78" s="114">
        <v>219</v>
      </c>
      <c r="L78" s="114">
        <v>8</v>
      </c>
      <c r="M78" s="116">
        <v>2010</v>
      </c>
      <c r="N78" s="16">
        <v>2021</v>
      </c>
      <c r="O78" s="16">
        <v>2025</v>
      </c>
      <c r="P78" s="196" t="s">
        <v>1770</v>
      </c>
      <c r="Q78" s="72" t="s">
        <v>257</v>
      </c>
      <c r="R78" s="17">
        <f t="shared" si="7"/>
        <v>2045</v>
      </c>
      <c r="S78" s="16" t="s">
        <v>63</v>
      </c>
      <c r="T78" s="16"/>
      <c r="U78" s="17">
        <f t="shared" si="6"/>
        <v>2045</v>
      </c>
      <c r="V78" s="348"/>
      <c r="W78" s="348"/>
      <c r="X78" s="348"/>
      <c r="Y78" s="348"/>
    </row>
    <row r="79" spans="1:25" s="2" customFormat="1" ht="30.2" customHeight="1" x14ac:dyDescent="0.2">
      <c r="A79" s="348"/>
      <c r="B79" s="348"/>
      <c r="C79" s="348"/>
      <c r="D79" s="348" t="s">
        <v>5702</v>
      </c>
      <c r="E79" s="348"/>
      <c r="F79" s="114" t="s">
        <v>64</v>
      </c>
      <c r="G79" s="348">
        <v>1.5</v>
      </c>
      <c r="H79" s="348">
        <v>0.4</v>
      </c>
      <c r="I79" s="348">
        <v>10</v>
      </c>
      <c r="J79" s="114">
        <v>60.5</v>
      </c>
      <c r="K79" s="114">
        <v>219</v>
      </c>
      <c r="L79" s="114">
        <v>8</v>
      </c>
      <c r="M79" s="116">
        <v>2010</v>
      </c>
      <c r="N79" s="16">
        <v>2021</v>
      </c>
      <c r="O79" s="16">
        <v>2025</v>
      </c>
      <c r="P79" s="196" t="s">
        <v>1770</v>
      </c>
      <c r="Q79" s="72" t="s">
        <v>257</v>
      </c>
      <c r="R79" s="17">
        <f t="shared" si="7"/>
        <v>2045</v>
      </c>
      <c r="S79" s="16" t="s">
        <v>63</v>
      </c>
      <c r="T79" s="16"/>
      <c r="U79" s="17">
        <f t="shared" si="6"/>
        <v>2045</v>
      </c>
      <c r="V79" s="348"/>
      <c r="W79" s="348"/>
      <c r="X79" s="348"/>
      <c r="Y79" s="348"/>
    </row>
    <row r="80" spans="1:25" s="2" customFormat="1" ht="30.2" customHeight="1" x14ac:dyDescent="0.2">
      <c r="A80" s="348"/>
      <c r="B80" s="348"/>
      <c r="C80" s="348"/>
      <c r="D80" s="348"/>
      <c r="E80" s="348"/>
      <c r="F80" s="114" t="s">
        <v>64</v>
      </c>
      <c r="G80" s="348"/>
      <c r="H80" s="348"/>
      <c r="I80" s="348"/>
      <c r="J80" s="114">
        <v>0.2</v>
      </c>
      <c r="K80" s="114">
        <v>15</v>
      </c>
      <c r="L80" s="114">
        <v>2.8</v>
      </c>
      <c r="M80" s="116">
        <v>2010</v>
      </c>
      <c r="N80" s="16">
        <v>2021</v>
      </c>
      <c r="O80" s="16">
        <v>2025</v>
      </c>
      <c r="P80" s="196" t="s">
        <v>1770</v>
      </c>
      <c r="Q80" s="72" t="s">
        <v>257</v>
      </c>
      <c r="R80" s="17">
        <f t="shared" si="7"/>
        <v>2045</v>
      </c>
      <c r="S80" s="16" t="s">
        <v>63</v>
      </c>
      <c r="T80" s="16"/>
      <c r="U80" s="17">
        <f t="shared" si="6"/>
        <v>2045</v>
      </c>
      <c r="V80" s="348"/>
      <c r="W80" s="348"/>
      <c r="X80" s="348"/>
      <c r="Y80" s="348"/>
    </row>
    <row r="81" spans="1:25" s="2" customFormat="1" ht="30.2" customHeight="1" x14ac:dyDescent="0.2">
      <c r="A81" s="348"/>
      <c r="B81" s="348"/>
      <c r="C81" s="348"/>
      <c r="D81" s="114" t="s">
        <v>5703</v>
      </c>
      <c r="E81" s="348"/>
      <c r="F81" s="114" t="s">
        <v>64</v>
      </c>
      <c r="G81" s="114">
        <v>1.5</v>
      </c>
      <c r="H81" s="114">
        <v>0.4</v>
      </c>
      <c r="I81" s="114">
        <v>10</v>
      </c>
      <c r="J81" s="114">
        <v>91.25</v>
      </c>
      <c r="K81" s="114">
        <v>219</v>
      </c>
      <c r="L81" s="114">
        <v>8</v>
      </c>
      <c r="M81" s="116">
        <v>2010</v>
      </c>
      <c r="N81" s="16">
        <v>2021</v>
      </c>
      <c r="O81" s="16">
        <v>2025</v>
      </c>
      <c r="P81" s="196" t="s">
        <v>1770</v>
      </c>
      <c r="Q81" s="72" t="s">
        <v>257</v>
      </c>
      <c r="R81" s="17">
        <f t="shared" si="7"/>
        <v>2045</v>
      </c>
      <c r="S81" s="16" t="s">
        <v>63</v>
      </c>
      <c r="T81" s="16"/>
      <c r="U81" s="17">
        <f t="shared" si="6"/>
        <v>2045</v>
      </c>
      <c r="V81" s="348"/>
      <c r="W81" s="348"/>
      <c r="X81" s="348"/>
      <c r="Y81" s="348"/>
    </row>
    <row r="82" spans="1:25" s="2" customFormat="1" ht="30.2" customHeight="1" x14ac:dyDescent="0.2">
      <c r="A82" s="348"/>
      <c r="B82" s="348"/>
      <c r="C82" s="348"/>
      <c r="D82" s="114" t="s">
        <v>5704</v>
      </c>
      <c r="E82" s="348"/>
      <c r="F82" s="114" t="s">
        <v>64</v>
      </c>
      <c r="G82" s="114">
        <v>1.5</v>
      </c>
      <c r="H82" s="114">
        <v>0.4</v>
      </c>
      <c r="I82" s="114">
        <v>10</v>
      </c>
      <c r="J82" s="114">
        <v>39.24</v>
      </c>
      <c r="K82" s="114">
        <v>219</v>
      </c>
      <c r="L82" s="114">
        <v>8</v>
      </c>
      <c r="M82" s="116">
        <v>2010</v>
      </c>
      <c r="N82" s="16">
        <v>2021</v>
      </c>
      <c r="O82" s="16">
        <v>2025</v>
      </c>
      <c r="P82" s="196" t="s">
        <v>1770</v>
      </c>
      <c r="Q82" s="72" t="s">
        <v>257</v>
      </c>
      <c r="R82" s="17">
        <f t="shared" si="7"/>
        <v>2045</v>
      </c>
      <c r="S82" s="16" t="s">
        <v>63</v>
      </c>
      <c r="T82" s="16"/>
      <c r="U82" s="17">
        <f t="shared" si="6"/>
        <v>2045</v>
      </c>
      <c r="V82" s="348"/>
      <c r="W82" s="348"/>
      <c r="X82" s="348"/>
      <c r="Y82" s="348"/>
    </row>
    <row r="83" spans="1:25" s="2" customFormat="1" ht="30.2" customHeight="1" x14ac:dyDescent="0.2">
      <c r="A83" s="114">
        <v>25</v>
      </c>
      <c r="B83" s="114" t="s">
        <v>5705</v>
      </c>
      <c r="C83" s="114" t="s">
        <v>5706</v>
      </c>
      <c r="D83" s="114" t="s">
        <v>5707</v>
      </c>
      <c r="E83" s="114" t="s">
        <v>5579</v>
      </c>
      <c r="F83" s="114" t="s">
        <v>64</v>
      </c>
      <c r="G83" s="114">
        <v>0.74</v>
      </c>
      <c r="H83" s="114">
        <v>0.4</v>
      </c>
      <c r="I83" s="114">
        <v>10</v>
      </c>
      <c r="J83" s="114">
        <v>63.2</v>
      </c>
      <c r="K83" s="114">
        <v>219</v>
      </c>
      <c r="L83" s="114">
        <v>8</v>
      </c>
      <c r="M83" s="116">
        <v>2010</v>
      </c>
      <c r="N83" s="16">
        <v>2021</v>
      </c>
      <c r="O83" s="16">
        <v>2025</v>
      </c>
      <c r="P83" s="196" t="s">
        <v>1770</v>
      </c>
      <c r="Q83" s="72" t="s">
        <v>257</v>
      </c>
      <c r="R83" s="17">
        <f t="shared" si="7"/>
        <v>2045</v>
      </c>
      <c r="S83" s="16" t="s">
        <v>63</v>
      </c>
      <c r="T83" s="16"/>
      <c r="U83" s="17">
        <f t="shared" si="6"/>
        <v>2045</v>
      </c>
      <c r="V83" s="114">
        <v>11</v>
      </c>
      <c r="W83" s="114">
        <v>25</v>
      </c>
      <c r="X83" s="114">
        <v>36</v>
      </c>
      <c r="Y83" s="114" t="s">
        <v>7003</v>
      </c>
    </row>
    <row r="84" spans="1:25" s="2" customFormat="1" ht="30.2" customHeight="1" x14ac:dyDescent="0.2">
      <c r="A84" s="114">
        <v>26</v>
      </c>
      <c r="B84" s="114" t="s">
        <v>5708</v>
      </c>
      <c r="C84" s="114" t="s">
        <v>5709</v>
      </c>
      <c r="D84" s="113" t="s">
        <v>5710</v>
      </c>
      <c r="E84" s="114" t="s">
        <v>5579</v>
      </c>
      <c r="F84" s="114" t="s">
        <v>64</v>
      </c>
      <c r="G84" s="114">
        <v>0.74</v>
      </c>
      <c r="H84" s="114">
        <v>0.15</v>
      </c>
      <c r="I84" s="114">
        <v>10</v>
      </c>
      <c r="J84" s="114">
        <v>8.9</v>
      </c>
      <c r="K84" s="114">
        <v>325</v>
      </c>
      <c r="L84" s="114">
        <v>8</v>
      </c>
      <c r="M84" s="116">
        <v>2010</v>
      </c>
      <c r="N84" s="16">
        <v>2023</v>
      </c>
      <c r="O84" s="16">
        <v>2025</v>
      </c>
      <c r="P84" s="196" t="s">
        <v>209</v>
      </c>
      <c r="Q84" s="72" t="s">
        <v>257</v>
      </c>
      <c r="R84" s="17">
        <f t="shared" si="7"/>
        <v>2060</v>
      </c>
      <c r="S84" s="16" t="s">
        <v>63</v>
      </c>
      <c r="T84" s="16"/>
      <c r="U84" s="17">
        <f t="shared" si="6"/>
        <v>2060</v>
      </c>
      <c r="V84" s="114">
        <v>1</v>
      </c>
      <c r="W84" s="114"/>
      <c r="X84" s="114">
        <v>1</v>
      </c>
      <c r="Y84" s="114" t="s">
        <v>7003</v>
      </c>
    </row>
    <row r="85" spans="1:25" s="2" customFormat="1" ht="30.2" customHeight="1" x14ac:dyDescent="0.2">
      <c r="A85" s="114">
        <v>27</v>
      </c>
      <c r="B85" s="114" t="s">
        <v>5711</v>
      </c>
      <c r="C85" s="114" t="s">
        <v>5712</v>
      </c>
      <c r="D85" s="113" t="s">
        <v>5713</v>
      </c>
      <c r="E85" s="114" t="s">
        <v>5579</v>
      </c>
      <c r="F85" s="114" t="s">
        <v>64</v>
      </c>
      <c r="G85" s="114">
        <v>0.74</v>
      </c>
      <c r="H85" s="114">
        <v>0.4</v>
      </c>
      <c r="I85" s="114">
        <v>10</v>
      </c>
      <c r="J85" s="114">
        <v>10.8</v>
      </c>
      <c r="K85" s="114">
        <v>219</v>
      </c>
      <c r="L85" s="114">
        <v>8</v>
      </c>
      <c r="M85" s="116">
        <v>2010</v>
      </c>
      <c r="N85" s="16">
        <v>2023</v>
      </c>
      <c r="O85" s="16">
        <v>2025</v>
      </c>
      <c r="P85" s="117">
        <v>35</v>
      </c>
      <c r="Q85" s="72" t="s">
        <v>257</v>
      </c>
      <c r="R85" s="17">
        <f t="shared" si="7"/>
        <v>2045</v>
      </c>
      <c r="S85" s="16" t="s">
        <v>63</v>
      </c>
      <c r="T85" s="16"/>
      <c r="U85" s="17">
        <f t="shared" si="6"/>
        <v>2045</v>
      </c>
      <c r="V85" s="114">
        <v>1</v>
      </c>
      <c r="W85" s="114"/>
      <c r="X85" s="114">
        <v>1</v>
      </c>
      <c r="Y85" s="114" t="s">
        <v>7003</v>
      </c>
    </row>
    <row r="86" spans="1:25" s="2" customFormat="1" ht="30.2" customHeight="1" x14ac:dyDescent="0.2">
      <c r="A86" s="348">
        <v>28</v>
      </c>
      <c r="B86" s="347" t="s">
        <v>5714</v>
      </c>
      <c r="C86" s="348" t="s">
        <v>5715</v>
      </c>
      <c r="D86" s="348" t="s">
        <v>5716</v>
      </c>
      <c r="E86" s="348" t="s">
        <v>52</v>
      </c>
      <c r="F86" s="114" t="s">
        <v>82</v>
      </c>
      <c r="G86" s="114">
        <v>0.6</v>
      </c>
      <c r="H86" s="114">
        <v>0.4</v>
      </c>
      <c r="I86" s="114">
        <v>60</v>
      </c>
      <c r="J86" s="114">
        <v>80</v>
      </c>
      <c r="K86" s="114">
        <v>325</v>
      </c>
      <c r="L86" s="114">
        <v>8</v>
      </c>
      <c r="M86" s="116">
        <v>2010</v>
      </c>
      <c r="N86" s="16">
        <v>2021</v>
      </c>
      <c r="O86" s="16">
        <v>2025</v>
      </c>
      <c r="P86" s="116">
        <v>20</v>
      </c>
      <c r="Q86" s="72" t="s">
        <v>257</v>
      </c>
      <c r="R86" s="17">
        <f t="shared" si="7"/>
        <v>2030</v>
      </c>
      <c r="S86" s="16" t="s">
        <v>63</v>
      </c>
      <c r="T86" s="16"/>
      <c r="U86" s="17">
        <f t="shared" si="6"/>
        <v>2030</v>
      </c>
      <c r="V86" s="348">
        <v>45</v>
      </c>
      <c r="W86" s="348">
        <v>98</v>
      </c>
      <c r="X86" s="348">
        <v>143</v>
      </c>
      <c r="Y86" s="348" t="s">
        <v>7003</v>
      </c>
    </row>
    <row r="87" spans="1:25" s="2" customFormat="1" ht="30.2" customHeight="1" x14ac:dyDescent="0.2">
      <c r="A87" s="348"/>
      <c r="B87" s="347"/>
      <c r="C87" s="348"/>
      <c r="D87" s="348"/>
      <c r="E87" s="348"/>
      <c r="F87" s="114" t="s">
        <v>82</v>
      </c>
      <c r="G87" s="114">
        <v>0.6</v>
      </c>
      <c r="H87" s="114">
        <v>0.4</v>
      </c>
      <c r="I87" s="114">
        <v>60</v>
      </c>
      <c r="J87" s="114">
        <v>10.7</v>
      </c>
      <c r="K87" s="114">
        <v>219</v>
      </c>
      <c r="L87" s="114">
        <v>8</v>
      </c>
      <c r="M87" s="116">
        <v>2010</v>
      </c>
      <c r="N87" s="16">
        <v>2021</v>
      </c>
      <c r="O87" s="16">
        <v>2025</v>
      </c>
      <c r="P87" s="116">
        <v>16</v>
      </c>
      <c r="Q87" s="72" t="s">
        <v>257</v>
      </c>
      <c r="R87" s="17">
        <f t="shared" si="7"/>
        <v>2026</v>
      </c>
      <c r="S87" s="16" t="s">
        <v>63</v>
      </c>
      <c r="T87" s="16"/>
      <c r="U87" s="17">
        <f t="shared" si="6"/>
        <v>2026</v>
      </c>
      <c r="V87" s="348"/>
      <c r="W87" s="348"/>
      <c r="X87" s="348"/>
      <c r="Y87" s="348"/>
    </row>
    <row r="88" spans="1:25" s="2" customFormat="1" ht="30.2" customHeight="1" x14ac:dyDescent="0.2">
      <c r="A88" s="348">
        <v>29</v>
      </c>
      <c r="B88" s="347" t="s">
        <v>5718</v>
      </c>
      <c r="C88" s="348" t="s">
        <v>5719</v>
      </c>
      <c r="D88" s="415" t="s">
        <v>5720</v>
      </c>
      <c r="E88" s="348" t="s">
        <v>5717</v>
      </c>
      <c r="F88" s="69" t="s">
        <v>64</v>
      </c>
      <c r="G88" s="392">
        <v>0.74</v>
      </c>
      <c r="H88" s="392">
        <v>0.4</v>
      </c>
      <c r="I88" s="392">
        <v>20</v>
      </c>
      <c r="J88" s="69">
        <v>12.6</v>
      </c>
      <c r="K88" s="69">
        <v>325</v>
      </c>
      <c r="L88" s="114">
        <v>8</v>
      </c>
      <c r="M88" s="116">
        <v>2010</v>
      </c>
      <c r="N88" s="16">
        <v>2021</v>
      </c>
      <c r="O88" s="16">
        <v>2025</v>
      </c>
      <c r="P88" s="196" t="s">
        <v>252</v>
      </c>
      <c r="Q88" s="72" t="s">
        <v>257</v>
      </c>
      <c r="R88" s="17">
        <f t="shared" si="7"/>
        <v>2030</v>
      </c>
      <c r="S88" s="16" t="s">
        <v>63</v>
      </c>
      <c r="T88" s="16"/>
      <c r="U88" s="17">
        <f t="shared" ref="U88:U113" si="8">IFERROR(IF(S88="",R88,S88+T88),R88)</f>
        <v>2030</v>
      </c>
      <c r="V88" s="348">
        <v>16</v>
      </c>
      <c r="W88" s="348">
        <v>34</v>
      </c>
      <c r="X88" s="348">
        <v>50</v>
      </c>
      <c r="Y88" s="348" t="s">
        <v>7003</v>
      </c>
    </row>
    <row r="89" spans="1:25" s="2" customFormat="1" ht="30.2" customHeight="1" x14ac:dyDescent="0.2">
      <c r="A89" s="348"/>
      <c r="B89" s="347"/>
      <c r="C89" s="348"/>
      <c r="D89" s="415"/>
      <c r="E89" s="348"/>
      <c r="F89" s="69" t="s">
        <v>64</v>
      </c>
      <c r="G89" s="392"/>
      <c r="H89" s="392"/>
      <c r="I89" s="392"/>
      <c r="J89" s="69">
        <v>0.3</v>
      </c>
      <c r="K89" s="69">
        <v>32</v>
      </c>
      <c r="L89" s="114">
        <v>3.5</v>
      </c>
      <c r="M89" s="116">
        <v>2010</v>
      </c>
      <c r="N89" s="16">
        <v>2021</v>
      </c>
      <c r="O89" s="16">
        <v>2025</v>
      </c>
      <c r="P89" s="196" t="s">
        <v>252</v>
      </c>
      <c r="Q89" s="72" t="s">
        <v>257</v>
      </c>
      <c r="R89" s="17">
        <f t="shared" si="7"/>
        <v>2030</v>
      </c>
      <c r="S89" s="16" t="s">
        <v>63</v>
      </c>
      <c r="T89" s="16"/>
      <c r="U89" s="17">
        <f t="shared" si="8"/>
        <v>2030</v>
      </c>
      <c r="V89" s="348"/>
      <c r="W89" s="348"/>
      <c r="X89" s="348"/>
      <c r="Y89" s="348"/>
    </row>
    <row r="90" spans="1:25" s="2" customFormat="1" ht="30.2" customHeight="1" x14ac:dyDescent="0.2">
      <c r="A90" s="407">
        <v>30</v>
      </c>
      <c r="B90" s="407" t="s">
        <v>5721</v>
      </c>
      <c r="C90" s="348" t="s">
        <v>5722</v>
      </c>
      <c r="D90" s="348" t="s">
        <v>5723</v>
      </c>
      <c r="E90" s="348" t="s">
        <v>5724</v>
      </c>
      <c r="F90" s="114" t="s">
        <v>62</v>
      </c>
      <c r="G90" s="66">
        <f>H90*1.25</f>
        <v>2</v>
      </c>
      <c r="H90" s="66">
        <v>1.6</v>
      </c>
      <c r="I90" s="66">
        <v>40</v>
      </c>
      <c r="J90" s="66">
        <v>37.4</v>
      </c>
      <c r="K90" s="66">
        <v>325</v>
      </c>
      <c r="L90" s="66">
        <v>9</v>
      </c>
      <c r="M90" s="117">
        <v>2015</v>
      </c>
      <c r="N90" s="114">
        <v>2024</v>
      </c>
      <c r="O90" s="114">
        <v>2025</v>
      </c>
      <c r="P90" s="117">
        <v>10</v>
      </c>
      <c r="Q90" s="66" t="s">
        <v>257</v>
      </c>
      <c r="R90" s="17">
        <f t="shared" si="7"/>
        <v>2025</v>
      </c>
      <c r="S90" s="16" t="s">
        <v>63</v>
      </c>
      <c r="T90" s="16"/>
      <c r="U90" s="17">
        <f t="shared" si="8"/>
        <v>2025</v>
      </c>
      <c r="V90" s="407">
        <v>113</v>
      </c>
      <c r="W90" s="407">
        <v>86</v>
      </c>
      <c r="X90" s="407">
        <v>199</v>
      </c>
      <c r="Y90" s="407" t="s">
        <v>7003</v>
      </c>
    </row>
    <row r="91" spans="1:25" s="2" customFormat="1" ht="30.2" customHeight="1" x14ac:dyDescent="0.2">
      <c r="A91" s="407"/>
      <c r="B91" s="407"/>
      <c r="C91" s="348"/>
      <c r="D91" s="348"/>
      <c r="E91" s="348"/>
      <c r="F91" s="114" t="s">
        <v>62</v>
      </c>
      <c r="G91" s="66">
        <f t="shared" ref="G91:G130" si="9">H91*1.25</f>
        <v>2</v>
      </c>
      <c r="H91" s="66">
        <v>1.6</v>
      </c>
      <c r="I91" s="66">
        <v>40</v>
      </c>
      <c r="J91" s="66">
        <v>0.9</v>
      </c>
      <c r="K91" s="66">
        <v>273</v>
      </c>
      <c r="L91" s="66">
        <v>8</v>
      </c>
      <c r="M91" s="117">
        <v>2015</v>
      </c>
      <c r="N91" s="114">
        <v>2024</v>
      </c>
      <c r="O91" s="114">
        <v>2025</v>
      </c>
      <c r="P91" s="117">
        <v>10</v>
      </c>
      <c r="Q91" s="66" t="s">
        <v>257</v>
      </c>
      <c r="R91" s="17">
        <f t="shared" si="7"/>
        <v>2025</v>
      </c>
      <c r="S91" s="16" t="s">
        <v>63</v>
      </c>
      <c r="T91" s="16"/>
      <c r="U91" s="17">
        <f t="shared" si="8"/>
        <v>2025</v>
      </c>
      <c r="V91" s="407"/>
      <c r="W91" s="407"/>
      <c r="X91" s="407"/>
      <c r="Y91" s="407"/>
    </row>
    <row r="92" spans="1:25" s="2" customFormat="1" ht="30.2" customHeight="1" x14ac:dyDescent="0.2">
      <c r="A92" s="407"/>
      <c r="B92" s="407"/>
      <c r="C92" s="348"/>
      <c r="D92" s="348"/>
      <c r="E92" s="348"/>
      <c r="F92" s="114" t="s">
        <v>62</v>
      </c>
      <c r="G92" s="66">
        <f t="shared" si="9"/>
        <v>2</v>
      </c>
      <c r="H92" s="66">
        <v>1.6</v>
      </c>
      <c r="I92" s="66">
        <v>40</v>
      </c>
      <c r="J92" s="66">
        <v>1.3</v>
      </c>
      <c r="K92" s="66">
        <v>89</v>
      </c>
      <c r="L92" s="66">
        <v>5</v>
      </c>
      <c r="M92" s="117">
        <v>2015</v>
      </c>
      <c r="N92" s="114">
        <v>2024</v>
      </c>
      <c r="O92" s="114">
        <v>2025</v>
      </c>
      <c r="P92" s="117">
        <v>10</v>
      </c>
      <c r="Q92" s="66" t="s">
        <v>257</v>
      </c>
      <c r="R92" s="17">
        <f t="shared" si="7"/>
        <v>2025</v>
      </c>
      <c r="S92" s="16" t="s">
        <v>63</v>
      </c>
      <c r="T92" s="16"/>
      <c r="U92" s="17">
        <f t="shared" si="8"/>
        <v>2025</v>
      </c>
      <c r="V92" s="407"/>
      <c r="W92" s="407"/>
      <c r="X92" s="407"/>
      <c r="Y92" s="407"/>
    </row>
    <row r="93" spans="1:25" s="2" customFormat="1" ht="30.2" customHeight="1" x14ac:dyDescent="0.2">
      <c r="A93" s="407"/>
      <c r="B93" s="407"/>
      <c r="C93" s="348"/>
      <c r="D93" s="348"/>
      <c r="E93" s="348"/>
      <c r="F93" s="114" t="s">
        <v>62</v>
      </c>
      <c r="G93" s="66">
        <f t="shared" si="9"/>
        <v>2</v>
      </c>
      <c r="H93" s="66">
        <v>1.6</v>
      </c>
      <c r="I93" s="66">
        <v>40</v>
      </c>
      <c r="J93" s="66">
        <v>5.3</v>
      </c>
      <c r="K93" s="66">
        <v>57</v>
      </c>
      <c r="L93" s="66">
        <v>5</v>
      </c>
      <c r="M93" s="117">
        <v>2015</v>
      </c>
      <c r="N93" s="114">
        <v>2024</v>
      </c>
      <c r="O93" s="114">
        <v>2025</v>
      </c>
      <c r="P93" s="117">
        <v>10</v>
      </c>
      <c r="Q93" s="66" t="s">
        <v>257</v>
      </c>
      <c r="R93" s="17">
        <f t="shared" si="7"/>
        <v>2025</v>
      </c>
      <c r="S93" s="16" t="s">
        <v>63</v>
      </c>
      <c r="T93" s="16"/>
      <c r="U93" s="17">
        <f t="shared" si="8"/>
        <v>2025</v>
      </c>
      <c r="V93" s="407"/>
      <c r="W93" s="407"/>
      <c r="X93" s="407"/>
      <c r="Y93" s="407"/>
    </row>
    <row r="94" spans="1:25" s="2" customFormat="1" ht="30.2" customHeight="1" x14ac:dyDescent="0.2">
      <c r="A94" s="407"/>
      <c r="B94" s="407"/>
      <c r="C94" s="348"/>
      <c r="D94" s="348"/>
      <c r="E94" s="348"/>
      <c r="F94" s="114" t="s">
        <v>62</v>
      </c>
      <c r="G94" s="66">
        <f t="shared" si="9"/>
        <v>2</v>
      </c>
      <c r="H94" s="66">
        <v>1.6</v>
      </c>
      <c r="I94" s="66">
        <v>40</v>
      </c>
      <c r="J94" s="66">
        <v>1</v>
      </c>
      <c r="K94" s="66">
        <v>32</v>
      </c>
      <c r="L94" s="66">
        <v>5</v>
      </c>
      <c r="M94" s="117">
        <v>2015</v>
      </c>
      <c r="N94" s="114">
        <v>2024</v>
      </c>
      <c r="O94" s="114">
        <v>2025</v>
      </c>
      <c r="P94" s="117">
        <v>10</v>
      </c>
      <c r="Q94" s="66" t="s">
        <v>257</v>
      </c>
      <c r="R94" s="17">
        <f t="shared" si="7"/>
        <v>2025</v>
      </c>
      <c r="S94" s="16" t="s">
        <v>63</v>
      </c>
      <c r="T94" s="16"/>
      <c r="U94" s="17">
        <f t="shared" si="8"/>
        <v>2025</v>
      </c>
      <c r="V94" s="407"/>
      <c r="W94" s="407"/>
      <c r="X94" s="407"/>
      <c r="Y94" s="407"/>
    </row>
    <row r="95" spans="1:25" s="2" customFormat="1" ht="30.2" customHeight="1" x14ac:dyDescent="0.2">
      <c r="A95" s="407"/>
      <c r="B95" s="407"/>
      <c r="C95" s="348"/>
      <c r="D95" s="348" t="s">
        <v>5725</v>
      </c>
      <c r="E95" s="348"/>
      <c r="F95" s="114" t="s">
        <v>62</v>
      </c>
      <c r="G95" s="66">
        <f t="shared" si="9"/>
        <v>2</v>
      </c>
      <c r="H95" s="66">
        <v>1.6</v>
      </c>
      <c r="I95" s="66">
        <v>40</v>
      </c>
      <c r="J95" s="66">
        <v>29.8</v>
      </c>
      <c r="K95" s="66">
        <v>325</v>
      </c>
      <c r="L95" s="66">
        <v>9</v>
      </c>
      <c r="M95" s="117">
        <v>2015</v>
      </c>
      <c r="N95" s="114">
        <v>2024</v>
      </c>
      <c r="O95" s="114">
        <v>2025</v>
      </c>
      <c r="P95" s="117">
        <v>10</v>
      </c>
      <c r="Q95" s="66" t="s">
        <v>257</v>
      </c>
      <c r="R95" s="17">
        <f t="shared" si="7"/>
        <v>2025</v>
      </c>
      <c r="S95" s="16" t="s">
        <v>63</v>
      </c>
      <c r="T95" s="16"/>
      <c r="U95" s="17">
        <f t="shared" si="8"/>
        <v>2025</v>
      </c>
      <c r="V95" s="407"/>
      <c r="W95" s="407"/>
      <c r="X95" s="407"/>
      <c r="Y95" s="407"/>
    </row>
    <row r="96" spans="1:25" s="2" customFormat="1" ht="30.2" customHeight="1" x14ac:dyDescent="0.2">
      <c r="A96" s="407"/>
      <c r="B96" s="407"/>
      <c r="C96" s="348"/>
      <c r="D96" s="348"/>
      <c r="E96" s="348"/>
      <c r="F96" s="114" t="s">
        <v>62</v>
      </c>
      <c r="G96" s="66">
        <f t="shared" si="9"/>
        <v>2</v>
      </c>
      <c r="H96" s="66">
        <v>1.6</v>
      </c>
      <c r="I96" s="66">
        <v>40</v>
      </c>
      <c r="J96" s="66">
        <v>0.9</v>
      </c>
      <c r="K96" s="66">
        <v>273</v>
      </c>
      <c r="L96" s="66">
        <v>8</v>
      </c>
      <c r="M96" s="117">
        <v>2015</v>
      </c>
      <c r="N96" s="114">
        <v>2024</v>
      </c>
      <c r="O96" s="114">
        <v>2025</v>
      </c>
      <c r="P96" s="117">
        <v>10</v>
      </c>
      <c r="Q96" s="66" t="s">
        <v>257</v>
      </c>
      <c r="R96" s="17">
        <f t="shared" si="7"/>
        <v>2025</v>
      </c>
      <c r="S96" s="16" t="s">
        <v>63</v>
      </c>
      <c r="T96" s="16"/>
      <c r="U96" s="17">
        <f t="shared" si="8"/>
        <v>2025</v>
      </c>
      <c r="V96" s="407"/>
      <c r="W96" s="407"/>
      <c r="X96" s="407"/>
      <c r="Y96" s="407"/>
    </row>
    <row r="97" spans="1:25" s="2" customFormat="1" ht="30.2" customHeight="1" x14ac:dyDescent="0.2">
      <c r="A97" s="407"/>
      <c r="B97" s="407"/>
      <c r="C97" s="348"/>
      <c r="D97" s="348"/>
      <c r="E97" s="348"/>
      <c r="F97" s="114" t="s">
        <v>62</v>
      </c>
      <c r="G97" s="66">
        <f t="shared" si="9"/>
        <v>2</v>
      </c>
      <c r="H97" s="66">
        <v>1.6</v>
      </c>
      <c r="I97" s="66">
        <v>40</v>
      </c>
      <c r="J97" s="66">
        <v>0.8</v>
      </c>
      <c r="K97" s="66">
        <v>89</v>
      </c>
      <c r="L97" s="66">
        <v>5</v>
      </c>
      <c r="M97" s="117">
        <v>2015</v>
      </c>
      <c r="N97" s="114">
        <v>2024</v>
      </c>
      <c r="O97" s="114">
        <v>2025</v>
      </c>
      <c r="P97" s="117">
        <v>10</v>
      </c>
      <c r="Q97" s="66" t="s">
        <v>257</v>
      </c>
      <c r="R97" s="17">
        <f t="shared" si="7"/>
        <v>2025</v>
      </c>
      <c r="S97" s="16" t="s">
        <v>63</v>
      </c>
      <c r="T97" s="16"/>
      <c r="U97" s="17">
        <f t="shared" si="8"/>
        <v>2025</v>
      </c>
      <c r="V97" s="407"/>
      <c r="W97" s="407"/>
      <c r="X97" s="407"/>
      <c r="Y97" s="407"/>
    </row>
    <row r="98" spans="1:25" s="2" customFormat="1" ht="30.2" customHeight="1" x14ac:dyDescent="0.2">
      <c r="A98" s="407"/>
      <c r="B98" s="407"/>
      <c r="C98" s="348"/>
      <c r="D98" s="348"/>
      <c r="E98" s="348"/>
      <c r="F98" s="114" t="s">
        <v>62</v>
      </c>
      <c r="G98" s="66">
        <f t="shared" si="9"/>
        <v>2</v>
      </c>
      <c r="H98" s="66">
        <v>1.6</v>
      </c>
      <c r="I98" s="66">
        <v>40</v>
      </c>
      <c r="J98" s="66">
        <v>4.5999999999999996</v>
      </c>
      <c r="K98" s="66">
        <v>57</v>
      </c>
      <c r="L98" s="66">
        <v>5</v>
      </c>
      <c r="M98" s="117">
        <v>2015</v>
      </c>
      <c r="N98" s="114">
        <v>2024</v>
      </c>
      <c r="O98" s="114">
        <v>2025</v>
      </c>
      <c r="P98" s="117">
        <v>10</v>
      </c>
      <c r="Q98" s="66" t="s">
        <v>257</v>
      </c>
      <c r="R98" s="17">
        <f t="shared" si="7"/>
        <v>2025</v>
      </c>
      <c r="S98" s="16" t="s">
        <v>63</v>
      </c>
      <c r="T98" s="16"/>
      <c r="U98" s="17">
        <f t="shared" si="8"/>
        <v>2025</v>
      </c>
      <c r="V98" s="407"/>
      <c r="W98" s="407"/>
      <c r="X98" s="407"/>
      <c r="Y98" s="407"/>
    </row>
    <row r="99" spans="1:25" s="2" customFormat="1" ht="30.2" customHeight="1" x14ac:dyDescent="0.2">
      <c r="A99" s="407"/>
      <c r="B99" s="407"/>
      <c r="C99" s="348"/>
      <c r="D99" s="348" t="s">
        <v>5726</v>
      </c>
      <c r="E99" s="348"/>
      <c r="F99" s="114" t="s">
        <v>62</v>
      </c>
      <c r="G99" s="66">
        <f t="shared" si="9"/>
        <v>2</v>
      </c>
      <c r="H99" s="66">
        <v>1.6</v>
      </c>
      <c r="I99" s="66">
        <v>40</v>
      </c>
      <c r="J99" s="66">
        <v>10.6</v>
      </c>
      <c r="K99" s="66">
        <v>325</v>
      </c>
      <c r="L99" s="66">
        <v>9</v>
      </c>
      <c r="M99" s="117">
        <v>2015</v>
      </c>
      <c r="N99" s="114">
        <v>2024</v>
      </c>
      <c r="O99" s="114">
        <v>2025</v>
      </c>
      <c r="P99" s="117">
        <v>10</v>
      </c>
      <c r="Q99" s="66" t="s">
        <v>257</v>
      </c>
      <c r="R99" s="17">
        <f t="shared" si="7"/>
        <v>2025</v>
      </c>
      <c r="S99" s="16" t="s">
        <v>63</v>
      </c>
      <c r="T99" s="16"/>
      <c r="U99" s="17">
        <f t="shared" si="8"/>
        <v>2025</v>
      </c>
      <c r="V99" s="407"/>
      <c r="W99" s="407"/>
      <c r="X99" s="407"/>
      <c r="Y99" s="407"/>
    </row>
    <row r="100" spans="1:25" s="2" customFormat="1" ht="30.2" customHeight="1" x14ac:dyDescent="0.2">
      <c r="A100" s="407"/>
      <c r="B100" s="407"/>
      <c r="C100" s="348"/>
      <c r="D100" s="348"/>
      <c r="E100" s="348"/>
      <c r="F100" s="114" t="s">
        <v>62</v>
      </c>
      <c r="G100" s="66">
        <f t="shared" si="9"/>
        <v>2</v>
      </c>
      <c r="H100" s="66">
        <v>1.6</v>
      </c>
      <c r="I100" s="66">
        <v>40</v>
      </c>
      <c r="J100" s="66">
        <v>8.9</v>
      </c>
      <c r="K100" s="66">
        <v>273</v>
      </c>
      <c r="L100" s="66">
        <v>8</v>
      </c>
      <c r="M100" s="117">
        <v>2015</v>
      </c>
      <c r="N100" s="114">
        <v>2024</v>
      </c>
      <c r="O100" s="114">
        <v>2025</v>
      </c>
      <c r="P100" s="117">
        <v>10</v>
      </c>
      <c r="Q100" s="66" t="s">
        <v>257</v>
      </c>
      <c r="R100" s="17">
        <f t="shared" si="7"/>
        <v>2025</v>
      </c>
      <c r="S100" s="16" t="s">
        <v>63</v>
      </c>
      <c r="T100" s="16"/>
      <c r="U100" s="17">
        <f t="shared" si="8"/>
        <v>2025</v>
      </c>
      <c r="V100" s="407"/>
      <c r="W100" s="407"/>
      <c r="X100" s="407"/>
      <c r="Y100" s="407"/>
    </row>
    <row r="101" spans="1:25" s="2" customFormat="1" ht="30.2" customHeight="1" x14ac:dyDescent="0.2">
      <c r="A101" s="407"/>
      <c r="B101" s="407"/>
      <c r="C101" s="348"/>
      <c r="D101" s="348"/>
      <c r="E101" s="348"/>
      <c r="F101" s="114" t="s">
        <v>62</v>
      </c>
      <c r="G101" s="66">
        <f t="shared" si="9"/>
        <v>2</v>
      </c>
      <c r="H101" s="66">
        <v>1.6</v>
      </c>
      <c r="I101" s="66">
        <v>40</v>
      </c>
      <c r="J101" s="66">
        <v>3.8</v>
      </c>
      <c r="K101" s="66">
        <v>219</v>
      </c>
      <c r="L101" s="66">
        <v>8</v>
      </c>
      <c r="M101" s="117">
        <v>2015</v>
      </c>
      <c r="N101" s="114">
        <v>2024</v>
      </c>
      <c r="O101" s="114">
        <v>2025</v>
      </c>
      <c r="P101" s="117">
        <v>10</v>
      </c>
      <c r="Q101" s="66" t="s">
        <v>257</v>
      </c>
      <c r="R101" s="17">
        <f t="shared" si="7"/>
        <v>2025</v>
      </c>
      <c r="S101" s="16" t="s">
        <v>63</v>
      </c>
      <c r="T101" s="16"/>
      <c r="U101" s="17">
        <f t="shared" si="8"/>
        <v>2025</v>
      </c>
      <c r="V101" s="407"/>
      <c r="W101" s="407"/>
      <c r="X101" s="407"/>
      <c r="Y101" s="407"/>
    </row>
    <row r="102" spans="1:25" s="2" customFormat="1" ht="30.2" customHeight="1" x14ac:dyDescent="0.2">
      <c r="A102" s="407"/>
      <c r="B102" s="407"/>
      <c r="C102" s="348"/>
      <c r="D102" s="348"/>
      <c r="E102" s="348"/>
      <c r="F102" s="114" t="s">
        <v>62</v>
      </c>
      <c r="G102" s="66">
        <f t="shared" si="9"/>
        <v>2</v>
      </c>
      <c r="H102" s="66">
        <v>1.6</v>
      </c>
      <c r="I102" s="66">
        <v>40</v>
      </c>
      <c r="J102" s="66">
        <v>3.8</v>
      </c>
      <c r="K102" s="66">
        <v>159</v>
      </c>
      <c r="L102" s="66">
        <v>6</v>
      </c>
      <c r="M102" s="117">
        <v>2015</v>
      </c>
      <c r="N102" s="114">
        <v>2024</v>
      </c>
      <c r="O102" s="114">
        <v>2025</v>
      </c>
      <c r="P102" s="117">
        <v>10</v>
      </c>
      <c r="Q102" s="66" t="s">
        <v>257</v>
      </c>
      <c r="R102" s="17">
        <f t="shared" si="7"/>
        <v>2025</v>
      </c>
      <c r="S102" s="16" t="s">
        <v>63</v>
      </c>
      <c r="T102" s="16"/>
      <c r="U102" s="17">
        <f t="shared" si="8"/>
        <v>2025</v>
      </c>
      <c r="V102" s="407"/>
      <c r="W102" s="407"/>
      <c r="X102" s="407"/>
      <c r="Y102" s="407"/>
    </row>
    <row r="103" spans="1:25" s="2" customFormat="1" ht="30.2" customHeight="1" x14ac:dyDescent="0.2">
      <c r="A103" s="407"/>
      <c r="B103" s="407"/>
      <c r="C103" s="348"/>
      <c r="D103" s="348"/>
      <c r="E103" s="348"/>
      <c r="F103" s="114" t="s">
        <v>62</v>
      </c>
      <c r="G103" s="66">
        <f t="shared" si="9"/>
        <v>2</v>
      </c>
      <c r="H103" s="66">
        <v>1.6</v>
      </c>
      <c r="I103" s="66">
        <v>40</v>
      </c>
      <c r="J103" s="66">
        <v>0.9</v>
      </c>
      <c r="K103" s="66">
        <v>89</v>
      </c>
      <c r="L103" s="66">
        <v>5</v>
      </c>
      <c r="M103" s="117">
        <v>2015</v>
      </c>
      <c r="N103" s="114">
        <v>2024</v>
      </c>
      <c r="O103" s="114">
        <v>2025</v>
      </c>
      <c r="P103" s="117">
        <v>10</v>
      </c>
      <c r="Q103" s="66" t="s">
        <v>257</v>
      </c>
      <c r="R103" s="17">
        <f t="shared" si="7"/>
        <v>2025</v>
      </c>
      <c r="S103" s="16" t="s">
        <v>63</v>
      </c>
      <c r="T103" s="16"/>
      <c r="U103" s="17">
        <f t="shared" si="8"/>
        <v>2025</v>
      </c>
      <c r="V103" s="407"/>
      <c r="W103" s="407"/>
      <c r="X103" s="407"/>
      <c r="Y103" s="407"/>
    </row>
    <row r="104" spans="1:25" s="2" customFormat="1" ht="30.2" customHeight="1" x14ac:dyDescent="0.2">
      <c r="A104" s="407"/>
      <c r="B104" s="407"/>
      <c r="C104" s="348"/>
      <c r="D104" s="348" t="s">
        <v>5727</v>
      </c>
      <c r="E104" s="348"/>
      <c r="F104" s="114" t="s">
        <v>62</v>
      </c>
      <c r="G104" s="66">
        <f t="shared" si="9"/>
        <v>2</v>
      </c>
      <c r="H104" s="66">
        <v>1.6</v>
      </c>
      <c r="I104" s="66">
        <v>40</v>
      </c>
      <c r="J104" s="66">
        <v>27.8</v>
      </c>
      <c r="K104" s="66">
        <v>325</v>
      </c>
      <c r="L104" s="66">
        <v>9</v>
      </c>
      <c r="M104" s="117">
        <v>2015</v>
      </c>
      <c r="N104" s="114">
        <v>2024</v>
      </c>
      <c r="O104" s="114">
        <v>2025</v>
      </c>
      <c r="P104" s="117">
        <v>10</v>
      </c>
      <c r="Q104" s="66" t="s">
        <v>257</v>
      </c>
      <c r="R104" s="17">
        <f t="shared" si="7"/>
        <v>2025</v>
      </c>
      <c r="S104" s="16" t="s">
        <v>63</v>
      </c>
      <c r="T104" s="16"/>
      <c r="U104" s="17">
        <f t="shared" si="8"/>
        <v>2025</v>
      </c>
      <c r="V104" s="407"/>
      <c r="W104" s="407"/>
      <c r="X104" s="407"/>
      <c r="Y104" s="407"/>
    </row>
    <row r="105" spans="1:25" s="2" customFormat="1" ht="30.2" customHeight="1" x14ac:dyDescent="0.2">
      <c r="A105" s="407"/>
      <c r="B105" s="407"/>
      <c r="C105" s="348"/>
      <c r="D105" s="348"/>
      <c r="E105" s="348"/>
      <c r="F105" s="114" t="s">
        <v>62</v>
      </c>
      <c r="G105" s="66">
        <f t="shared" si="9"/>
        <v>2</v>
      </c>
      <c r="H105" s="66">
        <v>1.6</v>
      </c>
      <c r="I105" s="66">
        <v>40</v>
      </c>
      <c r="J105" s="66">
        <v>5.3</v>
      </c>
      <c r="K105" s="66">
        <v>57</v>
      </c>
      <c r="L105" s="66">
        <v>5</v>
      </c>
      <c r="M105" s="117">
        <v>2015</v>
      </c>
      <c r="N105" s="114">
        <v>2024</v>
      </c>
      <c r="O105" s="114">
        <v>2025</v>
      </c>
      <c r="P105" s="117">
        <v>10</v>
      </c>
      <c r="Q105" s="66" t="s">
        <v>257</v>
      </c>
      <c r="R105" s="17">
        <f t="shared" si="7"/>
        <v>2025</v>
      </c>
      <c r="S105" s="16" t="s">
        <v>63</v>
      </c>
      <c r="T105" s="16"/>
      <c r="U105" s="17">
        <f t="shared" si="8"/>
        <v>2025</v>
      </c>
      <c r="V105" s="407"/>
      <c r="W105" s="407"/>
      <c r="X105" s="407"/>
      <c r="Y105" s="407"/>
    </row>
    <row r="106" spans="1:25" s="2" customFormat="1" ht="30.2" customHeight="1" x14ac:dyDescent="0.2">
      <c r="A106" s="407"/>
      <c r="B106" s="407"/>
      <c r="C106" s="348"/>
      <c r="D106" s="348"/>
      <c r="E106" s="348"/>
      <c r="F106" s="114" t="s">
        <v>62</v>
      </c>
      <c r="G106" s="66">
        <f t="shared" si="9"/>
        <v>2</v>
      </c>
      <c r="H106" s="66">
        <v>1.6</v>
      </c>
      <c r="I106" s="66">
        <v>40</v>
      </c>
      <c r="J106" s="66">
        <v>0.1</v>
      </c>
      <c r="K106" s="66">
        <v>32</v>
      </c>
      <c r="L106" s="66">
        <v>5</v>
      </c>
      <c r="M106" s="117">
        <v>2015</v>
      </c>
      <c r="N106" s="114">
        <v>2024</v>
      </c>
      <c r="O106" s="114">
        <v>2025</v>
      </c>
      <c r="P106" s="117">
        <v>10</v>
      </c>
      <c r="Q106" s="66" t="s">
        <v>257</v>
      </c>
      <c r="R106" s="17">
        <f t="shared" si="7"/>
        <v>2025</v>
      </c>
      <c r="S106" s="16" t="s">
        <v>63</v>
      </c>
      <c r="T106" s="16"/>
      <c r="U106" s="17">
        <f t="shared" si="8"/>
        <v>2025</v>
      </c>
      <c r="V106" s="407"/>
      <c r="W106" s="407"/>
      <c r="X106" s="407"/>
      <c r="Y106" s="407"/>
    </row>
    <row r="107" spans="1:25" s="2" customFormat="1" ht="30.2" customHeight="1" x14ac:dyDescent="0.2">
      <c r="A107" s="407"/>
      <c r="B107" s="407"/>
      <c r="C107" s="348"/>
      <c r="D107" s="348" t="s">
        <v>5728</v>
      </c>
      <c r="E107" s="348"/>
      <c r="F107" s="114" t="s">
        <v>62</v>
      </c>
      <c r="G107" s="66">
        <f t="shared" si="9"/>
        <v>2</v>
      </c>
      <c r="H107" s="66">
        <v>1.6</v>
      </c>
      <c r="I107" s="66">
        <v>40</v>
      </c>
      <c r="J107" s="66">
        <v>23.4</v>
      </c>
      <c r="K107" s="66">
        <v>325</v>
      </c>
      <c r="L107" s="66">
        <v>9</v>
      </c>
      <c r="M107" s="117">
        <v>2015</v>
      </c>
      <c r="N107" s="114">
        <v>2024</v>
      </c>
      <c r="O107" s="114">
        <v>2025</v>
      </c>
      <c r="P107" s="117">
        <v>10</v>
      </c>
      <c r="Q107" s="66" t="s">
        <v>257</v>
      </c>
      <c r="R107" s="17">
        <f t="shared" si="7"/>
        <v>2025</v>
      </c>
      <c r="S107" s="16" t="s">
        <v>63</v>
      </c>
      <c r="T107" s="16"/>
      <c r="U107" s="17">
        <f t="shared" si="8"/>
        <v>2025</v>
      </c>
      <c r="V107" s="407"/>
      <c r="W107" s="407"/>
      <c r="X107" s="407"/>
      <c r="Y107" s="407"/>
    </row>
    <row r="108" spans="1:25" s="2" customFormat="1" ht="30.2" customHeight="1" x14ac:dyDescent="0.2">
      <c r="A108" s="407"/>
      <c r="B108" s="407"/>
      <c r="C108" s="348"/>
      <c r="D108" s="348"/>
      <c r="E108" s="348"/>
      <c r="F108" s="114" t="s">
        <v>62</v>
      </c>
      <c r="G108" s="66">
        <f t="shared" si="9"/>
        <v>2</v>
      </c>
      <c r="H108" s="66">
        <v>1.6</v>
      </c>
      <c r="I108" s="66">
        <v>40</v>
      </c>
      <c r="J108" s="66">
        <v>6.8</v>
      </c>
      <c r="K108" s="66">
        <v>57</v>
      </c>
      <c r="L108" s="66">
        <v>5</v>
      </c>
      <c r="M108" s="117">
        <v>2015</v>
      </c>
      <c r="N108" s="114">
        <v>2024</v>
      </c>
      <c r="O108" s="114">
        <v>2025</v>
      </c>
      <c r="P108" s="117">
        <v>10</v>
      </c>
      <c r="Q108" s="66" t="s">
        <v>257</v>
      </c>
      <c r="R108" s="17">
        <f t="shared" si="7"/>
        <v>2025</v>
      </c>
      <c r="S108" s="16" t="s">
        <v>63</v>
      </c>
      <c r="T108" s="16"/>
      <c r="U108" s="17">
        <f t="shared" si="8"/>
        <v>2025</v>
      </c>
      <c r="V108" s="407"/>
      <c r="W108" s="407"/>
      <c r="X108" s="407"/>
      <c r="Y108" s="407"/>
    </row>
    <row r="109" spans="1:25" s="2" customFormat="1" ht="30.2" customHeight="1" x14ac:dyDescent="0.2">
      <c r="A109" s="407"/>
      <c r="B109" s="407"/>
      <c r="C109" s="348"/>
      <c r="D109" s="348"/>
      <c r="E109" s="348"/>
      <c r="F109" s="114" t="s">
        <v>62</v>
      </c>
      <c r="G109" s="66">
        <f t="shared" si="9"/>
        <v>2</v>
      </c>
      <c r="H109" s="66">
        <v>1.6</v>
      </c>
      <c r="I109" s="66">
        <v>40</v>
      </c>
      <c r="J109" s="66">
        <v>0.2</v>
      </c>
      <c r="K109" s="66">
        <v>32</v>
      </c>
      <c r="L109" s="66">
        <v>5</v>
      </c>
      <c r="M109" s="117">
        <v>2015</v>
      </c>
      <c r="N109" s="114">
        <v>2024</v>
      </c>
      <c r="O109" s="114">
        <v>2025</v>
      </c>
      <c r="P109" s="117">
        <v>10</v>
      </c>
      <c r="Q109" s="66" t="s">
        <v>257</v>
      </c>
      <c r="R109" s="17">
        <f t="shared" si="7"/>
        <v>2025</v>
      </c>
      <c r="S109" s="16" t="s">
        <v>63</v>
      </c>
      <c r="T109" s="16"/>
      <c r="U109" s="17">
        <f t="shared" si="8"/>
        <v>2025</v>
      </c>
      <c r="V109" s="407"/>
      <c r="W109" s="407"/>
      <c r="X109" s="407"/>
      <c r="Y109" s="407"/>
    </row>
    <row r="110" spans="1:25" s="2" customFormat="1" ht="30.2" customHeight="1" x14ac:dyDescent="0.2">
      <c r="A110" s="407"/>
      <c r="B110" s="407"/>
      <c r="C110" s="348"/>
      <c r="D110" s="348" t="s">
        <v>5729</v>
      </c>
      <c r="E110" s="348"/>
      <c r="F110" s="114" t="s">
        <v>62</v>
      </c>
      <c r="G110" s="66">
        <f t="shared" si="9"/>
        <v>2</v>
      </c>
      <c r="H110" s="66">
        <v>1.6</v>
      </c>
      <c r="I110" s="66">
        <v>40</v>
      </c>
      <c r="J110" s="66">
        <v>19.2</v>
      </c>
      <c r="K110" s="66">
        <v>273</v>
      </c>
      <c r="L110" s="66">
        <v>8</v>
      </c>
      <c r="M110" s="117">
        <v>2015</v>
      </c>
      <c r="N110" s="114">
        <v>2024</v>
      </c>
      <c r="O110" s="114">
        <v>2025</v>
      </c>
      <c r="P110" s="117">
        <v>10</v>
      </c>
      <c r="Q110" s="66" t="s">
        <v>257</v>
      </c>
      <c r="R110" s="17">
        <f t="shared" si="7"/>
        <v>2025</v>
      </c>
      <c r="S110" s="16" t="s">
        <v>63</v>
      </c>
      <c r="T110" s="16"/>
      <c r="U110" s="17">
        <f t="shared" si="8"/>
        <v>2025</v>
      </c>
      <c r="V110" s="407"/>
      <c r="W110" s="407"/>
      <c r="X110" s="407"/>
      <c r="Y110" s="407"/>
    </row>
    <row r="111" spans="1:25" s="2" customFormat="1" ht="30.2" customHeight="1" x14ac:dyDescent="0.2">
      <c r="A111" s="407"/>
      <c r="B111" s="407"/>
      <c r="C111" s="348"/>
      <c r="D111" s="348"/>
      <c r="E111" s="348"/>
      <c r="F111" s="114" t="s">
        <v>62</v>
      </c>
      <c r="G111" s="66">
        <f t="shared" si="9"/>
        <v>2</v>
      </c>
      <c r="H111" s="66">
        <v>1.6</v>
      </c>
      <c r="I111" s="66">
        <v>40</v>
      </c>
      <c r="J111" s="66">
        <v>0.1</v>
      </c>
      <c r="K111" s="66">
        <v>32</v>
      </c>
      <c r="L111" s="66">
        <v>5</v>
      </c>
      <c r="M111" s="117">
        <v>2015</v>
      </c>
      <c r="N111" s="114">
        <v>2024</v>
      </c>
      <c r="O111" s="114">
        <v>2025</v>
      </c>
      <c r="P111" s="117">
        <v>10</v>
      </c>
      <c r="Q111" s="66" t="s">
        <v>257</v>
      </c>
      <c r="R111" s="17">
        <f t="shared" si="7"/>
        <v>2025</v>
      </c>
      <c r="S111" s="16" t="s">
        <v>63</v>
      </c>
      <c r="T111" s="16"/>
      <c r="U111" s="17">
        <f t="shared" si="8"/>
        <v>2025</v>
      </c>
      <c r="V111" s="407"/>
      <c r="W111" s="407"/>
      <c r="X111" s="407"/>
      <c r="Y111" s="407"/>
    </row>
    <row r="112" spans="1:25" s="2" customFormat="1" ht="30.2" customHeight="1" x14ac:dyDescent="0.2">
      <c r="A112" s="407"/>
      <c r="B112" s="407"/>
      <c r="C112" s="348"/>
      <c r="D112" s="348" t="s">
        <v>5730</v>
      </c>
      <c r="E112" s="348"/>
      <c r="F112" s="114" t="s">
        <v>62</v>
      </c>
      <c r="G112" s="66">
        <f t="shared" si="9"/>
        <v>2</v>
      </c>
      <c r="H112" s="66">
        <v>1.6</v>
      </c>
      <c r="I112" s="66">
        <v>40</v>
      </c>
      <c r="J112" s="66">
        <v>3.8</v>
      </c>
      <c r="K112" s="66">
        <v>273</v>
      </c>
      <c r="L112" s="66">
        <v>8</v>
      </c>
      <c r="M112" s="117">
        <v>2015</v>
      </c>
      <c r="N112" s="114">
        <v>2024</v>
      </c>
      <c r="O112" s="114">
        <v>2025</v>
      </c>
      <c r="P112" s="117">
        <v>10</v>
      </c>
      <c r="Q112" s="66" t="s">
        <v>257</v>
      </c>
      <c r="R112" s="17">
        <f t="shared" si="7"/>
        <v>2025</v>
      </c>
      <c r="S112" s="16" t="s">
        <v>63</v>
      </c>
      <c r="T112" s="16"/>
      <c r="U112" s="17">
        <f t="shared" si="8"/>
        <v>2025</v>
      </c>
      <c r="V112" s="407"/>
      <c r="W112" s="407"/>
      <c r="X112" s="407"/>
      <c r="Y112" s="407"/>
    </row>
    <row r="113" spans="1:25" s="2" customFormat="1" ht="30.2" customHeight="1" x14ac:dyDescent="0.2">
      <c r="A113" s="407"/>
      <c r="B113" s="407"/>
      <c r="C113" s="348"/>
      <c r="D113" s="348"/>
      <c r="E113" s="348"/>
      <c r="F113" s="114" t="s">
        <v>62</v>
      </c>
      <c r="G113" s="66">
        <f t="shared" si="9"/>
        <v>2</v>
      </c>
      <c r="H113" s="66">
        <v>1.6</v>
      </c>
      <c r="I113" s="66">
        <v>40</v>
      </c>
      <c r="J113" s="66">
        <v>1.9</v>
      </c>
      <c r="K113" s="66">
        <v>57</v>
      </c>
      <c r="L113" s="66">
        <v>5</v>
      </c>
      <c r="M113" s="117">
        <v>2015</v>
      </c>
      <c r="N113" s="114">
        <v>2024</v>
      </c>
      <c r="O113" s="114">
        <v>2025</v>
      </c>
      <c r="P113" s="117">
        <v>10</v>
      </c>
      <c r="Q113" s="66" t="s">
        <v>257</v>
      </c>
      <c r="R113" s="17">
        <f t="shared" si="7"/>
        <v>2025</v>
      </c>
      <c r="S113" s="16" t="s">
        <v>63</v>
      </c>
      <c r="T113" s="16"/>
      <c r="U113" s="17">
        <f t="shared" si="8"/>
        <v>2025</v>
      </c>
      <c r="V113" s="407"/>
      <c r="W113" s="407"/>
      <c r="X113" s="407"/>
      <c r="Y113" s="407"/>
    </row>
    <row r="114" spans="1:25" s="2" customFormat="1" ht="30.2" customHeight="1" x14ac:dyDescent="0.2">
      <c r="A114" s="407">
        <v>31</v>
      </c>
      <c r="B114" s="407" t="s">
        <v>5731</v>
      </c>
      <c r="C114" s="348" t="s">
        <v>5732</v>
      </c>
      <c r="D114" s="348" t="s">
        <v>5733</v>
      </c>
      <c r="E114" s="348" t="s">
        <v>549</v>
      </c>
      <c r="F114" s="66" t="s">
        <v>64</v>
      </c>
      <c r="G114" s="66">
        <f t="shared" si="9"/>
        <v>0.2</v>
      </c>
      <c r="H114" s="66">
        <v>0.16</v>
      </c>
      <c r="I114" s="66">
        <v>50</v>
      </c>
      <c r="J114" s="66">
        <v>19.600000000000001</v>
      </c>
      <c r="K114" s="66">
        <v>219</v>
      </c>
      <c r="L114" s="66">
        <v>8</v>
      </c>
      <c r="M114" s="117">
        <v>2015</v>
      </c>
      <c r="N114" s="114">
        <v>2024</v>
      </c>
      <c r="O114" s="114">
        <v>2025</v>
      </c>
      <c r="P114" s="117">
        <v>10</v>
      </c>
      <c r="Q114" s="66" t="s">
        <v>257</v>
      </c>
      <c r="R114" s="17">
        <f t="shared" si="7"/>
        <v>2025</v>
      </c>
      <c r="S114" s="16" t="s">
        <v>63</v>
      </c>
      <c r="T114" s="16"/>
      <c r="U114" s="17">
        <f t="shared" ref="U114:U145" si="10">IFERROR(IF(S114="",R114,S114+T114),R114)</f>
        <v>2025</v>
      </c>
      <c r="V114" s="407">
        <v>94</v>
      </c>
      <c r="W114" s="407">
        <v>68</v>
      </c>
      <c r="X114" s="407">
        <v>162</v>
      </c>
      <c r="Y114" s="407" t="s">
        <v>7003</v>
      </c>
    </row>
    <row r="115" spans="1:25" s="2" customFormat="1" ht="30.2" customHeight="1" x14ac:dyDescent="0.2">
      <c r="A115" s="407"/>
      <c r="B115" s="407"/>
      <c r="C115" s="348"/>
      <c r="D115" s="348"/>
      <c r="E115" s="348"/>
      <c r="F115" s="66" t="s">
        <v>64</v>
      </c>
      <c r="G115" s="66">
        <f t="shared" si="9"/>
        <v>0.2</v>
      </c>
      <c r="H115" s="66">
        <v>0.16</v>
      </c>
      <c r="I115" s="66">
        <v>50</v>
      </c>
      <c r="J115" s="66">
        <v>37.799999999999997</v>
      </c>
      <c r="K115" s="66">
        <v>108</v>
      </c>
      <c r="L115" s="66">
        <v>5</v>
      </c>
      <c r="M115" s="117">
        <v>2015</v>
      </c>
      <c r="N115" s="114">
        <v>2024</v>
      </c>
      <c r="O115" s="114">
        <v>2025</v>
      </c>
      <c r="P115" s="117">
        <v>10</v>
      </c>
      <c r="Q115" s="66" t="s">
        <v>257</v>
      </c>
      <c r="R115" s="17">
        <f t="shared" si="7"/>
        <v>2025</v>
      </c>
      <c r="S115" s="16" t="s">
        <v>63</v>
      </c>
      <c r="T115" s="16"/>
      <c r="U115" s="17">
        <f t="shared" si="10"/>
        <v>2025</v>
      </c>
      <c r="V115" s="407"/>
      <c r="W115" s="407"/>
      <c r="X115" s="407"/>
      <c r="Y115" s="407"/>
    </row>
    <row r="116" spans="1:25" s="2" customFormat="1" ht="30.2" customHeight="1" x14ac:dyDescent="0.2">
      <c r="A116" s="407"/>
      <c r="B116" s="407"/>
      <c r="C116" s="348"/>
      <c r="D116" s="348"/>
      <c r="E116" s="348"/>
      <c r="F116" s="66" t="s">
        <v>64</v>
      </c>
      <c r="G116" s="66">
        <f t="shared" si="9"/>
        <v>0.2</v>
      </c>
      <c r="H116" s="66">
        <v>0.16</v>
      </c>
      <c r="I116" s="66">
        <v>50</v>
      </c>
      <c r="J116" s="66">
        <v>50.4</v>
      </c>
      <c r="K116" s="66">
        <v>89</v>
      </c>
      <c r="L116" s="66">
        <v>5</v>
      </c>
      <c r="M116" s="117">
        <v>2015</v>
      </c>
      <c r="N116" s="114">
        <v>2024</v>
      </c>
      <c r="O116" s="114">
        <v>2025</v>
      </c>
      <c r="P116" s="117">
        <v>10</v>
      </c>
      <c r="Q116" s="66" t="s">
        <v>257</v>
      </c>
      <c r="R116" s="17">
        <f t="shared" si="7"/>
        <v>2025</v>
      </c>
      <c r="S116" s="16" t="s">
        <v>63</v>
      </c>
      <c r="T116" s="16"/>
      <c r="U116" s="17">
        <f t="shared" si="10"/>
        <v>2025</v>
      </c>
      <c r="V116" s="407"/>
      <c r="W116" s="407"/>
      <c r="X116" s="407"/>
      <c r="Y116" s="407"/>
    </row>
    <row r="117" spans="1:25" s="2" customFormat="1" ht="30.2" customHeight="1" x14ac:dyDescent="0.2">
      <c r="A117" s="407"/>
      <c r="B117" s="407"/>
      <c r="C117" s="348"/>
      <c r="D117" s="348"/>
      <c r="E117" s="348"/>
      <c r="F117" s="66" t="s">
        <v>64</v>
      </c>
      <c r="G117" s="66">
        <f t="shared" si="9"/>
        <v>0.2</v>
      </c>
      <c r="H117" s="66">
        <v>0.16</v>
      </c>
      <c r="I117" s="66">
        <v>50</v>
      </c>
      <c r="J117" s="146">
        <v>62</v>
      </c>
      <c r="K117" s="66">
        <v>57</v>
      </c>
      <c r="L117" s="66">
        <v>5</v>
      </c>
      <c r="M117" s="117">
        <v>2015</v>
      </c>
      <c r="N117" s="114">
        <v>2024</v>
      </c>
      <c r="O117" s="114">
        <v>2025</v>
      </c>
      <c r="P117" s="117">
        <v>10</v>
      </c>
      <c r="Q117" s="66" t="s">
        <v>257</v>
      </c>
      <c r="R117" s="17">
        <f t="shared" si="7"/>
        <v>2025</v>
      </c>
      <c r="S117" s="16" t="s">
        <v>63</v>
      </c>
      <c r="T117" s="16"/>
      <c r="U117" s="17">
        <f t="shared" si="10"/>
        <v>2025</v>
      </c>
      <c r="V117" s="407"/>
      <c r="W117" s="407"/>
      <c r="X117" s="407"/>
      <c r="Y117" s="407"/>
    </row>
    <row r="118" spans="1:25" s="2" customFormat="1" ht="30.2" customHeight="1" x14ac:dyDescent="0.2">
      <c r="A118" s="407"/>
      <c r="B118" s="407"/>
      <c r="C118" s="348"/>
      <c r="D118" s="348"/>
      <c r="E118" s="348"/>
      <c r="F118" s="66" t="s">
        <v>64</v>
      </c>
      <c r="G118" s="66">
        <f t="shared" si="9"/>
        <v>0.2</v>
      </c>
      <c r="H118" s="66">
        <v>0.16</v>
      </c>
      <c r="I118" s="66">
        <v>50</v>
      </c>
      <c r="J118" s="146">
        <v>16.7</v>
      </c>
      <c r="K118" s="66">
        <v>32</v>
      </c>
      <c r="L118" s="66">
        <v>5</v>
      </c>
      <c r="M118" s="117">
        <v>2015</v>
      </c>
      <c r="N118" s="114">
        <v>2024</v>
      </c>
      <c r="O118" s="114">
        <v>2025</v>
      </c>
      <c r="P118" s="117">
        <v>10</v>
      </c>
      <c r="Q118" s="66" t="s">
        <v>257</v>
      </c>
      <c r="R118" s="17">
        <f t="shared" si="7"/>
        <v>2025</v>
      </c>
      <c r="S118" s="16" t="s">
        <v>63</v>
      </c>
      <c r="T118" s="16"/>
      <c r="U118" s="17">
        <f t="shared" si="10"/>
        <v>2025</v>
      </c>
      <c r="V118" s="407"/>
      <c r="W118" s="407"/>
      <c r="X118" s="407"/>
      <c r="Y118" s="407"/>
    </row>
    <row r="119" spans="1:25" s="2" customFormat="1" ht="30.2" customHeight="1" x14ac:dyDescent="0.2">
      <c r="A119" s="407"/>
      <c r="B119" s="407"/>
      <c r="C119" s="348"/>
      <c r="D119" s="348" t="s">
        <v>5734</v>
      </c>
      <c r="E119" s="348"/>
      <c r="F119" s="66" t="s">
        <v>64</v>
      </c>
      <c r="G119" s="66">
        <f t="shared" si="9"/>
        <v>0.2</v>
      </c>
      <c r="H119" s="66">
        <v>0.16</v>
      </c>
      <c r="I119" s="66">
        <v>50</v>
      </c>
      <c r="J119" s="146">
        <v>23</v>
      </c>
      <c r="K119" s="66">
        <v>219</v>
      </c>
      <c r="L119" s="66">
        <v>8</v>
      </c>
      <c r="M119" s="117">
        <v>2015</v>
      </c>
      <c r="N119" s="114">
        <v>2024</v>
      </c>
      <c r="O119" s="114">
        <v>2025</v>
      </c>
      <c r="P119" s="117">
        <v>10</v>
      </c>
      <c r="Q119" s="66" t="s">
        <v>257</v>
      </c>
      <c r="R119" s="17">
        <f t="shared" si="7"/>
        <v>2025</v>
      </c>
      <c r="S119" s="16" t="s">
        <v>63</v>
      </c>
      <c r="T119" s="16"/>
      <c r="U119" s="17">
        <f t="shared" si="10"/>
        <v>2025</v>
      </c>
      <c r="V119" s="407"/>
      <c r="W119" s="407"/>
      <c r="X119" s="407"/>
      <c r="Y119" s="407"/>
    </row>
    <row r="120" spans="1:25" s="2" customFormat="1" ht="30.2" customHeight="1" x14ac:dyDescent="0.2">
      <c r="A120" s="407"/>
      <c r="B120" s="407"/>
      <c r="C120" s="348"/>
      <c r="D120" s="348"/>
      <c r="E120" s="348"/>
      <c r="F120" s="66" t="s">
        <v>64</v>
      </c>
      <c r="G120" s="66">
        <f t="shared" si="9"/>
        <v>0.2</v>
      </c>
      <c r="H120" s="66">
        <v>0.16</v>
      </c>
      <c r="I120" s="66">
        <v>50</v>
      </c>
      <c r="J120" s="146">
        <v>3.8</v>
      </c>
      <c r="K120" s="66">
        <v>89</v>
      </c>
      <c r="L120" s="66">
        <v>5</v>
      </c>
      <c r="M120" s="117">
        <v>2015</v>
      </c>
      <c r="N120" s="114">
        <v>2024</v>
      </c>
      <c r="O120" s="114">
        <v>2025</v>
      </c>
      <c r="P120" s="117">
        <v>10</v>
      </c>
      <c r="Q120" s="66" t="s">
        <v>257</v>
      </c>
      <c r="R120" s="17">
        <f t="shared" si="7"/>
        <v>2025</v>
      </c>
      <c r="S120" s="16" t="s">
        <v>63</v>
      </c>
      <c r="T120" s="16"/>
      <c r="U120" s="17">
        <f t="shared" si="10"/>
        <v>2025</v>
      </c>
      <c r="V120" s="407"/>
      <c r="W120" s="407"/>
      <c r="X120" s="407"/>
      <c r="Y120" s="407"/>
    </row>
    <row r="121" spans="1:25" s="2" customFormat="1" ht="30.2" customHeight="1" x14ac:dyDescent="0.2">
      <c r="A121" s="407"/>
      <c r="B121" s="407"/>
      <c r="C121" s="348"/>
      <c r="D121" s="348"/>
      <c r="E121" s="348"/>
      <c r="F121" s="66" t="s">
        <v>64</v>
      </c>
      <c r="G121" s="66">
        <f t="shared" si="9"/>
        <v>0.2</v>
      </c>
      <c r="H121" s="66">
        <v>0.16</v>
      </c>
      <c r="I121" s="66">
        <v>50</v>
      </c>
      <c r="J121" s="146">
        <v>0.2</v>
      </c>
      <c r="K121" s="66">
        <v>32</v>
      </c>
      <c r="L121" s="66">
        <v>5</v>
      </c>
      <c r="M121" s="117">
        <v>2015</v>
      </c>
      <c r="N121" s="114">
        <v>2024</v>
      </c>
      <c r="O121" s="114">
        <v>2025</v>
      </c>
      <c r="P121" s="117">
        <v>10</v>
      </c>
      <c r="Q121" s="66" t="s">
        <v>257</v>
      </c>
      <c r="R121" s="17">
        <f t="shared" si="7"/>
        <v>2025</v>
      </c>
      <c r="S121" s="16" t="s">
        <v>63</v>
      </c>
      <c r="T121" s="16"/>
      <c r="U121" s="17">
        <f t="shared" si="10"/>
        <v>2025</v>
      </c>
      <c r="V121" s="407"/>
      <c r="W121" s="407"/>
      <c r="X121" s="407"/>
      <c r="Y121" s="407"/>
    </row>
    <row r="122" spans="1:25" s="2" customFormat="1" ht="30.2" customHeight="1" x14ac:dyDescent="0.2">
      <c r="A122" s="407"/>
      <c r="B122" s="407"/>
      <c r="C122" s="348"/>
      <c r="D122" s="348" t="s">
        <v>5735</v>
      </c>
      <c r="E122" s="348"/>
      <c r="F122" s="66" t="s">
        <v>64</v>
      </c>
      <c r="G122" s="66">
        <f t="shared" si="9"/>
        <v>0.2</v>
      </c>
      <c r="H122" s="66">
        <v>0.16</v>
      </c>
      <c r="I122" s="66">
        <v>50</v>
      </c>
      <c r="J122" s="66">
        <v>3.88</v>
      </c>
      <c r="K122" s="66">
        <v>219</v>
      </c>
      <c r="L122" s="66">
        <v>8</v>
      </c>
      <c r="M122" s="117">
        <v>2015</v>
      </c>
      <c r="N122" s="114">
        <v>2024</v>
      </c>
      <c r="O122" s="114">
        <v>2025</v>
      </c>
      <c r="P122" s="117">
        <v>10</v>
      </c>
      <c r="Q122" s="66" t="s">
        <v>257</v>
      </c>
      <c r="R122" s="17">
        <f t="shared" si="7"/>
        <v>2025</v>
      </c>
      <c r="S122" s="16" t="s">
        <v>63</v>
      </c>
      <c r="T122" s="16"/>
      <c r="U122" s="17">
        <f t="shared" si="10"/>
        <v>2025</v>
      </c>
      <c r="V122" s="407"/>
      <c r="W122" s="407"/>
      <c r="X122" s="407"/>
      <c r="Y122" s="407"/>
    </row>
    <row r="123" spans="1:25" s="2" customFormat="1" ht="30.2" customHeight="1" x14ac:dyDescent="0.2">
      <c r="A123" s="407"/>
      <c r="B123" s="407"/>
      <c r="C123" s="348"/>
      <c r="D123" s="348"/>
      <c r="E123" s="348"/>
      <c r="F123" s="66" t="s">
        <v>64</v>
      </c>
      <c r="G123" s="66">
        <f t="shared" si="9"/>
        <v>0.2</v>
      </c>
      <c r="H123" s="66">
        <v>0.16</v>
      </c>
      <c r="I123" s="66">
        <v>50</v>
      </c>
      <c r="J123" s="66">
        <v>6.79</v>
      </c>
      <c r="K123" s="66">
        <v>159</v>
      </c>
      <c r="L123" s="66">
        <v>6</v>
      </c>
      <c r="M123" s="117">
        <v>2015</v>
      </c>
      <c r="N123" s="114">
        <v>2024</v>
      </c>
      <c r="O123" s="114">
        <v>2025</v>
      </c>
      <c r="P123" s="117">
        <v>10</v>
      </c>
      <c r="Q123" s="66" t="s">
        <v>257</v>
      </c>
      <c r="R123" s="17">
        <f t="shared" si="7"/>
        <v>2025</v>
      </c>
      <c r="S123" s="16" t="s">
        <v>63</v>
      </c>
      <c r="T123" s="16"/>
      <c r="U123" s="17">
        <f t="shared" si="10"/>
        <v>2025</v>
      </c>
      <c r="V123" s="407"/>
      <c r="W123" s="407"/>
      <c r="X123" s="407"/>
      <c r="Y123" s="407"/>
    </row>
    <row r="124" spans="1:25" s="2" customFormat="1" ht="30.2" customHeight="1" x14ac:dyDescent="0.2">
      <c r="A124" s="407"/>
      <c r="B124" s="407"/>
      <c r="C124" s="348"/>
      <c r="D124" s="348"/>
      <c r="E124" s="348"/>
      <c r="F124" s="66" t="s">
        <v>64</v>
      </c>
      <c r="G124" s="66">
        <f t="shared" si="9"/>
        <v>0.2</v>
      </c>
      <c r="H124" s="66">
        <v>0.16</v>
      </c>
      <c r="I124" s="66">
        <v>50</v>
      </c>
      <c r="J124" s="66">
        <v>76.150000000000006</v>
      </c>
      <c r="K124" s="66">
        <v>159</v>
      </c>
      <c r="L124" s="66">
        <v>4.5</v>
      </c>
      <c r="M124" s="117">
        <v>2015</v>
      </c>
      <c r="N124" s="114">
        <v>2024</v>
      </c>
      <c r="O124" s="114">
        <v>2025</v>
      </c>
      <c r="P124" s="117">
        <v>10</v>
      </c>
      <c r="Q124" s="66" t="s">
        <v>257</v>
      </c>
      <c r="R124" s="17">
        <f t="shared" si="7"/>
        <v>2025</v>
      </c>
      <c r="S124" s="16" t="s">
        <v>63</v>
      </c>
      <c r="T124" s="16"/>
      <c r="U124" s="17">
        <f t="shared" si="10"/>
        <v>2025</v>
      </c>
      <c r="V124" s="407"/>
      <c r="W124" s="407"/>
      <c r="X124" s="407"/>
      <c r="Y124" s="407"/>
    </row>
    <row r="125" spans="1:25" s="2" customFormat="1" ht="30.2" customHeight="1" x14ac:dyDescent="0.2">
      <c r="A125" s="407"/>
      <c r="B125" s="407"/>
      <c r="C125" s="348"/>
      <c r="D125" s="348"/>
      <c r="E125" s="348"/>
      <c r="F125" s="66" t="s">
        <v>64</v>
      </c>
      <c r="G125" s="66">
        <f t="shared" si="9"/>
        <v>0.2</v>
      </c>
      <c r="H125" s="66">
        <v>0.16</v>
      </c>
      <c r="I125" s="66">
        <v>50</v>
      </c>
      <c r="J125" s="66">
        <v>101.36</v>
      </c>
      <c r="K125" s="66">
        <v>108</v>
      </c>
      <c r="L125" s="66">
        <v>4</v>
      </c>
      <c r="M125" s="117">
        <v>2015</v>
      </c>
      <c r="N125" s="114">
        <v>2024</v>
      </c>
      <c r="O125" s="114">
        <v>2025</v>
      </c>
      <c r="P125" s="117">
        <v>10</v>
      </c>
      <c r="Q125" s="66" t="s">
        <v>257</v>
      </c>
      <c r="R125" s="17">
        <f t="shared" si="7"/>
        <v>2025</v>
      </c>
      <c r="S125" s="16" t="s">
        <v>63</v>
      </c>
      <c r="T125" s="16"/>
      <c r="U125" s="17">
        <f t="shared" si="10"/>
        <v>2025</v>
      </c>
      <c r="V125" s="407"/>
      <c r="W125" s="407"/>
      <c r="X125" s="407"/>
      <c r="Y125" s="407"/>
    </row>
    <row r="126" spans="1:25" s="2" customFormat="1" ht="30.2" customHeight="1" x14ac:dyDescent="0.2">
      <c r="A126" s="407">
        <v>32</v>
      </c>
      <c r="B126" s="407" t="s">
        <v>5736</v>
      </c>
      <c r="C126" s="348" t="s">
        <v>5737</v>
      </c>
      <c r="D126" s="348" t="s">
        <v>5738</v>
      </c>
      <c r="E126" s="348" t="s">
        <v>549</v>
      </c>
      <c r="F126" s="66" t="s">
        <v>64</v>
      </c>
      <c r="G126" s="66">
        <f t="shared" si="9"/>
        <v>0.51249999999999996</v>
      </c>
      <c r="H126" s="66">
        <v>0.41</v>
      </c>
      <c r="I126" s="66">
        <v>30</v>
      </c>
      <c r="J126" s="66">
        <v>38.1</v>
      </c>
      <c r="K126" s="66">
        <v>89</v>
      </c>
      <c r="L126" s="66">
        <v>5</v>
      </c>
      <c r="M126" s="117">
        <v>2015</v>
      </c>
      <c r="N126" s="114">
        <v>2024</v>
      </c>
      <c r="O126" s="114">
        <v>2025</v>
      </c>
      <c r="P126" s="117">
        <v>10</v>
      </c>
      <c r="Q126" s="66" t="s">
        <v>257</v>
      </c>
      <c r="R126" s="17">
        <f t="shared" si="7"/>
        <v>2025</v>
      </c>
      <c r="S126" s="16" t="s">
        <v>63</v>
      </c>
      <c r="T126" s="16"/>
      <c r="U126" s="17">
        <f t="shared" si="10"/>
        <v>2025</v>
      </c>
      <c r="V126" s="407">
        <v>9</v>
      </c>
      <c r="W126" s="407">
        <v>6</v>
      </c>
      <c r="X126" s="407">
        <v>15</v>
      </c>
      <c r="Y126" s="407" t="s">
        <v>7003</v>
      </c>
    </row>
    <row r="127" spans="1:25" s="2" customFormat="1" ht="30.2" customHeight="1" x14ac:dyDescent="0.2">
      <c r="A127" s="407"/>
      <c r="B127" s="407"/>
      <c r="C127" s="348"/>
      <c r="D127" s="348"/>
      <c r="E127" s="348"/>
      <c r="F127" s="66" t="s">
        <v>64</v>
      </c>
      <c r="G127" s="66">
        <f t="shared" si="9"/>
        <v>0.51249999999999996</v>
      </c>
      <c r="H127" s="66">
        <v>0.41</v>
      </c>
      <c r="I127" s="66">
        <v>30</v>
      </c>
      <c r="J127" s="66">
        <v>1</v>
      </c>
      <c r="K127" s="66">
        <v>32</v>
      </c>
      <c r="L127" s="66">
        <v>5</v>
      </c>
      <c r="M127" s="117">
        <v>2015</v>
      </c>
      <c r="N127" s="114">
        <v>2024</v>
      </c>
      <c r="O127" s="114">
        <v>2025</v>
      </c>
      <c r="P127" s="117">
        <v>10</v>
      </c>
      <c r="Q127" s="66" t="s">
        <v>257</v>
      </c>
      <c r="R127" s="17">
        <f t="shared" si="7"/>
        <v>2025</v>
      </c>
      <c r="S127" s="16" t="s">
        <v>63</v>
      </c>
      <c r="T127" s="16"/>
      <c r="U127" s="17">
        <f t="shared" si="10"/>
        <v>2025</v>
      </c>
      <c r="V127" s="407"/>
      <c r="W127" s="407"/>
      <c r="X127" s="407"/>
      <c r="Y127" s="407"/>
    </row>
    <row r="128" spans="1:25" s="2" customFormat="1" ht="30.2" customHeight="1" x14ac:dyDescent="0.2">
      <c r="A128" s="407"/>
      <c r="B128" s="407"/>
      <c r="C128" s="348"/>
      <c r="D128" s="348"/>
      <c r="E128" s="348"/>
      <c r="F128" s="66" t="s">
        <v>64</v>
      </c>
      <c r="G128" s="66">
        <f t="shared" si="9"/>
        <v>0.51249999999999996</v>
      </c>
      <c r="H128" s="66">
        <v>0.41</v>
      </c>
      <c r="I128" s="66">
        <v>30</v>
      </c>
      <c r="J128" s="66">
        <v>0.2</v>
      </c>
      <c r="K128" s="66">
        <v>18</v>
      </c>
      <c r="L128" s="66">
        <v>5</v>
      </c>
      <c r="M128" s="117">
        <v>2015</v>
      </c>
      <c r="N128" s="114">
        <v>2024</v>
      </c>
      <c r="O128" s="114">
        <v>2025</v>
      </c>
      <c r="P128" s="117">
        <v>10</v>
      </c>
      <c r="Q128" s="66" t="s">
        <v>257</v>
      </c>
      <c r="R128" s="17">
        <f t="shared" si="7"/>
        <v>2025</v>
      </c>
      <c r="S128" s="16" t="s">
        <v>63</v>
      </c>
      <c r="T128" s="16"/>
      <c r="U128" s="17">
        <f t="shared" si="10"/>
        <v>2025</v>
      </c>
      <c r="V128" s="407"/>
      <c r="W128" s="407"/>
      <c r="X128" s="407"/>
      <c r="Y128" s="407"/>
    </row>
    <row r="129" spans="1:25" s="2" customFormat="1" ht="30.2" customHeight="1" x14ac:dyDescent="0.2">
      <c r="A129" s="407"/>
      <c r="B129" s="407"/>
      <c r="C129" s="348"/>
      <c r="D129" s="348" t="s">
        <v>5739</v>
      </c>
      <c r="E129" s="348"/>
      <c r="F129" s="66" t="s">
        <v>64</v>
      </c>
      <c r="G129" s="66">
        <f t="shared" si="9"/>
        <v>0.51249999999999996</v>
      </c>
      <c r="H129" s="66">
        <v>0.41</v>
      </c>
      <c r="I129" s="66">
        <v>30</v>
      </c>
      <c r="J129" s="66">
        <v>1</v>
      </c>
      <c r="K129" s="66">
        <v>32</v>
      </c>
      <c r="L129" s="66">
        <v>5</v>
      </c>
      <c r="M129" s="117">
        <v>2015</v>
      </c>
      <c r="N129" s="114">
        <v>2024</v>
      </c>
      <c r="O129" s="114">
        <v>2025</v>
      </c>
      <c r="P129" s="117">
        <v>10</v>
      </c>
      <c r="Q129" s="66" t="s">
        <v>257</v>
      </c>
      <c r="R129" s="17">
        <f t="shared" si="7"/>
        <v>2025</v>
      </c>
      <c r="S129" s="16" t="s">
        <v>63</v>
      </c>
      <c r="T129" s="16"/>
      <c r="U129" s="17">
        <f t="shared" si="10"/>
        <v>2025</v>
      </c>
      <c r="V129" s="407"/>
      <c r="W129" s="407"/>
      <c r="X129" s="407"/>
      <c r="Y129" s="407"/>
    </row>
    <row r="130" spans="1:25" s="2" customFormat="1" ht="30.2" customHeight="1" x14ac:dyDescent="0.2">
      <c r="A130" s="407"/>
      <c r="B130" s="407"/>
      <c r="C130" s="348"/>
      <c r="D130" s="348"/>
      <c r="E130" s="348"/>
      <c r="F130" s="66" t="s">
        <v>64</v>
      </c>
      <c r="G130" s="66">
        <f t="shared" si="9"/>
        <v>0.51249999999999996</v>
      </c>
      <c r="H130" s="66">
        <v>0.41</v>
      </c>
      <c r="I130" s="66">
        <v>30</v>
      </c>
      <c r="J130" s="66">
        <v>1</v>
      </c>
      <c r="K130" s="66">
        <v>18</v>
      </c>
      <c r="L130" s="66">
        <v>5</v>
      </c>
      <c r="M130" s="117">
        <v>2015</v>
      </c>
      <c r="N130" s="114">
        <v>2024</v>
      </c>
      <c r="O130" s="114">
        <v>2025</v>
      </c>
      <c r="P130" s="117">
        <v>10</v>
      </c>
      <c r="Q130" s="66" t="s">
        <v>257</v>
      </c>
      <c r="R130" s="17">
        <f t="shared" si="7"/>
        <v>2025</v>
      </c>
      <c r="S130" s="16" t="s">
        <v>63</v>
      </c>
      <c r="T130" s="16"/>
      <c r="U130" s="17">
        <f t="shared" si="10"/>
        <v>2025</v>
      </c>
      <c r="V130" s="407"/>
      <c r="W130" s="407"/>
      <c r="X130" s="407"/>
      <c r="Y130" s="407"/>
    </row>
    <row r="131" spans="1:25" s="2" customFormat="1" ht="30.2" customHeight="1" x14ac:dyDescent="0.2">
      <c r="A131" s="407">
        <v>33</v>
      </c>
      <c r="B131" s="407" t="s">
        <v>5740</v>
      </c>
      <c r="C131" s="348" t="s">
        <v>5741</v>
      </c>
      <c r="D131" s="348" t="s">
        <v>5742</v>
      </c>
      <c r="E131" s="348" t="s">
        <v>545</v>
      </c>
      <c r="F131" s="114" t="s">
        <v>39</v>
      </c>
      <c r="G131" s="66">
        <v>0.1</v>
      </c>
      <c r="H131" s="66" t="s">
        <v>131</v>
      </c>
      <c r="I131" s="66">
        <v>40</v>
      </c>
      <c r="J131" s="66">
        <v>26.9</v>
      </c>
      <c r="K131" s="66">
        <v>108</v>
      </c>
      <c r="L131" s="66">
        <v>5</v>
      </c>
      <c r="M131" s="117">
        <v>2015</v>
      </c>
      <c r="N131" s="114">
        <v>2024</v>
      </c>
      <c r="O131" s="114">
        <v>2025</v>
      </c>
      <c r="P131" s="117">
        <v>10</v>
      </c>
      <c r="Q131" s="66" t="s">
        <v>83</v>
      </c>
      <c r="R131" s="17">
        <f t="shared" si="7"/>
        <v>2025</v>
      </c>
      <c r="S131" s="16" t="s">
        <v>63</v>
      </c>
      <c r="T131" s="16"/>
      <c r="U131" s="17">
        <f t="shared" si="10"/>
        <v>2025</v>
      </c>
      <c r="V131" s="407">
        <v>25</v>
      </c>
      <c r="W131" s="407">
        <v>21</v>
      </c>
      <c r="X131" s="407">
        <v>46</v>
      </c>
      <c r="Y131" s="407" t="s">
        <v>7003</v>
      </c>
    </row>
    <row r="132" spans="1:25" s="2" customFormat="1" ht="30.2" customHeight="1" x14ac:dyDescent="0.2">
      <c r="A132" s="407"/>
      <c r="B132" s="407"/>
      <c r="C132" s="348"/>
      <c r="D132" s="348"/>
      <c r="E132" s="348"/>
      <c r="F132" s="114" t="s">
        <v>39</v>
      </c>
      <c r="G132" s="66">
        <v>0.1</v>
      </c>
      <c r="H132" s="66" t="s">
        <v>131</v>
      </c>
      <c r="I132" s="66">
        <v>40</v>
      </c>
      <c r="J132" s="66">
        <v>0.3</v>
      </c>
      <c r="K132" s="66">
        <v>25</v>
      </c>
      <c r="L132" s="66">
        <v>5</v>
      </c>
      <c r="M132" s="117">
        <v>2015</v>
      </c>
      <c r="N132" s="114">
        <v>2024</v>
      </c>
      <c r="O132" s="114">
        <v>2025</v>
      </c>
      <c r="P132" s="117">
        <v>10</v>
      </c>
      <c r="Q132" s="66" t="s">
        <v>83</v>
      </c>
      <c r="R132" s="17">
        <f t="shared" si="7"/>
        <v>2025</v>
      </c>
      <c r="S132" s="16" t="s">
        <v>63</v>
      </c>
      <c r="T132" s="16"/>
      <c r="U132" s="17">
        <f t="shared" si="10"/>
        <v>2025</v>
      </c>
      <c r="V132" s="407"/>
      <c r="W132" s="407"/>
      <c r="X132" s="407"/>
      <c r="Y132" s="407"/>
    </row>
    <row r="133" spans="1:25" s="2" customFormat="1" ht="30.2" customHeight="1" x14ac:dyDescent="0.2">
      <c r="A133" s="407"/>
      <c r="B133" s="407"/>
      <c r="C133" s="348"/>
      <c r="D133" s="348" t="s">
        <v>5743</v>
      </c>
      <c r="E133" s="348"/>
      <c r="F133" s="114" t="s">
        <v>39</v>
      </c>
      <c r="G133" s="66">
        <v>0.1</v>
      </c>
      <c r="H133" s="66" t="s">
        <v>131</v>
      </c>
      <c r="I133" s="66">
        <v>40</v>
      </c>
      <c r="J133" s="66">
        <v>8.6999999999999993</v>
      </c>
      <c r="K133" s="66">
        <v>219</v>
      </c>
      <c r="L133" s="66">
        <v>8</v>
      </c>
      <c r="M133" s="117">
        <v>2015</v>
      </c>
      <c r="N133" s="114">
        <v>2024</v>
      </c>
      <c r="O133" s="114">
        <v>2025</v>
      </c>
      <c r="P133" s="117">
        <v>10</v>
      </c>
      <c r="Q133" s="66" t="s">
        <v>83</v>
      </c>
      <c r="R133" s="17">
        <f t="shared" si="7"/>
        <v>2025</v>
      </c>
      <c r="S133" s="16" t="s">
        <v>63</v>
      </c>
      <c r="T133" s="16"/>
      <c r="U133" s="17">
        <f t="shared" si="10"/>
        <v>2025</v>
      </c>
      <c r="V133" s="407"/>
      <c r="W133" s="407"/>
      <c r="X133" s="407"/>
      <c r="Y133" s="407"/>
    </row>
    <row r="134" spans="1:25" s="2" customFormat="1" ht="30.2" customHeight="1" x14ac:dyDescent="0.2">
      <c r="A134" s="407"/>
      <c r="B134" s="407"/>
      <c r="C134" s="348"/>
      <c r="D134" s="348"/>
      <c r="E134" s="348"/>
      <c r="F134" s="114" t="s">
        <v>39</v>
      </c>
      <c r="G134" s="66">
        <v>0.1</v>
      </c>
      <c r="H134" s="66" t="s">
        <v>131</v>
      </c>
      <c r="I134" s="66">
        <v>40</v>
      </c>
      <c r="J134" s="66">
        <v>0.3</v>
      </c>
      <c r="K134" s="66">
        <v>108</v>
      </c>
      <c r="L134" s="66">
        <v>5</v>
      </c>
      <c r="M134" s="117">
        <v>2015</v>
      </c>
      <c r="N134" s="114">
        <v>2024</v>
      </c>
      <c r="O134" s="114">
        <v>2025</v>
      </c>
      <c r="P134" s="117">
        <v>10</v>
      </c>
      <c r="Q134" s="66" t="s">
        <v>83</v>
      </c>
      <c r="R134" s="17">
        <f t="shared" si="7"/>
        <v>2025</v>
      </c>
      <c r="S134" s="16" t="s">
        <v>63</v>
      </c>
      <c r="T134" s="16"/>
      <c r="U134" s="17">
        <f t="shared" si="10"/>
        <v>2025</v>
      </c>
      <c r="V134" s="407"/>
      <c r="W134" s="407"/>
      <c r="X134" s="407"/>
      <c r="Y134" s="407"/>
    </row>
    <row r="135" spans="1:25" s="2" customFormat="1" ht="30.2" customHeight="1" x14ac:dyDescent="0.2">
      <c r="A135" s="407"/>
      <c r="B135" s="407"/>
      <c r="C135" s="348"/>
      <c r="D135" s="348"/>
      <c r="E135" s="348"/>
      <c r="F135" s="114" t="s">
        <v>39</v>
      </c>
      <c r="G135" s="66">
        <v>0.1</v>
      </c>
      <c r="H135" s="66" t="s">
        <v>131</v>
      </c>
      <c r="I135" s="66">
        <v>40</v>
      </c>
      <c r="J135" s="66">
        <v>1.9</v>
      </c>
      <c r="K135" s="66">
        <v>57</v>
      </c>
      <c r="L135" s="66">
        <v>5</v>
      </c>
      <c r="M135" s="117">
        <v>2015</v>
      </c>
      <c r="N135" s="114">
        <v>2024</v>
      </c>
      <c r="O135" s="114">
        <v>2025</v>
      </c>
      <c r="P135" s="117">
        <v>10</v>
      </c>
      <c r="Q135" s="66" t="s">
        <v>83</v>
      </c>
      <c r="R135" s="17">
        <f t="shared" si="7"/>
        <v>2025</v>
      </c>
      <c r="S135" s="16" t="s">
        <v>63</v>
      </c>
      <c r="T135" s="16"/>
      <c r="U135" s="17">
        <f t="shared" si="10"/>
        <v>2025</v>
      </c>
      <c r="V135" s="407"/>
      <c r="W135" s="407"/>
      <c r="X135" s="407"/>
      <c r="Y135" s="407"/>
    </row>
    <row r="136" spans="1:25" s="2" customFormat="1" ht="30.2" customHeight="1" x14ac:dyDescent="0.2">
      <c r="A136" s="407"/>
      <c r="B136" s="407"/>
      <c r="C136" s="348"/>
      <c r="D136" s="348"/>
      <c r="E136" s="348"/>
      <c r="F136" s="114" t="s">
        <v>39</v>
      </c>
      <c r="G136" s="66">
        <v>0.1</v>
      </c>
      <c r="H136" s="66" t="s">
        <v>131</v>
      </c>
      <c r="I136" s="66">
        <v>40</v>
      </c>
      <c r="J136" s="66">
        <v>5.4</v>
      </c>
      <c r="K136" s="66">
        <v>38</v>
      </c>
      <c r="L136" s="66">
        <v>5</v>
      </c>
      <c r="M136" s="117">
        <v>2015</v>
      </c>
      <c r="N136" s="114">
        <v>2024</v>
      </c>
      <c r="O136" s="114">
        <v>2025</v>
      </c>
      <c r="P136" s="117">
        <v>10</v>
      </c>
      <c r="Q136" s="66" t="s">
        <v>83</v>
      </c>
      <c r="R136" s="17">
        <f t="shared" si="7"/>
        <v>2025</v>
      </c>
      <c r="S136" s="16" t="s">
        <v>63</v>
      </c>
      <c r="T136" s="16"/>
      <c r="U136" s="17">
        <f t="shared" si="10"/>
        <v>2025</v>
      </c>
      <c r="V136" s="407"/>
      <c r="W136" s="407"/>
      <c r="X136" s="407"/>
      <c r="Y136" s="407"/>
    </row>
    <row r="137" spans="1:25" s="2" customFormat="1" ht="30.2" customHeight="1" x14ac:dyDescent="0.2">
      <c r="A137" s="407"/>
      <c r="B137" s="407"/>
      <c r="C137" s="348"/>
      <c r="D137" s="66" t="s">
        <v>5744</v>
      </c>
      <c r="E137" s="348"/>
      <c r="F137" s="114" t="s">
        <v>39</v>
      </c>
      <c r="G137" s="66">
        <v>0.1</v>
      </c>
      <c r="H137" s="66" t="s">
        <v>131</v>
      </c>
      <c r="I137" s="66">
        <v>40</v>
      </c>
      <c r="J137" s="66">
        <v>25.78</v>
      </c>
      <c r="K137" s="66">
        <v>273</v>
      </c>
      <c r="L137" s="66">
        <v>8</v>
      </c>
      <c r="M137" s="117">
        <v>2015</v>
      </c>
      <c r="N137" s="114">
        <v>2024</v>
      </c>
      <c r="O137" s="114">
        <v>2025</v>
      </c>
      <c r="P137" s="117">
        <v>10</v>
      </c>
      <c r="Q137" s="66" t="s">
        <v>83</v>
      </c>
      <c r="R137" s="17">
        <f t="shared" si="7"/>
        <v>2025</v>
      </c>
      <c r="S137" s="16" t="s">
        <v>63</v>
      </c>
      <c r="T137" s="16"/>
      <c r="U137" s="17">
        <f t="shared" si="10"/>
        <v>2025</v>
      </c>
      <c r="V137" s="407"/>
      <c r="W137" s="407"/>
      <c r="X137" s="407"/>
      <c r="Y137" s="407"/>
    </row>
    <row r="138" spans="1:25" s="2" customFormat="1" ht="30.2" customHeight="1" x14ac:dyDescent="0.2">
      <c r="A138" s="406">
        <v>34</v>
      </c>
      <c r="B138" s="502" t="s">
        <v>5745</v>
      </c>
      <c r="C138" s="348" t="s">
        <v>5746</v>
      </c>
      <c r="D138" s="407" t="s">
        <v>960</v>
      </c>
      <c r="E138" s="348" t="s">
        <v>5724</v>
      </c>
      <c r="F138" s="66" t="s">
        <v>64</v>
      </c>
      <c r="G138" s="66">
        <f>H138*1.25</f>
        <v>2</v>
      </c>
      <c r="H138" s="66">
        <v>1.6</v>
      </c>
      <c r="I138" s="66">
        <v>30</v>
      </c>
      <c r="J138" s="66">
        <v>329.8</v>
      </c>
      <c r="K138" s="66">
        <v>273</v>
      </c>
      <c r="L138" s="66">
        <v>8</v>
      </c>
      <c r="M138" s="117">
        <v>2015</v>
      </c>
      <c r="N138" s="114">
        <v>2024</v>
      </c>
      <c r="O138" s="114">
        <v>2025</v>
      </c>
      <c r="P138" s="117">
        <v>10</v>
      </c>
      <c r="Q138" s="66" t="s">
        <v>257</v>
      </c>
      <c r="R138" s="17">
        <f t="shared" ref="R138:R201" si="11">IF(M138="","",M138+P138)</f>
        <v>2025</v>
      </c>
      <c r="S138" s="16" t="s">
        <v>63</v>
      </c>
      <c r="T138" s="16"/>
      <c r="U138" s="17">
        <f t="shared" si="10"/>
        <v>2025</v>
      </c>
      <c r="V138" s="406">
        <v>72</v>
      </c>
      <c r="W138" s="406">
        <v>55</v>
      </c>
      <c r="X138" s="406">
        <v>127</v>
      </c>
      <c r="Y138" s="406" t="s">
        <v>7003</v>
      </c>
    </row>
    <row r="139" spans="1:25" s="2" customFormat="1" ht="30.2" customHeight="1" x14ac:dyDescent="0.2">
      <c r="A139" s="406"/>
      <c r="B139" s="502"/>
      <c r="C139" s="348"/>
      <c r="D139" s="407"/>
      <c r="E139" s="348"/>
      <c r="F139" s="66" t="s">
        <v>64</v>
      </c>
      <c r="G139" s="66">
        <f t="shared" ref="G139:G145" si="12">H139*1.25</f>
        <v>2</v>
      </c>
      <c r="H139" s="66">
        <v>1.6</v>
      </c>
      <c r="I139" s="66">
        <v>30</v>
      </c>
      <c r="J139" s="66">
        <v>0.45</v>
      </c>
      <c r="K139" s="66">
        <v>219</v>
      </c>
      <c r="L139" s="66">
        <v>8</v>
      </c>
      <c r="M139" s="117">
        <v>2015</v>
      </c>
      <c r="N139" s="114">
        <v>2024</v>
      </c>
      <c r="O139" s="114">
        <v>2025</v>
      </c>
      <c r="P139" s="117">
        <v>10</v>
      </c>
      <c r="Q139" s="66" t="s">
        <v>257</v>
      </c>
      <c r="R139" s="17">
        <f t="shared" si="11"/>
        <v>2025</v>
      </c>
      <c r="S139" s="16" t="s">
        <v>63</v>
      </c>
      <c r="T139" s="16"/>
      <c r="U139" s="17">
        <f t="shared" si="10"/>
        <v>2025</v>
      </c>
      <c r="V139" s="406"/>
      <c r="W139" s="406"/>
      <c r="X139" s="406"/>
      <c r="Y139" s="406"/>
    </row>
    <row r="140" spans="1:25" s="2" customFormat="1" ht="30.2" customHeight="1" x14ac:dyDescent="0.2">
      <c r="A140" s="406"/>
      <c r="B140" s="502"/>
      <c r="C140" s="348"/>
      <c r="D140" s="407"/>
      <c r="E140" s="348"/>
      <c r="F140" s="66" t="s">
        <v>64</v>
      </c>
      <c r="G140" s="66">
        <f t="shared" si="12"/>
        <v>2</v>
      </c>
      <c r="H140" s="66">
        <v>1.6</v>
      </c>
      <c r="I140" s="66">
        <v>30</v>
      </c>
      <c r="J140" s="66">
        <v>2.2999999999999998</v>
      </c>
      <c r="K140" s="66">
        <v>32</v>
      </c>
      <c r="L140" s="66">
        <v>5</v>
      </c>
      <c r="M140" s="117">
        <v>2015</v>
      </c>
      <c r="N140" s="114">
        <v>2024</v>
      </c>
      <c r="O140" s="114">
        <v>2025</v>
      </c>
      <c r="P140" s="117">
        <v>10</v>
      </c>
      <c r="Q140" s="66" t="s">
        <v>257</v>
      </c>
      <c r="R140" s="17">
        <f t="shared" si="11"/>
        <v>2025</v>
      </c>
      <c r="S140" s="16" t="s">
        <v>63</v>
      </c>
      <c r="T140" s="16"/>
      <c r="U140" s="17">
        <f t="shared" si="10"/>
        <v>2025</v>
      </c>
      <c r="V140" s="406"/>
      <c r="W140" s="406"/>
      <c r="X140" s="406"/>
      <c r="Y140" s="406"/>
    </row>
    <row r="141" spans="1:25" s="2" customFormat="1" ht="30.2" customHeight="1" x14ac:dyDescent="0.2">
      <c r="A141" s="406"/>
      <c r="B141" s="502"/>
      <c r="C141" s="348"/>
      <c r="D141" s="407"/>
      <c r="E141" s="348"/>
      <c r="F141" s="66" t="s">
        <v>64</v>
      </c>
      <c r="G141" s="66">
        <f t="shared" si="12"/>
        <v>2</v>
      </c>
      <c r="H141" s="66">
        <v>1.6</v>
      </c>
      <c r="I141" s="66">
        <v>30</v>
      </c>
      <c r="J141" s="66">
        <v>2</v>
      </c>
      <c r="K141" s="66">
        <v>25</v>
      </c>
      <c r="L141" s="66">
        <v>5</v>
      </c>
      <c r="M141" s="117">
        <v>2015</v>
      </c>
      <c r="N141" s="114">
        <v>2024</v>
      </c>
      <c r="O141" s="114">
        <v>2025</v>
      </c>
      <c r="P141" s="117">
        <v>10</v>
      </c>
      <c r="Q141" s="66" t="s">
        <v>257</v>
      </c>
      <c r="R141" s="17">
        <f t="shared" si="11"/>
        <v>2025</v>
      </c>
      <c r="S141" s="16" t="s">
        <v>63</v>
      </c>
      <c r="T141" s="16"/>
      <c r="U141" s="17">
        <f t="shared" si="10"/>
        <v>2025</v>
      </c>
      <c r="V141" s="406"/>
      <c r="W141" s="406"/>
      <c r="X141" s="406"/>
      <c r="Y141" s="406"/>
    </row>
    <row r="142" spans="1:25" s="2" customFormat="1" ht="30.2" customHeight="1" x14ac:dyDescent="0.2">
      <c r="A142" s="406"/>
      <c r="B142" s="502"/>
      <c r="C142" s="348"/>
      <c r="D142" s="66" t="s">
        <v>774</v>
      </c>
      <c r="E142" s="348"/>
      <c r="F142" s="66" t="s">
        <v>64</v>
      </c>
      <c r="G142" s="66">
        <f t="shared" si="12"/>
        <v>2</v>
      </c>
      <c r="H142" s="66">
        <v>1.6</v>
      </c>
      <c r="I142" s="66">
        <v>30</v>
      </c>
      <c r="J142" s="66">
        <v>1</v>
      </c>
      <c r="K142" s="66">
        <v>273</v>
      </c>
      <c r="L142" s="66">
        <v>8</v>
      </c>
      <c r="M142" s="117">
        <v>2015</v>
      </c>
      <c r="N142" s="114">
        <v>2024</v>
      </c>
      <c r="O142" s="114">
        <v>2025</v>
      </c>
      <c r="P142" s="117">
        <v>10</v>
      </c>
      <c r="Q142" s="66" t="s">
        <v>257</v>
      </c>
      <c r="R142" s="17">
        <f t="shared" si="11"/>
        <v>2025</v>
      </c>
      <c r="S142" s="16" t="s">
        <v>63</v>
      </c>
      <c r="T142" s="16"/>
      <c r="U142" s="17">
        <f t="shared" si="10"/>
        <v>2025</v>
      </c>
      <c r="V142" s="406"/>
      <c r="W142" s="406"/>
      <c r="X142" s="406"/>
      <c r="Y142" s="406"/>
    </row>
    <row r="143" spans="1:25" s="2" customFormat="1" ht="30.2" customHeight="1" x14ac:dyDescent="0.2">
      <c r="A143" s="406"/>
      <c r="B143" s="502"/>
      <c r="C143" s="348"/>
      <c r="D143" s="407" t="s">
        <v>777</v>
      </c>
      <c r="E143" s="348"/>
      <c r="F143" s="66" t="s">
        <v>64</v>
      </c>
      <c r="G143" s="66">
        <f t="shared" si="12"/>
        <v>2</v>
      </c>
      <c r="H143" s="66">
        <v>1.6</v>
      </c>
      <c r="I143" s="66">
        <v>30</v>
      </c>
      <c r="J143" s="66">
        <v>24</v>
      </c>
      <c r="K143" s="66">
        <v>273</v>
      </c>
      <c r="L143" s="66">
        <v>8</v>
      </c>
      <c r="M143" s="117">
        <v>2015</v>
      </c>
      <c r="N143" s="114">
        <v>2024</v>
      </c>
      <c r="O143" s="114">
        <v>2025</v>
      </c>
      <c r="P143" s="117">
        <v>10</v>
      </c>
      <c r="Q143" s="66" t="s">
        <v>257</v>
      </c>
      <c r="R143" s="17">
        <f t="shared" si="11"/>
        <v>2025</v>
      </c>
      <c r="S143" s="16" t="s">
        <v>63</v>
      </c>
      <c r="T143" s="16"/>
      <c r="U143" s="17">
        <f t="shared" si="10"/>
        <v>2025</v>
      </c>
      <c r="V143" s="406"/>
      <c r="W143" s="406"/>
      <c r="X143" s="406"/>
      <c r="Y143" s="406"/>
    </row>
    <row r="144" spans="1:25" s="2" customFormat="1" ht="30.2" customHeight="1" x14ac:dyDescent="0.2">
      <c r="A144" s="406"/>
      <c r="B144" s="502"/>
      <c r="C144" s="348"/>
      <c r="D144" s="407"/>
      <c r="E144" s="348"/>
      <c r="F144" s="66" t="s">
        <v>64</v>
      </c>
      <c r="G144" s="66">
        <f t="shared" si="12"/>
        <v>2</v>
      </c>
      <c r="H144" s="66">
        <v>1.6</v>
      </c>
      <c r="I144" s="66">
        <v>30</v>
      </c>
      <c r="J144" s="66">
        <v>10</v>
      </c>
      <c r="K144" s="66">
        <v>159</v>
      </c>
      <c r="L144" s="66">
        <v>6</v>
      </c>
      <c r="M144" s="117">
        <v>2015</v>
      </c>
      <c r="N144" s="114">
        <v>2024</v>
      </c>
      <c r="O144" s="114">
        <v>2025</v>
      </c>
      <c r="P144" s="117">
        <v>10</v>
      </c>
      <c r="Q144" s="66" t="s">
        <v>257</v>
      </c>
      <c r="R144" s="17">
        <f t="shared" si="11"/>
        <v>2025</v>
      </c>
      <c r="S144" s="16" t="s">
        <v>63</v>
      </c>
      <c r="T144" s="16"/>
      <c r="U144" s="17">
        <f t="shared" si="10"/>
        <v>2025</v>
      </c>
      <c r="V144" s="406"/>
      <c r="W144" s="406"/>
      <c r="X144" s="406"/>
      <c r="Y144" s="406"/>
    </row>
    <row r="145" spans="1:25" s="2" customFormat="1" ht="30.2" customHeight="1" x14ac:dyDescent="0.2">
      <c r="A145" s="406"/>
      <c r="B145" s="502"/>
      <c r="C145" s="348"/>
      <c r="D145" s="407"/>
      <c r="E145" s="348"/>
      <c r="F145" s="66" t="s">
        <v>64</v>
      </c>
      <c r="G145" s="66">
        <f t="shared" si="12"/>
        <v>2</v>
      </c>
      <c r="H145" s="66">
        <v>1.6</v>
      </c>
      <c r="I145" s="66">
        <v>30</v>
      </c>
      <c r="J145" s="66">
        <v>1.5</v>
      </c>
      <c r="K145" s="66">
        <v>57</v>
      </c>
      <c r="L145" s="66">
        <v>5</v>
      </c>
      <c r="M145" s="117">
        <v>2015</v>
      </c>
      <c r="N145" s="114">
        <v>2024</v>
      </c>
      <c r="O145" s="114">
        <v>2025</v>
      </c>
      <c r="P145" s="117">
        <v>10</v>
      </c>
      <c r="Q145" s="66" t="s">
        <v>257</v>
      </c>
      <c r="R145" s="17">
        <f t="shared" si="11"/>
        <v>2025</v>
      </c>
      <c r="S145" s="16" t="s">
        <v>63</v>
      </c>
      <c r="T145" s="16"/>
      <c r="U145" s="17">
        <f t="shared" si="10"/>
        <v>2025</v>
      </c>
      <c r="V145" s="406"/>
      <c r="W145" s="406"/>
      <c r="X145" s="406"/>
      <c r="Y145" s="406"/>
    </row>
    <row r="146" spans="1:25" s="2" customFormat="1" ht="30.2" customHeight="1" x14ac:dyDescent="0.2">
      <c r="A146" s="348">
        <v>35</v>
      </c>
      <c r="B146" s="347" t="s">
        <v>5749</v>
      </c>
      <c r="C146" s="348" t="s">
        <v>5747</v>
      </c>
      <c r="D146" s="348" t="s">
        <v>5750</v>
      </c>
      <c r="E146" s="348" t="s">
        <v>5748</v>
      </c>
      <c r="F146" s="16" t="s">
        <v>709</v>
      </c>
      <c r="G146" s="348">
        <v>0.85</v>
      </c>
      <c r="H146" s="348">
        <v>0.68</v>
      </c>
      <c r="I146" s="348" t="s">
        <v>5577</v>
      </c>
      <c r="J146" s="114">
        <v>177.24</v>
      </c>
      <c r="K146" s="114">
        <v>325</v>
      </c>
      <c r="L146" s="114">
        <v>8</v>
      </c>
      <c r="M146" s="116">
        <v>2012</v>
      </c>
      <c r="N146" s="16">
        <v>2023</v>
      </c>
      <c r="O146" s="16">
        <v>2025</v>
      </c>
      <c r="P146" s="196" t="s">
        <v>2521</v>
      </c>
      <c r="Q146" s="72" t="s">
        <v>83</v>
      </c>
      <c r="R146" s="17">
        <f t="shared" si="11"/>
        <v>2042</v>
      </c>
      <c r="S146" s="16" t="s">
        <v>63</v>
      </c>
      <c r="T146" s="16"/>
      <c r="U146" s="17">
        <f t="shared" ref="U146:U184" si="13">IFERROR(IF(S146="",R146,S146+T146),R146)</f>
        <v>2042</v>
      </c>
      <c r="V146" s="348">
        <v>10</v>
      </c>
      <c r="W146" s="348"/>
      <c r="X146" s="348">
        <v>10</v>
      </c>
      <c r="Y146" s="348" t="s">
        <v>7003</v>
      </c>
    </row>
    <row r="147" spans="1:25" s="2" customFormat="1" ht="30.2" customHeight="1" x14ac:dyDescent="0.2">
      <c r="A147" s="348"/>
      <c r="B147" s="347"/>
      <c r="C147" s="348"/>
      <c r="D147" s="348"/>
      <c r="E147" s="348"/>
      <c r="F147" s="16" t="s">
        <v>709</v>
      </c>
      <c r="G147" s="348"/>
      <c r="H147" s="348"/>
      <c r="I147" s="348"/>
      <c r="J147" s="114">
        <v>18.2</v>
      </c>
      <c r="K147" s="114">
        <v>159</v>
      </c>
      <c r="L147" s="114">
        <v>6</v>
      </c>
      <c r="M147" s="116">
        <v>2012</v>
      </c>
      <c r="N147" s="16">
        <v>2023</v>
      </c>
      <c r="O147" s="16">
        <v>2025</v>
      </c>
      <c r="P147" s="196" t="s">
        <v>2521</v>
      </c>
      <c r="Q147" s="72" t="s">
        <v>83</v>
      </c>
      <c r="R147" s="17">
        <f t="shared" si="11"/>
        <v>2042</v>
      </c>
      <c r="S147" s="16" t="s">
        <v>63</v>
      </c>
      <c r="T147" s="16"/>
      <c r="U147" s="17">
        <f t="shared" si="13"/>
        <v>2042</v>
      </c>
      <c r="V147" s="348"/>
      <c r="W147" s="348"/>
      <c r="X147" s="348"/>
      <c r="Y147" s="348"/>
    </row>
    <row r="148" spans="1:25" s="2" customFormat="1" ht="30.2" customHeight="1" x14ac:dyDescent="0.2">
      <c r="A148" s="348"/>
      <c r="B148" s="347"/>
      <c r="C148" s="348"/>
      <c r="D148" s="348" t="s">
        <v>5751</v>
      </c>
      <c r="E148" s="348"/>
      <c r="F148" s="16" t="s">
        <v>709</v>
      </c>
      <c r="G148" s="348">
        <v>0.85</v>
      </c>
      <c r="H148" s="348">
        <v>0.68</v>
      </c>
      <c r="I148" s="348" t="s">
        <v>5577</v>
      </c>
      <c r="J148" s="114">
        <v>16.5</v>
      </c>
      <c r="K148" s="114">
        <v>325</v>
      </c>
      <c r="L148" s="114">
        <v>8</v>
      </c>
      <c r="M148" s="116">
        <v>2012</v>
      </c>
      <c r="N148" s="16">
        <v>2023</v>
      </c>
      <c r="O148" s="16">
        <v>2025</v>
      </c>
      <c r="P148" s="196" t="s">
        <v>2521</v>
      </c>
      <c r="Q148" s="72" t="s">
        <v>83</v>
      </c>
      <c r="R148" s="17">
        <f t="shared" si="11"/>
        <v>2042</v>
      </c>
      <c r="S148" s="16" t="s">
        <v>63</v>
      </c>
      <c r="T148" s="16"/>
      <c r="U148" s="17">
        <f t="shared" si="13"/>
        <v>2042</v>
      </c>
      <c r="V148" s="348"/>
      <c r="W148" s="348"/>
      <c r="X148" s="348"/>
      <c r="Y148" s="348"/>
    </row>
    <row r="149" spans="1:25" s="2" customFormat="1" ht="30.2" customHeight="1" x14ac:dyDescent="0.2">
      <c r="A149" s="348"/>
      <c r="B149" s="347"/>
      <c r="C149" s="348"/>
      <c r="D149" s="348"/>
      <c r="E149" s="348"/>
      <c r="F149" s="16" t="s">
        <v>709</v>
      </c>
      <c r="G149" s="348"/>
      <c r="H149" s="348"/>
      <c r="I149" s="348"/>
      <c r="J149" s="114">
        <v>0.6</v>
      </c>
      <c r="K149" s="114">
        <v>219</v>
      </c>
      <c r="L149" s="114">
        <v>7</v>
      </c>
      <c r="M149" s="116">
        <v>2012</v>
      </c>
      <c r="N149" s="16">
        <v>2023</v>
      </c>
      <c r="O149" s="16">
        <v>2025</v>
      </c>
      <c r="P149" s="196" t="s">
        <v>2521</v>
      </c>
      <c r="Q149" s="72" t="s">
        <v>83</v>
      </c>
      <c r="R149" s="17">
        <f t="shared" si="11"/>
        <v>2042</v>
      </c>
      <c r="S149" s="16" t="s">
        <v>63</v>
      </c>
      <c r="T149" s="16"/>
      <c r="U149" s="17">
        <f t="shared" si="13"/>
        <v>2042</v>
      </c>
      <c r="V149" s="348"/>
      <c r="W149" s="348"/>
      <c r="X149" s="348"/>
      <c r="Y149" s="348"/>
    </row>
    <row r="150" spans="1:25" s="2" customFormat="1" ht="30.2" customHeight="1" x14ac:dyDescent="0.2">
      <c r="A150" s="348"/>
      <c r="B150" s="347"/>
      <c r="C150" s="348"/>
      <c r="D150" s="348"/>
      <c r="E150" s="348"/>
      <c r="F150" s="16" t="s">
        <v>709</v>
      </c>
      <c r="G150" s="348"/>
      <c r="H150" s="348"/>
      <c r="I150" s="348"/>
      <c r="J150" s="114">
        <v>0.4</v>
      </c>
      <c r="K150" s="114">
        <v>32</v>
      </c>
      <c r="L150" s="114">
        <v>3</v>
      </c>
      <c r="M150" s="116">
        <v>2012</v>
      </c>
      <c r="N150" s="16">
        <v>2023</v>
      </c>
      <c r="O150" s="16">
        <v>2025</v>
      </c>
      <c r="P150" s="196" t="s">
        <v>2521</v>
      </c>
      <c r="Q150" s="72" t="s">
        <v>83</v>
      </c>
      <c r="R150" s="17">
        <f t="shared" si="11"/>
        <v>2042</v>
      </c>
      <c r="S150" s="16" t="s">
        <v>63</v>
      </c>
      <c r="T150" s="16"/>
      <c r="U150" s="17">
        <f t="shared" si="13"/>
        <v>2042</v>
      </c>
      <c r="V150" s="348"/>
      <c r="W150" s="348"/>
      <c r="X150" s="348"/>
      <c r="Y150" s="348"/>
    </row>
    <row r="151" spans="1:25" s="2" customFormat="1" ht="30.2" customHeight="1" x14ac:dyDescent="0.2">
      <c r="A151" s="348"/>
      <c r="B151" s="347"/>
      <c r="C151" s="348"/>
      <c r="D151" s="348" t="s">
        <v>5752</v>
      </c>
      <c r="E151" s="348"/>
      <c r="F151" s="16" t="s">
        <v>709</v>
      </c>
      <c r="G151" s="348">
        <v>0.85</v>
      </c>
      <c r="H151" s="348">
        <v>0.68</v>
      </c>
      <c r="I151" s="348" t="s">
        <v>5577</v>
      </c>
      <c r="J151" s="114">
        <v>3</v>
      </c>
      <c r="K151" s="114">
        <v>159</v>
      </c>
      <c r="L151" s="114">
        <v>4.5</v>
      </c>
      <c r="M151" s="116">
        <v>2012</v>
      </c>
      <c r="N151" s="16">
        <v>2023</v>
      </c>
      <c r="O151" s="16">
        <v>2025</v>
      </c>
      <c r="P151" s="196" t="s">
        <v>2521</v>
      </c>
      <c r="Q151" s="72" t="s">
        <v>83</v>
      </c>
      <c r="R151" s="17">
        <f t="shared" si="11"/>
        <v>2042</v>
      </c>
      <c r="S151" s="16" t="s">
        <v>63</v>
      </c>
      <c r="T151" s="16"/>
      <c r="U151" s="17">
        <f t="shared" si="13"/>
        <v>2042</v>
      </c>
      <c r="V151" s="348"/>
      <c r="W151" s="348"/>
      <c r="X151" s="348"/>
      <c r="Y151" s="348"/>
    </row>
    <row r="152" spans="1:25" s="2" customFormat="1" ht="30.2" customHeight="1" x14ac:dyDescent="0.2">
      <c r="A152" s="348"/>
      <c r="B152" s="347"/>
      <c r="C152" s="348"/>
      <c r="D152" s="348"/>
      <c r="E152" s="348"/>
      <c r="F152" s="16" t="s">
        <v>709</v>
      </c>
      <c r="G152" s="348"/>
      <c r="H152" s="348"/>
      <c r="I152" s="348"/>
      <c r="J152" s="114">
        <v>8.6999999999999993</v>
      </c>
      <c r="K152" s="114">
        <v>159</v>
      </c>
      <c r="L152" s="114">
        <v>4.5</v>
      </c>
      <c r="M152" s="116">
        <v>2012</v>
      </c>
      <c r="N152" s="16">
        <v>2023</v>
      </c>
      <c r="O152" s="16">
        <v>2025</v>
      </c>
      <c r="P152" s="196" t="s">
        <v>2521</v>
      </c>
      <c r="Q152" s="72" t="s">
        <v>83</v>
      </c>
      <c r="R152" s="17">
        <f t="shared" si="11"/>
        <v>2042</v>
      </c>
      <c r="S152" s="16" t="s">
        <v>63</v>
      </c>
      <c r="T152" s="16"/>
      <c r="U152" s="17">
        <f t="shared" si="13"/>
        <v>2042</v>
      </c>
      <c r="V152" s="348"/>
      <c r="W152" s="348"/>
      <c r="X152" s="348"/>
      <c r="Y152" s="348"/>
    </row>
    <row r="153" spans="1:25" s="2" customFormat="1" ht="30.2" customHeight="1" x14ac:dyDescent="0.2">
      <c r="A153" s="348"/>
      <c r="B153" s="347"/>
      <c r="C153" s="348"/>
      <c r="D153" s="348"/>
      <c r="E153" s="348"/>
      <c r="F153" s="16" t="s">
        <v>709</v>
      </c>
      <c r="G153" s="348"/>
      <c r="H153" s="348"/>
      <c r="I153" s="348"/>
      <c r="J153" s="114">
        <v>2.4</v>
      </c>
      <c r="K153" s="114">
        <v>32</v>
      </c>
      <c r="L153" s="114">
        <v>3</v>
      </c>
      <c r="M153" s="116">
        <v>2012</v>
      </c>
      <c r="N153" s="16">
        <v>2023</v>
      </c>
      <c r="O153" s="16">
        <v>2025</v>
      </c>
      <c r="P153" s="196" t="s">
        <v>2521</v>
      </c>
      <c r="Q153" s="72" t="s">
        <v>83</v>
      </c>
      <c r="R153" s="17">
        <f t="shared" si="11"/>
        <v>2042</v>
      </c>
      <c r="S153" s="16" t="s">
        <v>63</v>
      </c>
      <c r="T153" s="16"/>
      <c r="U153" s="17">
        <f t="shared" si="13"/>
        <v>2042</v>
      </c>
      <c r="V153" s="348"/>
      <c r="W153" s="348"/>
      <c r="X153" s="348"/>
      <c r="Y153" s="348"/>
    </row>
    <row r="154" spans="1:25" s="2" customFormat="1" ht="30.2" customHeight="1" x14ac:dyDescent="0.2">
      <c r="A154" s="348">
        <v>36</v>
      </c>
      <c r="B154" s="348" t="s">
        <v>5753</v>
      </c>
      <c r="C154" s="331" t="s">
        <v>5747</v>
      </c>
      <c r="D154" s="331" t="s">
        <v>5754</v>
      </c>
      <c r="E154" s="331" t="s">
        <v>5748</v>
      </c>
      <c r="F154" s="16" t="s">
        <v>709</v>
      </c>
      <c r="G154" s="331">
        <v>0.85</v>
      </c>
      <c r="H154" s="331">
        <v>0.68</v>
      </c>
      <c r="I154" s="331" t="s">
        <v>5577</v>
      </c>
      <c r="J154" s="196">
        <v>112.5</v>
      </c>
      <c r="K154" s="16">
        <v>219</v>
      </c>
      <c r="L154" s="16">
        <v>7</v>
      </c>
      <c r="M154" s="196">
        <v>2012</v>
      </c>
      <c r="N154" s="16">
        <v>2023</v>
      </c>
      <c r="O154" s="16">
        <v>2025</v>
      </c>
      <c r="P154" s="196" t="s">
        <v>252</v>
      </c>
      <c r="Q154" s="72" t="s">
        <v>83</v>
      </c>
      <c r="R154" s="17">
        <f t="shared" si="11"/>
        <v>2032</v>
      </c>
      <c r="S154" s="16" t="s">
        <v>63</v>
      </c>
      <c r="T154" s="16"/>
      <c r="U154" s="17">
        <f t="shared" si="13"/>
        <v>2032</v>
      </c>
      <c r="V154" s="348">
        <v>6</v>
      </c>
      <c r="W154" s="348"/>
      <c r="X154" s="348">
        <v>6</v>
      </c>
      <c r="Y154" s="348" t="s">
        <v>7003</v>
      </c>
    </row>
    <row r="155" spans="1:25" s="2" customFormat="1" ht="30.2" customHeight="1" x14ac:dyDescent="0.2">
      <c r="A155" s="348"/>
      <c r="B155" s="348"/>
      <c r="C155" s="331"/>
      <c r="D155" s="331"/>
      <c r="E155" s="331"/>
      <c r="F155" s="16" t="s">
        <v>709</v>
      </c>
      <c r="G155" s="331"/>
      <c r="H155" s="331"/>
      <c r="I155" s="331"/>
      <c r="J155" s="196">
        <v>9.8000000000000007</v>
      </c>
      <c r="K155" s="114">
        <v>159</v>
      </c>
      <c r="L155" s="114">
        <v>5</v>
      </c>
      <c r="M155" s="116">
        <v>2012</v>
      </c>
      <c r="N155" s="16">
        <v>2023</v>
      </c>
      <c r="O155" s="16">
        <v>2025</v>
      </c>
      <c r="P155" s="196" t="s">
        <v>252</v>
      </c>
      <c r="Q155" s="72" t="s">
        <v>83</v>
      </c>
      <c r="R155" s="17">
        <f t="shared" si="11"/>
        <v>2032</v>
      </c>
      <c r="S155" s="16" t="s">
        <v>63</v>
      </c>
      <c r="T155" s="16"/>
      <c r="U155" s="17">
        <f t="shared" si="13"/>
        <v>2032</v>
      </c>
      <c r="V155" s="348"/>
      <c r="W155" s="348"/>
      <c r="X155" s="348"/>
      <c r="Y155" s="348"/>
    </row>
    <row r="156" spans="1:25" s="2" customFormat="1" ht="30.2" customHeight="1" x14ac:dyDescent="0.2">
      <c r="A156" s="348"/>
      <c r="B156" s="348"/>
      <c r="C156" s="331"/>
      <c r="D156" s="331"/>
      <c r="E156" s="331"/>
      <c r="F156" s="16" t="s">
        <v>709</v>
      </c>
      <c r="G156" s="331"/>
      <c r="H156" s="331"/>
      <c r="I156" s="331"/>
      <c r="J156" s="196">
        <v>5.2</v>
      </c>
      <c r="K156" s="114">
        <v>108</v>
      </c>
      <c r="L156" s="114">
        <v>4</v>
      </c>
      <c r="M156" s="116">
        <v>2012</v>
      </c>
      <c r="N156" s="16">
        <v>2023</v>
      </c>
      <c r="O156" s="16">
        <v>2025</v>
      </c>
      <c r="P156" s="196" t="s">
        <v>252</v>
      </c>
      <c r="Q156" s="72" t="s">
        <v>83</v>
      </c>
      <c r="R156" s="17">
        <f t="shared" si="11"/>
        <v>2032</v>
      </c>
      <c r="S156" s="16" t="s">
        <v>63</v>
      </c>
      <c r="T156" s="16"/>
      <c r="U156" s="17">
        <f t="shared" si="13"/>
        <v>2032</v>
      </c>
      <c r="V156" s="348"/>
      <c r="W156" s="348"/>
      <c r="X156" s="348"/>
      <c r="Y156" s="348"/>
    </row>
    <row r="157" spans="1:25" s="2" customFormat="1" ht="30.2" customHeight="1" x14ac:dyDescent="0.2">
      <c r="A157" s="348"/>
      <c r="B157" s="348"/>
      <c r="C157" s="331"/>
      <c r="D157" s="331"/>
      <c r="E157" s="331"/>
      <c r="F157" s="16" t="s">
        <v>709</v>
      </c>
      <c r="G157" s="331"/>
      <c r="H157" s="331"/>
      <c r="I157" s="331"/>
      <c r="J157" s="196">
        <v>0.5</v>
      </c>
      <c r="K157" s="114">
        <v>32</v>
      </c>
      <c r="L157" s="114">
        <v>3</v>
      </c>
      <c r="M157" s="116">
        <v>2012</v>
      </c>
      <c r="N157" s="16">
        <v>2023</v>
      </c>
      <c r="O157" s="16">
        <v>2025</v>
      </c>
      <c r="P157" s="196" t="s">
        <v>252</v>
      </c>
      <c r="Q157" s="72" t="s">
        <v>83</v>
      </c>
      <c r="R157" s="17">
        <f t="shared" si="11"/>
        <v>2032</v>
      </c>
      <c r="S157" s="16" t="s">
        <v>63</v>
      </c>
      <c r="T157" s="16"/>
      <c r="U157" s="17">
        <f t="shared" si="13"/>
        <v>2032</v>
      </c>
      <c r="V157" s="348"/>
      <c r="W157" s="348"/>
      <c r="X157" s="348"/>
      <c r="Y157" s="348"/>
    </row>
    <row r="158" spans="1:25" s="2" customFormat="1" ht="30.2" customHeight="1" x14ac:dyDescent="0.2">
      <c r="A158" s="348"/>
      <c r="B158" s="348"/>
      <c r="C158" s="331"/>
      <c r="D158" s="331"/>
      <c r="E158" s="331"/>
      <c r="F158" s="16" t="s">
        <v>709</v>
      </c>
      <c r="G158" s="114">
        <v>0.85</v>
      </c>
      <c r="H158" s="114">
        <v>0.68</v>
      </c>
      <c r="I158" s="114" t="s">
        <v>5577</v>
      </c>
      <c r="J158" s="114">
        <v>150.9</v>
      </c>
      <c r="K158" s="114">
        <v>219</v>
      </c>
      <c r="L158" s="114">
        <v>6</v>
      </c>
      <c r="M158" s="116">
        <v>2012</v>
      </c>
      <c r="N158" s="16">
        <v>2023</v>
      </c>
      <c r="O158" s="16">
        <v>2025</v>
      </c>
      <c r="P158" s="196" t="s">
        <v>252</v>
      </c>
      <c r="Q158" s="72" t="s">
        <v>83</v>
      </c>
      <c r="R158" s="17">
        <f t="shared" si="11"/>
        <v>2032</v>
      </c>
      <c r="S158" s="16" t="s">
        <v>63</v>
      </c>
      <c r="T158" s="16"/>
      <c r="U158" s="17">
        <f t="shared" si="13"/>
        <v>2032</v>
      </c>
      <c r="V158" s="348"/>
      <c r="W158" s="348"/>
      <c r="X158" s="348"/>
      <c r="Y158" s="348"/>
    </row>
    <row r="159" spans="1:25" s="2" customFormat="1" ht="30.2" customHeight="1" x14ac:dyDescent="0.2">
      <c r="A159" s="348">
        <v>37</v>
      </c>
      <c r="B159" s="348" t="s">
        <v>5755</v>
      </c>
      <c r="C159" s="348" t="s">
        <v>5747</v>
      </c>
      <c r="D159" s="348" t="s">
        <v>5756</v>
      </c>
      <c r="E159" s="348" t="s">
        <v>5748</v>
      </c>
      <c r="F159" s="16" t="s">
        <v>709</v>
      </c>
      <c r="G159" s="348">
        <v>0.52500000000000002</v>
      </c>
      <c r="H159" s="348">
        <v>0.42</v>
      </c>
      <c r="I159" s="348" t="s">
        <v>5577</v>
      </c>
      <c r="J159" s="114">
        <v>21.9</v>
      </c>
      <c r="K159" s="114">
        <v>108</v>
      </c>
      <c r="L159" s="114">
        <v>4</v>
      </c>
      <c r="M159" s="116">
        <v>2012</v>
      </c>
      <c r="N159" s="16">
        <v>2023</v>
      </c>
      <c r="O159" s="16">
        <v>2025</v>
      </c>
      <c r="P159" s="196" t="s">
        <v>1115</v>
      </c>
      <c r="Q159" s="72" t="s">
        <v>83</v>
      </c>
      <c r="R159" s="17">
        <f t="shared" si="11"/>
        <v>2022</v>
      </c>
      <c r="S159" s="16">
        <v>2021</v>
      </c>
      <c r="T159" s="16">
        <v>4</v>
      </c>
      <c r="U159" s="17">
        <f t="shared" si="13"/>
        <v>2025</v>
      </c>
      <c r="V159" s="348">
        <v>17</v>
      </c>
      <c r="W159" s="348">
        <v>22</v>
      </c>
      <c r="X159" s="348">
        <v>39</v>
      </c>
      <c r="Y159" s="348" t="s">
        <v>7003</v>
      </c>
    </row>
    <row r="160" spans="1:25" s="2" customFormat="1" ht="30.2" customHeight="1" x14ac:dyDescent="0.2">
      <c r="A160" s="348"/>
      <c r="B160" s="348"/>
      <c r="C160" s="348"/>
      <c r="D160" s="348"/>
      <c r="E160" s="348"/>
      <c r="F160" s="16" t="s">
        <v>709</v>
      </c>
      <c r="G160" s="348"/>
      <c r="H160" s="348"/>
      <c r="I160" s="348"/>
      <c r="J160" s="114">
        <v>0.6</v>
      </c>
      <c r="K160" s="114">
        <v>32</v>
      </c>
      <c r="L160" s="114">
        <v>3</v>
      </c>
      <c r="M160" s="116">
        <v>2012</v>
      </c>
      <c r="N160" s="16">
        <v>2023</v>
      </c>
      <c r="O160" s="16">
        <v>2025</v>
      </c>
      <c r="P160" s="196" t="s">
        <v>1115</v>
      </c>
      <c r="Q160" s="72" t="s">
        <v>83</v>
      </c>
      <c r="R160" s="17">
        <f t="shared" si="11"/>
        <v>2022</v>
      </c>
      <c r="S160" s="16">
        <v>2021</v>
      </c>
      <c r="T160" s="16">
        <v>4</v>
      </c>
      <c r="U160" s="17">
        <f t="shared" si="13"/>
        <v>2025</v>
      </c>
      <c r="V160" s="348"/>
      <c r="W160" s="348"/>
      <c r="X160" s="348"/>
      <c r="Y160" s="348"/>
    </row>
    <row r="161" spans="1:25" s="2" customFormat="1" ht="30.2" customHeight="1" x14ac:dyDescent="0.2">
      <c r="A161" s="348"/>
      <c r="B161" s="348"/>
      <c r="C161" s="348"/>
      <c r="D161" s="348" t="s">
        <v>5757</v>
      </c>
      <c r="E161" s="348"/>
      <c r="F161" s="16" t="s">
        <v>709</v>
      </c>
      <c r="G161" s="348">
        <v>0.53</v>
      </c>
      <c r="H161" s="348">
        <v>0.42</v>
      </c>
      <c r="I161" s="348" t="s">
        <v>5577</v>
      </c>
      <c r="J161" s="114">
        <v>10.1</v>
      </c>
      <c r="K161" s="114">
        <v>108</v>
      </c>
      <c r="L161" s="114">
        <v>4</v>
      </c>
      <c r="M161" s="116">
        <v>2012</v>
      </c>
      <c r="N161" s="16">
        <v>2023</v>
      </c>
      <c r="O161" s="16">
        <v>2025</v>
      </c>
      <c r="P161" s="196" t="s">
        <v>1115</v>
      </c>
      <c r="Q161" s="72" t="s">
        <v>83</v>
      </c>
      <c r="R161" s="17">
        <f t="shared" si="11"/>
        <v>2022</v>
      </c>
      <c r="S161" s="16">
        <v>2021</v>
      </c>
      <c r="T161" s="16">
        <v>4</v>
      </c>
      <c r="U161" s="17">
        <f t="shared" si="13"/>
        <v>2025</v>
      </c>
      <c r="V161" s="348"/>
      <c r="W161" s="348"/>
      <c r="X161" s="348"/>
      <c r="Y161" s="348"/>
    </row>
    <row r="162" spans="1:25" s="2" customFormat="1" ht="30.2" customHeight="1" x14ac:dyDescent="0.2">
      <c r="A162" s="348"/>
      <c r="B162" s="348"/>
      <c r="C162" s="348"/>
      <c r="D162" s="348"/>
      <c r="E162" s="348"/>
      <c r="F162" s="16" t="s">
        <v>709</v>
      </c>
      <c r="G162" s="348"/>
      <c r="H162" s="348"/>
      <c r="I162" s="348"/>
      <c r="J162" s="114">
        <v>8.8000000000000007</v>
      </c>
      <c r="K162" s="114">
        <v>89</v>
      </c>
      <c r="L162" s="114">
        <v>4</v>
      </c>
      <c r="M162" s="116">
        <v>2012</v>
      </c>
      <c r="N162" s="16">
        <v>2023</v>
      </c>
      <c r="O162" s="16">
        <v>2025</v>
      </c>
      <c r="P162" s="196" t="s">
        <v>1115</v>
      </c>
      <c r="Q162" s="72" t="s">
        <v>83</v>
      </c>
      <c r="R162" s="17">
        <f t="shared" si="11"/>
        <v>2022</v>
      </c>
      <c r="S162" s="16">
        <v>2021</v>
      </c>
      <c r="T162" s="16">
        <v>4</v>
      </c>
      <c r="U162" s="17">
        <f t="shared" si="13"/>
        <v>2025</v>
      </c>
      <c r="V162" s="348"/>
      <c r="W162" s="348"/>
      <c r="X162" s="348"/>
      <c r="Y162" s="348"/>
    </row>
    <row r="163" spans="1:25" s="2" customFormat="1" ht="30.2" customHeight="1" x14ac:dyDescent="0.2">
      <c r="A163" s="348"/>
      <c r="B163" s="348"/>
      <c r="C163" s="348"/>
      <c r="D163" s="348"/>
      <c r="E163" s="348"/>
      <c r="F163" s="16" t="s">
        <v>709</v>
      </c>
      <c r="G163" s="348"/>
      <c r="H163" s="348"/>
      <c r="I163" s="348"/>
      <c r="J163" s="114">
        <v>1</v>
      </c>
      <c r="K163" s="114">
        <v>32</v>
      </c>
      <c r="L163" s="114">
        <v>3</v>
      </c>
      <c r="M163" s="116">
        <v>2012</v>
      </c>
      <c r="N163" s="16">
        <v>2023</v>
      </c>
      <c r="O163" s="16">
        <v>2025</v>
      </c>
      <c r="P163" s="196" t="s">
        <v>1115</v>
      </c>
      <c r="Q163" s="72" t="s">
        <v>83</v>
      </c>
      <c r="R163" s="17">
        <f t="shared" si="11"/>
        <v>2022</v>
      </c>
      <c r="S163" s="16">
        <v>2021</v>
      </c>
      <c r="T163" s="16">
        <v>4</v>
      </c>
      <c r="U163" s="17">
        <f t="shared" si="13"/>
        <v>2025</v>
      </c>
      <c r="V163" s="348"/>
      <c r="W163" s="348"/>
      <c r="X163" s="348"/>
      <c r="Y163" s="348"/>
    </row>
    <row r="164" spans="1:25" s="2" customFormat="1" ht="30.2" customHeight="1" x14ac:dyDescent="0.2">
      <c r="A164" s="348">
        <v>38</v>
      </c>
      <c r="B164" s="348" t="s">
        <v>5758</v>
      </c>
      <c r="C164" s="348" t="s">
        <v>5747</v>
      </c>
      <c r="D164" s="348" t="s">
        <v>5759</v>
      </c>
      <c r="E164" s="348" t="s">
        <v>5748</v>
      </c>
      <c r="F164" s="16" t="s">
        <v>709</v>
      </c>
      <c r="G164" s="348">
        <v>2</v>
      </c>
      <c r="H164" s="348">
        <v>1.6</v>
      </c>
      <c r="I164" s="348" t="s">
        <v>5577</v>
      </c>
      <c r="J164" s="114">
        <v>0.25</v>
      </c>
      <c r="K164" s="114">
        <v>219</v>
      </c>
      <c r="L164" s="114">
        <v>6</v>
      </c>
      <c r="M164" s="116">
        <v>2012</v>
      </c>
      <c r="N164" s="114">
        <v>2021</v>
      </c>
      <c r="O164" s="114">
        <v>2025</v>
      </c>
      <c r="P164" s="196" t="s">
        <v>1446</v>
      </c>
      <c r="Q164" s="72" t="s">
        <v>83</v>
      </c>
      <c r="R164" s="17">
        <f t="shared" si="11"/>
        <v>2027</v>
      </c>
      <c r="S164" s="16" t="s">
        <v>63</v>
      </c>
      <c r="T164" s="16"/>
      <c r="U164" s="17">
        <f t="shared" si="13"/>
        <v>2027</v>
      </c>
      <c r="V164" s="348">
        <v>18</v>
      </c>
      <c r="W164" s="348">
        <v>36</v>
      </c>
      <c r="X164" s="348">
        <v>54</v>
      </c>
      <c r="Y164" s="348" t="s">
        <v>7003</v>
      </c>
    </row>
    <row r="165" spans="1:25" s="2" customFormat="1" ht="30.2" customHeight="1" x14ac:dyDescent="0.2">
      <c r="A165" s="348"/>
      <c r="B165" s="348"/>
      <c r="C165" s="348"/>
      <c r="D165" s="348"/>
      <c r="E165" s="348"/>
      <c r="F165" s="16" t="s">
        <v>709</v>
      </c>
      <c r="G165" s="348"/>
      <c r="H165" s="348"/>
      <c r="I165" s="348"/>
      <c r="J165" s="114">
        <v>9.1</v>
      </c>
      <c r="K165" s="114">
        <v>108</v>
      </c>
      <c r="L165" s="114">
        <v>4</v>
      </c>
      <c r="M165" s="116">
        <v>2012</v>
      </c>
      <c r="N165" s="114">
        <v>2021</v>
      </c>
      <c r="O165" s="114">
        <v>2025</v>
      </c>
      <c r="P165" s="196" t="s">
        <v>1446</v>
      </c>
      <c r="Q165" s="72" t="s">
        <v>83</v>
      </c>
      <c r="R165" s="17">
        <f t="shared" si="11"/>
        <v>2027</v>
      </c>
      <c r="S165" s="16" t="s">
        <v>63</v>
      </c>
      <c r="T165" s="16"/>
      <c r="U165" s="17">
        <f t="shared" si="13"/>
        <v>2027</v>
      </c>
      <c r="V165" s="348"/>
      <c r="W165" s="348"/>
      <c r="X165" s="348"/>
      <c r="Y165" s="348"/>
    </row>
    <row r="166" spans="1:25" s="2" customFormat="1" ht="30.2" customHeight="1" x14ac:dyDescent="0.2">
      <c r="A166" s="348"/>
      <c r="B166" s="348"/>
      <c r="C166" s="348"/>
      <c r="D166" s="348" t="s">
        <v>5760</v>
      </c>
      <c r="E166" s="348"/>
      <c r="F166" s="16" t="s">
        <v>709</v>
      </c>
      <c r="G166" s="348">
        <v>2</v>
      </c>
      <c r="H166" s="348">
        <v>1.6</v>
      </c>
      <c r="I166" s="348" t="s">
        <v>5577</v>
      </c>
      <c r="J166" s="114">
        <v>8.8000000000000007</v>
      </c>
      <c r="K166" s="114">
        <v>57</v>
      </c>
      <c r="L166" s="114">
        <v>3.5</v>
      </c>
      <c r="M166" s="116">
        <v>2012</v>
      </c>
      <c r="N166" s="114">
        <v>2021</v>
      </c>
      <c r="O166" s="114">
        <v>2025</v>
      </c>
      <c r="P166" s="196" t="s">
        <v>1446</v>
      </c>
      <c r="Q166" s="72" t="s">
        <v>83</v>
      </c>
      <c r="R166" s="17">
        <f t="shared" si="11"/>
        <v>2027</v>
      </c>
      <c r="S166" s="16" t="s">
        <v>63</v>
      </c>
      <c r="T166" s="16"/>
      <c r="U166" s="17">
        <f t="shared" si="13"/>
        <v>2027</v>
      </c>
      <c r="V166" s="348"/>
      <c r="W166" s="348"/>
      <c r="X166" s="348"/>
      <c r="Y166" s="348"/>
    </row>
    <row r="167" spans="1:25" s="2" customFormat="1" ht="30.2" customHeight="1" x14ac:dyDescent="0.2">
      <c r="A167" s="348"/>
      <c r="B167" s="348"/>
      <c r="C167" s="348"/>
      <c r="D167" s="348"/>
      <c r="E167" s="348"/>
      <c r="F167" s="16" t="s">
        <v>709</v>
      </c>
      <c r="G167" s="348"/>
      <c r="H167" s="348"/>
      <c r="I167" s="348"/>
      <c r="J167" s="114">
        <v>2</v>
      </c>
      <c r="K167" s="114">
        <v>45</v>
      </c>
      <c r="L167" s="114">
        <v>4</v>
      </c>
      <c r="M167" s="116">
        <v>2012</v>
      </c>
      <c r="N167" s="114">
        <v>2021</v>
      </c>
      <c r="O167" s="114">
        <v>2025</v>
      </c>
      <c r="P167" s="196" t="s">
        <v>1446</v>
      </c>
      <c r="Q167" s="72" t="s">
        <v>83</v>
      </c>
      <c r="R167" s="17">
        <f t="shared" si="11"/>
        <v>2027</v>
      </c>
      <c r="S167" s="16" t="s">
        <v>63</v>
      </c>
      <c r="T167" s="16"/>
      <c r="U167" s="17">
        <f t="shared" si="13"/>
        <v>2027</v>
      </c>
      <c r="V167" s="348"/>
      <c r="W167" s="348"/>
      <c r="X167" s="348"/>
      <c r="Y167" s="348"/>
    </row>
    <row r="168" spans="1:25" s="2" customFormat="1" ht="30.2" customHeight="1" x14ac:dyDescent="0.2">
      <c r="A168" s="348"/>
      <c r="B168" s="348"/>
      <c r="C168" s="348"/>
      <c r="D168" s="348"/>
      <c r="E168" s="348"/>
      <c r="F168" s="16" t="s">
        <v>709</v>
      </c>
      <c r="G168" s="348"/>
      <c r="H168" s="348"/>
      <c r="I168" s="348"/>
      <c r="J168" s="114">
        <v>0.5</v>
      </c>
      <c r="K168" s="114">
        <v>32</v>
      </c>
      <c r="L168" s="114">
        <v>3</v>
      </c>
      <c r="M168" s="116">
        <v>2012</v>
      </c>
      <c r="N168" s="114">
        <v>2021</v>
      </c>
      <c r="O168" s="114">
        <v>2025</v>
      </c>
      <c r="P168" s="196" t="s">
        <v>1446</v>
      </c>
      <c r="Q168" s="72" t="s">
        <v>83</v>
      </c>
      <c r="R168" s="17">
        <f t="shared" si="11"/>
        <v>2027</v>
      </c>
      <c r="S168" s="16" t="s">
        <v>63</v>
      </c>
      <c r="T168" s="16"/>
      <c r="U168" s="17">
        <f t="shared" si="13"/>
        <v>2027</v>
      </c>
      <c r="V168" s="348"/>
      <c r="W168" s="348"/>
      <c r="X168" s="348"/>
      <c r="Y168" s="348"/>
    </row>
    <row r="169" spans="1:25" s="2" customFormat="1" ht="30.2" customHeight="1" x14ac:dyDescent="0.2">
      <c r="A169" s="348"/>
      <c r="B169" s="348"/>
      <c r="C169" s="348"/>
      <c r="D169" s="348" t="s">
        <v>5760</v>
      </c>
      <c r="E169" s="348"/>
      <c r="F169" s="16" t="s">
        <v>709</v>
      </c>
      <c r="G169" s="348">
        <v>2</v>
      </c>
      <c r="H169" s="348">
        <v>1.6</v>
      </c>
      <c r="I169" s="348" t="s">
        <v>5577</v>
      </c>
      <c r="J169" s="114">
        <v>25.4</v>
      </c>
      <c r="K169" s="114">
        <v>57</v>
      </c>
      <c r="L169" s="114">
        <v>3.5</v>
      </c>
      <c r="M169" s="116">
        <v>2012</v>
      </c>
      <c r="N169" s="114">
        <v>2021</v>
      </c>
      <c r="O169" s="114">
        <v>2025</v>
      </c>
      <c r="P169" s="196" t="s">
        <v>1446</v>
      </c>
      <c r="Q169" s="72" t="s">
        <v>83</v>
      </c>
      <c r="R169" s="17">
        <f t="shared" si="11"/>
        <v>2027</v>
      </c>
      <c r="S169" s="16" t="s">
        <v>63</v>
      </c>
      <c r="T169" s="16"/>
      <c r="U169" s="17">
        <f t="shared" si="13"/>
        <v>2027</v>
      </c>
      <c r="V169" s="348"/>
      <c r="W169" s="348"/>
      <c r="X169" s="348"/>
      <c r="Y169" s="348"/>
    </row>
    <row r="170" spans="1:25" s="2" customFormat="1" ht="30.2" customHeight="1" x14ac:dyDescent="0.2">
      <c r="A170" s="348"/>
      <c r="B170" s="348"/>
      <c r="C170" s="348"/>
      <c r="D170" s="348"/>
      <c r="E170" s="348"/>
      <c r="F170" s="16" t="s">
        <v>709</v>
      </c>
      <c r="G170" s="348"/>
      <c r="H170" s="348"/>
      <c r="I170" s="348"/>
      <c r="J170" s="114">
        <v>6</v>
      </c>
      <c r="K170" s="114">
        <v>45</v>
      </c>
      <c r="L170" s="114">
        <v>4</v>
      </c>
      <c r="M170" s="116">
        <v>2012</v>
      </c>
      <c r="N170" s="114">
        <v>2021</v>
      </c>
      <c r="O170" s="114">
        <v>2025</v>
      </c>
      <c r="P170" s="196" t="s">
        <v>1446</v>
      </c>
      <c r="Q170" s="72" t="s">
        <v>83</v>
      </c>
      <c r="R170" s="17">
        <f t="shared" si="11"/>
        <v>2027</v>
      </c>
      <c r="S170" s="16" t="s">
        <v>63</v>
      </c>
      <c r="T170" s="16"/>
      <c r="U170" s="17">
        <f t="shared" si="13"/>
        <v>2027</v>
      </c>
      <c r="V170" s="348"/>
      <c r="W170" s="348"/>
      <c r="X170" s="348"/>
      <c r="Y170" s="348"/>
    </row>
    <row r="171" spans="1:25" s="2" customFormat="1" ht="30.2" customHeight="1" x14ac:dyDescent="0.2">
      <c r="A171" s="348"/>
      <c r="B171" s="348"/>
      <c r="C171" s="348"/>
      <c r="D171" s="348"/>
      <c r="E171" s="348"/>
      <c r="F171" s="16" t="s">
        <v>709</v>
      </c>
      <c r="G171" s="348"/>
      <c r="H171" s="348"/>
      <c r="I171" s="348"/>
      <c r="J171" s="114">
        <v>1.5</v>
      </c>
      <c r="K171" s="114">
        <v>32</v>
      </c>
      <c r="L171" s="114">
        <v>3</v>
      </c>
      <c r="M171" s="116">
        <v>2012</v>
      </c>
      <c r="N171" s="114">
        <v>2021</v>
      </c>
      <c r="O171" s="114">
        <v>2025</v>
      </c>
      <c r="P171" s="196" t="s">
        <v>1446</v>
      </c>
      <c r="Q171" s="72" t="s">
        <v>83</v>
      </c>
      <c r="R171" s="17">
        <f t="shared" si="11"/>
        <v>2027</v>
      </c>
      <c r="S171" s="16" t="s">
        <v>63</v>
      </c>
      <c r="T171" s="16"/>
      <c r="U171" s="17">
        <f t="shared" si="13"/>
        <v>2027</v>
      </c>
      <c r="V171" s="348"/>
      <c r="W171" s="348"/>
      <c r="X171" s="348"/>
      <c r="Y171" s="348"/>
    </row>
    <row r="172" spans="1:25" s="2" customFormat="1" ht="30.2" customHeight="1" x14ac:dyDescent="0.2">
      <c r="A172" s="348">
        <v>39</v>
      </c>
      <c r="B172" s="347" t="s">
        <v>5762</v>
      </c>
      <c r="C172" s="348" t="s">
        <v>5761</v>
      </c>
      <c r="D172" s="348" t="s">
        <v>5763</v>
      </c>
      <c r="E172" s="348" t="s">
        <v>5608</v>
      </c>
      <c r="F172" s="16" t="s">
        <v>64</v>
      </c>
      <c r="G172" s="348">
        <v>0.19</v>
      </c>
      <c r="H172" s="348">
        <v>0.15</v>
      </c>
      <c r="I172" s="348" t="s">
        <v>5577</v>
      </c>
      <c r="J172" s="114">
        <v>60.6</v>
      </c>
      <c r="K172" s="114">
        <v>530</v>
      </c>
      <c r="L172" s="114">
        <v>10</v>
      </c>
      <c r="M172" s="116">
        <v>2012</v>
      </c>
      <c r="N172" s="16">
        <v>2021</v>
      </c>
      <c r="O172" s="16">
        <v>2025</v>
      </c>
      <c r="P172" s="196" t="s">
        <v>512</v>
      </c>
      <c r="Q172" s="72" t="s">
        <v>83</v>
      </c>
      <c r="R172" s="17">
        <f t="shared" si="11"/>
        <v>2052</v>
      </c>
      <c r="S172" s="16" t="s">
        <v>63</v>
      </c>
      <c r="T172" s="16"/>
      <c r="U172" s="17">
        <f t="shared" si="13"/>
        <v>2052</v>
      </c>
      <c r="V172" s="348">
        <v>33</v>
      </c>
      <c r="W172" s="348">
        <v>66</v>
      </c>
      <c r="X172" s="348">
        <v>99</v>
      </c>
      <c r="Y172" s="348" t="s">
        <v>7003</v>
      </c>
    </row>
    <row r="173" spans="1:25" s="2" customFormat="1" ht="30.2" customHeight="1" x14ac:dyDescent="0.2">
      <c r="A173" s="348"/>
      <c r="B173" s="347"/>
      <c r="C173" s="348"/>
      <c r="D173" s="348"/>
      <c r="E173" s="348"/>
      <c r="F173" s="16" t="s">
        <v>64</v>
      </c>
      <c r="G173" s="348"/>
      <c r="H173" s="348"/>
      <c r="I173" s="348"/>
      <c r="J173" s="114">
        <v>26.1</v>
      </c>
      <c r="K173" s="114">
        <v>530</v>
      </c>
      <c r="L173" s="114">
        <v>9</v>
      </c>
      <c r="M173" s="116">
        <v>2012</v>
      </c>
      <c r="N173" s="16">
        <v>2021</v>
      </c>
      <c r="O173" s="16">
        <v>2025</v>
      </c>
      <c r="P173" s="196" t="s">
        <v>512</v>
      </c>
      <c r="Q173" s="72" t="s">
        <v>83</v>
      </c>
      <c r="R173" s="17">
        <f t="shared" si="11"/>
        <v>2052</v>
      </c>
      <c r="S173" s="16" t="s">
        <v>63</v>
      </c>
      <c r="T173" s="16"/>
      <c r="U173" s="17">
        <f t="shared" si="13"/>
        <v>2052</v>
      </c>
      <c r="V173" s="348"/>
      <c r="W173" s="348"/>
      <c r="X173" s="348"/>
      <c r="Y173" s="348"/>
    </row>
    <row r="174" spans="1:25" s="2" customFormat="1" ht="30.2" customHeight="1" x14ac:dyDescent="0.2">
      <c r="A174" s="348"/>
      <c r="B174" s="347"/>
      <c r="C174" s="348"/>
      <c r="D174" s="348"/>
      <c r="E174" s="348"/>
      <c r="F174" s="16" t="s">
        <v>64</v>
      </c>
      <c r="G174" s="348"/>
      <c r="H174" s="348"/>
      <c r="I174" s="348"/>
      <c r="J174" s="114">
        <v>0.5</v>
      </c>
      <c r="K174" s="114">
        <v>377</v>
      </c>
      <c r="L174" s="114">
        <v>9</v>
      </c>
      <c r="M174" s="116">
        <v>2012</v>
      </c>
      <c r="N174" s="16">
        <v>2021</v>
      </c>
      <c r="O174" s="16">
        <v>2025</v>
      </c>
      <c r="P174" s="196" t="s">
        <v>512</v>
      </c>
      <c r="Q174" s="72" t="s">
        <v>83</v>
      </c>
      <c r="R174" s="17">
        <f t="shared" si="11"/>
        <v>2052</v>
      </c>
      <c r="S174" s="16" t="s">
        <v>63</v>
      </c>
      <c r="T174" s="16"/>
      <c r="U174" s="17">
        <f t="shared" si="13"/>
        <v>2052</v>
      </c>
      <c r="V174" s="348"/>
      <c r="W174" s="348"/>
      <c r="X174" s="348"/>
      <c r="Y174" s="348"/>
    </row>
    <row r="175" spans="1:25" s="2" customFormat="1" ht="30.2" customHeight="1" x14ac:dyDescent="0.2">
      <c r="A175" s="348"/>
      <c r="B175" s="347"/>
      <c r="C175" s="348"/>
      <c r="D175" s="348"/>
      <c r="E175" s="348"/>
      <c r="F175" s="16" t="s">
        <v>64</v>
      </c>
      <c r="G175" s="348"/>
      <c r="H175" s="348"/>
      <c r="I175" s="348"/>
      <c r="J175" s="114">
        <v>4</v>
      </c>
      <c r="K175" s="114">
        <v>325</v>
      </c>
      <c r="L175" s="66">
        <v>8</v>
      </c>
      <c r="M175" s="116">
        <v>2012</v>
      </c>
      <c r="N175" s="16">
        <v>2021</v>
      </c>
      <c r="O175" s="16">
        <v>2025</v>
      </c>
      <c r="P175" s="196" t="s">
        <v>512</v>
      </c>
      <c r="Q175" s="72" t="s">
        <v>83</v>
      </c>
      <c r="R175" s="17">
        <f t="shared" si="11"/>
        <v>2052</v>
      </c>
      <c r="S175" s="16" t="s">
        <v>63</v>
      </c>
      <c r="T175" s="16"/>
      <c r="U175" s="17">
        <f t="shared" si="13"/>
        <v>2052</v>
      </c>
      <c r="V175" s="348"/>
      <c r="W175" s="348"/>
      <c r="X175" s="348"/>
      <c r="Y175" s="348"/>
    </row>
    <row r="176" spans="1:25" s="2" customFormat="1" ht="30.2" customHeight="1" x14ac:dyDescent="0.2">
      <c r="A176" s="348"/>
      <c r="B176" s="347"/>
      <c r="C176" s="348"/>
      <c r="D176" s="348"/>
      <c r="E176" s="348"/>
      <c r="F176" s="16" t="s">
        <v>64</v>
      </c>
      <c r="G176" s="348"/>
      <c r="H176" s="348"/>
      <c r="I176" s="348"/>
      <c r="J176" s="114">
        <v>47.65</v>
      </c>
      <c r="K176" s="114">
        <v>219</v>
      </c>
      <c r="L176" s="114">
        <v>7</v>
      </c>
      <c r="M176" s="116">
        <v>2012</v>
      </c>
      <c r="N176" s="16">
        <v>2021</v>
      </c>
      <c r="O176" s="16">
        <v>2025</v>
      </c>
      <c r="P176" s="196" t="s">
        <v>512</v>
      </c>
      <c r="Q176" s="72" t="s">
        <v>83</v>
      </c>
      <c r="R176" s="17">
        <f t="shared" si="11"/>
        <v>2052</v>
      </c>
      <c r="S176" s="16" t="s">
        <v>63</v>
      </c>
      <c r="T176" s="16"/>
      <c r="U176" s="17">
        <f t="shared" si="13"/>
        <v>2052</v>
      </c>
      <c r="V176" s="348"/>
      <c r="W176" s="348"/>
      <c r="X176" s="348"/>
      <c r="Y176" s="348"/>
    </row>
    <row r="177" spans="1:25" s="2" customFormat="1" ht="30.2" customHeight="1" x14ac:dyDescent="0.2">
      <c r="A177" s="348"/>
      <c r="B177" s="347"/>
      <c r="C177" s="348"/>
      <c r="D177" s="348"/>
      <c r="E177" s="348"/>
      <c r="F177" s="16" t="s">
        <v>64</v>
      </c>
      <c r="G177" s="348"/>
      <c r="H177" s="348"/>
      <c r="I177" s="348"/>
      <c r="J177" s="114">
        <v>6.5</v>
      </c>
      <c r="K177" s="114">
        <v>89</v>
      </c>
      <c r="L177" s="114">
        <v>4</v>
      </c>
      <c r="M177" s="116">
        <v>2012</v>
      </c>
      <c r="N177" s="16">
        <v>2021</v>
      </c>
      <c r="O177" s="16">
        <v>2025</v>
      </c>
      <c r="P177" s="196" t="s">
        <v>512</v>
      </c>
      <c r="Q177" s="72" t="s">
        <v>83</v>
      </c>
      <c r="R177" s="17">
        <f t="shared" si="11"/>
        <v>2052</v>
      </c>
      <c r="S177" s="16" t="s">
        <v>63</v>
      </c>
      <c r="T177" s="16"/>
      <c r="U177" s="17">
        <f t="shared" si="13"/>
        <v>2052</v>
      </c>
      <c r="V177" s="348"/>
      <c r="W177" s="348"/>
      <c r="X177" s="348"/>
      <c r="Y177" s="348"/>
    </row>
    <row r="178" spans="1:25" s="2" customFormat="1" ht="30.2" customHeight="1" x14ac:dyDescent="0.2">
      <c r="A178" s="348">
        <v>40</v>
      </c>
      <c r="B178" s="348" t="s">
        <v>5766</v>
      </c>
      <c r="C178" s="348" t="s">
        <v>5761</v>
      </c>
      <c r="D178" s="348" t="s">
        <v>5767</v>
      </c>
      <c r="E178" s="348" t="s">
        <v>5608</v>
      </c>
      <c r="F178" s="16" t="s">
        <v>64</v>
      </c>
      <c r="G178" s="348">
        <v>2</v>
      </c>
      <c r="H178" s="348">
        <v>1.6</v>
      </c>
      <c r="I178" s="348" t="s">
        <v>5577</v>
      </c>
      <c r="J178" s="114">
        <v>0.25</v>
      </c>
      <c r="K178" s="114">
        <v>219</v>
      </c>
      <c r="L178" s="114">
        <v>6</v>
      </c>
      <c r="M178" s="116">
        <v>2012</v>
      </c>
      <c r="N178" s="16">
        <v>2021</v>
      </c>
      <c r="O178" s="16">
        <v>2025</v>
      </c>
      <c r="P178" s="196" t="s">
        <v>1446</v>
      </c>
      <c r="Q178" s="72" t="s">
        <v>257</v>
      </c>
      <c r="R178" s="17">
        <f t="shared" si="11"/>
        <v>2027</v>
      </c>
      <c r="S178" s="16" t="s">
        <v>63</v>
      </c>
      <c r="T178" s="16"/>
      <c r="U178" s="17">
        <f t="shared" si="13"/>
        <v>2027</v>
      </c>
      <c r="V178" s="348">
        <v>16</v>
      </c>
      <c r="W178" s="348">
        <v>32</v>
      </c>
      <c r="X178" s="348">
        <v>48</v>
      </c>
      <c r="Y178" s="348" t="s">
        <v>7003</v>
      </c>
    </row>
    <row r="179" spans="1:25" s="2" customFormat="1" ht="30.2" customHeight="1" x14ac:dyDescent="0.2">
      <c r="A179" s="348"/>
      <c r="B179" s="348"/>
      <c r="C179" s="348"/>
      <c r="D179" s="348"/>
      <c r="E179" s="348"/>
      <c r="F179" s="16" t="s">
        <v>64</v>
      </c>
      <c r="G179" s="348"/>
      <c r="H179" s="348"/>
      <c r="I179" s="348"/>
      <c r="J179" s="114">
        <v>2.35</v>
      </c>
      <c r="K179" s="114">
        <v>108</v>
      </c>
      <c r="L179" s="114">
        <v>4</v>
      </c>
      <c r="M179" s="116">
        <v>2012</v>
      </c>
      <c r="N179" s="16">
        <v>2021</v>
      </c>
      <c r="O179" s="16">
        <v>2025</v>
      </c>
      <c r="P179" s="196" t="s">
        <v>1446</v>
      </c>
      <c r="Q179" s="72" t="s">
        <v>257</v>
      </c>
      <c r="R179" s="17">
        <f t="shared" si="11"/>
        <v>2027</v>
      </c>
      <c r="S179" s="16" t="s">
        <v>63</v>
      </c>
      <c r="T179" s="16"/>
      <c r="U179" s="17">
        <f t="shared" si="13"/>
        <v>2027</v>
      </c>
      <c r="V179" s="348"/>
      <c r="W179" s="348"/>
      <c r="X179" s="348"/>
      <c r="Y179" s="348"/>
    </row>
    <row r="180" spans="1:25" s="2" customFormat="1" ht="30.2" customHeight="1" x14ac:dyDescent="0.2">
      <c r="A180" s="348"/>
      <c r="B180" s="348"/>
      <c r="C180" s="348"/>
      <c r="D180" s="348" t="s">
        <v>5768</v>
      </c>
      <c r="E180" s="348"/>
      <c r="F180" s="16" t="s">
        <v>64</v>
      </c>
      <c r="G180" s="348">
        <v>2</v>
      </c>
      <c r="H180" s="348">
        <v>1.6</v>
      </c>
      <c r="I180" s="348" t="s">
        <v>5577</v>
      </c>
      <c r="J180" s="114">
        <v>6.1</v>
      </c>
      <c r="K180" s="114">
        <v>57</v>
      </c>
      <c r="L180" s="114">
        <v>3.5</v>
      </c>
      <c r="M180" s="116">
        <v>2012</v>
      </c>
      <c r="N180" s="16">
        <v>2021</v>
      </c>
      <c r="O180" s="16">
        <v>2025</v>
      </c>
      <c r="P180" s="196" t="s">
        <v>1446</v>
      </c>
      <c r="Q180" s="72" t="s">
        <v>257</v>
      </c>
      <c r="R180" s="17">
        <f t="shared" si="11"/>
        <v>2027</v>
      </c>
      <c r="S180" s="16" t="s">
        <v>63</v>
      </c>
      <c r="T180" s="16"/>
      <c r="U180" s="17">
        <f t="shared" si="13"/>
        <v>2027</v>
      </c>
      <c r="V180" s="348"/>
      <c r="W180" s="348"/>
      <c r="X180" s="348"/>
      <c r="Y180" s="348"/>
    </row>
    <row r="181" spans="1:25" s="2" customFormat="1" ht="30.2" customHeight="1" x14ac:dyDescent="0.2">
      <c r="A181" s="348"/>
      <c r="B181" s="348"/>
      <c r="C181" s="348"/>
      <c r="D181" s="348"/>
      <c r="E181" s="348"/>
      <c r="F181" s="16" t="s">
        <v>64</v>
      </c>
      <c r="G181" s="348"/>
      <c r="H181" s="348"/>
      <c r="I181" s="348"/>
      <c r="J181" s="114">
        <v>2</v>
      </c>
      <c r="K181" s="114">
        <v>45</v>
      </c>
      <c r="L181" s="114">
        <v>4</v>
      </c>
      <c r="M181" s="116">
        <v>2012</v>
      </c>
      <c r="N181" s="16">
        <v>2021</v>
      </c>
      <c r="O181" s="16">
        <v>2025</v>
      </c>
      <c r="P181" s="196" t="s">
        <v>1446</v>
      </c>
      <c r="Q181" s="72" t="s">
        <v>257</v>
      </c>
      <c r="R181" s="17">
        <f t="shared" si="11"/>
        <v>2027</v>
      </c>
      <c r="S181" s="16" t="s">
        <v>63</v>
      </c>
      <c r="T181" s="16"/>
      <c r="U181" s="17">
        <f t="shared" si="13"/>
        <v>2027</v>
      </c>
      <c r="V181" s="348"/>
      <c r="W181" s="348"/>
      <c r="X181" s="348"/>
      <c r="Y181" s="348"/>
    </row>
    <row r="182" spans="1:25" s="2" customFormat="1" ht="30.2" customHeight="1" x14ac:dyDescent="0.2">
      <c r="A182" s="348"/>
      <c r="B182" s="348"/>
      <c r="C182" s="348"/>
      <c r="D182" s="348"/>
      <c r="E182" s="348"/>
      <c r="F182" s="16" t="s">
        <v>64</v>
      </c>
      <c r="G182" s="348"/>
      <c r="H182" s="348"/>
      <c r="I182" s="348"/>
      <c r="J182" s="114">
        <v>0.5</v>
      </c>
      <c r="K182" s="114">
        <v>32</v>
      </c>
      <c r="L182" s="114">
        <v>3</v>
      </c>
      <c r="M182" s="116">
        <v>2012</v>
      </c>
      <c r="N182" s="16">
        <v>2021</v>
      </c>
      <c r="O182" s="16">
        <v>2025</v>
      </c>
      <c r="P182" s="196" t="s">
        <v>1446</v>
      </c>
      <c r="Q182" s="72" t="s">
        <v>257</v>
      </c>
      <c r="R182" s="17">
        <f t="shared" si="11"/>
        <v>2027</v>
      </c>
      <c r="S182" s="16" t="s">
        <v>63</v>
      </c>
      <c r="T182" s="16"/>
      <c r="U182" s="17">
        <f t="shared" si="13"/>
        <v>2027</v>
      </c>
      <c r="V182" s="348"/>
      <c r="W182" s="348"/>
      <c r="X182" s="348"/>
      <c r="Y182" s="348"/>
    </row>
    <row r="183" spans="1:25" s="2" customFormat="1" ht="30.2" customHeight="1" x14ac:dyDescent="0.2">
      <c r="A183" s="348"/>
      <c r="B183" s="348"/>
      <c r="C183" s="348"/>
      <c r="D183" s="348" t="s">
        <v>5769</v>
      </c>
      <c r="E183" s="348"/>
      <c r="F183" s="16" t="s">
        <v>64</v>
      </c>
      <c r="G183" s="348">
        <v>2</v>
      </c>
      <c r="H183" s="348">
        <v>1.6</v>
      </c>
      <c r="I183" s="348" t="s">
        <v>5577</v>
      </c>
      <c r="J183" s="114">
        <v>24.6</v>
      </c>
      <c r="K183" s="114">
        <v>57</v>
      </c>
      <c r="L183" s="114">
        <v>3.5</v>
      </c>
      <c r="M183" s="116">
        <v>2012</v>
      </c>
      <c r="N183" s="16">
        <v>2021</v>
      </c>
      <c r="O183" s="16">
        <v>2025</v>
      </c>
      <c r="P183" s="196" t="s">
        <v>1446</v>
      </c>
      <c r="Q183" s="72" t="s">
        <v>257</v>
      </c>
      <c r="R183" s="17">
        <f t="shared" si="11"/>
        <v>2027</v>
      </c>
      <c r="S183" s="16" t="s">
        <v>63</v>
      </c>
      <c r="T183" s="16"/>
      <c r="U183" s="17">
        <f t="shared" si="13"/>
        <v>2027</v>
      </c>
      <c r="V183" s="348"/>
      <c r="W183" s="348"/>
      <c r="X183" s="348"/>
      <c r="Y183" s="348"/>
    </row>
    <row r="184" spans="1:25" s="2" customFormat="1" ht="30.2" customHeight="1" x14ac:dyDescent="0.2">
      <c r="A184" s="348"/>
      <c r="B184" s="348"/>
      <c r="C184" s="348"/>
      <c r="D184" s="348"/>
      <c r="E184" s="348"/>
      <c r="F184" s="16" t="s">
        <v>64</v>
      </c>
      <c r="G184" s="348"/>
      <c r="H184" s="348"/>
      <c r="I184" s="348"/>
      <c r="J184" s="114">
        <v>6</v>
      </c>
      <c r="K184" s="114">
        <v>45</v>
      </c>
      <c r="L184" s="114">
        <v>4</v>
      </c>
      <c r="M184" s="116">
        <v>2012</v>
      </c>
      <c r="N184" s="16">
        <v>2021</v>
      </c>
      <c r="O184" s="16">
        <v>2025</v>
      </c>
      <c r="P184" s="196" t="s">
        <v>1446</v>
      </c>
      <c r="Q184" s="72" t="s">
        <v>257</v>
      </c>
      <c r="R184" s="17">
        <f t="shared" si="11"/>
        <v>2027</v>
      </c>
      <c r="S184" s="16" t="s">
        <v>63</v>
      </c>
      <c r="T184" s="16"/>
      <c r="U184" s="17">
        <f t="shared" si="13"/>
        <v>2027</v>
      </c>
      <c r="V184" s="348"/>
      <c r="W184" s="348"/>
      <c r="X184" s="348"/>
      <c r="Y184" s="348"/>
    </row>
    <row r="185" spans="1:25" s="2" customFormat="1" ht="30.2" customHeight="1" x14ac:dyDescent="0.2">
      <c r="A185" s="348"/>
      <c r="B185" s="348"/>
      <c r="C185" s="348"/>
      <c r="D185" s="348"/>
      <c r="E185" s="348"/>
      <c r="F185" s="16" t="s">
        <v>64</v>
      </c>
      <c r="G185" s="348"/>
      <c r="H185" s="348"/>
      <c r="I185" s="348"/>
      <c r="J185" s="114">
        <v>1.5</v>
      </c>
      <c r="K185" s="114">
        <v>32</v>
      </c>
      <c r="L185" s="114">
        <v>3</v>
      </c>
      <c r="M185" s="116">
        <v>2012</v>
      </c>
      <c r="N185" s="16">
        <v>2021</v>
      </c>
      <c r="O185" s="16">
        <v>2025</v>
      </c>
      <c r="P185" s="196" t="s">
        <v>1446</v>
      </c>
      <c r="Q185" s="72" t="s">
        <v>257</v>
      </c>
      <c r="R185" s="17">
        <f t="shared" si="11"/>
        <v>2027</v>
      </c>
      <c r="S185" s="16" t="s">
        <v>63</v>
      </c>
      <c r="T185" s="16"/>
      <c r="U185" s="17">
        <f t="shared" ref="U185:U199" si="14">IFERROR(IF(S185="",R185,S185+T185),R185)</f>
        <v>2027</v>
      </c>
      <c r="V185" s="348"/>
      <c r="W185" s="348"/>
      <c r="X185" s="348"/>
      <c r="Y185" s="348"/>
    </row>
    <row r="186" spans="1:25" s="2" customFormat="1" ht="30.2" customHeight="1" x14ac:dyDescent="0.2">
      <c r="A186" s="348">
        <v>41</v>
      </c>
      <c r="B186" s="348" t="s">
        <v>5771</v>
      </c>
      <c r="C186" s="331" t="s">
        <v>5770</v>
      </c>
      <c r="D186" s="331" t="s">
        <v>5764</v>
      </c>
      <c r="E186" s="331" t="s">
        <v>5579</v>
      </c>
      <c r="F186" s="16" t="s">
        <v>709</v>
      </c>
      <c r="G186" s="331">
        <v>0.85</v>
      </c>
      <c r="H186" s="331">
        <v>0.68</v>
      </c>
      <c r="I186" s="331" t="s">
        <v>5577</v>
      </c>
      <c r="J186" s="196">
        <v>359.7</v>
      </c>
      <c r="K186" s="16">
        <v>325</v>
      </c>
      <c r="L186" s="16">
        <v>8</v>
      </c>
      <c r="M186" s="196">
        <v>2012</v>
      </c>
      <c r="N186" s="114">
        <v>2023</v>
      </c>
      <c r="O186" s="114">
        <v>2025</v>
      </c>
      <c r="P186" s="196" t="s">
        <v>2521</v>
      </c>
      <c r="Q186" s="72" t="s">
        <v>83</v>
      </c>
      <c r="R186" s="17">
        <f t="shared" si="11"/>
        <v>2042</v>
      </c>
      <c r="S186" s="16" t="s">
        <v>63</v>
      </c>
      <c r="T186" s="16"/>
      <c r="U186" s="17">
        <f t="shared" si="14"/>
        <v>2042</v>
      </c>
      <c r="V186" s="348">
        <v>3</v>
      </c>
      <c r="W186" s="348">
        <v>1</v>
      </c>
      <c r="X186" s="348">
        <v>4</v>
      </c>
      <c r="Y186" s="348" t="s">
        <v>7003</v>
      </c>
    </row>
    <row r="187" spans="1:25" s="2" customFormat="1" ht="30.2" customHeight="1" x14ac:dyDescent="0.2">
      <c r="A187" s="348"/>
      <c r="B187" s="348"/>
      <c r="C187" s="331"/>
      <c r="D187" s="331"/>
      <c r="E187" s="331"/>
      <c r="F187" s="16" t="s">
        <v>709</v>
      </c>
      <c r="G187" s="331"/>
      <c r="H187" s="331"/>
      <c r="I187" s="331"/>
      <c r="J187" s="196">
        <v>41.2</v>
      </c>
      <c r="K187" s="114">
        <v>159</v>
      </c>
      <c r="L187" s="114">
        <v>5</v>
      </c>
      <c r="M187" s="116">
        <v>2012</v>
      </c>
      <c r="N187" s="114">
        <v>2023</v>
      </c>
      <c r="O187" s="114">
        <v>2025</v>
      </c>
      <c r="P187" s="196" t="s">
        <v>2521</v>
      </c>
      <c r="Q187" s="72" t="s">
        <v>83</v>
      </c>
      <c r="R187" s="17">
        <f t="shared" si="11"/>
        <v>2042</v>
      </c>
      <c r="S187" s="16" t="s">
        <v>63</v>
      </c>
      <c r="T187" s="16"/>
      <c r="U187" s="17">
        <f t="shared" si="14"/>
        <v>2042</v>
      </c>
      <c r="V187" s="348"/>
      <c r="W187" s="348"/>
      <c r="X187" s="348"/>
      <c r="Y187" s="348"/>
    </row>
    <row r="188" spans="1:25" s="2" customFormat="1" ht="30.2" customHeight="1" x14ac:dyDescent="0.2">
      <c r="A188" s="348"/>
      <c r="B188" s="348"/>
      <c r="C188" s="331"/>
      <c r="D188" s="331"/>
      <c r="E188" s="331"/>
      <c r="F188" s="16" t="s">
        <v>709</v>
      </c>
      <c r="G188" s="331"/>
      <c r="H188" s="331"/>
      <c r="I188" s="331"/>
      <c r="J188" s="196">
        <v>9</v>
      </c>
      <c r="K188" s="114">
        <v>89</v>
      </c>
      <c r="L188" s="114">
        <v>4</v>
      </c>
      <c r="M188" s="116">
        <v>2012</v>
      </c>
      <c r="N188" s="114">
        <v>2023</v>
      </c>
      <c r="O188" s="114">
        <v>2025</v>
      </c>
      <c r="P188" s="196" t="s">
        <v>2521</v>
      </c>
      <c r="Q188" s="72" t="s">
        <v>83</v>
      </c>
      <c r="R188" s="17">
        <f t="shared" si="11"/>
        <v>2042</v>
      </c>
      <c r="S188" s="16" t="s">
        <v>63</v>
      </c>
      <c r="T188" s="16"/>
      <c r="U188" s="17">
        <f t="shared" si="14"/>
        <v>2042</v>
      </c>
      <c r="V188" s="348"/>
      <c r="W188" s="348"/>
      <c r="X188" s="348"/>
      <c r="Y188" s="348"/>
    </row>
    <row r="189" spans="1:25" s="2" customFormat="1" ht="30.2" customHeight="1" x14ac:dyDescent="0.2">
      <c r="A189" s="348"/>
      <c r="B189" s="348"/>
      <c r="C189" s="331"/>
      <c r="D189" s="331"/>
      <c r="E189" s="331"/>
      <c r="F189" s="16" t="s">
        <v>709</v>
      </c>
      <c r="G189" s="331"/>
      <c r="H189" s="331"/>
      <c r="I189" s="331"/>
      <c r="J189" s="196">
        <v>7</v>
      </c>
      <c r="K189" s="114">
        <v>32</v>
      </c>
      <c r="L189" s="114">
        <v>3</v>
      </c>
      <c r="M189" s="116">
        <v>2012</v>
      </c>
      <c r="N189" s="114">
        <v>2023</v>
      </c>
      <c r="O189" s="114">
        <v>2025</v>
      </c>
      <c r="P189" s="196" t="s">
        <v>2521</v>
      </c>
      <c r="Q189" s="72" t="s">
        <v>83</v>
      </c>
      <c r="R189" s="17">
        <f t="shared" si="11"/>
        <v>2042</v>
      </c>
      <c r="S189" s="16" t="s">
        <v>63</v>
      </c>
      <c r="T189" s="16"/>
      <c r="U189" s="17">
        <f t="shared" si="14"/>
        <v>2042</v>
      </c>
      <c r="V189" s="348"/>
      <c r="W189" s="348"/>
      <c r="X189" s="348"/>
      <c r="Y189" s="348"/>
    </row>
    <row r="190" spans="1:25" s="2" customFormat="1" ht="30.2" customHeight="1" x14ac:dyDescent="0.2">
      <c r="A190" s="348"/>
      <c r="B190" s="348"/>
      <c r="C190" s="331"/>
      <c r="D190" s="348" t="s">
        <v>5751</v>
      </c>
      <c r="E190" s="331"/>
      <c r="F190" s="16" t="s">
        <v>709</v>
      </c>
      <c r="G190" s="348">
        <v>0.85</v>
      </c>
      <c r="H190" s="348">
        <v>0.68</v>
      </c>
      <c r="I190" s="348" t="s">
        <v>5577</v>
      </c>
      <c r="J190" s="114">
        <v>23</v>
      </c>
      <c r="K190" s="114">
        <v>325</v>
      </c>
      <c r="L190" s="114">
        <v>8</v>
      </c>
      <c r="M190" s="116">
        <v>2012</v>
      </c>
      <c r="N190" s="114">
        <v>2023</v>
      </c>
      <c r="O190" s="114">
        <v>2025</v>
      </c>
      <c r="P190" s="196" t="s">
        <v>2521</v>
      </c>
      <c r="Q190" s="72" t="s">
        <v>83</v>
      </c>
      <c r="R190" s="17">
        <f t="shared" si="11"/>
        <v>2042</v>
      </c>
      <c r="S190" s="16" t="s">
        <v>63</v>
      </c>
      <c r="T190" s="16"/>
      <c r="U190" s="17">
        <f t="shared" si="14"/>
        <v>2042</v>
      </c>
      <c r="V190" s="348"/>
      <c r="W190" s="348"/>
      <c r="X190" s="348"/>
      <c r="Y190" s="348"/>
    </row>
    <row r="191" spans="1:25" s="2" customFormat="1" ht="30.2" customHeight="1" x14ac:dyDescent="0.2">
      <c r="A191" s="348"/>
      <c r="B191" s="348"/>
      <c r="C191" s="331"/>
      <c r="D191" s="348"/>
      <c r="E191" s="331"/>
      <c r="F191" s="16" t="s">
        <v>709</v>
      </c>
      <c r="G191" s="348"/>
      <c r="H191" s="348"/>
      <c r="I191" s="348"/>
      <c r="J191" s="114">
        <v>0.6</v>
      </c>
      <c r="K191" s="114">
        <v>219</v>
      </c>
      <c r="L191" s="114">
        <v>7</v>
      </c>
      <c r="M191" s="116">
        <v>2012</v>
      </c>
      <c r="N191" s="114">
        <v>2023</v>
      </c>
      <c r="O191" s="114">
        <v>2025</v>
      </c>
      <c r="P191" s="196" t="s">
        <v>2521</v>
      </c>
      <c r="Q191" s="72" t="s">
        <v>83</v>
      </c>
      <c r="R191" s="17">
        <f t="shared" si="11"/>
        <v>2042</v>
      </c>
      <c r="S191" s="16" t="s">
        <v>63</v>
      </c>
      <c r="T191" s="16"/>
      <c r="U191" s="17">
        <f t="shared" si="14"/>
        <v>2042</v>
      </c>
      <c r="V191" s="348"/>
      <c r="W191" s="348"/>
      <c r="X191" s="348"/>
      <c r="Y191" s="348"/>
    </row>
    <row r="192" spans="1:25" s="2" customFormat="1" ht="30.2" customHeight="1" x14ac:dyDescent="0.2">
      <c r="A192" s="348"/>
      <c r="B192" s="348"/>
      <c r="C192" s="331"/>
      <c r="D192" s="348"/>
      <c r="E192" s="331"/>
      <c r="F192" s="16" t="s">
        <v>709</v>
      </c>
      <c r="G192" s="348"/>
      <c r="H192" s="348"/>
      <c r="I192" s="348"/>
      <c r="J192" s="114">
        <v>1.2</v>
      </c>
      <c r="K192" s="114">
        <v>32</v>
      </c>
      <c r="L192" s="114">
        <v>3</v>
      </c>
      <c r="M192" s="116">
        <v>2012</v>
      </c>
      <c r="N192" s="114">
        <v>2023</v>
      </c>
      <c r="O192" s="114">
        <v>2025</v>
      </c>
      <c r="P192" s="196" t="s">
        <v>2521</v>
      </c>
      <c r="Q192" s="72" t="s">
        <v>83</v>
      </c>
      <c r="R192" s="17">
        <f t="shared" si="11"/>
        <v>2042</v>
      </c>
      <c r="S192" s="16" t="s">
        <v>63</v>
      </c>
      <c r="T192" s="16"/>
      <c r="U192" s="17">
        <f t="shared" si="14"/>
        <v>2042</v>
      </c>
      <c r="V192" s="348"/>
      <c r="W192" s="348"/>
      <c r="X192" s="348"/>
      <c r="Y192" s="348"/>
    </row>
    <row r="193" spans="1:25" s="2" customFormat="1" ht="30.2" customHeight="1" x14ac:dyDescent="0.2">
      <c r="A193" s="348"/>
      <c r="B193" s="348"/>
      <c r="C193" s="331"/>
      <c r="D193" s="348" t="s">
        <v>5772</v>
      </c>
      <c r="E193" s="331"/>
      <c r="F193" s="16" t="s">
        <v>709</v>
      </c>
      <c r="G193" s="348">
        <v>0.85</v>
      </c>
      <c r="H193" s="348">
        <v>0.68</v>
      </c>
      <c r="I193" s="348" t="s">
        <v>5773</v>
      </c>
      <c r="J193" s="114">
        <v>11.52</v>
      </c>
      <c r="K193" s="114">
        <v>159</v>
      </c>
      <c r="L193" s="114">
        <v>4.5</v>
      </c>
      <c r="M193" s="116">
        <v>2012</v>
      </c>
      <c r="N193" s="114">
        <v>2023</v>
      </c>
      <c r="O193" s="114">
        <v>2025</v>
      </c>
      <c r="P193" s="196" t="s">
        <v>2521</v>
      </c>
      <c r="Q193" s="72" t="s">
        <v>257</v>
      </c>
      <c r="R193" s="17">
        <f t="shared" si="11"/>
        <v>2042</v>
      </c>
      <c r="S193" s="16" t="s">
        <v>63</v>
      </c>
      <c r="T193" s="16"/>
      <c r="U193" s="17">
        <f t="shared" si="14"/>
        <v>2042</v>
      </c>
      <c r="V193" s="348"/>
      <c r="W193" s="348"/>
      <c r="X193" s="348"/>
      <c r="Y193" s="348"/>
    </row>
    <row r="194" spans="1:25" s="2" customFormat="1" ht="30.2" customHeight="1" x14ac:dyDescent="0.2">
      <c r="A194" s="348"/>
      <c r="B194" s="348"/>
      <c r="C194" s="331"/>
      <c r="D194" s="348"/>
      <c r="E194" s="331"/>
      <c r="F194" s="16" t="s">
        <v>709</v>
      </c>
      <c r="G194" s="348"/>
      <c r="H194" s="348"/>
      <c r="I194" s="348"/>
      <c r="J194" s="114">
        <v>2.4</v>
      </c>
      <c r="K194" s="114">
        <v>32</v>
      </c>
      <c r="L194" s="114">
        <v>3</v>
      </c>
      <c r="M194" s="116">
        <v>2012</v>
      </c>
      <c r="N194" s="114">
        <v>2023</v>
      </c>
      <c r="O194" s="114">
        <v>2025</v>
      </c>
      <c r="P194" s="196" t="s">
        <v>2521</v>
      </c>
      <c r="Q194" s="72" t="s">
        <v>257</v>
      </c>
      <c r="R194" s="17">
        <f t="shared" si="11"/>
        <v>2042</v>
      </c>
      <c r="S194" s="16" t="s">
        <v>63</v>
      </c>
      <c r="T194" s="16"/>
      <c r="U194" s="17">
        <f t="shared" si="14"/>
        <v>2042</v>
      </c>
      <c r="V194" s="348"/>
      <c r="W194" s="348"/>
      <c r="X194" s="348"/>
      <c r="Y194" s="348"/>
    </row>
    <row r="195" spans="1:25" s="2" customFormat="1" ht="30.2" customHeight="1" x14ac:dyDescent="0.2">
      <c r="A195" s="348">
        <v>42</v>
      </c>
      <c r="B195" s="348" t="s">
        <v>5774</v>
      </c>
      <c r="C195" s="331" t="s">
        <v>5770</v>
      </c>
      <c r="D195" s="331" t="s">
        <v>5765</v>
      </c>
      <c r="E195" s="331" t="s">
        <v>5579</v>
      </c>
      <c r="F195" s="16" t="s">
        <v>709</v>
      </c>
      <c r="G195" s="331">
        <v>0.85</v>
      </c>
      <c r="H195" s="331">
        <v>0.68</v>
      </c>
      <c r="I195" s="331" t="s">
        <v>5577</v>
      </c>
      <c r="J195" s="196">
        <v>122.8</v>
      </c>
      <c r="K195" s="16">
        <v>219</v>
      </c>
      <c r="L195" s="16">
        <v>7</v>
      </c>
      <c r="M195" s="196">
        <v>2012</v>
      </c>
      <c r="N195" s="114">
        <v>2023</v>
      </c>
      <c r="O195" s="114">
        <v>2025</v>
      </c>
      <c r="P195" s="196" t="s">
        <v>252</v>
      </c>
      <c r="Q195" s="72" t="s">
        <v>83</v>
      </c>
      <c r="R195" s="17">
        <f t="shared" si="11"/>
        <v>2032</v>
      </c>
      <c r="S195" s="16" t="s">
        <v>63</v>
      </c>
      <c r="T195" s="16"/>
      <c r="U195" s="17">
        <f t="shared" si="14"/>
        <v>2032</v>
      </c>
      <c r="V195" s="348">
        <v>4</v>
      </c>
      <c r="W195" s="348"/>
      <c r="X195" s="348">
        <v>4</v>
      </c>
      <c r="Y195" s="348" t="s">
        <v>7003</v>
      </c>
    </row>
    <row r="196" spans="1:25" s="2" customFormat="1" ht="30.2" customHeight="1" x14ac:dyDescent="0.2">
      <c r="A196" s="348"/>
      <c r="B196" s="348"/>
      <c r="C196" s="331"/>
      <c r="D196" s="331"/>
      <c r="E196" s="331"/>
      <c r="F196" s="16" t="s">
        <v>709</v>
      </c>
      <c r="G196" s="331"/>
      <c r="H196" s="331"/>
      <c r="I196" s="331"/>
      <c r="J196" s="196">
        <v>12.2</v>
      </c>
      <c r="K196" s="114">
        <v>159</v>
      </c>
      <c r="L196" s="114">
        <v>6</v>
      </c>
      <c r="M196" s="116">
        <v>2012</v>
      </c>
      <c r="N196" s="114">
        <v>2023</v>
      </c>
      <c r="O196" s="114">
        <v>2025</v>
      </c>
      <c r="P196" s="196" t="s">
        <v>252</v>
      </c>
      <c r="Q196" s="72" t="s">
        <v>83</v>
      </c>
      <c r="R196" s="17">
        <f t="shared" si="11"/>
        <v>2032</v>
      </c>
      <c r="S196" s="16" t="s">
        <v>63</v>
      </c>
      <c r="T196" s="16"/>
      <c r="U196" s="17">
        <f t="shared" si="14"/>
        <v>2032</v>
      </c>
      <c r="V196" s="348"/>
      <c r="W196" s="348"/>
      <c r="X196" s="348"/>
      <c r="Y196" s="348"/>
    </row>
    <row r="197" spans="1:25" s="2" customFormat="1" ht="30.2" customHeight="1" x14ac:dyDescent="0.2">
      <c r="A197" s="348"/>
      <c r="B197" s="348"/>
      <c r="C197" s="331"/>
      <c r="D197" s="331"/>
      <c r="E197" s="331"/>
      <c r="F197" s="16" t="s">
        <v>709</v>
      </c>
      <c r="G197" s="331"/>
      <c r="H197" s="331"/>
      <c r="I197" s="331"/>
      <c r="J197" s="196">
        <v>4.2</v>
      </c>
      <c r="K197" s="114">
        <v>108</v>
      </c>
      <c r="L197" s="114">
        <v>4</v>
      </c>
      <c r="M197" s="116">
        <v>2012</v>
      </c>
      <c r="N197" s="114">
        <v>2023</v>
      </c>
      <c r="O197" s="114">
        <v>2025</v>
      </c>
      <c r="P197" s="196" t="s">
        <v>252</v>
      </c>
      <c r="Q197" s="72" t="s">
        <v>83</v>
      </c>
      <c r="R197" s="17">
        <f t="shared" si="11"/>
        <v>2032</v>
      </c>
      <c r="S197" s="16" t="s">
        <v>63</v>
      </c>
      <c r="T197" s="16"/>
      <c r="U197" s="17">
        <f t="shared" si="14"/>
        <v>2032</v>
      </c>
      <c r="V197" s="348"/>
      <c r="W197" s="348"/>
      <c r="X197" s="348"/>
      <c r="Y197" s="348"/>
    </row>
    <row r="198" spans="1:25" s="2" customFormat="1" ht="30.2" customHeight="1" x14ac:dyDescent="0.2">
      <c r="A198" s="348"/>
      <c r="B198" s="348"/>
      <c r="C198" s="331"/>
      <c r="D198" s="331"/>
      <c r="E198" s="331"/>
      <c r="F198" s="16" t="s">
        <v>709</v>
      </c>
      <c r="G198" s="331"/>
      <c r="H198" s="331"/>
      <c r="I198" s="331"/>
      <c r="J198" s="196">
        <v>0.5</v>
      </c>
      <c r="K198" s="114">
        <v>32</v>
      </c>
      <c r="L198" s="114">
        <v>3</v>
      </c>
      <c r="M198" s="116">
        <v>2012</v>
      </c>
      <c r="N198" s="114">
        <v>2023</v>
      </c>
      <c r="O198" s="114">
        <v>2025</v>
      </c>
      <c r="P198" s="196" t="s">
        <v>252</v>
      </c>
      <c r="Q198" s="72" t="s">
        <v>83</v>
      </c>
      <c r="R198" s="17">
        <f t="shared" si="11"/>
        <v>2032</v>
      </c>
      <c r="S198" s="16" t="s">
        <v>63</v>
      </c>
      <c r="T198" s="16"/>
      <c r="U198" s="17">
        <f t="shared" si="14"/>
        <v>2032</v>
      </c>
      <c r="V198" s="348"/>
      <c r="W198" s="348"/>
      <c r="X198" s="348"/>
      <c r="Y198" s="348"/>
    </row>
    <row r="199" spans="1:25" s="2" customFormat="1" ht="30.2" customHeight="1" x14ac:dyDescent="0.2">
      <c r="A199" s="348"/>
      <c r="B199" s="348"/>
      <c r="C199" s="331"/>
      <c r="D199" s="114" t="s">
        <v>5775</v>
      </c>
      <c r="E199" s="114" t="s">
        <v>5579</v>
      </c>
      <c r="F199" s="16" t="s">
        <v>709</v>
      </c>
      <c r="G199" s="114">
        <v>0.85</v>
      </c>
      <c r="H199" s="114">
        <v>0.68</v>
      </c>
      <c r="I199" s="114" t="s">
        <v>5577</v>
      </c>
      <c r="J199" s="114">
        <v>145.69999999999999</v>
      </c>
      <c r="K199" s="114">
        <v>219</v>
      </c>
      <c r="L199" s="114">
        <v>6</v>
      </c>
      <c r="M199" s="116">
        <v>2012</v>
      </c>
      <c r="N199" s="114">
        <v>2023</v>
      </c>
      <c r="O199" s="114">
        <v>2025</v>
      </c>
      <c r="P199" s="196" t="s">
        <v>252</v>
      </c>
      <c r="Q199" s="72" t="s">
        <v>83</v>
      </c>
      <c r="R199" s="17">
        <f t="shared" si="11"/>
        <v>2032</v>
      </c>
      <c r="S199" s="16" t="s">
        <v>63</v>
      </c>
      <c r="T199" s="16"/>
      <c r="U199" s="17">
        <f t="shared" si="14"/>
        <v>2032</v>
      </c>
      <c r="V199" s="348"/>
      <c r="W199" s="348"/>
      <c r="X199" s="348"/>
      <c r="Y199" s="348"/>
    </row>
    <row r="200" spans="1:25" s="2" customFormat="1" ht="30.2" customHeight="1" x14ac:dyDescent="0.2">
      <c r="A200" s="348">
        <v>43</v>
      </c>
      <c r="B200" s="347" t="s">
        <v>5776</v>
      </c>
      <c r="C200" s="348" t="s">
        <v>5777</v>
      </c>
      <c r="D200" s="348" t="s">
        <v>5778</v>
      </c>
      <c r="E200" s="348" t="s">
        <v>5779</v>
      </c>
      <c r="F200" s="114" t="s">
        <v>64</v>
      </c>
      <c r="G200" s="348">
        <v>2</v>
      </c>
      <c r="H200" s="348">
        <v>1.6</v>
      </c>
      <c r="I200" s="348" t="s">
        <v>5577</v>
      </c>
      <c r="J200" s="114">
        <v>86.4</v>
      </c>
      <c r="K200" s="114">
        <v>219</v>
      </c>
      <c r="L200" s="114">
        <v>6</v>
      </c>
      <c r="M200" s="116">
        <v>2012</v>
      </c>
      <c r="N200" s="114">
        <v>2024</v>
      </c>
      <c r="O200" s="114">
        <v>2025</v>
      </c>
      <c r="P200" s="196" t="s">
        <v>1115</v>
      </c>
      <c r="Q200" s="72" t="s">
        <v>257</v>
      </c>
      <c r="R200" s="17">
        <f t="shared" si="11"/>
        <v>2022</v>
      </c>
      <c r="S200" s="16">
        <v>2021</v>
      </c>
      <c r="T200" s="16">
        <v>4</v>
      </c>
      <c r="U200" s="17">
        <f t="shared" ref="U200:U230" si="15">IFERROR(IF(S200="",R200,S200+T200),R200)</f>
        <v>2025</v>
      </c>
      <c r="V200" s="348">
        <v>151</v>
      </c>
      <c r="W200" s="348">
        <v>178</v>
      </c>
      <c r="X200" s="348">
        <v>329</v>
      </c>
      <c r="Y200" s="348" t="s">
        <v>7003</v>
      </c>
    </row>
    <row r="201" spans="1:25" s="2" customFormat="1" ht="30.2" customHeight="1" x14ac:dyDescent="0.2">
      <c r="A201" s="348"/>
      <c r="B201" s="347"/>
      <c r="C201" s="348"/>
      <c r="D201" s="348"/>
      <c r="E201" s="348"/>
      <c r="F201" s="114" t="s">
        <v>64</v>
      </c>
      <c r="G201" s="348"/>
      <c r="H201" s="348"/>
      <c r="I201" s="348"/>
      <c r="J201" s="114">
        <v>108</v>
      </c>
      <c r="K201" s="114">
        <v>108</v>
      </c>
      <c r="L201" s="114">
        <v>4</v>
      </c>
      <c r="M201" s="116">
        <v>2012</v>
      </c>
      <c r="N201" s="114">
        <v>2024</v>
      </c>
      <c r="O201" s="114">
        <v>2025</v>
      </c>
      <c r="P201" s="196" t="s">
        <v>1115</v>
      </c>
      <c r="Q201" s="72" t="s">
        <v>257</v>
      </c>
      <c r="R201" s="17">
        <f t="shared" si="11"/>
        <v>2022</v>
      </c>
      <c r="S201" s="16">
        <v>2021</v>
      </c>
      <c r="T201" s="16">
        <v>4</v>
      </c>
      <c r="U201" s="17">
        <f t="shared" si="15"/>
        <v>2025</v>
      </c>
      <c r="V201" s="348"/>
      <c r="W201" s="348"/>
      <c r="X201" s="348"/>
      <c r="Y201" s="348"/>
    </row>
    <row r="202" spans="1:25" s="2" customFormat="1" ht="30.2" customHeight="1" x14ac:dyDescent="0.2">
      <c r="A202" s="348"/>
      <c r="B202" s="347"/>
      <c r="C202" s="348"/>
      <c r="D202" s="348"/>
      <c r="E202" s="348"/>
      <c r="F202" s="114" t="s">
        <v>64</v>
      </c>
      <c r="G202" s="348"/>
      <c r="H202" s="348"/>
      <c r="I202" s="348"/>
      <c r="J202" s="114">
        <v>57</v>
      </c>
      <c r="K202" s="114">
        <v>57</v>
      </c>
      <c r="L202" s="114">
        <v>3.5</v>
      </c>
      <c r="M202" s="116">
        <v>2012</v>
      </c>
      <c r="N202" s="114">
        <v>2024</v>
      </c>
      <c r="O202" s="114">
        <v>2025</v>
      </c>
      <c r="P202" s="196" t="s">
        <v>1115</v>
      </c>
      <c r="Q202" s="72" t="s">
        <v>257</v>
      </c>
      <c r="R202" s="17">
        <f t="shared" ref="R202:R271" si="16">IF(M202="","",M202+P202)</f>
        <v>2022</v>
      </c>
      <c r="S202" s="16">
        <v>2021</v>
      </c>
      <c r="T202" s="16">
        <v>4</v>
      </c>
      <c r="U202" s="17">
        <f t="shared" si="15"/>
        <v>2025</v>
      </c>
      <c r="V202" s="348"/>
      <c r="W202" s="348"/>
      <c r="X202" s="348"/>
      <c r="Y202" s="348"/>
    </row>
    <row r="203" spans="1:25" s="2" customFormat="1" ht="30.2" customHeight="1" x14ac:dyDescent="0.2">
      <c r="A203" s="348"/>
      <c r="B203" s="347"/>
      <c r="C203" s="348"/>
      <c r="D203" s="331" t="s">
        <v>5780</v>
      </c>
      <c r="E203" s="348"/>
      <c r="F203" s="114" t="s">
        <v>64</v>
      </c>
      <c r="G203" s="331">
        <v>2</v>
      </c>
      <c r="H203" s="331">
        <v>1.6</v>
      </c>
      <c r="I203" s="331" t="s">
        <v>5577</v>
      </c>
      <c r="J203" s="196">
        <v>8</v>
      </c>
      <c r="K203" s="16">
        <v>426</v>
      </c>
      <c r="L203" s="16">
        <v>9</v>
      </c>
      <c r="M203" s="196">
        <v>2012</v>
      </c>
      <c r="N203" s="114">
        <v>2024</v>
      </c>
      <c r="O203" s="114">
        <v>2025</v>
      </c>
      <c r="P203" s="196" t="s">
        <v>1115</v>
      </c>
      <c r="Q203" s="72" t="s">
        <v>257</v>
      </c>
      <c r="R203" s="17">
        <f t="shared" si="16"/>
        <v>2022</v>
      </c>
      <c r="S203" s="16">
        <v>2021</v>
      </c>
      <c r="T203" s="16">
        <v>4</v>
      </c>
      <c r="U203" s="17">
        <f t="shared" si="15"/>
        <v>2025</v>
      </c>
      <c r="V203" s="348"/>
      <c r="W203" s="348"/>
      <c r="X203" s="348"/>
      <c r="Y203" s="348"/>
    </row>
    <row r="204" spans="1:25" s="2" customFormat="1" ht="30.2" customHeight="1" x14ac:dyDescent="0.2">
      <c r="A204" s="348"/>
      <c r="B204" s="347"/>
      <c r="C204" s="348"/>
      <c r="D204" s="331"/>
      <c r="E204" s="348"/>
      <c r="F204" s="114" t="s">
        <v>64</v>
      </c>
      <c r="G204" s="331"/>
      <c r="H204" s="331"/>
      <c r="I204" s="331"/>
      <c r="J204" s="196">
        <v>53.2</v>
      </c>
      <c r="K204" s="114">
        <v>219</v>
      </c>
      <c r="L204" s="114">
        <v>7</v>
      </c>
      <c r="M204" s="116">
        <v>2012</v>
      </c>
      <c r="N204" s="114">
        <v>2024</v>
      </c>
      <c r="O204" s="114">
        <v>2025</v>
      </c>
      <c r="P204" s="196" t="s">
        <v>1115</v>
      </c>
      <c r="Q204" s="72" t="s">
        <v>257</v>
      </c>
      <c r="R204" s="17">
        <f t="shared" si="16"/>
        <v>2022</v>
      </c>
      <c r="S204" s="16">
        <v>2021</v>
      </c>
      <c r="T204" s="16">
        <v>4</v>
      </c>
      <c r="U204" s="17">
        <f t="shared" si="15"/>
        <v>2025</v>
      </c>
      <c r="V204" s="348"/>
      <c r="W204" s="348"/>
      <c r="X204" s="348"/>
      <c r="Y204" s="348"/>
    </row>
    <row r="205" spans="1:25" s="2" customFormat="1" ht="30.2" customHeight="1" x14ac:dyDescent="0.2">
      <c r="A205" s="348"/>
      <c r="B205" s="347"/>
      <c r="C205" s="348"/>
      <c r="D205" s="331"/>
      <c r="E205" s="348"/>
      <c r="F205" s="114" t="s">
        <v>64</v>
      </c>
      <c r="G205" s="331"/>
      <c r="H205" s="331"/>
      <c r="I205" s="331"/>
      <c r="J205" s="196">
        <v>44.3</v>
      </c>
      <c r="K205" s="114">
        <v>108</v>
      </c>
      <c r="L205" s="114">
        <v>4</v>
      </c>
      <c r="M205" s="116">
        <v>2012</v>
      </c>
      <c r="N205" s="114">
        <v>2024</v>
      </c>
      <c r="O205" s="114">
        <v>2025</v>
      </c>
      <c r="P205" s="196" t="s">
        <v>1115</v>
      </c>
      <c r="Q205" s="72" t="s">
        <v>257</v>
      </c>
      <c r="R205" s="17">
        <f t="shared" si="16"/>
        <v>2022</v>
      </c>
      <c r="S205" s="16">
        <v>2021</v>
      </c>
      <c r="T205" s="16">
        <v>4</v>
      </c>
      <c r="U205" s="17">
        <f t="shared" si="15"/>
        <v>2025</v>
      </c>
      <c r="V205" s="348"/>
      <c r="W205" s="348"/>
      <c r="X205" s="348"/>
      <c r="Y205" s="348"/>
    </row>
    <row r="206" spans="1:25" s="2" customFormat="1" ht="30.2" customHeight="1" x14ac:dyDescent="0.2">
      <c r="A206" s="348"/>
      <c r="B206" s="347"/>
      <c r="C206" s="348"/>
      <c r="D206" s="331"/>
      <c r="E206" s="348"/>
      <c r="F206" s="114" t="s">
        <v>64</v>
      </c>
      <c r="G206" s="331"/>
      <c r="H206" s="331"/>
      <c r="I206" s="331"/>
      <c r="J206" s="196">
        <v>74.599999999999994</v>
      </c>
      <c r="K206" s="114">
        <v>57</v>
      </c>
      <c r="L206" s="114">
        <v>3.5</v>
      </c>
      <c r="M206" s="116">
        <v>2012</v>
      </c>
      <c r="N206" s="114">
        <v>2024</v>
      </c>
      <c r="O206" s="114">
        <v>2025</v>
      </c>
      <c r="P206" s="196" t="s">
        <v>1115</v>
      </c>
      <c r="Q206" s="72" t="s">
        <v>257</v>
      </c>
      <c r="R206" s="17">
        <f t="shared" si="16"/>
        <v>2022</v>
      </c>
      <c r="S206" s="16">
        <v>2021</v>
      </c>
      <c r="T206" s="16">
        <v>4</v>
      </c>
      <c r="U206" s="17">
        <f t="shared" si="15"/>
        <v>2025</v>
      </c>
      <c r="V206" s="348"/>
      <c r="W206" s="348"/>
      <c r="X206" s="348"/>
      <c r="Y206" s="348"/>
    </row>
    <row r="207" spans="1:25" s="2" customFormat="1" ht="30.2" customHeight="1" x14ac:dyDescent="0.25">
      <c r="A207" s="348"/>
      <c r="B207" s="347"/>
      <c r="C207" s="348"/>
      <c r="D207" s="331" t="s">
        <v>5778</v>
      </c>
      <c r="E207" s="348"/>
      <c r="F207" s="114" t="s">
        <v>64</v>
      </c>
      <c r="G207" s="331">
        <v>2</v>
      </c>
      <c r="H207" s="331">
        <v>1.6</v>
      </c>
      <c r="I207" s="331" t="s">
        <v>5577</v>
      </c>
      <c r="J207" s="196">
        <v>17</v>
      </c>
      <c r="K207" s="16">
        <v>108</v>
      </c>
      <c r="L207" s="16">
        <v>4</v>
      </c>
      <c r="M207" s="196">
        <v>2012</v>
      </c>
      <c r="N207" s="114">
        <v>2024</v>
      </c>
      <c r="O207" s="114">
        <v>2025</v>
      </c>
      <c r="P207" s="196" t="s">
        <v>1115</v>
      </c>
      <c r="Q207" s="72" t="s">
        <v>257</v>
      </c>
      <c r="R207" s="266">
        <f t="shared" si="16"/>
        <v>2022</v>
      </c>
      <c r="S207" s="16">
        <v>2021</v>
      </c>
      <c r="T207" s="16">
        <v>4</v>
      </c>
      <c r="U207" s="17">
        <f t="shared" si="15"/>
        <v>2025</v>
      </c>
      <c r="V207" s="348"/>
      <c r="W207" s="348"/>
      <c r="X207" s="348"/>
      <c r="Y207" s="348"/>
    </row>
    <row r="208" spans="1:25" s="2" customFormat="1" ht="30.2" customHeight="1" x14ac:dyDescent="0.2">
      <c r="A208" s="348"/>
      <c r="B208" s="347"/>
      <c r="C208" s="348"/>
      <c r="D208" s="331"/>
      <c r="E208" s="348"/>
      <c r="F208" s="114" t="s">
        <v>64</v>
      </c>
      <c r="G208" s="331"/>
      <c r="H208" s="331"/>
      <c r="I208" s="331"/>
      <c r="J208" s="196">
        <v>0.3</v>
      </c>
      <c r="K208" s="114">
        <v>89</v>
      </c>
      <c r="L208" s="114">
        <v>3.5</v>
      </c>
      <c r="M208" s="116">
        <v>2012</v>
      </c>
      <c r="N208" s="114">
        <v>2024</v>
      </c>
      <c r="O208" s="114">
        <v>2025</v>
      </c>
      <c r="P208" s="196" t="s">
        <v>1115</v>
      </c>
      <c r="Q208" s="72" t="s">
        <v>257</v>
      </c>
      <c r="R208" s="17">
        <f t="shared" si="16"/>
        <v>2022</v>
      </c>
      <c r="S208" s="16">
        <v>2021</v>
      </c>
      <c r="T208" s="16">
        <v>4</v>
      </c>
      <c r="U208" s="17">
        <f t="shared" si="15"/>
        <v>2025</v>
      </c>
      <c r="V208" s="348"/>
      <c r="W208" s="348"/>
      <c r="X208" s="348"/>
      <c r="Y208" s="348"/>
    </row>
    <row r="209" spans="1:25" s="2" customFormat="1" ht="30.2" customHeight="1" x14ac:dyDescent="0.2">
      <c r="A209" s="348"/>
      <c r="B209" s="347"/>
      <c r="C209" s="348"/>
      <c r="D209" s="331"/>
      <c r="E209" s="348"/>
      <c r="F209" s="114" t="s">
        <v>64</v>
      </c>
      <c r="G209" s="331"/>
      <c r="H209" s="331"/>
      <c r="I209" s="331"/>
      <c r="J209" s="196">
        <v>3.8</v>
      </c>
      <c r="K209" s="114">
        <v>57</v>
      </c>
      <c r="L209" s="114">
        <v>3.5</v>
      </c>
      <c r="M209" s="116">
        <v>2012</v>
      </c>
      <c r="N209" s="114">
        <v>2024</v>
      </c>
      <c r="O209" s="114">
        <v>2025</v>
      </c>
      <c r="P209" s="196" t="s">
        <v>1115</v>
      </c>
      <c r="Q209" s="72" t="s">
        <v>257</v>
      </c>
      <c r="R209" s="17">
        <f t="shared" si="16"/>
        <v>2022</v>
      </c>
      <c r="S209" s="16">
        <v>2021</v>
      </c>
      <c r="T209" s="16">
        <v>4</v>
      </c>
      <c r="U209" s="17">
        <f t="shared" si="15"/>
        <v>2025</v>
      </c>
      <c r="V209" s="348"/>
      <c r="W209" s="348"/>
      <c r="X209" s="348"/>
      <c r="Y209" s="348"/>
    </row>
    <row r="210" spans="1:25" s="2" customFormat="1" ht="30.2" customHeight="1" x14ac:dyDescent="0.2">
      <c r="A210" s="348"/>
      <c r="B210" s="347"/>
      <c r="C210" s="348"/>
      <c r="D210" s="331"/>
      <c r="E210" s="348"/>
      <c r="F210" s="114" t="s">
        <v>64</v>
      </c>
      <c r="G210" s="331"/>
      <c r="H210" s="331"/>
      <c r="I210" s="331"/>
      <c r="J210" s="196">
        <v>20</v>
      </c>
      <c r="K210" s="114">
        <v>32</v>
      </c>
      <c r="L210" s="114">
        <v>3</v>
      </c>
      <c r="M210" s="116">
        <v>2012</v>
      </c>
      <c r="N210" s="114">
        <v>2024</v>
      </c>
      <c r="O210" s="114">
        <v>2025</v>
      </c>
      <c r="P210" s="196" t="s">
        <v>1115</v>
      </c>
      <c r="Q210" s="72" t="s">
        <v>257</v>
      </c>
      <c r="R210" s="17">
        <f t="shared" si="16"/>
        <v>2022</v>
      </c>
      <c r="S210" s="16">
        <v>2021</v>
      </c>
      <c r="T210" s="16">
        <v>4</v>
      </c>
      <c r="U210" s="17">
        <f t="shared" si="15"/>
        <v>2025</v>
      </c>
      <c r="V210" s="348"/>
      <c r="W210" s="348"/>
      <c r="X210" s="348"/>
      <c r="Y210" s="348"/>
    </row>
    <row r="211" spans="1:25" s="2" customFormat="1" ht="30.2" customHeight="1" x14ac:dyDescent="0.2">
      <c r="A211" s="348">
        <v>44</v>
      </c>
      <c r="B211" s="347" t="s">
        <v>5781</v>
      </c>
      <c r="C211" s="348" t="s">
        <v>5782</v>
      </c>
      <c r="D211" s="348" t="s">
        <v>5783</v>
      </c>
      <c r="E211" s="348" t="s">
        <v>5784</v>
      </c>
      <c r="F211" s="114" t="s">
        <v>64</v>
      </c>
      <c r="G211" s="348">
        <v>2</v>
      </c>
      <c r="H211" s="348">
        <v>1.6</v>
      </c>
      <c r="I211" s="331" t="s">
        <v>5577</v>
      </c>
      <c r="J211" s="114">
        <v>52.8</v>
      </c>
      <c r="K211" s="114">
        <v>108</v>
      </c>
      <c r="L211" s="114">
        <v>4</v>
      </c>
      <c r="M211" s="116">
        <v>2012</v>
      </c>
      <c r="N211" s="114">
        <v>2024</v>
      </c>
      <c r="O211" s="114">
        <v>2025</v>
      </c>
      <c r="P211" s="196" t="s">
        <v>1115</v>
      </c>
      <c r="Q211" s="72" t="s">
        <v>257</v>
      </c>
      <c r="R211" s="17">
        <f t="shared" si="16"/>
        <v>2022</v>
      </c>
      <c r="S211" s="16">
        <v>2021</v>
      </c>
      <c r="T211" s="16">
        <v>4</v>
      </c>
      <c r="U211" s="17">
        <f t="shared" si="15"/>
        <v>2025</v>
      </c>
      <c r="V211" s="348">
        <v>87</v>
      </c>
      <c r="W211" s="348">
        <v>97</v>
      </c>
      <c r="X211" s="348">
        <v>184</v>
      </c>
      <c r="Y211" s="348" t="s">
        <v>7003</v>
      </c>
    </row>
    <row r="212" spans="1:25" s="2" customFormat="1" ht="30.2" customHeight="1" x14ac:dyDescent="0.2">
      <c r="A212" s="348"/>
      <c r="B212" s="347"/>
      <c r="C212" s="348"/>
      <c r="D212" s="348"/>
      <c r="E212" s="348"/>
      <c r="F212" s="114" t="s">
        <v>64</v>
      </c>
      <c r="G212" s="348"/>
      <c r="H212" s="348"/>
      <c r="I212" s="331"/>
      <c r="J212" s="114">
        <v>19.5</v>
      </c>
      <c r="K212" s="114">
        <v>57</v>
      </c>
      <c r="L212" s="114">
        <v>3.5</v>
      </c>
      <c r="M212" s="116">
        <v>2012</v>
      </c>
      <c r="N212" s="114">
        <v>2024</v>
      </c>
      <c r="O212" s="114">
        <v>2025</v>
      </c>
      <c r="P212" s="196" t="s">
        <v>1115</v>
      </c>
      <c r="Q212" s="72" t="s">
        <v>257</v>
      </c>
      <c r="R212" s="17">
        <f t="shared" si="16"/>
        <v>2022</v>
      </c>
      <c r="S212" s="16">
        <v>2021</v>
      </c>
      <c r="T212" s="16">
        <v>4</v>
      </c>
      <c r="U212" s="17">
        <f t="shared" si="15"/>
        <v>2025</v>
      </c>
      <c r="V212" s="348"/>
      <c r="W212" s="348"/>
      <c r="X212" s="348"/>
      <c r="Y212" s="348"/>
    </row>
    <row r="213" spans="1:25" s="2" customFormat="1" ht="30.2" customHeight="1" x14ac:dyDescent="0.2">
      <c r="A213" s="348"/>
      <c r="B213" s="347"/>
      <c r="C213" s="348"/>
      <c r="D213" s="331" t="s">
        <v>5785</v>
      </c>
      <c r="E213" s="348"/>
      <c r="F213" s="114" t="s">
        <v>64</v>
      </c>
      <c r="G213" s="331">
        <v>2</v>
      </c>
      <c r="H213" s="331">
        <v>1.6</v>
      </c>
      <c r="I213" s="331" t="s">
        <v>5577</v>
      </c>
      <c r="J213" s="196">
        <v>8</v>
      </c>
      <c r="K213" s="16">
        <v>325</v>
      </c>
      <c r="L213" s="16">
        <v>8</v>
      </c>
      <c r="M213" s="196">
        <v>2012</v>
      </c>
      <c r="N213" s="114">
        <v>2024</v>
      </c>
      <c r="O213" s="114">
        <v>2025</v>
      </c>
      <c r="P213" s="196" t="s">
        <v>1115</v>
      </c>
      <c r="Q213" s="72" t="s">
        <v>257</v>
      </c>
      <c r="R213" s="17">
        <f t="shared" si="16"/>
        <v>2022</v>
      </c>
      <c r="S213" s="16">
        <v>2021</v>
      </c>
      <c r="T213" s="16">
        <v>4</v>
      </c>
      <c r="U213" s="17">
        <f t="shared" si="15"/>
        <v>2025</v>
      </c>
      <c r="V213" s="348"/>
      <c r="W213" s="348"/>
      <c r="X213" s="348"/>
      <c r="Y213" s="348"/>
    </row>
    <row r="214" spans="1:25" s="2" customFormat="1" ht="30.2" customHeight="1" x14ac:dyDescent="0.2">
      <c r="A214" s="348"/>
      <c r="B214" s="347"/>
      <c r="C214" s="348"/>
      <c r="D214" s="331"/>
      <c r="E214" s="348"/>
      <c r="F214" s="114" t="s">
        <v>64</v>
      </c>
      <c r="G214" s="331"/>
      <c r="H214" s="331"/>
      <c r="I214" s="331"/>
      <c r="J214" s="196">
        <v>2.7</v>
      </c>
      <c r="K214" s="114">
        <v>219</v>
      </c>
      <c r="L214" s="114">
        <v>7</v>
      </c>
      <c r="M214" s="116">
        <v>2012</v>
      </c>
      <c r="N214" s="114">
        <v>2024</v>
      </c>
      <c r="O214" s="114">
        <v>2025</v>
      </c>
      <c r="P214" s="196" t="s">
        <v>1115</v>
      </c>
      <c r="Q214" s="72" t="s">
        <v>257</v>
      </c>
      <c r="R214" s="17">
        <f t="shared" si="16"/>
        <v>2022</v>
      </c>
      <c r="S214" s="16">
        <v>2021</v>
      </c>
      <c r="T214" s="16">
        <v>4</v>
      </c>
      <c r="U214" s="17">
        <f t="shared" si="15"/>
        <v>2025</v>
      </c>
      <c r="V214" s="348"/>
      <c r="W214" s="348"/>
      <c r="X214" s="348"/>
      <c r="Y214" s="348"/>
    </row>
    <row r="215" spans="1:25" s="2" customFormat="1" ht="30.2" customHeight="1" x14ac:dyDescent="0.2">
      <c r="A215" s="348"/>
      <c r="B215" s="347"/>
      <c r="C215" s="348"/>
      <c r="D215" s="331"/>
      <c r="E215" s="348"/>
      <c r="F215" s="114" t="s">
        <v>64</v>
      </c>
      <c r="G215" s="331"/>
      <c r="H215" s="331"/>
      <c r="I215" s="331"/>
      <c r="J215" s="196">
        <v>45.15</v>
      </c>
      <c r="K215" s="114">
        <v>108</v>
      </c>
      <c r="L215" s="114">
        <v>4</v>
      </c>
      <c r="M215" s="116">
        <v>2012</v>
      </c>
      <c r="N215" s="114">
        <v>2024</v>
      </c>
      <c r="O215" s="114">
        <v>2025</v>
      </c>
      <c r="P215" s="196" t="s">
        <v>1115</v>
      </c>
      <c r="Q215" s="72" t="s">
        <v>257</v>
      </c>
      <c r="R215" s="17">
        <f t="shared" si="16"/>
        <v>2022</v>
      </c>
      <c r="S215" s="16">
        <v>2021</v>
      </c>
      <c r="T215" s="16">
        <v>4</v>
      </c>
      <c r="U215" s="17">
        <f t="shared" si="15"/>
        <v>2025</v>
      </c>
      <c r="V215" s="348"/>
      <c r="W215" s="348"/>
      <c r="X215" s="348"/>
      <c r="Y215" s="348"/>
    </row>
    <row r="216" spans="1:25" s="2" customFormat="1" ht="30.2" customHeight="1" x14ac:dyDescent="0.2">
      <c r="A216" s="348"/>
      <c r="B216" s="347"/>
      <c r="C216" s="348"/>
      <c r="D216" s="331"/>
      <c r="E216" s="348"/>
      <c r="F216" s="114" t="s">
        <v>64</v>
      </c>
      <c r="G216" s="331"/>
      <c r="H216" s="331"/>
      <c r="I216" s="331"/>
      <c r="J216" s="196">
        <v>24.4</v>
      </c>
      <c r="K216" s="114">
        <v>57</v>
      </c>
      <c r="L216" s="114">
        <v>3.5</v>
      </c>
      <c r="M216" s="116">
        <v>2012</v>
      </c>
      <c r="N216" s="114">
        <v>2024</v>
      </c>
      <c r="O216" s="114">
        <v>2025</v>
      </c>
      <c r="P216" s="196" t="s">
        <v>1115</v>
      </c>
      <c r="Q216" s="72" t="s">
        <v>257</v>
      </c>
      <c r="R216" s="17">
        <f t="shared" si="16"/>
        <v>2022</v>
      </c>
      <c r="S216" s="16">
        <v>2021</v>
      </c>
      <c r="T216" s="16">
        <v>4</v>
      </c>
      <c r="U216" s="17">
        <f t="shared" si="15"/>
        <v>2025</v>
      </c>
      <c r="V216" s="348"/>
      <c r="W216" s="348"/>
      <c r="X216" s="348"/>
      <c r="Y216" s="348"/>
    </row>
    <row r="217" spans="1:25" s="2" customFormat="1" ht="30.2" customHeight="1" x14ac:dyDescent="0.2">
      <c r="A217" s="348"/>
      <c r="B217" s="347"/>
      <c r="C217" s="348"/>
      <c r="D217" s="331" t="s">
        <v>5786</v>
      </c>
      <c r="E217" s="348"/>
      <c r="F217" s="114" t="s">
        <v>64</v>
      </c>
      <c r="G217" s="331">
        <v>2</v>
      </c>
      <c r="H217" s="331">
        <v>1.6</v>
      </c>
      <c r="I217" s="331" t="s">
        <v>5577</v>
      </c>
      <c r="J217" s="196">
        <v>17</v>
      </c>
      <c r="K217" s="16">
        <v>108</v>
      </c>
      <c r="L217" s="16">
        <v>4</v>
      </c>
      <c r="M217" s="196">
        <v>2012</v>
      </c>
      <c r="N217" s="114">
        <v>2024</v>
      </c>
      <c r="O217" s="114">
        <v>2025</v>
      </c>
      <c r="P217" s="196" t="s">
        <v>1115</v>
      </c>
      <c r="Q217" s="72" t="s">
        <v>257</v>
      </c>
      <c r="R217" s="17">
        <f t="shared" si="16"/>
        <v>2022</v>
      </c>
      <c r="S217" s="16">
        <v>2021</v>
      </c>
      <c r="T217" s="16">
        <v>4</v>
      </c>
      <c r="U217" s="17">
        <f t="shared" si="15"/>
        <v>2025</v>
      </c>
      <c r="V217" s="348"/>
      <c r="W217" s="348"/>
      <c r="X217" s="348"/>
      <c r="Y217" s="348"/>
    </row>
    <row r="218" spans="1:25" s="2" customFormat="1" ht="30.2" customHeight="1" x14ac:dyDescent="0.2">
      <c r="A218" s="348"/>
      <c r="B218" s="347"/>
      <c r="C218" s="348"/>
      <c r="D218" s="331"/>
      <c r="E218" s="348"/>
      <c r="F218" s="114" t="s">
        <v>64</v>
      </c>
      <c r="G218" s="331"/>
      <c r="H218" s="331"/>
      <c r="I218" s="331"/>
      <c r="J218" s="196">
        <v>0.3</v>
      </c>
      <c r="K218" s="114">
        <v>89</v>
      </c>
      <c r="L218" s="114">
        <v>3.5</v>
      </c>
      <c r="M218" s="116">
        <v>2012</v>
      </c>
      <c r="N218" s="114">
        <v>2024</v>
      </c>
      <c r="O218" s="114">
        <v>2025</v>
      </c>
      <c r="P218" s="196" t="s">
        <v>1115</v>
      </c>
      <c r="Q218" s="72" t="s">
        <v>257</v>
      </c>
      <c r="R218" s="17">
        <f t="shared" si="16"/>
        <v>2022</v>
      </c>
      <c r="S218" s="16">
        <v>2021</v>
      </c>
      <c r="T218" s="16">
        <v>4</v>
      </c>
      <c r="U218" s="17">
        <f t="shared" si="15"/>
        <v>2025</v>
      </c>
      <c r="V218" s="348"/>
      <c r="W218" s="348"/>
      <c r="X218" s="348"/>
      <c r="Y218" s="348"/>
    </row>
    <row r="219" spans="1:25" s="2" customFormat="1" ht="30.2" customHeight="1" x14ac:dyDescent="0.2">
      <c r="A219" s="348"/>
      <c r="B219" s="347"/>
      <c r="C219" s="348"/>
      <c r="D219" s="331"/>
      <c r="E219" s="348"/>
      <c r="F219" s="114" t="s">
        <v>64</v>
      </c>
      <c r="G219" s="331"/>
      <c r="H219" s="331"/>
      <c r="I219" s="331"/>
      <c r="J219" s="196">
        <v>3.8</v>
      </c>
      <c r="K219" s="114">
        <v>57</v>
      </c>
      <c r="L219" s="114">
        <v>3.5</v>
      </c>
      <c r="M219" s="116">
        <v>2012</v>
      </c>
      <c r="N219" s="114">
        <v>2024</v>
      </c>
      <c r="O219" s="114">
        <v>2025</v>
      </c>
      <c r="P219" s="196" t="s">
        <v>1115</v>
      </c>
      <c r="Q219" s="72" t="s">
        <v>257</v>
      </c>
      <c r="R219" s="17">
        <f t="shared" si="16"/>
        <v>2022</v>
      </c>
      <c r="S219" s="16">
        <v>2021</v>
      </c>
      <c r="T219" s="16">
        <v>4</v>
      </c>
      <c r="U219" s="17">
        <f t="shared" si="15"/>
        <v>2025</v>
      </c>
      <c r="V219" s="348"/>
      <c r="W219" s="348"/>
      <c r="X219" s="348"/>
      <c r="Y219" s="348"/>
    </row>
    <row r="220" spans="1:25" s="2" customFormat="1" ht="30.2" customHeight="1" x14ac:dyDescent="0.2">
      <c r="A220" s="348"/>
      <c r="B220" s="347"/>
      <c r="C220" s="348"/>
      <c r="D220" s="331"/>
      <c r="E220" s="348"/>
      <c r="F220" s="114" t="s">
        <v>64</v>
      </c>
      <c r="G220" s="331"/>
      <c r="H220" s="331"/>
      <c r="I220" s="331"/>
      <c r="J220" s="196">
        <v>30</v>
      </c>
      <c r="K220" s="114">
        <v>32</v>
      </c>
      <c r="L220" s="114">
        <v>3</v>
      </c>
      <c r="M220" s="116">
        <v>2012</v>
      </c>
      <c r="N220" s="114">
        <v>2024</v>
      </c>
      <c r="O220" s="114">
        <v>2025</v>
      </c>
      <c r="P220" s="196" t="s">
        <v>1115</v>
      </c>
      <c r="Q220" s="72" t="s">
        <v>257</v>
      </c>
      <c r="R220" s="17">
        <f t="shared" si="16"/>
        <v>2022</v>
      </c>
      <c r="S220" s="16">
        <v>2021</v>
      </c>
      <c r="T220" s="16">
        <v>4</v>
      </c>
      <c r="U220" s="17">
        <f t="shared" si="15"/>
        <v>2025</v>
      </c>
      <c r="V220" s="348"/>
      <c r="W220" s="348"/>
      <c r="X220" s="348"/>
      <c r="Y220" s="348"/>
    </row>
    <row r="221" spans="1:25" s="2" customFormat="1" ht="30.2" customHeight="1" x14ac:dyDescent="0.2">
      <c r="A221" s="348">
        <v>45</v>
      </c>
      <c r="B221" s="348" t="s">
        <v>5787</v>
      </c>
      <c r="C221" s="348" t="s">
        <v>5788</v>
      </c>
      <c r="D221" s="348" t="s">
        <v>5756</v>
      </c>
      <c r="E221" s="348" t="s">
        <v>5789</v>
      </c>
      <c r="F221" s="114" t="s">
        <v>709</v>
      </c>
      <c r="G221" s="348">
        <v>0.53</v>
      </c>
      <c r="H221" s="348">
        <v>0.42</v>
      </c>
      <c r="I221" s="348" t="s">
        <v>5577</v>
      </c>
      <c r="J221" s="114">
        <v>29</v>
      </c>
      <c r="K221" s="114">
        <v>108</v>
      </c>
      <c r="L221" s="114">
        <v>4</v>
      </c>
      <c r="M221" s="116">
        <v>2012</v>
      </c>
      <c r="N221" s="114">
        <v>2024</v>
      </c>
      <c r="O221" s="114">
        <v>2025</v>
      </c>
      <c r="P221" s="196" t="s">
        <v>1115</v>
      </c>
      <c r="Q221" s="72" t="s">
        <v>257</v>
      </c>
      <c r="R221" s="17">
        <f t="shared" si="16"/>
        <v>2022</v>
      </c>
      <c r="S221" s="16">
        <v>2021</v>
      </c>
      <c r="T221" s="16">
        <v>4</v>
      </c>
      <c r="U221" s="17">
        <f t="shared" si="15"/>
        <v>2025</v>
      </c>
      <c r="V221" s="348">
        <v>29</v>
      </c>
      <c r="W221" s="348">
        <v>30</v>
      </c>
      <c r="X221" s="348">
        <v>59</v>
      </c>
      <c r="Y221" s="348" t="s">
        <v>7003</v>
      </c>
    </row>
    <row r="222" spans="1:25" s="2" customFormat="1" ht="30.2" customHeight="1" x14ac:dyDescent="0.2">
      <c r="A222" s="348"/>
      <c r="B222" s="348"/>
      <c r="C222" s="348"/>
      <c r="D222" s="348"/>
      <c r="E222" s="348"/>
      <c r="F222" s="114" t="s">
        <v>709</v>
      </c>
      <c r="G222" s="348"/>
      <c r="H222" s="348"/>
      <c r="I222" s="348"/>
      <c r="J222" s="114">
        <v>1.2</v>
      </c>
      <c r="K222" s="114">
        <v>32</v>
      </c>
      <c r="L222" s="114">
        <v>3</v>
      </c>
      <c r="M222" s="116">
        <v>2012</v>
      </c>
      <c r="N222" s="114">
        <v>2024</v>
      </c>
      <c r="O222" s="114">
        <v>2025</v>
      </c>
      <c r="P222" s="196" t="s">
        <v>1115</v>
      </c>
      <c r="Q222" s="72" t="s">
        <v>257</v>
      </c>
      <c r="R222" s="17">
        <f t="shared" si="16"/>
        <v>2022</v>
      </c>
      <c r="S222" s="16">
        <v>2021</v>
      </c>
      <c r="T222" s="16">
        <v>4</v>
      </c>
      <c r="U222" s="17">
        <f t="shared" si="15"/>
        <v>2025</v>
      </c>
      <c r="V222" s="348"/>
      <c r="W222" s="348"/>
      <c r="X222" s="348"/>
      <c r="Y222" s="348"/>
    </row>
    <row r="223" spans="1:25" s="2" customFormat="1" ht="30.2" customHeight="1" x14ac:dyDescent="0.2">
      <c r="A223" s="348"/>
      <c r="B223" s="348"/>
      <c r="C223" s="348"/>
      <c r="D223" s="348" t="s">
        <v>5757</v>
      </c>
      <c r="E223" s="348"/>
      <c r="F223" s="114" t="s">
        <v>709</v>
      </c>
      <c r="G223" s="348">
        <v>0.53</v>
      </c>
      <c r="H223" s="348">
        <v>0.42</v>
      </c>
      <c r="I223" s="348" t="s">
        <v>5577</v>
      </c>
      <c r="J223" s="114">
        <v>11.6</v>
      </c>
      <c r="K223" s="114">
        <v>108</v>
      </c>
      <c r="L223" s="114">
        <v>4</v>
      </c>
      <c r="M223" s="116">
        <v>2012</v>
      </c>
      <c r="N223" s="114">
        <v>2024</v>
      </c>
      <c r="O223" s="114">
        <v>2025</v>
      </c>
      <c r="P223" s="196" t="s">
        <v>1115</v>
      </c>
      <c r="Q223" s="72" t="s">
        <v>257</v>
      </c>
      <c r="R223" s="17">
        <f t="shared" si="16"/>
        <v>2022</v>
      </c>
      <c r="S223" s="16">
        <v>2021</v>
      </c>
      <c r="T223" s="16">
        <v>4</v>
      </c>
      <c r="U223" s="17">
        <f t="shared" si="15"/>
        <v>2025</v>
      </c>
      <c r="V223" s="348"/>
      <c r="W223" s="348"/>
      <c r="X223" s="348"/>
      <c r="Y223" s="348"/>
    </row>
    <row r="224" spans="1:25" s="2" customFormat="1" ht="30.2" customHeight="1" x14ac:dyDescent="0.2">
      <c r="A224" s="348"/>
      <c r="B224" s="348"/>
      <c r="C224" s="348"/>
      <c r="D224" s="348"/>
      <c r="E224" s="348"/>
      <c r="F224" s="114" t="s">
        <v>709</v>
      </c>
      <c r="G224" s="348"/>
      <c r="H224" s="348"/>
      <c r="I224" s="348"/>
      <c r="J224" s="114">
        <v>8.3000000000000007</v>
      </c>
      <c r="K224" s="114">
        <v>89</v>
      </c>
      <c r="L224" s="114">
        <v>4</v>
      </c>
      <c r="M224" s="116">
        <v>2012</v>
      </c>
      <c r="N224" s="114">
        <v>2024</v>
      </c>
      <c r="O224" s="114">
        <v>2025</v>
      </c>
      <c r="P224" s="196" t="s">
        <v>1115</v>
      </c>
      <c r="Q224" s="72" t="s">
        <v>257</v>
      </c>
      <c r="R224" s="17">
        <f t="shared" si="16"/>
        <v>2022</v>
      </c>
      <c r="S224" s="16">
        <v>2021</v>
      </c>
      <c r="T224" s="16">
        <v>4</v>
      </c>
      <c r="U224" s="17">
        <f t="shared" si="15"/>
        <v>2025</v>
      </c>
      <c r="V224" s="348"/>
      <c r="W224" s="348"/>
      <c r="X224" s="348"/>
      <c r="Y224" s="348"/>
    </row>
    <row r="225" spans="1:25" s="2" customFormat="1" ht="30.2" customHeight="1" x14ac:dyDescent="0.2">
      <c r="A225" s="348"/>
      <c r="B225" s="348"/>
      <c r="C225" s="348"/>
      <c r="D225" s="348"/>
      <c r="E225" s="348"/>
      <c r="F225" s="114" t="s">
        <v>709</v>
      </c>
      <c r="G225" s="348"/>
      <c r="H225" s="348"/>
      <c r="I225" s="348"/>
      <c r="J225" s="114">
        <v>1</v>
      </c>
      <c r="K225" s="114">
        <v>32</v>
      </c>
      <c r="L225" s="114">
        <v>3.5</v>
      </c>
      <c r="M225" s="116">
        <v>2012</v>
      </c>
      <c r="N225" s="114">
        <v>2024</v>
      </c>
      <c r="O225" s="114">
        <v>2025</v>
      </c>
      <c r="P225" s="196" t="s">
        <v>1115</v>
      </c>
      <c r="Q225" s="72" t="s">
        <v>257</v>
      </c>
      <c r="R225" s="17">
        <f t="shared" si="16"/>
        <v>2022</v>
      </c>
      <c r="S225" s="16">
        <v>2021</v>
      </c>
      <c r="T225" s="16">
        <v>4</v>
      </c>
      <c r="U225" s="17">
        <f t="shared" si="15"/>
        <v>2025</v>
      </c>
      <c r="V225" s="348"/>
      <c r="W225" s="348"/>
      <c r="X225" s="348"/>
      <c r="Y225" s="348"/>
    </row>
    <row r="226" spans="1:25" s="2" customFormat="1" ht="30.2" customHeight="1" x14ac:dyDescent="0.2">
      <c r="A226" s="331">
        <v>46</v>
      </c>
      <c r="B226" s="331" t="s">
        <v>5790</v>
      </c>
      <c r="C226" s="331" t="s">
        <v>5791</v>
      </c>
      <c r="D226" s="16" t="s">
        <v>5792</v>
      </c>
      <c r="E226" s="331" t="s">
        <v>5793</v>
      </c>
      <c r="F226" s="331" t="s">
        <v>39</v>
      </c>
      <c r="G226" s="16"/>
      <c r="H226" s="331">
        <v>0.19400000000000001</v>
      </c>
      <c r="I226" s="331">
        <v>100</v>
      </c>
      <c r="J226" s="16">
        <v>1.73</v>
      </c>
      <c r="K226" s="16">
        <v>59</v>
      </c>
      <c r="L226" s="16">
        <v>5</v>
      </c>
      <c r="M226" s="16">
        <v>2018</v>
      </c>
      <c r="N226" s="16">
        <v>2021</v>
      </c>
      <c r="O226" s="16">
        <v>2025</v>
      </c>
      <c r="P226" s="16">
        <v>20</v>
      </c>
      <c r="Q226" s="16" t="s">
        <v>83</v>
      </c>
      <c r="R226" s="17">
        <f t="shared" si="16"/>
        <v>2038</v>
      </c>
      <c r="S226" s="16" t="s">
        <v>63</v>
      </c>
      <c r="T226" s="16"/>
      <c r="U226" s="17">
        <f t="shared" si="15"/>
        <v>2038</v>
      </c>
      <c r="V226" s="331">
        <v>44</v>
      </c>
      <c r="W226" s="331">
        <v>91</v>
      </c>
      <c r="X226" s="331">
        <v>135</v>
      </c>
      <c r="Y226" s="331" t="s">
        <v>7003</v>
      </c>
    </row>
    <row r="227" spans="1:25" s="2" customFormat="1" ht="30.2" customHeight="1" x14ac:dyDescent="0.2">
      <c r="A227" s="331"/>
      <c r="B227" s="331"/>
      <c r="C227" s="331"/>
      <c r="D227" s="16" t="s">
        <v>5794</v>
      </c>
      <c r="E227" s="331"/>
      <c r="F227" s="331"/>
      <c r="G227" s="16"/>
      <c r="H227" s="331"/>
      <c r="I227" s="331"/>
      <c r="J227" s="16">
        <v>18.27</v>
      </c>
      <c r="K227" s="16">
        <v>59</v>
      </c>
      <c r="L227" s="16">
        <v>5</v>
      </c>
      <c r="M227" s="16">
        <v>2018</v>
      </c>
      <c r="N227" s="16">
        <v>2021</v>
      </c>
      <c r="O227" s="16">
        <v>2025</v>
      </c>
      <c r="P227" s="16">
        <v>20</v>
      </c>
      <c r="Q227" s="16" t="s">
        <v>83</v>
      </c>
      <c r="R227" s="17">
        <f t="shared" si="16"/>
        <v>2038</v>
      </c>
      <c r="S227" s="16" t="s">
        <v>63</v>
      </c>
      <c r="T227" s="16"/>
      <c r="U227" s="17">
        <f t="shared" si="15"/>
        <v>2038</v>
      </c>
      <c r="V227" s="331"/>
      <c r="W227" s="331"/>
      <c r="X227" s="331"/>
      <c r="Y227" s="331"/>
    </row>
    <row r="228" spans="1:25" s="2" customFormat="1" ht="30.2" customHeight="1" x14ac:dyDescent="0.2">
      <c r="A228" s="331"/>
      <c r="B228" s="331"/>
      <c r="C228" s="331"/>
      <c r="D228" s="16" t="s">
        <v>5795</v>
      </c>
      <c r="E228" s="331"/>
      <c r="F228" s="331"/>
      <c r="G228" s="16"/>
      <c r="H228" s="331"/>
      <c r="I228" s="331"/>
      <c r="J228" s="16">
        <v>8.9499999999999993</v>
      </c>
      <c r="K228" s="16">
        <v>59</v>
      </c>
      <c r="L228" s="16">
        <v>5</v>
      </c>
      <c r="M228" s="16">
        <v>2018</v>
      </c>
      <c r="N228" s="16">
        <v>2021</v>
      </c>
      <c r="O228" s="16">
        <v>2025</v>
      </c>
      <c r="P228" s="16">
        <v>20</v>
      </c>
      <c r="Q228" s="16" t="s">
        <v>83</v>
      </c>
      <c r="R228" s="17">
        <f t="shared" si="16"/>
        <v>2038</v>
      </c>
      <c r="S228" s="16" t="s">
        <v>63</v>
      </c>
      <c r="T228" s="16"/>
      <c r="U228" s="17">
        <f t="shared" si="15"/>
        <v>2038</v>
      </c>
      <c r="V228" s="331"/>
      <c r="W228" s="331"/>
      <c r="X228" s="331"/>
      <c r="Y228" s="331"/>
    </row>
    <row r="229" spans="1:25" s="2" customFormat="1" ht="30.2" customHeight="1" x14ac:dyDescent="0.2">
      <c r="A229" s="331"/>
      <c r="B229" s="331"/>
      <c r="C229" s="331"/>
      <c r="D229" s="16" t="s">
        <v>5796</v>
      </c>
      <c r="E229" s="331"/>
      <c r="F229" s="331"/>
      <c r="G229" s="16"/>
      <c r="H229" s="331"/>
      <c r="I229" s="331"/>
      <c r="J229" s="16">
        <v>19.149999999999999</v>
      </c>
      <c r="K229" s="16">
        <v>59</v>
      </c>
      <c r="L229" s="16">
        <v>5</v>
      </c>
      <c r="M229" s="16">
        <v>2018</v>
      </c>
      <c r="N229" s="16">
        <v>2021</v>
      </c>
      <c r="O229" s="16">
        <v>2025</v>
      </c>
      <c r="P229" s="16">
        <v>20</v>
      </c>
      <c r="Q229" s="16" t="s">
        <v>83</v>
      </c>
      <c r="R229" s="17">
        <f t="shared" si="16"/>
        <v>2038</v>
      </c>
      <c r="S229" s="16" t="s">
        <v>63</v>
      </c>
      <c r="T229" s="16"/>
      <c r="U229" s="17">
        <f t="shared" si="15"/>
        <v>2038</v>
      </c>
      <c r="V229" s="331"/>
      <c r="W229" s="331"/>
      <c r="X229" s="331"/>
      <c r="Y229" s="331"/>
    </row>
    <row r="230" spans="1:25" s="2" customFormat="1" ht="30.2" customHeight="1" x14ac:dyDescent="0.2">
      <c r="A230" s="331"/>
      <c r="B230" s="331"/>
      <c r="C230" s="331"/>
      <c r="D230" s="16" t="s">
        <v>5797</v>
      </c>
      <c r="E230" s="331"/>
      <c r="F230" s="331"/>
      <c r="G230" s="16"/>
      <c r="H230" s="331"/>
      <c r="I230" s="331"/>
      <c r="J230" s="16">
        <v>25.17</v>
      </c>
      <c r="K230" s="16">
        <v>59</v>
      </c>
      <c r="L230" s="16">
        <v>5</v>
      </c>
      <c r="M230" s="16">
        <v>2018</v>
      </c>
      <c r="N230" s="16">
        <v>2021</v>
      </c>
      <c r="O230" s="16">
        <v>2025</v>
      </c>
      <c r="P230" s="16">
        <v>20</v>
      </c>
      <c r="Q230" s="16" t="s">
        <v>83</v>
      </c>
      <c r="R230" s="17">
        <f t="shared" si="16"/>
        <v>2038</v>
      </c>
      <c r="S230" s="16" t="s">
        <v>63</v>
      </c>
      <c r="T230" s="16"/>
      <c r="U230" s="17">
        <f t="shared" si="15"/>
        <v>2038</v>
      </c>
      <c r="V230" s="331"/>
      <c r="W230" s="331"/>
      <c r="X230" s="331"/>
      <c r="Y230" s="331"/>
    </row>
    <row r="231" spans="1:25" s="2" customFormat="1" ht="43.5" customHeight="1" x14ac:dyDescent="0.2">
      <c r="A231" s="331">
        <v>47</v>
      </c>
      <c r="B231" s="503" t="s">
        <v>5798</v>
      </c>
      <c r="C231" s="331" t="s">
        <v>5799</v>
      </c>
      <c r="D231" s="331" t="s">
        <v>5800</v>
      </c>
      <c r="E231" s="331" t="s">
        <v>5793</v>
      </c>
      <c r="F231" s="331" t="s">
        <v>39</v>
      </c>
      <c r="G231" s="16"/>
      <c r="H231" s="331" t="s">
        <v>5801</v>
      </c>
      <c r="I231" s="331" t="s">
        <v>5802</v>
      </c>
      <c r="J231" s="16">
        <v>0.6</v>
      </c>
      <c r="K231" s="16">
        <v>159</v>
      </c>
      <c r="L231" s="16">
        <v>5</v>
      </c>
      <c r="M231" s="16">
        <v>2018</v>
      </c>
      <c r="N231" s="16">
        <v>2023</v>
      </c>
      <c r="O231" s="16">
        <v>2025</v>
      </c>
      <c r="P231" s="16">
        <v>20</v>
      </c>
      <c r="Q231" s="16" t="s">
        <v>83</v>
      </c>
      <c r="R231" s="17">
        <f t="shared" si="16"/>
        <v>2038</v>
      </c>
      <c r="S231" s="16" t="s">
        <v>63</v>
      </c>
      <c r="T231" s="16"/>
      <c r="U231" s="17">
        <f t="shared" ref="U231:U269" si="17">IFERROR(IF(S231="",R231,S231+T231),R231)</f>
        <v>2038</v>
      </c>
      <c r="V231" s="331">
        <v>6</v>
      </c>
      <c r="W231" s="331">
        <v>3</v>
      </c>
      <c r="X231" s="331">
        <v>9</v>
      </c>
      <c r="Y231" s="331" t="s">
        <v>7003</v>
      </c>
    </row>
    <row r="232" spans="1:25" s="2" customFormat="1" ht="30.2" customHeight="1" x14ac:dyDescent="0.2">
      <c r="A232" s="331"/>
      <c r="B232" s="503"/>
      <c r="C232" s="331"/>
      <c r="D232" s="331"/>
      <c r="E232" s="331"/>
      <c r="F232" s="331"/>
      <c r="G232" s="16"/>
      <c r="H232" s="331"/>
      <c r="I232" s="331"/>
      <c r="J232" s="16">
        <v>15.25</v>
      </c>
      <c r="K232" s="16">
        <v>108</v>
      </c>
      <c r="L232" s="16">
        <v>5</v>
      </c>
      <c r="M232" s="16">
        <v>2018</v>
      </c>
      <c r="N232" s="16">
        <v>2023</v>
      </c>
      <c r="O232" s="16">
        <v>2025</v>
      </c>
      <c r="P232" s="16">
        <v>20</v>
      </c>
      <c r="Q232" s="16" t="s">
        <v>83</v>
      </c>
      <c r="R232" s="17">
        <f t="shared" si="16"/>
        <v>2038</v>
      </c>
      <c r="S232" s="16" t="s">
        <v>63</v>
      </c>
      <c r="T232" s="16"/>
      <c r="U232" s="17">
        <f t="shared" si="17"/>
        <v>2038</v>
      </c>
      <c r="V232" s="331"/>
      <c r="W232" s="331"/>
      <c r="X232" s="331"/>
      <c r="Y232" s="331"/>
    </row>
    <row r="233" spans="1:25" s="2" customFormat="1" ht="30.2" customHeight="1" x14ac:dyDescent="0.2">
      <c r="A233" s="331"/>
      <c r="B233" s="503"/>
      <c r="C233" s="331"/>
      <c r="D233" s="331" t="s">
        <v>5803</v>
      </c>
      <c r="E233" s="331"/>
      <c r="F233" s="331"/>
      <c r="G233" s="16"/>
      <c r="H233" s="331"/>
      <c r="I233" s="331"/>
      <c r="J233" s="16">
        <v>13.95</v>
      </c>
      <c r="K233" s="16">
        <v>108</v>
      </c>
      <c r="L233" s="16">
        <v>5</v>
      </c>
      <c r="M233" s="16">
        <v>2018</v>
      </c>
      <c r="N233" s="16">
        <v>2023</v>
      </c>
      <c r="O233" s="16">
        <v>2025</v>
      </c>
      <c r="P233" s="16">
        <v>20</v>
      </c>
      <c r="Q233" s="16" t="s">
        <v>83</v>
      </c>
      <c r="R233" s="17">
        <f t="shared" si="16"/>
        <v>2038</v>
      </c>
      <c r="S233" s="16" t="s">
        <v>63</v>
      </c>
      <c r="T233" s="16"/>
      <c r="U233" s="17">
        <f t="shared" si="17"/>
        <v>2038</v>
      </c>
      <c r="V233" s="331"/>
      <c r="W233" s="331"/>
      <c r="X233" s="331"/>
      <c r="Y233" s="331"/>
    </row>
    <row r="234" spans="1:25" s="2" customFormat="1" ht="30.2" customHeight="1" x14ac:dyDescent="0.2">
      <c r="A234" s="331"/>
      <c r="B234" s="503"/>
      <c r="C234" s="331"/>
      <c r="D234" s="331"/>
      <c r="E234" s="331"/>
      <c r="F234" s="331"/>
      <c r="G234" s="16"/>
      <c r="H234" s="331"/>
      <c r="I234" s="331"/>
      <c r="J234" s="16">
        <v>0.3</v>
      </c>
      <c r="K234" s="16">
        <v>32</v>
      </c>
      <c r="L234" s="16">
        <v>4</v>
      </c>
      <c r="M234" s="16">
        <v>2018</v>
      </c>
      <c r="N234" s="16">
        <v>2023</v>
      </c>
      <c r="O234" s="16">
        <v>2025</v>
      </c>
      <c r="P234" s="16">
        <v>20</v>
      </c>
      <c r="Q234" s="16" t="s">
        <v>83</v>
      </c>
      <c r="R234" s="17">
        <f t="shared" si="16"/>
        <v>2038</v>
      </c>
      <c r="S234" s="16" t="s">
        <v>63</v>
      </c>
      <c r="T234" s="16"/>
      <c r="U234" s="17">
        <f t="shared" si="17"/>
        <v>2038</v>
      </c>
      <c r="V234" s="331"/>
      <c r="W234" s="331"/>
      <c r="X234" s="331"/>
      <c r="Y234" s="331"/>
    </row>
    <row r="235" spans="1:25" s="2" customFormat="1" ht="30.2" customHeight="1" x14ac:dyDescent="0.2">
      <c r="A235" s="331"/>
      <c r="B235" s="503"/>
      <c r="C235" s="331"/>
      <c r="D235" s="16" t="s">
        <v>5804</v>
      </c>
      <c r="E235" s="331"/>
      <c r="F235" s="331"/>
      <c r="G235" s="16"/>
      <c r="H235" s="331"/>
      <c r="I235" s="331"/>
      <c r="J235" s="16">
        <v>20.5</v>
      </c>
      <c r="K235" s="16">
        <v>108</v>
      </c>
      <c r="L235" s="16">
        <v>5</v>
      </c>
      <c r="M235" s="16">
        <v>2018</v>
      </c>
      <c r="N235" s="16">
        <v>2023</v>
      </c>
      <c r="O235" s="16">
        <v>2025</v>
      </c>
      <c r="P235" s="16">
        <v>20</v>
      </c>
      <c r="Q235" s="16" t="s">
        <v>83</v>
      </c>
      <c r="R235" s="17">
        <f t="shared" si="16"/>
        <v>2038</v>
      </c>
      <c r="S235" s="16" t="s">
        <v>63</v>
      </c>
      <c r="T235" s="16"/>
      <c r="U235" s="17">
        <f t="shared" si="17"/>
        <v>2038</v>
      </c>
      <c r="V235" s="331"/>
      <c r="W235" s="331"/>
      <c r="X235" s="331"/>
      <c r="Y235" s="331"/>
    </row>
    <row r="236" spans="1:25" s="2" customFormat="1" ht="30.2" customHeight="1" x14ac:dyDescent="0.2">
      <c r="A236" s="331">
        <v>48</v>
      </c>
      <c r="B236" s="503" t="s">
        <v>5805</v>
      </c>
      <c r="C236" s="331" t="s">
        <v>5806</v>
      </c>
      <c r="D236" s="331" t="s">
        <v>5807</v>
      </c>
      <c r="E236" s="331" t="s">
        <v>5808</v>
      </c>
      <c r="F236" s="331" t="s">
        <v>39</v>
      </c>
      <c r="G236" s="16"/>
      <c r="H236" s="331" t="s">
        <v>5809</v>
      </c>
      <c r="I236" s="331">
        <v>0.25</v>
      </c>
      <c r="J236" s="16">
        <v>11.05</v>
      </c>
      <c r="K236" s="16">
        <v>57</v>
      </c>
      <c r="L236" s="16">
        <v>5</v>
      </c>
      <c r="M236" s="16">
        <v>2018</v>
      </c>
      <c r="N236" s="16">
        <v>2023</v>
      </c>
      <c r="O236" s="16">
        <v>2025</v>
      </c>
      <c r="P236" s="16">
        <v>20</v>
      </c>
      <c r="Q236" s="16" t="s">
        <v>83</v>
      </c>
      <c r="R236" s="17">
        <f t="shared" si="16"/>
        <v>2038</v>
      </c>
      <c r="S236" s="16" t="s">
        <v>63</v>
      </c>
      <c r="T236" s="16"/>
      <c r="U236" s="17">
        <f t="shared" si="17"/>
        <v>2038</v>
      </c>
      <c r="V236" s="331">
        <v>26</v>
      </c>
      <c r="W236" s="331">
        <v>5</v>
      </c>
      <c r="X236" s="331">
        <v>31</v>
      </c>
      <c r="Y236" s="331" t="s">
        <v>7003</v>
      </c>
    </row>
    <row r="237" spans="1:25" s="2" customFormat="1" ht="30.2" customHeight="1" x14ac:dyDescent="0.2">
      <c r="A237" s="331"/>
      <c r="B237" s="503"/>
      <c r="C237" s="331"/>
      <c r="D237" s="331"/>
      <c r="E237" s="331"/>
      <c r="F237" s="331"/>
      <c r="G237" s="16"/>
      <c r="H237" s="331"/>
      <c r="I237" s="331"/>
      <c r="J237" s="16">
        <v>0.3</v>
      </c>
      <c r="K237" s="16">
        <v>20</v>
      </c>
      <c r="L237" s="16">
        <v>3</v>
      </c>
      <c r="M237" s="16">
        <v>2018</v>
      </c>
      <c r="N237" s="16">
        <v>2023</v>
      </c>
      <c r="O237" s="16">
        <v>2025</v>
      </c>
      <c r="P237" s="16">
        <v>20</v>
      </c>
      <c r="Q237" s="16" t="s">
        <v>83</v>
      </c>
      <c r="R237" s="17">
        <f t="shared" si="16"/>
        <v>2038</v>
      </c>
      <c r="S237" s="16" t="s">
        <v>63</v>
      </c>
      <c r="T237" s="16"/>
      <c r="U237" s="17">
        <f t="shared" si="17"/>
        <v>2038</v>
      </c>
      <c r="V237" s="331"/>
      <c r="W237" s="331"/>
      <c r="X237" s="331"/>
      <c r="Y237" s="331"/>
    </row>
    <row r="238" spans="1:25" s="2" customFormat="1" ht="30.2" customHeight="1" x14ac:dyDescent="0.2">
      <c r="A238" s="331"/>
      <c r="B238" s="503"/>
      <c r="C238" s="331"/>
      <c r="D238" s="331" t="s">
        <v>5810</v>
      </c>
      <c r="E238" s="331"/>
      <c r="F238" s="331"/>
      <c r="G238" s="16"/>
      <c r="H238" s="331"/>
      <c r="I238" s="331"/>
      <c r="J238" s="16">
        <v>44.56</v>
      </c>
      <c r="K238" s="16">
        <v>57</v>
      </c>
      <c r="L238" s="16">
        <v>5</v>
      </c>
      <c r="M238" s="16">
        <v>2018</v>
      </c>
      <c r="N238" s="16">
        <v>2023</v>
      </c>
      <c r="O238" s="16">
        <v>2025</v>
      </c>
      <c r="P238" s="16">
        <v>20</v>
      </c>
      <c r="Q238" s="16" t="s">
        <v>83</v>
      </c>
      <c r="R238" s="17">
        <f t="shared" si="16"/>
        <v>2038</v>
      </c>
      <c r="S238" s="16" t="s">
        <v>63</v>
      </c>
      <c r="T238" s="16"/>
      <c r="U238" s="17">
        <f t="shared" si="17"/>
        <v>2038</v>
      </c>
      <c r="V238" s="331"/>
      <c r="W238" s="331"/>
      <c r="X238" s="331"/>
      <c r="Y238" s="331"/>
    </row>
    <row r="239" spans="1:25" s="2" customFormat="1" ht="30.2" customHeight="1" x14ac:dyDescent="0.2">
      <c r="A239" s="331"/>
      <c r="B239" s="503"/>
      <c r="C239" s="331"/>
      <c r="D239" s="331"/>
      <c r="E239" s="331"/>
      <c r="F239" s="331"/>
      <c r="G239" s="16"/>
      <c r="H239" s="331"/>
      <c r="I239" s="331"/>
      <c r="J239" s="16">
        <v>0.3</v>
      </c>
      <c r="K239" s="16">
        <v>20</v>
      </c>
      <c r="L239" s="16">
        <v>3</v>
      </c>
      <c r="M239" s="16">
        <v>2018</v>
      </c>
      <c r="N239" s="16">
        <v>2023</v>
      </c>
      <c r="O239" s="16">
        <v>2025</v>
      </c>
      <c r="P239" s="16">
        <v>20</v>
      </c>
      <c r="Q239" s="16" t="s">
        <v>83</v>
      </c>
      <c r="R239" s="17">
        <f t="shared" si="16"/>
        <v>2038</v>
      </c>
      <c r="S239" s="16" t="s">
        <v>63</v>
      </c>
      <c r="T239" s="16"/>
      <c r="U239" s="17">
        <f t="shared" si="17"/>
        <v>2038</v>
      </c>
      <c r="V239" s="331"/>
      <c r="W239" s="331"/>
      <c r="X239" s="331"/>
      <c r="Y239" s="331"/>
    </row>
    <row r="240" spans="1:25" s="2" customFormat="1" ht="30.2" customHeight="1" x14ac:dyDescent="0.2">
      <c r="A240" s="331"/>
      <c r="B240" s="503"/>
      <c r="C240" s="331"/>
      <c r="D240" s="16" t="s">
        <v>5811</v>
      </c>
      <c r="E240" s="331"/>
      <c r="F240" s="331"/>
      <c r="G240" s="16"/>
      <c r="H240" s="331"/>
      <c r="I240" s="331"/>
      <c r="J240" s="16">
        <v>6.7249999999999996</v>
      </c>
      <c r="K240" s="16">
        <v>57</v>
      </c>
      <c r="L240" s="16">
        <v>5</v>
      </c>
      <c r="M240" s="16">
        <v>2018</v>
      </c>
      <c r="N240" s="16">
        <v>2023</v>
      </c>
      <c r="O240" s="16">
        <v>2025</v>
      </c>
      <c r="P240" s="16">
        <v>20</v>
      </c>
      <c r="Q240" s="16" t="s">
        <v>83</v>
      </c>
      <c r="R240" s="17">
        <f t="shared" si="16"/>
        <v>2038</v>
      </c>
      <c r="S240" s="16" t="s">
        <v>63</v>
      </c>
      <c r="T240" s="16"/>
      <c r="U240" s="17">
        <f t="shared" si="17"/>
        <v>2038</v>
      </c>
      <c r="V240" s="331"/>
      <c r="W240" s="331"/>
      <c r="X240" s="331"/>
      <c r="Y240" s="331"/>
    </row>
    <row r="241" spans="1:25" s="2" customFormat="1" ht="30.2" customHeight="1" x14ac:dyDescent="0.2">
      <c r="A241" s="331">
        <v>49</v>
      </c>
      <c r="B241" s="331" t="s">
        <v>5812</v>
      </c>
      <c r="C241" s="331" t="s">
        <v>5813</v>
      </c>
      <c r="D241" s="331" t="s">
        <v>5814</v>
      </c>
      <c r="E241" s="331" t="s">
        <v>5815</v>
      </c>
      <c r="F241" s="331" t="s">
        <v>39</v>
      </c>
      <c r="G241" s="16"/>
      <c r="H241" s="331" t="s">
        <v>5809</v>
      </c>
      <c r="I241" s="331" t="s">
        <v>5801</v>
      </c>
      <c r="J241" s="16">
        <v>5.4580000000000002</v>
      </c>
      <c r="K241" s="16">
        <v>89</v>
      </c>
      <c r="L241" s="16">
        <v>5</v>
      </c>
      <c r="M241" s="16">
        <v>2018</v>
      </c>
      <c r="N241" s="16">
        <v>2021</v>
      </c>
      <c r="O241" s="16">
        <v>2025</v>
      </c>
      <c r="P241" s="16">
        <v>20</v>
      </c>
      <c r="Q241" s="16" t="s">
        <v>83</v>
      </c>
      <c r="R241" s="17">
        <f t="shared" si="16"/>
        <v>2038</v>
      </c>
      <c r="S241" s="16" t="s">
        <v>63</v>
      </c>
      <c r="T241" s="16"/>
      <c r="U241" s="17">
        <f t="shared" si="17"/>
        <v>2038</v>
      </c>
      <c r="V241" s="331">
        <v>34</v>
      </c>
      <c r="W241" s="331">
        <v>77</v>
      </c>
      <c r="X241" s="331">
        <v>111</v>
      </c>
      <c r="Y241" s="331" t="s">
        <v>7003</v>
      </c>
    </row>
    <row r="242" spans="1:25" s="2" customFormat="1" ht="30.2" customHeight="1" x14ac:dyDescent="0.2">
      <c r="A242" s="331"/>
      <c r="B242" s="331"/>
      <c r="C242" s="331"/>
      <c r="D242" s="331"/>
      <c r="E242" s="331"/>
      <c r="F242" s="331"/>
      <c r="G242" s="16"/>
      <c r="H242" s="331"/>
      <c r="I242" s="331"/>
      <c r="J242" s="16">
        <v>0.6</v>
      </c>
      <c r="K242" s="16">
        <v>20</v>
      </c>
      <c r="L242" s="16">
        <v>3</v>
      </c>
      <c r="M242" s="16">
        <v>2018</v>
      </c>
      <c r="N242" s="16">
        <v>2021</v>
      </c>
      <c r="O242" s="16">
        <v>2025</v>
      </c>
      <c r="P242" s="16">
        <v>20</v>
      </c>
      <c r="Q242" s="16" t="s">
        <v>83</v>
      </c>
      <c r="R242" s="17">
        <f t="shared" si="16"/>
        <v>2038</v>
      </c>
      <c r="S242" s="16" t="s">
        <v>63</v>
      </c>
      <c r="T242" s="16"/>
      <c r="U242" s="17">
        <f t="shared" si="17"/>
        <v>2038</v>
      </c>
      <c r="V242" s="331"/>
      <c r="W242" s="331"/>
      <c r="X242" s="331"/>
      <c r="Y242" s="331"/>
    </row>
    <row r="243" spans="1:25" s="2" customFormat="1" ht="30.2" customHeight="1" x14ac:dyDescent="0.2">
      <c r="A243" s="331"/>
      <c r="B243" s="331"/>
      <c r="C243" s="331"/>
      <c r="D243" s="16" t="s">
        <v>5816</v>
      </c>
      <c r="E243" s="331"/>
      <c r="F243" s="331"/>
      <c r="G243" s="16"/>
      <c r="H243" s="331"/>
      <c r="I243" s="331"/>
      <c r="J243" s="16">
        <v>4.66</v>
      </c>
      <c r="K243" s="16">
        <v>89</v>
      </c>
      <c r="L243" s="16">
        <v>5</v>
      </c>
      <c r="M243" s="16">
        <v>2018</v>
      </c>
      <c r="N243" s="16">
        <v>2021</v>
      </c>
      <c r="O243" s="16">
        <v>2025</v>
      </c>
      <c r="P243" s="16">
        <v>20</v>
      </c>
      <c r="Q243" s="16" t="s">
        <v>83</v>
      </c>
      <c r="R243" s="17">
        <f t="shared" si="16"/>
        <v>2038</v>
      </c>
      <c r="S243" s="16" t="s">
        <v>63</v>
      </c>
      <c r="T243" s="16"/>
      <c r="U243" s="17">
        <f t="shared" si="17"/>
        <v>2038</v>
      </c>
      <c r="V243" s="331"/>
      <c r="W243" s="331"/>
      <c r="X243" s="331"/>
      <c r="Y243" s="331"/>
    </row>
    <row r="244" spans="1:25" s="2" customFormat="1" ht="30.2" customHeight="1" x14ac:dyDescent="0.2">
      <c r="A244" s="331"/>
      <c r="B244" s="331"/>
      <c r="C244" s="331"/>
      <c r="D244" s="16" t="s">
        <v>5817</v>
      </c>
      <c r="E244" s="331"/>
      <c r="F244" s="331"/>
      <c r="G244" s="16"/>
      <c r="H244" s="331"/>
      <c r="I244" s="331"/>
      <c r="J244" s="16">
        <v>7.6849999999999996</v>
      </c>
      <c r="K244" s="16">
        <v>89</v>
      </c>
      <c r="L244" s="16">
        <v>5</v>
      </c>
      <c r="M244" s="16">
        <v>2018</v>
      </c>
      <c r="N244" s="16">
        <v>2021</v>
      </c>
      <c r="O244" s="16">
        <v>2025</v>
      </c>
      <c r="P244" s="16">
        <v>20</v>
      </c>
      <c r="Q244" s="16" t="s">
        <v>83</v>
      </c>
      <c r="R244" s="17">
        <f t="shared" si="16"/>
        <v>2038</v>
      </c>
      <c r="S244" s="16" t="s">
        <v>63</v>
      </c>
      <c r="T244" s="16"/>
      <c r="U244" s="17">
        <f t="shared" si="17"/>
        <v>2038</v>
      </c>
      <c r="V244" s="331"/>
      <c r="W244" s="331"/>
      <c r="X244" s="331"/>
      <c r="Y244" s="331"/>
    </row>
    <row r="245" spans="1:25" s="2" customFormat="1" ht="30.2" customHeight="1" x14ac:dyDescent="0.2">
      <c r="A245" s="331">
        <v>50</v>
      </c>
      <c r="B245" s="331" t="s">
        <v>5818</v>
      </c>
      <c r="C245" s="331" t="s">
        <v>5819</v>
      </c>
      <c r="D245" s="16" t="s">
        <v>5820</v>
      </c>
      <c r="E245" s="331" t="s">
        <v>5808</v>
      </c>
      <c r="F245" s="331" t="s">
        <v>39</v>
      </c>
      <c r="G245" s="16"/>
      <c r="H245" s="331" t="s">
        <v>5809</v>
      </c>
      <c r="I245" s="331">
        <v>0.25</v>
      </c>
      <c r="J245" s="16">
        <v>10.7</v>
      </c>
      <c r="K245" s="16">
        <v>57</v>
      </c>
      <c r="L245" s="16">
        <v>5</v>
      </c>
      <c r="M245" s="16">
        <v>2018</v>
      </c>
      <c r="N245" s="16">
        <v>2021</v>
      </c>
      <c r="O245" s="16">
        <v>2025</v>
      </c>
      <c r="P245" s="16">
        <v>20</v>
      </c>
      <c r="Q245" s="16" t="s">
        <v>83</v>
      </c>
      <c r="R245" s="17">
        <f t="shared" si="16"/>
        <v>2038</v>
      </c>
      <c r="S245" s="16" t="s">
        <v>63</v>
      </c>
      <c r="T245" s="16"/>
      <c r="U245" s="17">
        <f t="shared" si="17"/>
        <v>2038</v>
      </c>
      <c r="V245" s="331">
        <v>27</v>
      </c>
      <c r="W245" s="331">
        <v>57</v>
      </c>
      <c r="X245" s="331">
        <v>84</v>
      </c>
      <c r="Y245" s="331" t="s">
        <v>7003</v>
      </c>
    </row>
    <row r="246" spans="1:25" s="2" customFormat="1" ht="30.2" customHeight="1" x14ac:dyDescent="0.2">
      <c r="A246" s="331"/>
      <c r="B246" s="331"/>
      <c r="C246" s="331"/>
      <c r="D246" s="16" t="s">
        <v>5821</v>
      </c>
      <c r="E246" s="331"/>
      <c r="F246" s="331"/>
      <c r="G246" s="16"/>
      <c r="H246" s="331"/>
      <c r="I246" s="331"/>
      <c r="J246" s="16">
        <v>10.705</v>
      </c>
      <c r="K246" s="16">
        <v>57</v>
      </c>
      <c r="L246" s="16">
        <v>5</v>
      </c>
      <c r="M246" s="16">
        <v>2018</v>
      </c>
      <c r="N246" s="16">
        <v>2021</v>
      </c>
      <c r="O246" s="16">
        <v>2025</v>
      </c>
      <c r="P246" s="16">
        <v>20</v>
      </c>
      <c r="Q246" s="16" t="s">
        <v>83</v>
      </c>
      <c r="R246" s="17">
        <f t="shared" si="16"/>
        <v>2038</v>
      </c>
      <c r="S246" s="16" t="s">
        <v>63</v>
      </c>
      <c r="T246" s="16"/>
      <c r="U246" s="17">
        <f t="shared" si="17"/>
        <v>2038</v>
      </c>
      <c r="V246" s="331"/>
      <c r="W246" s="331"/>
      <c r="X246" s="331"/>
      <c r="Y246" s="331"/>
    </row>
    <row r="247" spans="1:25" s="2" customFormat="1" ht="30.2" customHeight="1" x14ac:dyDescent="0.2">
      <c r="A247" s="331">
        <v>51</v>
      </c>
      <c r="B247" s="503" t="s">
        <v>5822</v>
      </c>
      <c r="C247" s="331" t="s">
        <v>5823</v>
      </c>
      <c r="D247" s="331" t="s">
        <v>5824</v>
      </c>
      <c r="E247" s="331" t="s">
        <v>5825</v>
      </c>
      <c r="F247" s="331" t="s">
        <v>62</v>
      </c>
      <c r="G247" s="16"/>
      <c r="H247" s="331">
        <v>40</v>
      </c>
      <c r="I247" s="331">
        <v>0.8</v>
      </c>
      <c r="J247" s="16">
        <v>81.265000000000001</v>
      </c>
      <c r="K247" s="16">
        <v>59</v>
      </c>
      <c r="L247" s="16">
        <v>5</v>
      </c>
      <c r="M247" s="16">
        <v>2018</v>
      </c>
      <c r="N247" s="16">
        <v>2023</v>
      </c>
      <c r="O247" s="16">
        <v>2025</v>
      </c>
      <c r="P247" s="16">
        <v>20</v>
      </c>
      <c r="Q247" s="16" t="s">
        <v>83</v>
      </c>
      <c r="R247" s="17">
        <f t="shared" si="16"/>
        <v>2038</v>
      </c>
      <c r="S247" s="16" t="s">
        <v>63</v>
      </c>
      <c r="T247" s="16"/>
      <c r="U247" s="17">
        <f t="shared" si="17"/>
        <v>2038</v>
      </c>
      <c r="V247" s="331">
        <v>11</v>
      </c>
      <c r="W247" s="331">
        <v>3</v>
      </c>
      <c r="X247" s="331">
        <v>14</v>
      </c>
      <c r="Y247" s="331" t="s">
        <v>7003</v>
      </c>
    </row>
    <row r="248" spans="1:25" s="2" customFormat="1" ht="30.2" customHeight="1" x14ac:dyDescent="0.2">
      <c r="A248" s="331"/>
      <c r="B248" s="503"/>
      <c r="C248" s="331"/>
      <c r="D248" s="331"/>
      <c r="E248" s="331"/>
      <c r="F248" s="331"/>
      <c r="G248" s="16"/>
      <c r="H248" s="331"/>
      <c r="I248" s="331"/>
      <c r="J248" s="16">
        <v>0.15</v>
      </c>
      <c r="K248" s="16">
        <v>32</v>
      </c>
      <c r="L248" s="16">
        <v>4</v>
      </c>
      <c r="M248" s="16">
        <v>2018</v>
      </c>
      <c r="N248" s="16">
        <v>2023</v>
      </c>
      <c r="O248" s="16">
        <v>2025</v>
      </c>
      <c r="P248" s="16">
        <v>20</v>
      </c>
      <c r="Q248" s="16" t="s">
        <v>83</v>
      </c>
      <c r="R248" s="17">
        <f t="shared" si="16"/>
        <v>2038</v>
      </c>
      <c r="S248" s="16" t="s">
        <v>63</v>
      </c>
      <c r="T248" s="16"/>
      <c r="U248" s="17">
        <f t="shared" si="17"/>
        <v>2038</v>
      </c>
      <c r="V248" s="331"/>
      <c r="W248" s="331"/>
      <c r="X248" s="331"/>
      <c r="Y248" s="331"/>
    </row>
    <row r="249" spans="1:25" s="2" customFormat="1" ht="30.2" customHeight="1" x14ac:dyDescent="0.2">
      <c r="A249" s="331"/>
      <c r="B249" s="503"/>
      <c r="C249" s="331"/>
      <c r="D249" s="331" t="s">
        <v>5826</v>
      </c>
      <c r="E249" s="331"/>
      <c r="F249" s="331"/>
      <c r="G249" s="16"/>
      <c r="H249" s="331"/>
      <c r="I249" s="331"/>
      <c r="J249" s="16">
        <v>14.1</v>
      </c>
      <c r="K249" s="16">
        <v>59</v>
      </c>
      <c r="L249" s="16">
        <v>5</v>
      </c>
      <c r="M249" s="16">
        <v>2018</v>
      </c>
      <c r="N249" s="16">
        <v>2023</v>
      </c>
      <c r="O249" s="16">
        <v>2025</v>
      </c>
      <c r="P249" s="16">
        <v>20</v>
      </c>
      <c r="Q249" s="16" t="s">
        <v>83</v>
      </c>
      <c r="R249" s="17">
        <f t="shared" si="16"/>
        <v>2038</v>
      </c>
      <c r="S249" s="16" t="s">
        <v>63</v>
      </c>
      <c r="T249" s="16"/>
      <c r="U249" s="17">
        <f>IFERROR(IF(S250="",R249,S250+T249),R249)</f>
        <v>2038</v>
      </c>
      <c r="V249" s="331"/>
      <c r="W249" s="331"/>
      <c r="X249" s="331"/>
      <c r="Y249" s="331"/>
    </row>
    <row r="250" spans="1:25" s="2" customFormat="1" ht="30.2" customHeight="1" x14ac:dyDescent="0.2">
      <c r="A250" s="331"/>
      <c r="B250" s="503"/>
      <c r="C250" s="331"/>
      <c r="D250" s="331"/>
      <c r="E250" s="331"/>
      <c r="F250" s="331"/>
      <c r="G250" s="16"/>
      <c r="H250" s="331"/>
      <c r="I250" s="331"/>
      <c r="J250" s="16">
        <v>0.15</v>
      </c>
      <c r="K250" s="16">
        <v>32</v>
      </c>
      <c r="L250" s="16">
        <v>4</v>
      </c>
      <c r="M250" s="16">
        <v>2018</v>
      </c>
      <c r="N250" s="16">
        <v>2023</v>
      </c>
      <c r="O250" s="16">
        <v>2025</v>
      </c>
      <c r="P250" s="16">
        <v>20</v>
      </c>
      <c r="Q250" s="16" t="s">
        <v>83</v>
      </c>
      <c r="R250" s="17">
        <f t="shared" si="16"/>
        <v>2038</v>
      </c>
      <c r="S250" s="16" t="s">
        <v>63</v>
      </c>
      <c r="T250" s="16"/>
      <c r="U250" s="17">
        <f>IFERROR(IF(#REF!="",R250,#REF!+T250),R250)</f>
        <v>2038</v>
      </c>
      <c r="V250" s="331"/>
      <c r="W250" s="331"/>
      <c r="X250" s="331"/>
      <c r="Y250" s="331"/>
    </row>
    <row r="251" spans="1:25" s="2" customFormat="1" ht="32.25" customHeight="1" x14ac:dyDescent="0.2">
      <c r="A251" s="331">
        <v>52</v>
      </c>
      <c r="B251" s="331" t="s">
        <v>5827</v>
      </c>
      <c r="C251" s="331" t="s">
        <v>5828</v>
      </c>
      <c r="D251" s="16" t="s">
        <v>5829</v>
      </c>
      <c r="E251" s="331" t="s">
        <v>5815</v>
      </c>
      <c r="F251" s="331" t="s">
        <v>88</v>
      </c>
      <c r="G251" s="16"/>
      <c r="H251" s="331" t="s">
        <v>131</v>
      </c>
      <c r="I251" s="331" t="s">
        <v>5809</v>
      </c>
      <c r="J251" s="16">
        <v>25.76</v>
      </c>
      <c r="K251" s="16">
        <v>108</v>
      </c>
      <c r="L251" s="16">
        <v>5</v>
      </c>
      <c r="M251" s="16">
        <v>2018</v>
      </c>
      <c r="N251" s="16">
        <v>2023</v>
      </c>
      <c r="O251" s="16">
        <v>2025</v>
      </c>
      <c r="P251" s="16">
        <v>20</v>
      </c>
      <c r="Q251" s="16" t="s">
        <v>83</v>
      </c>
      <c r="R251" s="17">
        <f t="shared" si="16"/>
        <v>2038</v>
      </c>
      <c r="S251" s="16" t="s">
        <v>63</v>
      </c>
      <c r="T251" s="16"/>
      <c r="U251" s="17">
        <f t="shared" si="17"/>
        <v>2038</v>
      </c>
      <c r="V251" s="331">
        <v>11</v>
      </c>
      <c r="W251" s="331">
        <v>13</v>
      </c>
      <c r="X251" s="331">
        <v>24</v>
      </c>
      <c r="Y251" s="331" t="s">
        <v>7003</v>
      </c>
    </row>
    <row r="252" spans="1:25" s="2" customFormat="1" ht="30.2" customHeight="1" x14ac:dyDescent="0.2">
      <c r="A252" s="331"/>
      <c r="B252" s="331"/>
      <c r="C252" s="331"/>
      <c r="D252" s="16" t="s">
        <v>5830</v>
      </c>
      <c r="E252" s="331"/>
      <c r="F252" s="331"/>
      <c r="G252" s="16"/>
      <c r="H252" s="331"/>
      <c r="I252" s="331"/>
      <c r="J252" s="16">
        <v>32.119999999999997</v>
      </c>
      <c r="K252" s="16">
        <v>108</v>
      </c>
      <c r="L252" s="16">
        <v>5</v>
      </c>
      <c r="M252" s="16">
        <v>2018</v>
      </c>
      <c r="N252" s="16">
        <v>2023</v>
      </c>
      <c r="O252" s="16">
        <v>2025</v>
      </c>
      <c r="P252" s="16">
        <v>20</v>
      </c>
      <c r="Q252" s="16" t="s">
        <v>83</v>
      </c>
      <c r="R252" s="17">
        <f t="shared" si="16"/>
        <v>2038</v>
      </c>
      <c r="S252" s="16" t="s">
        <v>63</v>
      </c>
      <c r="T252" s="16"/>
      <c r="U252" s="17">
        <f t="shared" si="17"/>
        <v>2038</v>
      </c>
      <c r="V252" s="331"/>
      <c r="W252" s="331"/>
      <c r="X252" s="331"/>
      <c r="Y252" s="331"/>
    </row>
    <row r="253" spans="1:25" s="2" customFormat="1" ht="30.2" customHeight="1" x14ac:dyDescent="0.2">
      <c r="A253" s="331">
        <v>53</v>
      </c>
      <c r="B253" s="331" t="s">
        <v>5833</v>
      </c>
      <c r="C253" s="331" t="s">
        <v>5834</v>
      </c>
      <c r="D253" s="331" t="s">
        <v>5835</v>
      </c>
      <c r="E253" s="331" t="s">
        <v>5836</v>
      </c>
      <c r="F253" s="331" t="s">
        <v>709</v>
      </c>
      <c r="G253" s="16"/>
      <c r="H253" s="331" t="s">
        <v>5831</v>
      </c>
      <c r="I253" s="504" t="s">
        <v>5832</v>
      </c>
      <c r="J253" s="16">
        <v>8.74</v>
      </c>
      <c r="K253" s="16">
        <v>530</v>
      </c>
      <c r="L253" s="16">
        <v>10</v>
      </c>
      <c r="M253" s="16">
        <v>2019</v>
      </c>
      <c r="N253" s="16">
        <v>2024</v>
      </c>
      <c r="O253" s="16">
        <v>2025</v>
      </c>
      <c r="P253" s="16">
        <v>20</v>
      </c>
      <c r="Q253" s="16" t="s">
        <v>83</v>
      </c>
      <c r="R253" s="17">
        <f t="shared" si="16"/>
        <v>2039</v>
      </c>
      <c r="S253" s="16" t="s">
        <v>63</v>
      </c>
      <c r="T253" s="16"/>
      <c r="U253" s="17">
        <f t="shared" si="17"/>
        <v>2039</v>
      </c>
      <c r="V253" s="331">
        <v>1</v>
      </c>
      <c r="W253" s="331"/>
      <c r="X253" s="331">
        <v>1</v>
      </c>
      <c r="Y253" s="331" t="s">
        <v>7003</v>
      </c>
    </row>
    <row r="254" spans="1:25" s="2" customFormat="1" ht="30.2" customHeight="1" x14ac:dyDescent="0.2">
      <c r="A254" s="331"/>
      <c r="B254" s="331"/>
      <c r="C254" s="331"/>
      <c r="D254" s="331"/>
      <c r="E254" s="331"/>
      <c r="F254" s="331"/>
      <c r="G254" s="16"/>
      <c r="H254" s="331"/>
      <c r="I254" s="504"/>
      <c r="J254" s="16">
        <v>21.7</v>
      </c>
      <c r="K254" s="16">
        <v>325</v>
      </c>
      <c r="L254" s="16">
        <v>8</v>
      </c>
      <c r="M254" s="16">
        <v>2019</v>
      </c>
      <c r="N254" s="16">
        <v>2024</v>
      </c>
      <c r="O254" s="16">
        <v>2025</v>
      </c>
      <c r="P254" s="16">
        <v>20</v>
      </c>
      <c r="Q254" s="16" t="s">
        <v>83</v>
      </c>
      <c r="R254" s="17">
        <f t="shared" si="16"/>
        <v>2039</v>
      </c>
      <c r="S254" s="16" t="s">
        <v>63</v>
      </c>
      <c r="T254" s="16"/>
      <c r="U254" s="17">
        <f t="shared" si="17"/>
        <v>2039</v>
      </c>
      <c r="V254" s="331"/>
      <c r="W254" s="331"/>
      <c r="X254" s="331"/>
      <c r="Y254" s="331"/>
    </row>
    <row r="255" spans="1:25" s="2" customFormat="1" ht="30.2" customHeight="1" x14ac:dyDescent="0.2">
      <c r="A255" s="331"/>
      <c r="B255" s="331"/>
      <c r="C255" s="331"/>
      <c r="D255" s="331"/>
      <c r="E255" s="331"/>
      <c r="F255" s="331"/>
      <c r="G255" s="16"/>
      <c r="H255" s="331"/>
      <c r="I255" s="504"/>
      <c r="J255" s="16">
        <v>5.0999999999999996</v>
      </c>
      <c r="K255" s="16">
        <v>57</v>
      </c>
      <c r="L255" s="16">
        <v>5</v>
      </c>
      <c r="M255" s="16">
        <v>2019</v>
      </c>
      <c r="N255" s="16">
        <v>2024</v>
      </c>
      <c r="O255" s="16">
        <v>2025</v>
      </c>
      <c r="P255" s="16">
        <v>20</v>
      </c>
      <c r="Q255" s="16" t="s">
        <v>83</v>
      </c>
      <c r="R255" s="17">
        <f t="shared" si="16"/>
        <v>2039</v>
      </c>
      <c r="S255" s="16" t="s">
        <v>63</v>
      </c>
      <c r="T255" s="16"/>
      <c r="U255" s="17">
        <f t="shared" si="17"/>
        <v>2039</v>
      </c>
      <c r="V255" s="331"/>
      <c r="W255" s="331"/>
      <c r="X255" s="331"/>
      <c r="Y255" s="331"/>
    </row>
    <row r="256" spans="1:25" s="2" customFormat="1" ht="30.2" customHeight="1" x14ac:dyDescent="0.2">
      <c r="A256" s="331"/>
      <c r="B256" s="331"/>
      <c r="C256" s="331"/>
      <c r="D256" s="331" t="s">
        <v>5837</v>
      </c>
      <c r="E256" s="331"/>
      <c r="F256" s="331"/>
      <c r="G256" s="16"/>
      <c r="H256" s="331"/>
      <c r="I256" s="504"/>
      <c r="J256" s="16">
        <v>8.1</v>
      </c>
      <c r="K256" s="16">
        <v>630</v>
      </c>
      <c r="L256" s="16">
        <v>10</v>
      </c>
      <c r="M256" s="16">
        <v>2019</v>
      </c>
      <c r="N256" s="16">
        <v>2024</v>
      </c>
      <c r="O256" s="16">
        <v>2025</v>
      </c>
      <c r="P256" s="16">
        <v>20</v>
      </c>
      <c r="Q256" s="16" t="s">
        <v>83</v>
      </c>
      <c r="R256" s="17">
        <f t="shared" si="16"/>
        <v>2039</v>
      </c>
      <c r="S256" s="16" t="s">
        <v>63</v>
      </c>
      <c r="T256" s="16"/>
      <c r="U256" s="17">
        <f t="shared" si="17"/>
        <v>2039</v>
      </c>
      <c r="V256" s="331"/>
      <c r="W256" s="331"/>
      <c r="X256" s="331"/>
      <c r="Y256" s="331"/>
    </row>
    <row r="257" spans="1:25" s="2" customFormat="1" ht="30.2" customHeight="1" x14ac:dyDescent="0.2">
      <c r="A257" s="331"/>
      <c r="B257" s="331"/>
      <c r="C257" s="331"/>
      <c r="D257" s="331"/>
      <c r="E257" s="331"/>
      <c r="F257" s="331"/>
      <c r="G257" s="16"/>
      <c r="H257" s="331"/>
      <c r="I257" s="504"/>
      <c r="J257" s="16">
        <v>7.92</v>
      </c>
      <c r="K257" s="16">
        <v>325</v>
      </c>
      <c r="L257" s="16">
        <v>8</v>
      </c>
      <c r="M257" s="16">
        <v>2019</v>
      </c>
      <c r="N257" s="16">
        <v>2024</v>
      </c>
      <c r="O257" s="16">
        <v>2025</v>
      </c>
      <c r="P257" s="16">
        <v>20</v>
      </c>
      <c r="Q257" s="16" t="s">
        <v>83</v>
      </c>
      <c r="R257" s="17">
        <f t="shared" si="16"/>
        <v>2039</v>
      </c>
      <c r="S257" s="16" t="s">
        <v>63</v>
      </c>
      <c r="T257" s="16"/>
      <c r="U257" s="17">
        <f t="shared" si="17"/>
        <v>2039</v>
      </c>
      <c r="V257" s="331"/>
      <c r="W257" s="331"/>
      <c r="X257" s="331"/>
      <c r="Y257" s="331"/>
    </row>
    <row r="258" spans="1:25" s="2" customFormat="1" ht="30.2" customHeight="1" x14ac:dyDescent="0.2">
      <c r="A258" s="399">
        <v>54</v>
      </c>
      <c r="B258" s="500" t="s">
        <v>5844</v>
      </c>
      <c r="C258" s="348" t="s">
        <v>5845</v>
      </c>
      <c r="D258" s="208" t="s">
        <v>5846</v>
      </c>
      <c r="E258" s="348" t="s">
        <v>5843</v>
      </c>
      <c r="F258" s="208" t="s">
        <v>107</v>
      </c>
      <c r="G258" s="348">
        <v>0.5</v>
      </c>
      <c r="H258" s="348">
        <v>0.4</v>
      </c>
      <c r="I258" s="348">
        <v>174</v>
      </c>
      <c r="J258" s="208">
        <v>123.88</v>
      </c>
      <c r="K258" s="208">
        <v>57</v>
      </c>
      <c r="L258" s="208">
        <v>3.5</v>
      </c>
      <c r="M258" s="208">
        <v>2010</v>
      </c>
      <c r="N258" s="204">
        <v>2017</v>
      </c>
      <c r="O258" s="204">
        <v>2025</v>
      </c>
      <c r="P258" s="208">
        <v>16</v>
      </c>
      <c r="Q258" s="208" t="s">
        <v>83</v>
      </c>
      <c r="R258" s="17">
        <f t="shared" si="16"/>
        <v>2026</v>
      </c>
      <c r="S258" s="204" t="s">
        <v>63</v>
      </c>
      <c r="T258" s="204"/>
      <c r="U258" s="17">
        <f t="shared" si="17"/>
        <v>2026</v>
      </c>
      <c r="V258" s="399">
        <v>139</v>
      </c>
      <c r="W258" s="399">
        <v>299</v>
      </c>
      <c r="X258" s="399">
        <v>438</v>
      </c>
      <c r="Y258" s="500" t="s">
        <v>7003</v>
      </c>
    </row>
    <row r="259" spans="1:25" s="2" customFormat="1" ht="30.2" customHeight="1" x14ac:dyDescent="0.2">
      <c r="A259" s="399"/>
      <c r="B259" s="500"/>
      <c r="C259" s="348"/>
      <c r="D259" s="208" t="s">
        <v>5847</v>
      </c>
      <c r="E259" s="348"/>
      <c r="F259" s="208" t="s">
        <v>107</v>
      </c>
      <c r="G259" s="348"/>
      <c r="H259" s="348"/>
      <c r="I259" s="348"/>
      <c r="J259" s="208">
        <v>83.88</v>
      </c>
      <c r="K259" s="208">
        <v>57</v>
      </c>
      <c r="L259" s="208">
        <v>3.5</v>
      </c>
      <c r="M259" s="208">
        <v>2010</v>
      </c>
      <c r="N259" s="204">
        <v>2017</v>
      </c>
      <c r="O259" s="204">
        <v>2025</v>
      </c>
      <c r="P259" s="208">
        <v>16</v>
      </c>
      <c r="Q259" s="208" t="s">
        <v>83</v>
      </c>
      <c r="R259" s="17">
        <f t="shared" si="16"/>
        <v>2026</v>
      </c>
      <c r="S259" s="204" t="s">
        <v>63</v>
      </c>
      <c r="T259" s="204"/>
      <c r="U259" s="17">
        <f t="shared" si="17"/>
        <v>2026</v>
      </c>
      <c r="V259" s="399"/>
      <c r="W259" s="399"/>
      <c r="X259" s="399"/>
      <c r="Y259" s="500"/>
    </row>
    <row r="260" spans="1:25" s="2" customFormat="1" ht="30.2" customHeight="1" x14ac:dyDescent="0.2">
      <c r="A260" s="399"/>
      <c r="B260" s="500"/>
      <c r="C260" s="348"/>
      <c r="D260" s="208" t="s">
        <v>5848</v>
      </c>
      <c r="E260" s="348"/>
      <c r="F260" s="208" t="s">
        <v>107</v>
      </c>
      <c r="G260" s="348"/>
      <c r="H260" s="348"/>
      <c r="I260" s="348"/>
      <c r="J260" s="208">
        <v>236.22</v>
      </c>
      <c r="K260" s="208">
        <v>57</v>
      </c>
      <c r="L260" s="208">
        <v>3.5</v>
      </c>
      <c r="M260" s="208">
        <v>2010</v>
      </c>
      <c r="N260" s="204">
        <v>2017</v>
      </c>
      <c r="O260" s="204">
        <v>2025</v>
      </c>
      <c r="P260" s="208">
        <v>16</v>
      </c>
      <c r="Q260" s="208" t="s">
        <v>83</v>
      </c>
      <c r="R260" s="17">
        <f t="shared" si="16"/>
        <v>2026</v>
      </c>
      <c r="S260" s="204" t="s">
        <v>63</v>
      </c>
      <c r="T260" s="204"/>
      <c r="U260" s="17">
        <f t="shared" si="17"/>
        <v>2026</v>
      </c>
      <c r="V260" s="399"/>
      <c r="W260" s="399"/>
      <c r="X260" s="399"/>
      <c r="Y260" s="500"/>
    </row>
    <row r="261" spans="1:25" s="2" customFormat="1" ht="30.2" customHeight="1" x14ac:dyDescent="0.2">
      <c r="A261" s="399"/>
      <c r="B261" s="500"/>
      <c r="C261" s="348"/>
      <c r="D261" s="208" t="s">
        <v>5849</v>
      </c>
      <c r="E261" s="348"/>
      <c r="F261" s="208" t="s">
        <v>107</v>
      </c>
      <c r="G261" s="348"/>
      <c r="H261" s="348"/>
      <c r="I261" s="348"/>
      <c r="J261" s="208">
        <v>198.66</v>
      </c>
      <c r="K261" s="208">
        <v>57</v>
      </c>
      <c r="L261" s="208">
        <v>3.5</v>
      </c>
      <c r="M261" s="208">
        <v>2010</v>
      </c>
      <c r="N261" s="204">
        <v>2017</v>
      </c>
      <c r="O261" s="204">
        <v>2025</v>
      </c>
      <c r="P261" s="208">
        <v>16</v>
      </c>
      <c r="Q261" s="208" t="s">
        <v>83</v>
      </c>
      <c r="R261" s="17">
        <f t="shared" si="16"/>
        <v>2026</v>
      </c>
      <c r="S261" s="204" t="s">
        <v>63</v>
      </c>
      <c r="T261" s="204"/>
      <c r="U261" s="17">
        <f t="shared" si="17"/>
        <v>2026</v>
      </c>
      <c r="V261" s="399"/>
      <c r="W261" s="399"/>
      <c r="X261" s="399"/>
      <c r="Y261" s="500"/>
    </row>
    <row r="262" spans="1:25" s="2" customFormat="1" ht="30.2" customHeight="1" x14ac:dyDescent="0.2">
      <c r="A262" s="399"/>
      <c r="B262" s="500"/>
      <c r="C262" s="348"/>
      <c r="D262" s="208" t="s">
        <v>5850</v>
      </c>
      <c r="E262" s="348"/>
      <c r="F262" s="208" t="s">
        <v>107</v>
      </c>
      <c r="G262" s="348"/>
      <c r="H262" s="348"/>
      <c r="I262" s="348"/>
      <c r="J262" s="208">
        <v>90.2</v>
      </c>
      <c r="K262" s="208">
        <v>57</v>
      </c>
      <c r="L262" s="208">
        <v>3.5</v>
      </c>
      <c r="M262" s="208">
        <v>2010</v>
      </c>
      <c r="N262" s="204">
        <v>2017</v>
      </c>
      <c r="O262" s="204">
        <v>2025</v>
      </c>
      <c r="P262" s="208">
        <v>16</v>
      </c>
      <c r="Q262" s="208" t="s">
        <v>83</v>
      </c>
      <c r="R262" s="17">
        <f t="shared" si="16"/>
        <v>2026</v>
      </c>
      <c r="S262" s="204" t="s">
        <v>63</v>
      </c>
      <c r="T262" s="204"/>
      <c r="U262" s="17">
        <f t="shared" si="17"/>
        <v>2026</v>
      </c>
      <c r="V262" s="399"/>
      <c r="W262" s="399"/>
      <c r="X262" s="399"/>
      <c r="Y262" s="500"/>
    </row>
    <row r="263" spans="1:25" s="2" customFormat="1" ht="30.2" customHeight="1" x14ac:dyDescent="0.2">
      <c r="A263" s="399"/>
      <c r="B263" s="500"/>
      <c r="C263" s="348"/>
      <c r="D263" s="208" t="s">
        <v>5851</v>
      </c>
      <c r="E263" s="348"/>
      <c r="F263" s="208" t="s">
        <v>107</v>
      </c>
      <c r="G263" s="348"/>
      <c r="H263" s="348"/>
      <c r="I263" s="348"/>
      <c r="J263" s="208">
        <v>203.98</v>
      </c>
      <c r="K263" s="208">
        <v>57</v>
      </c>
      <c r="L263" s="208">
        <v>3.5</v>
      </c>
      <c r="M263" s="208">
        <v>2010</v>
      </c>
      <c r="N263" s="204">
        <v>2017</v>
      </c>
      <c r="O263" s="204">
        <v>2025</v>
      </c>
      <c r="P263" s="208">
        <v>16</v>
      </c>
      <c r="Q263" s="208" t="s">
        <v>83</v>
      </c>
      <c r="R263" s="17">
        <f t="shared" si="16"/>
        <v>2026</v>
      </c>
      <c r="S263" s="204" t="s">
        <v>63</v>
      </c>
      <c r="T263" s="204"/>
      <c r="U263" s="17">
        <f t="shared" si="17"/>
        <v>2026</v>
      </c>
      <c r="V263" s="399"/>
      <c r="W263" s="399"/>
      <c r="X263" s="399"/>
      <c r="Y263" s="500"/>
    </row>
    <row r="264" spans="1:25" s="2" customFormat="1" ht="30.2" customHeight="1" x14ac:dyDescent="0.2">
      <c r="A264" s="399"/>
      <c r="B264" s="500"/>
      <c r="C264" s="348"/>
      <c r="D264" s="208" t="s">
        <v>5852</v>
      </c>
      <c r="E264" s="348"/>
      <c r="F264" s="208" t="s">
        <v>107</v>
      </c>
      <c r="G264" s="348"/>
      <c r="H264" s="348"/>
      <c r="I264" s="348"/>
      <c r="J264" s="208">
        <v>168.96</v>
      </c>
      <c r="K264" s="208">
        <v>57</v>
      </c>
      <c r="L264" s="208">
        <v>3.5</v>
      </c>
      <c r="M264" s="208">
        <v>2010</v>
      </c>
      <c r="N264" s="204">
        <v>2017</v>
      </c>
      <c r="O264" s="204">
        <v>2025</v>
      </c>
      <c r="P264" s="208">
        <v>16</v>
      </c>
      <c r="Q264" s="208" t="s">
        <v>83</v>
      </c>
      <c r="R264" s="17">
        <f t="shared" si="16"/>
        <v>2026</v>
      </c>
      <c r="S264" s="204" t="s">
        <v>63</v>
      </c>
      <c r="T264" s="204"/>
      <c r="U264" s="17">
        <f t="shared" si="17"/>
        <v>2026</v>
      </c>
      <c r="V264" s="399"/>
      <c r="W264" s="399"/>
      <c r="X264" s="399"/>
      <c r="Y264" s="500"/>
    </row>
    <row r="265" spans="1:25" s="2" customFormat="1" ht="30.2" customHeight="1" x14ac:dyDescent="0.2">
      <c r="A265" s="331">
        <v>55</v>
      </c>
      <c r="B265" s="331" t="s">
        <v>5854</v>
      </c>
      <c r="C265" s="348" t="s">
        <v>5855</v>
      </c>
      <c r="D265" s="208" t="s">
        <v>5856</v>
      </c>
      <c r="E265" s="348" t="s">
        <v>5853</v>
      </c>
      <c r="F265" s="208" t="s">
        <v>207</v>
      </c>
      <c r="G265" s="348">
        <v>0.5</v>
      </c>
      <c r="H265" s="348">
        <v>0.4</v>
      </c>
      <c r="I265" s="348">
        <v>90</v>
      </c>
      <c r="J265" s="208">
        <v>286.32</v>
      </c>
      <c r="K265" s="208">
        <v>57</v>
      </c>
      <c r="L265" s="208">
        <v>3.5</v>
      </c>
      <c r="M265" s="208">
        <v>2010</v>
      </c>
      <c r="N265" s="204">
        <v>2017</v>
      </c>
      <c r="O265" s="204">
        <v>2025</v>
      </c>
      <c r="P265" s="208">
        <v>16</v>
      </c>
      <c r="Q265" s="208" t="s">
        <v>83</v>
      </c>
      <c r="R265" s="17">
        <f t="shared" si="16"/>
        <v>2026</v>
      </c>
      <c r="S265" s="204" t="s">
        <v>63</v>
      </c>
      <c r="T265" s="204"/>
      <c r="U265" s="17">
        <f t="shared" si="17"/>
        <v>2026</v>
      </c>
      <c r="V265" s="401">
        <v>178</v>
      </c>
      <c r="W265" s="401">
        <v>312</v>
      </c>
      <c r="X265" s="401">
        <f>SUM(V265:W267)</f>
        <v>490</v>
      </c>
      <c r="Y265" s="501" t="s">
        <v>7003</v>
      </c>
    </row>
    <row r="266" spans="1:25" s="2" customFormat="1" ht="30.2" customHeight="1" x14ac:dyDescent="0.2">
      <c r="A266" s="331"/>
      <c r="B266" s="331"/>
      <c r="C266" s="348"/>
      <c r="D266" s="208" t="s">
        <v>5857</v>
      </c>
      <c r="E266" s="348"/>
      <c r="F266" s="208" t="s">
        <v>207</v>
      </c>
      <c r="G266" s="348"/>
      <c r="H266" s="348"/>
      <c r="I266" s="348"/>
      <c r="J266" s="208">
        <v>163.25</v>
      </c>
      <c r="K266" s="208">
        <v>57</v>
      </c>
      <c r="L266" s="208">
        <v>3.5</v>
      </c>
      <c r="M266" s="208">
        <v>2010</v>
      </c>
      <c r="N266" s="204">
        <v>2017</v>
      </c>
      <c r="O266" s="204">
        <v>2025</v>
      </c>
      <c r="P266" s="208">
        <v>16</v>
      </c>
      <c r="Q266" s="208" t="s">
        <v>83</v>
      </c>
      <c r="R266" s="17">
        <f t="shared" si="16"/>
        <v>2026</v>
      </c>
      <c r="S266" s="204" t="s">
        <v>63</v>
      </c>
      <c r="T266" s="204"/>
      <c r="U266" s="17">
        <f t="shared" si="17"/>
        <v>2026</v>
      </c>
      <c r="V266" s="401"/>
      <c r="W266" s="401"/>
      <c r="X266" s="401"/>
      <c r="Y266" s="331"/>
    </row>
    <row r="267" spans="1:25" s="2" customFormat="1" ht="30.2" customHeight="1" x14ac:dyDescent="0.2">
      <c r="A267" s="331"/>
      <c r="B267" s="331"/>
      <c r="C267" s="348"/>
      <c r="D267" s="208" t="s">
        <v>5858</v>
      </c>
      <c r="E267" s="348"/>
      <c r="F267" s="208" t="s">
        <v>207</v>
      </c>
      <c r="G267" s="348"/>
      <c r="H267" s="348"/>
      <c r="I267" s="348"/>
      <c r="J267" s="208">
        <v>220.86</v>
      </c>
      <c r="K267" s="208">
        <v>32</v>
      </c>
      <c r="L267" s="208">
        <v>4</v>
      </c>
      <c r="M267" s="208">
        <v>2010</v>
      </c>
      <c r="N267" s="204">
        <v>2017</v>
      </c>
      <c r="O267" s="204">
        <v>2025</v>
      </c>
      <c r="P267" s="208">
        <v>16</v>
      </c>
      <c r="Q267" s="208" t="s">
        <v>83</v>
      </c>
      <c r="R267" s="17">
        <f t="shared" si="16"/>
        <v>2026</v>
      </c>
      <c r="S267" s="204" t="s">
        <v>63</v>
      </c>
      <c r="T267" s="204"/>
      <c r="U267" s="17">
        <f t="shared" si="17"/>
        <v>2026</v>
      </c>
      <c r="V267" s="401"/>
      <c r="W267" s="401"/>
      <c r="X267" s="401"/>
      <c r="Y267" s="331"/>
    </row>
    <row r="268" spans="1:25" s="2" customFormat="1" ht="30.2" customHeight="1" x14ac:dyDescent="0.2">
      <c r="A268" s="331">
        <v>56</v>
      </c>
      <c r="B268" s="331" t="s">
        <v>5859</v>
      </c>
      <c r="C268" s="331" t="s">
        <v>5860</v>
      </c>
      <c r="D268" s="348" t="s">
        <v>5861</v>
      </c>
      <c r="E268" s="348" t="s">
        <v>5853</v>
      </c>
      <c r="F268" s="208" t="s">
        <v>207</v>
      </c>
      <c r="G268" s="348">
        <v>0.5</v>
      </c>
      <c r="H268" s="348">
        <v>0.4</v>
      </c>
      <c r="I268" s="348">
        <v>90</v>
      </c>
      <c r="J268" s="208">
        <v>204</v>
      </c>
      <c r="K268" s="208">
        <v>89</v>
      </c>
      <c r="L268" s="208">
        <v>5</v>
      </c>
      <c r="M268" s="208">
        <v>2013</v>
      </c>
      <c r="N268" s="204">
        <v>2017</v>
      </c>
      <c r="O268" s="204">
        <v>2025</v>
      </c>
      <c r="P268" s="208">
        <v>16</v>
      </c>
      <c r="Q268" s="208" t="s">
        <v>83</v>
      </c>
      <c r="R268" s="17">
        <f t="shared" si="16"/>
        <v>2029</v>
      </c>
      <c r="S268" s="204" t="s">
        <v>63</v>
      </c>
      <c r="T268" s="204"/>
      <c r="U268" s="17">
        <f t="shared" si="17"/>
        <v>2029</v>
      </c>
      <c r="V268" s="401">
        <v>66</v>
      </c>
      <c r="W268" s="401">
        <v>105</v>
      </c>
      <c r="X268" s="401">
        <f>SUM(V268:W269)</f>
        <v>171</v>
      </c>
      <c r="Y268" s="331" t="s">
        <v>7003</v>
      </c>
    </row>
    <row r="269" spans="1:25" s="2" customFormat="1" ht="30.2" customHeight="1" thickBot="1" x14ac:dyDescent="0.25">
      <c r="A269" s="331"/>
      <c r="B269" s="331"/>
      <c r="C269" s="331"/>
      <c r="D269" s="348"/>
      <c r="E269" s="348"/>
      <c r="F269" s="208" t="s">
        <v>207</v>
      </c>
      <c r="G269" s="348"/>
      <c r="H269" s="348"/>
      <c r="I269" s="348"/>
      <c r="J269" s="208">
        <v>102.2</v>
      </c>
      <c r="K269" s="208">
        <v>57</v>
      </c>
      <c r="L269" s="208">
        <v>3.5</v>
      </c>
      <c r="M269" s="208">
        <v>2013</v>
      </c>
      <c r="N269" s="204">
        <v>2017</v>
      </c>
      <c r="O269" s="204">
        <v>2025</v>
      </c>
      <c r="P269" s="208">
        <v>16</v>
      </c>
      <c r="Q269" s="208" t="s">
        <v>83</v>
      </c>
      <c r="R269" s="17">
        <f t="shared" si="16"/>
        <v>2029</v>
      </c>
      <c r="S269" s="204" t="s">
        <v>63</v>
      </c>
      <c r="T269" s="204"/>
      <c r="U269" s="17">
        <f t="shared" si="17"/>
        <v>2029</v>
      </c>
      <c r="V269" s="499"/>
      <c r="W269" s="499"/>
      <c r="X269" s="499"/>
      <c r="Y269" s="331"/>
    </row>
    <row r="270" spans="1:25" s="2" customFormat="1" ht="30.2" customHeight="1" thickBot="1" x14ac:dyDescent="0.25">
      <c r="A270" s="52"/>
      <c r="B270" s="52"/>
      <c r="C270" s="52"/>
      <c r="D270" s="52"/>
      <c r="E270" s="52"/>
      <c r="F270" s="52"/>
      <c r="G270" s="52"/>
      <c r="H270" s="52"/>
      <c r="I270" s="52"/>
      <c r="J270" s="52"/>
      <c r="K270" s="52"/>
      <c r="L270" s="52"/>
      <c r="M270" s="52"/>
      <c r="N270" s="52"/>
      <c r="O270" s="52"/>
      <c r="P270" s="52"/>
      <c r="Q270" s="52"/>
      <c r="R270" s="59" t="str">
        <f t="shared" si="16"/>
        <v/>
      </c>
      <c r="S270" s="52"/>
      <c r="T270" s="52"/>
      <c r="U270" s="229" t="str">
        <f t="shared" ref="U270:U271" si="18">IFERROR(IF(S270="",R270,S270+T270),R270)</f>
        <v/>
      </c>
      <c r="V270" s="250">
        <f>SUM(V10:V269)</f>
        <v>1864</v>
      </c>
      <c r="W270" s="249">
        <f>SUM(W10:W269)</f>
        <v>2839</v>
      </c>
      <c r="X270" s="247">
        <f>SUM(X10:X269)</f>
        <v>4703</v>
      </c>
    </row>
    <row r="271" spans="1:25" s="2" customFormat="1" ht="30.2" customHeight="1" x14ac:dyDescent="0.2">
      <c r="A271" s="4"/>
      <c r="B271" s="4"/>
      <c r="C271" s="41" t="s">
        <v>7006</v>
      </c>
      <c r="D271" s="4"/>
      <c r="E271" s="4"/>
      <c r="F271" s="4"/>
      <c r="G271" s="4"/>
      <c r="H271" s="4"/>
      <c r="I271" s="4"/>
      <c r="J271" s="4"/>
      <c r="K271" s="4"/>
      <c r="L271" s="4"/>
      <c r="M271" s="4"/>
      <c r="N271" s="4"/>
      <c r="O271" s="4"/>
      <c r="P271" s="4"/>
      <c r="Q271" s="4"/>
      <c r="R271" s="5" t="str">
        <f t="shared" si="16"/>
        <v/>
      </c>
      <c r="S271" s="4"/>
      <c r="T271" s="4"/>
      <c r="U271" s="5" t="str">
        <f t="shared" si="18"/>
        <v/>
      </c>
    </row>
  </sheetData>
  <sheetProtection formatCells="0" formatColumns="0" formatRows="0" insertColumns="0" insertRows="0" insertHyperlinks="0" sort="0" autoFilter="0" pivotTables="0"/>
  <autoFilter ref="A9:Y271"/>
  <mergeCells count="628">
    <mergeCell ref="A226:A230"/>
    <mergeCell ref="A231:A235"/>
    <mergeCell ref="A236:A240"/>
    <mergeCell ref="A241:A244"/>
    <mergeCell ref="A245:A246"/>
    <mergeCell ref="A247:A250"/>
    <mergeCell ref="A251:A252"/>
    <mergeCell ref="A253:A257"/>
    <mergeCell ref="A159:A163"/>
    <mergeCell ref="A164:A171"/>
    <mergeCell ref="A172:A177"/>
    <mergeCell ref="A178:A185"/>
    <mergeCell ref="A186:A194"/>
    <mergeCell ref="A195:A199"/>
    <mergeCell ref="A200:A210"/>
    <mergeCell ref="A211:A220"/>
    <mergeCell ref="A221:A225"/>
    <mergeCell ref="A86:A87"/>
    <mergeCell ref="A88:A89"/>
    <mergeCell ref="A90:A113"/>
    <mergeCell ref="A114:A125"/>
    <mergeCell ref="A126:A130"/>
    <mergeCell ref="A131:A137"/>
    <mergeCell ref="A138:A145"/>
    <mergeCell ref="A146:A153"/>
    <mergeCell ref="A154:A158"/>
    <mergeCell ref="A39:A43"/>
    <mergeCell ref="A44:A51"/>
    <mergeCell ref="A52:A58"/>
    <mergeCell ref="A61:A64"/>
    <mergeCell ref="A65:A66"/>
    <mergeCell ref="A67:A68"/>
    <mergeCell ref="A69:A72"/>
    <mergeCell ref="A73:A75"/>
    <mergeCell ref="A76:A82"/>
    <mergeCell ref="D37:D38"/>
    <mergeCell ref="E37:E38"/>
    <mergeCell ref="G37:G38"/>
    <mergeCell ref="H37:H38"/>
    <mergeCell ref="I37:I38"/>
    <mergeCell ref="B35:B36"/>
    <mergeCell ref="C35:C36"/>
    <mergeCell ref="D35:D36"/>
    <mergeCell ref="E35:E36"/>
    <mergeCell ref="G35:G36"/>
    <mergeCell ref="H35:H36"/>
    <mergeCell ref="I35:I36"/>
    <mergeCell ref="A10:A11"/>
    <mergeCell ref="A13:A14"/>
    <mergeCell ref="A15:A23"/>
    <mergeCell ref="A29:A30"/>
    <mergeCell ref="A31:A34"/>
    <mergeCell ref="A35:A36"/>
    <mergeCell ref="A37:A38"/>
    <mergeCell ref="B37:B38"/>
    <mergeCell ref="C37:C38"/>
    <mergeCell ref="B29:B30"/>
    <mergeCell ref="C29:C30"/>
    <mergeCell ref="B15:B23"/>
    <mergeCell ref="C15:C23"/>
    <mergeCell ref="I253:I257"/>
    <mergeCell ref="D256:D257"/>
    <mergeCell ref="B253:B257"/>
    <mergeCell ref="C253:C257"/>
    <mergeCell ref="D253:D255"/>
    <mergeCell ref="E253:E257"/>
    <mergeCell ref="F253:F257"/>
    <mergeCell ref="H253:H257"/>
    <mergeCell ref="B251:B252"/>
    <mergeCell ref="C251:C252"/>
    <mergeCell ref="E251:E252"/>
    <mergeCell ref="F251:F252"/>
    <mergeCell ref="H251:H252"/>
    <mergeCell ref="I251:I252"/>
    <mergeCell ref="I247:I250"/>
    <mergeCell ref="D249:D250"/>
    <mergeCell ref="B247:B250"/>
    <mergeCell ref="C247:C250"/>
    <mergeCell ref="D247:D248"/>
    <mergeCell ref="E247:E250"/>
    <mergeCell ref="F247:F250"/>
    <mergeCell ref="H247:H250"/>
    <mergeCell ref="B245:B246"/>
    <mergeCell ref="C245:C246"/>
    <mergeCell ref="E245:E246"/>
    <mergeCell ref="F245:F246"/>
    <mergeCell ref="H245:H246"/>
    <mergeCell ref="I245:I246"/>
    <mergeCell ref="I236:I240"/>
    <mergeCell ref="D238:D239"/>
    <mergeCell ref="B241:B244"/>
    <mergeCell ref="C241:C244"/>
    <mergeCell ref="D241:D242"/>
    <mergeCell ref="E241:E244"/>
    <mergeCell ref="F241:F244"/>
    <mergeCell ref="H241:H244"/>
    <mergeCell ref="I241:I244"/>
    <mergeCell ref="B236:B240"/>
    <mergeCell ref="C236:C240"/>
    <mergeCell ref="D236:D237"/>
    <mergeCell ref="E236:E240"/>
    <mergeCell ref="F236:F240"/>
    <mergeCell ref="H236:H240"/>
    <mergeCell ref="I231:I235"/>
    <mergeCell ref="D233:D234"/>
    <mergeCell ref="B231:B235"/>
    <mergeCell ref="C231:C235"/>
    <mergeCell ref="D231:D232"/>
    <mergeCell ref="E231:E235"/>
    <mergeCell ref="F231:F235"/>
    <mergeCell ref="H231:H235"/>
    <mergeCell ref="B226:B230"/>
    <mergeCell ref="C226:C230"/>
    <mergeCell ref="E226:E230"/>
    <mergeCell ref="F226:F230"/>
    <mergeCell ref="H226:H230"/>
    <mergeCell ref="I226:I230"/>
    <mergeCell ref="I221:I222"/>
    <mergeCell ref="D223:D225"/>
    <mergeCell ref="G223:G225"/>
    <mergeCell ref="H223:H225"/>
    <mergeCell ref="I223:I225"/>
    <mergeCell ref="B221:B225"/>
    <mergeCell ref="C221:C225"/>
    <mergeCell ref="D221:D222"/>
    <mergeCell ref="E221:E225"/>
    <mergeCell ref="G221:G222"/>
    <mergeCell ref="H221:H222"/>
    <mergeCell ref="B211:B220"/>
    <mergeCell ref="C211:C220"/>
    <mergeCell ref="D211:D212"/>
    <mergeCell ref="E211:E220"/>
    <mergeCell ref="G211:G212"/>
    <mergeCell ref="H211:H212"/>
    <mergeCell ref="I211:I212"/>
    <mergeCell ref="D213:D216"/>
    <mergeCell ref="G213:G216"/>
    <mergeCell ref="H213:H216"/>
    <mergeCell ref="I213:I216"/>
    <mergeCell ref="D217:D220"/>
    <mergeCell ref="G217:G220"/>
    <mergeCell ref="H217:H220"/>
    <mergeCell ref="I217:I220"/>
    <mergeCell ref="H200:H202"/>
    <mergeCell ref="I200:I202"/>
    <mergeCell ref="D203:D206"/>
    <mergeCell ref="G203:G206"/>
    <mergeCell ref="H203:H206"/>
    <mergeCell ref="I203:I206"/>
    <mergeCell ref="B200:B210"/>
    <mergeCell ref="C200:C210"/>
    <mergeCell ref="D200:D202"/>
    <mergeCell ref="E200:E210"/>
    <mergeCell ref="G200:G202"/>
    <mergeCell ref="D207:D210"/>
    <mergeCell ref="G207:G210"/>
    <mergeCell ref="H207:H210"/>
    <mergeCell ref="I207:I210"/>
    <mergeCell ref="I195:I198"/>
    <mergeCell ref="B195:B199"/>
    <mergeCell ref="C195:C199"/>
    <mergeCell ref="D195:D198"/>
    <mergeCell ref="E195:E198"/>
    <mergeCell ref="G195:G198"/>
    <mergeCell ref="H195:H198"/>
    <mergeCell ref="I186:I189"/>
    <mergeCell ref="D190:D192"/>
    <mergeCell ref="G190:G192"/>
    <mergeCell ref="H190:H192"/>
    <mergeCell ref="I190:I192"/>
    <mergeCell ref="D193:D194"/>
    <mergeCell ref="G193:G194"/>
    <mergeCell ref="H193:H194"/>
    <mergeCell ref="I193:I194"/>
    <mergeCell ref="B186:B194"/>
    <mergeCell ref="C186:C194"/>
    <mergeCell ref="D186:D189"/>
    <mergeCell ref="E186:E194"/>
    <mergeCell ref="G186:G189"/>
    <mergeCell ref="H186:H189"/>
    <mergeCell ref="B178:B185"/>
    <mergeCell ref="C178:C185"/>
    <mergeCell ref="D178:D179"/>
    <mergeCell ref="E178:E185"/>
    <mergeCell ref="G178:G179"/>
    <mergeCell ref="H178:H179"/>
    <mergeCell ref="H172:H177"/>
    <mergeCell ref="I172:I177"/>
    <mergeCell ref="B172:B177"/>
    <mergeCell ref="C172:C177"/>
    <mergeCell ref="D172:D177"/>
    <mergeCell ref="E172:E177"/>
    <mergeCell ref="G172:G177"/>
    <mergeCell ref="I178:I179"/>
    <mergeCell ref="D180:D182"/>
    <mergeCell ref="G180:G182"/>
    <mergeCell ref="H180:H182"/>
    <mergeCell ref="I180:I182"/>
    <mergeCell ref="D183:D185"/>
    <mergeCell ref="G183:G185"/>
    <mergeCell ref="H183:H185"/>
    <mergeCell ref="I183:I185"/>
    <mergeCell ref="G166:G168"/>
    <mergeCell ref="H166:H168"/>
    <mergeCell ref="I166:I168"/>
    <mergeCell ref="D169:D171"/>
    <mergeCell ref="G169:G171"/>
    <mergeCell ref="H169:H171"/>
    <mergeCell ref="I169:I171"/>
    <mergeCell ref="H161:H163"/>
    <mergeCell ref="I161:I163"/>
    <mergeCell ref="B164:B171"/>
    <mergeCell ref="C164:C171"/>
    <mergeCell ref="D164:D165"/>
    <mergeCell ref="E164:E171"/>
    <mergeCell ref="G164:G165"/>
    <mergeCell ref="H164:H165"/>
    <mergeCell ref="I164:I165"/>
    <mergeCell ref="D166:D168"/>
    <mergeCell ref="I154:I157"/>
    <mergeCell ref="B159:B163"/>
    <mergeCell ref="C159:C163"/>
    <mergeCell ref="D159:D160"/>
    <mergeCell ref="E159:E163"/>
    <mergeCell ref="G159:G160"/>
    <mergeCell ref="H159:H160"/>
    <mergeCell ref="I159:I160"/>
    <mergeCell ref="D161:D163"/>
    <mergeCell ref="G161:G163"/>
    <mergeCell ref="B154:B158"/>
    <mergeCell ref="C154:C158"/>
    <mergeCell ref="D154:D158"/>
    <mergeCell ref="E154:E158"/>
    <mergeCell ref="G154:G157"/>
    <mergeCell ref="H154:H157"/>
    <mergeCell ref="I146:I147"/>
    <mergeCell ref="D148:D150"/>
    <mergeCell ref="G148:G150"/>
    <mergeCell ref="H148:H150"/>
    <mergeCell ref="I148:I150"/>
    <mergeCell ref="D151:D153"/>
    <mergeCell ref="G151:G153"/>
    <mergeCell ref="H151:H153"/>
    <mergeCell ref="I151:I153"/>
    <mergeCell ref="B146:B153"/>
    <mergeCell ref="C146:C153"/>
    <mergeCell ref="D146:D147"/>
    <mergeCell ref="E146:E153"/>
    <mergeCell ref="G146:G147"/>
    <mergeCell ref="H146:H147"/>
    <mergeCell ref="B131:B137"/>
    <mergeCell ref="C131:C137"/>
    <mergeCell ref="D131:D132"/>
    <mergeCell ref="E131:E137"/>
    <mergeCell ref="D133:D136"/>
    <mergeCell ref="B138:B145"/>
    <mergeCell ref="C138:C145"/>
    <mergeCell ref="D138:D141"/>
    <mergeCell ref="E138:E145"/>
    <mergeCell ref="D143:D145"/>
    <mergeCell ref="B126:B130"/>
    <mergeCell ref="C126:C130"/>
    <mergeCell ref="D126:D128"/>
    <mergeCell ref="E126:E130"/>
    <mergeCell ref="D129:D130"/>
    <mergeCell ref="B114:B125"/>
    <mergeCell ref="C114:C125"/>
    <mergeCell ref="D114:D118"/>
    <mergeCell ref="E114:E125"/>
    <mergeCell ref="D119:D121"/>
    <mergeCell ref="D122:D125"/>
    <mergeCell ref="D107:D109"/>
    <mergeCell ref="D110:D111"/>
    <mergeCell ref="D112:D113"/>
    <mergeCell ref="B90:B113"/>
    <mergeCell ref="C90:C113"/>
    <mergeCell ref="D90:D94"/>
    <mergeCell ref="E90:E113"/>
    <mergeCell ref="D95:D98"/>
    <mergeCell ref="D99:D103"/>
    <mergeCell ref="D104:D106"/>
    <mergeCell ref="B88:B89"/>
    <mergeCell ref="C88:C89"/>
    <mergeCell ref="D88:D89"/>
    <mergeCell ref="E88:E89"/>
    <mergeCell ref="G88:G89"/>
    <mergeCell ref="H88:H89"/>
    <mergeCell ref="I88:I89"/>
    <mergeCell ref="B86:B87"/>
    <mergeCell ref="C86:C87"/>
    <mergeCell ref="D86:D87"/>
    <mergeCell ref="E86:E87"/>
    <mergeCell ref="I79:I80"/>
    <mergeCell ref="B76:B82"/>
    <mergeCell ref="C76:C82"/>
    <mergeCell ref="E76:E82"/>
    <mergeCell ref="D79:D80"/>
    <mergeCell ref="G79:G80"/>
    <mergeCell ref="H79:H80"/>
    <mergeCell ref="G71:G72"/>
    <mergeCell ref="H71:H72"/>
    <mergeCell ref="I71:I72"/>
    <mergeCell ref="B73:B75"/>
    <mergeCell ref="C73:C75"/>
    <mergeCell ref="D73:D75"/>
    <mergeCell ref="E73:E75"/>
    <mergeCell ref="G73:G75"/>
    <mergeCell ref="H73:H75"/>
    <mergeCell ref="I73:I75"/>
    <mergeCell ref="B69:B72"/>
    <mergeCell ref="C69:C72"/>
    <mergeCell ref="D69:D70"/>
    <mergeCell ref="E69:E70"/>
    <mergeCell ref="G69:G70"/>
    <mergeCell ref="H69:H70"/>
    <mergeCell ref="I69:I70"/>
    <mergeCell ref="D71:D72"/>
    <mergeCell ref="E71:E72"/>
    <mergeCell ref="B67:B68"/>
    <mergeCell ref="C67:C68"/>
    <mergeCell ref="E67:E68"/>
    <mergeCell ref="B61:B64"/>
    <mergeCell ref="C61:C64"/>
    <mergeCell ref="E61:E64"/>
    <mergeCell ref="B65:B66"/>
    <mergeCell ref="C65:C66"/>
    <mergeCell ref="D65:D66"/>
    <mergeCell ref="E65:E66"/>
    <mergeCell ref="B52:B58"/>
    <mergeCell ref="C52:C58"/>
    <mergeCell ref="E52:E58"/>
    <mergeCell ref="D55:D56"/>
    <mergeCell ref="G55:G56"/>
    <mergeCell ref="H55:H56"/>
    <mergeCell ref="I55:I56"/>
    <mergeCell ref="G50:G51"/>
    <mergeCell ref="H50:H51"/>
    <mergeCell ref="I50:I51"/>
    <mergeCell ref="B44:B51"/>
    <mergeCell ref="C44:C51"/>
    <mergeCell ref="E44:E51"/>
    <mergeCell ref="D47:D49"/>
    <mergeCell ref="G47:G49"/>
    <mergeCell ref="H47:H49"/>
    <mergeCell ref="I47:I49"/>
    <mergeCell ref="D50:D51"/>
    <mergeCell ref="I39:I40"/>
    <mergeCell ref="D41:D42"/>
    <mergeCell ref="G41:G42"/>
    <mergeCell ref="H41:H42"/>
    <mergeCell ref="I41:I42"/>
    <mergeCell ref="B39:B43"/>
    <mergeCell ref="C39:C43"/>
    <mergeCell ref="D39:D40"/>
    <mergeCell ref="E39:E43"/>
    <mergeCell ref="G39:G40"/>
    <mergeCell ref="H39:H40"/>
    <mergeCell ref="D33:D34"/>
    <mergeCell ref="G33:G34"/>
    <mergeCell ref="H33:H34"/>
    <mergeCell ref="I33:I34"/>
    <mergeCell ref="B31:B34"/>
    <mergeCell ref="C31:C34"/>
    <mergeCell ref="D31:D32"/>
    <mergeCell ref="E31:E34"/>
    <mergeCell ref="G31:G32"/>
    <mergeCell ref="H31:H32"/>
    <mergeCell ref="I31:I32"/>
    <mergeCell ref="E29:E30"/>
    <mergeCell ref="I17:I18"/>
    <mergeCell ref="D19:D20"/>
    <mergeCell ref="G19:G20"/>
    <mergeCell ref="H19:H20"/>
    <mergeCell ref="I19:I20"/>
    <mergeCell ref="D22:D23"/>
    <mergeCell ref="G22:G23"/>
    <mergeCell ref="H22:H23"/>
    <mergeCell ref="I22:I23"/>
    <mergeCell ref="E15:E23"/>
    <mergeCell ref="D17:D18"/>
    <mergeCell ref="G17:G18"/>
    <mergeCell ref="H17:H18"/>
    <mergeCell ref="J7:L7"/>
    <mergeCell ref="N7:N8"/>
    <mergeCell ref="M6:M8"/>
    <mergeCell ref="N6:O6"/>
    <mergeCell ref="P6:P8"/>
    <mergeCell ref="Q6:Q8"/>
    <mergeCell ref="R6:R8"/>
    <mergeCell ref="O7:O8"/>
    <mergeCell ref="B13:B14"/>
    <mergeCell ref="C13:C14"/>
    <mergeCell ref="D13:D14"/>
    <mergeCell ref="E13:E14"/>
    <mergeCell ref="G13:G14"/>
    <mergeCell ref="H13:H14"/>
    <mergeCell ref="I13:I14"/>
    <mergeCell ref="I10:I11"/>
    <mergeCell ref="J10:J11"/>
    <mergeCell ref="B10:B11"/>
    <mergeCell ref="C10:C11"/>
    <mergeCell ref="D10:D11"/>
    <mergeCell ref="E10:E11"/>
    <mergeCell ref="G10:G11"/>
    <mergeCell ref="H10:H11"/>
    <mergeCell ref="V5:V8"/>
    <mergeCell ref="W5:W8"/>
    <mergeCell ref="X5:X8"/>
    <mergeCell ref="Y5:Y8"/>
    <mergeCell ref="A3:Y4"/>
    <mergeCell ref="A1:Y2"/>
    <mergeCell ref="V10:V11"/>
    <mergeCell ref="V13:V14"/>
    <mergeCell ref="V15:V23"/>
    <mergeCell ref="A5:U5"/>
    <mergeCell ref="A6:A8"/>
    <mergeCell ref="B6:B8"/>
    <mergeCell ref="C6:D6"/>
    <mergeCell ref="E6:E8"/>
    <mergeCell ref="F6:F8"/>
    <mergeCell ref="G6:L6"/>
    <mergeCell ref="S7:S8"/>
    <mergeCell ref="T7:T8"/>
    <mergeCell ref="U7:U8"/>
    <mergeCell ref="S6:U6"/>
    <mergeCell ref="C7:C8"/>
    <mergeCell ref="D7:D8"/>
    <mergeCell ref="G7:G8"/>
    <mergeCell ref="H7:I7"/>
    <mergeCell ref="V29:V30"/>
    <mergeCell ref="V31:V34"/>
    <mergeCell ref="V35:V36"/>
    <mergeCell ref="V37:V38"/>
    <mergeCell ref="V39:V43"/>
    <mergeCell ref="V44:V51"/>
    <mergeCell ref="V52:V58"/>
    <mergeCell ref="V61:V64"/>
    <mergeCell ref="V65:V66"/>
    <mergeCell ref="V67:V68"/>
    <mergeCell ref="V69:V72"/>
    <mergeCell ref="V73:V75"/>
    <mergeCell ref="V76:V82"/>
    <mergeCell ref="V86:V87"/>
    <mergeCell ref="V88:V89"/>
    <mergeCell ref="V90:V113"/>
    <mergeCell ref="V114:V125"/>
    <mergeCell ref="V126:V130"/>
    <mergeCell ref="V131:V137"/>
    <mergeCell ref="V138:V145"/>
    <mergeCell ref="V146:V153"/>
    <mergeCell ref="V154:V158"/>
    <mergeCell ref="V159:V163"/>
    <mergeCell ref="V164:V171"/>
    <mergeCell ref="V172:V177"/>
    <mergeCell ref="V178:V185"/>
    <mergeCell ref="V186:V194"/>
    <mergeCell ref="V195:V199"/>
    <mergeCell ref="V200:V210"/>
    <mergeCell ref="V211:V220"/>
    <mergeCell ref="V221:V225"/>
    <mergeCell ref="V226:V230"/>
    <mergeCell ref="V231:V235"/>
    <mergeCell ref="V236:V240"/>
    <mergeCell ref="V241:V244"/>
    <mergeCell ref="V245:V246"/>
    <mergeCell ref="V247:V250"/>
    <mergeCell ref="V251:V252"/>
    <mergeCell ref="V253:V257"/>
    <mergeCell ref="W10:W11"/>
    <mergeCell ref="W13:W14"/>
    <mergeCell ref="W15:W23"/>
    <mergeCell ref="W29:W30"/>
    <mergeCell ref="W31:W34"/>
    <mergeCell ref="W35:W36"/>
    <mergeCell ref="W37:W38"/>
    <mergeCell ref="W39:W43"/>
    <mergeCell ref="W44:W51"/>
    <mergeCell ref="W52:W58"/>
    <mergeCell ref="W61:W64"/>
    <mergeCell ref="W65:W66"/>
    <mergeCell ref="W67:W68"/>
    <mergeCell ref="W69:W72"/>
    <mergeCell ref="W73:W75"/>
    <mergeCell ref="W76:W82"/>
    <mergeCell ref="W86:W87"/>
    <mergeCell ref="W88:W89"/>
    <mergeCell ref="W90:W113"/>
    <mergeCell ref="W114:W125"/>
    <mergeCell ref="W126:W130"/>
    <mergeCell ref="W131:W137"/>
    <mergeCell ref="W138:W145"/>
    <mergeCell ref="W146:W153"/>
    <mergeCell ref="W154:W158"/>
    <mergeCell ref="W159:W163"/>
    <mergeCell ref="W164:W171"/>
    <mergeCell ref="W172:W177"/>
    <mergeCell ref="W178:W185"/>
    <mergeCell ref="W186:W194"/>
    <mergeCell ref="W195:W199"/>
    <mergeCell ref="W200:W210"/>
    <mergeCell ref="W211:W220"/>
    <mergeCell ref="W221:W225"/>
    <mergeCell ref="W226:W230"/>
    <mergeCell ref="W231:W235"/>
    <mergeCell ref="W236:W240"/>
    <mergeCell ref="W241:W244"/>
    <mergeCell ref="W245:W246"/>
    <mergeCell ref="W247:W250"/>
    <mergeCell ref="W251:W252"/>
    <mergeCell ref="W253:W257"/>
    <mergeCell ref="X10:X11"/>
    <mergeCell ref="X13:X14"/>
    <mergeCell ref="X15:X23"/>
    <mergeCell ref="X29:X30"/>
    <mergeCell ref="X31:X34"/>
    <mergeCell ref="X35:X36"/>
    <mergeCell ref="X37:X38"/>
    <mergeCell ref="X39:X43"/>
    <mergeCell ref="X44:X51"/>
    <mergeCell ref="X52:X58"/>
    <mergeCell ref="X61:X64"/>
    <mergeCell ref="X65:X66"/>
    <mergeCell ref="X67:X68"/>
    <mergeCell ref="X69:X72"/>
    <mergeCell ref="X73:X75"/>
    <mergeCell ref="X76:X82"/>
    <mergeCell ref="X86:X87"/>
    <mergeCell ref="X88:X89"/>
    <mergeCell ref="X90:X113"/>
    <mergeCell ref="X114:X125"/>
    <mergeCell ref="X126:X130"/>
    <mergeCell ref="X131:X137"/>
    <mergeCell ref="X138:X145"/>
    <mergeCell ref="X146:X153"/>
    <mergeCell ref="X154:X158"/>
    <mergeCell ref="X159:X163"/>
    <mergeCell ref="X164:X171"/>
    <mergeCell ref="X172:X177"/>
    <mergeCell ref="X178:X185"/>
    <mergeCell ref="X186:X194"/>
    <mergeCell ref="X195:X199"/>
    <mergeCell ref="X200:X210"/>
    <mergeCell ref="X211:X220"/>
    <mergeCell ref="X221:X225"/>
    <mergeCell ref="X226:X230"/>
    <mergeCell ref="X231:X235"/>
    <mergeCell ref="X236:X240"/>
    <mergeCell ref="X241:X244"/>
    <mergeCell ref="X245:X246"/>
    <mergeCell ref="X247:X250"/>
    <mergeCell ref="X251:X252"/>
    <mergeCell ref="X253:X257"/>
    <mergeCell ref="Y10:Y11"/>
    <mergeCell ref="Y13:Y14"/>
    <mergeCell ref="Y15:Y23"/>
    <mergeCell ref="Y29:Y30"/>
    <mergeCell ref="Y31:Y34"/>
    <mergeCell ref="Y35:Y36"/>
    <mergeCell ref="Y37:Y38"/>
    <mergeCell ref="Y39:Y43"/>
    <mergeCell ref="Y44:Y51"/>
    <mergeCell ref="Y52:Y58"/>
    <mergeCell ref="Y61:Y64"/>
    <mergeCell ref="Y65:Y66"/>
    <mergeCell ref="Y67:Y68"/>
    <mergeCell ref="Y69:Y72"/>
    <mergeCell ref="Y73:Y75"/>
    <mergeCell ref="Y76:Y82"/>
    <mergeCell ref="Y86:Y87"/>
    <mergeCell ref="Y88:Y89"/>
    <mergeCell ref="Y90:Y113"/>
    <mergeCell ref="Y114:Y125"/>
    <mergeCell ref="Y126:Y130"/>
    <mergeCell ref="Y131:Y137"/>
    <mergeCell ref="Y138:Y145"/>
    <mergeCell ref="Y146:Y153"/>
    <mergeCell ref="Y154:Y158"/>
    <mergeCell ref="Y159:Y163"/>
    <mergeCell ref="Y164:Y171"/>
    <mergeCell ref="Y172:Y177"/>
    <mergeCell ref="Y178:Y185"/>
    <mergeCell ref="Y186:Y194"/>
    <mergeCell ref="Y247:Y250"/>
    <mergeCell ref="Y251:Y252"/>
    <mergeCell ref="Y253:Y257"/>
    <mergeCell ref="Y195:Y199"/>
    <mergeCell ref="Y200:Y210"/>
    <mergeCell ref="Y211:Y220"/>
    <mergeCell ref="Y221:Y225"/>
    <mergeCell ref="Y226:Y230"/>
    <mergeCell ref="Y231:Y235"/>
    <mergeCell ref="Y236:Y240"/>
    <mergeCell ref="Y241:Y244"/>
    <mergeCell ref="Y245:Y246"/>
    <mergeCell ref="X258:X264"/>
    <mergeCell ref="Y258:Y264"/>
    <mergeCell ref="A265:A267"/>
    <mergeCell ref="B265:B267"/>
    <mergeCell ref="C265:C267"/>
    <mergeCell ref="E265:E267"/>
    <mergeCell ref="G265:G267"/>
    <mergeCell ref="H265:H267"/>
    <mergeCell ref="I265:I267"/>
    <mergeCell ref="V265:V267"/>
    <mergeCell ref="W265:W267"/>
    <mergeCell ref="X265:X267"/>
    <mergeCell ref="Y265:Y267"/>
    <mergeCell ref="A258:A264"/>
    <mergeCell ref="B258:B264"/>
    <mergeCell ref="C258:C264"/>
    <mergeCell ref="E258:E264"/>
    <mergeCell ref="G258:G264"/>
    <mergeCell ref="H258:H264"/>
    <mergeCell ref="I258:I264"/>
    <mergeCell ref="V258:V264"/>
    <mergeCell ref="W258:W264"/>
    <mergeCell ref="W268:W269"/>
    <mergeCell ref="X268:X269"/>
    <mergeCell ref="Y268:Y269"/>
    <mergeCell ref="A268:A269"/>
    <mergeCell ref="B268:B269"/>
    <mergeCell ref="C268:C269"/>
    <mergeCell ref="D268:D269"/>
    <mergeCell ref="E268:E269"/>
    <mergeCell ref="G268:G269"/>
    <mergeCell ref="H268:H269"/>
    <mergeCell ref="I268:I269"/>
    <mergeCell ref="V268:V269"/>
  </mergeCells>
  <printOptions horizontalCentered="1"/>
  <pageMargins left="0.39370078740157483" right="0.39370078740157483" top="0.39370078740157483" bottom="0.39370078740157483" header="0.19685039370078741" footer="0.19685039370078741"/>
  <pageSetup paperSize="9" scale="50" fitToHeight="0" orientation="landscape" r:id="rId1"/>
  <extLst>
    <ext xmlns:x14="http://schemas.microsoft.com/office/spreadsheetml/2009/9/main" uri="{CCE6A557-97BC-4b89-ADB6-D9C93CAAB3DF}">
      <x14:dataValidations xmlns:xm="http://schemas.microsoft.com/office/excel/2006/main" count="3">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ТТ\[4.2.000 УПХНП ТСЦ №4 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ТТ\[4.2.000 УПХНП ТСЦ №4 Освидетельствование ТТ.xlsx]Разработчик'!#REF!</xm:f>
          </x14:formula1>
          <xm:sqref>F231 F236 F241 F245 F247 F251 F253 F270:F271 F10:F226</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ТТ\[4.2.000 УПХНП ТСЦ №4 Освидетельствование ТТ.xlsx]Разработчик'!#REF!</xm:f>
          </x14:formula1>
          <xm:sqref>F258:F269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Y147"/>
  <sheetViews>
    <sheetView zoomScale="90" zoomScaleNormal="90" workbookViewId="0">
      <pane ySplit="9" topLeftCell="A138" activePane="bottomLeft" state="frozenSplit"/>
      <selection activeCell="F27" sqref="F27"/>
      <selection pane="bottomLeft" activeCell="V145" sqref="V145:W145"/>
    </sheetView>
  </sheetViews>
  <sheetFormatPr defaultColWidth="9" defaultRowHeight="15" x14ac:dyDescent="0.25"/>
  <cols>
    <col min="1" max="1" width="5.7109375" style="1" customWidth="1"/>
    <col min="2" max="2" width="7.5703125" style="1" customWidth="1"/>
    <col min="3" max="3" width="31.42578125" style="1" customWidth="1"/>
    <col min="4" max="4" width="17" style="1" customWidth="1"/>
    <col min="5" max="5" width="11.28515625" style="1" customWidth="1"/>
    <col min="6" max="13" width="7" style="1" customWidth="1"/>
    <col min="14" max="14" width="11.42578125" style="1" customWidth="1"/>
    <col min="15" max="15" width="10.28515625" style="1" customWidth="1"/>
    <col min="16" max="18" width="7.5703125" style="1" customWidth="1"/>
    <col min="19" max="19" width="11.85546875" style="1" customWidth="1"/>
    <col min="20" max="20" width="10.28515625" style="1" customWidth="1"/>
    <col min="21" max="21" width="9.5703125" style="1" customWidth="1"/>
    <col min="22" max="22" width="14.5703125" style="1" customWidth="1"/>
    <col min="23" max="23" width="13.42578125" style="1" customWidth="1"/>
    <col min="24" max="24" width="15.140625" style="1" customWidth="1"/>
    <col min="25" max="25" width="11.710937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5865</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6.75"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6932</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44.25" customHeight="1" x14ac:dyDescent="0.2">
      <c r="A10" s="16">
        <v>1</v>
      </c>
      <c r="B10" s="330" t="s">
        <v>5867</v>
      </c>
      <c r="C10" s="68" t="s">
        <v>5868</v>
      </c>
      <c r="D10" s="68" t="s">
        <v>5869</v>
      </c>
      <c r="E10" s="68" t="s">
        <v>5601</v>
      </c>
      <c r="F10" s="68" t="s">
        <v>64</v>
      </c>
      <c r="G10" s="68" t="s">
        <v>5870</v>
      </c>
      <c r="H10" s="68">
        <v>1</v>
      </c>
      <c r="I10" s="68" t="s">
        <v>5549</v>
      </c>
      <c r="J10" s="68">
        <v>7644</v>
      </c>
      <c r="K10" s="68">
        <v>219</v>
      </c>
      <c r="L10" s="68">
        <v>8</v>
      </c>
      <c r="M10" s="68">
        <v>2012</v>
      </c>
      <c r="N10" s="16">
        <v>2021</v>
      </c>
      <c r="O10" s="16">
        <v>2025</v>
      </c>
      <c r="P10" s="67" t="s">
        <v>2521</v>
      </c>
      <c r="Q10" s="67" t="s">
        <v>83</v>
      </c>
      <c r="R10" s="17">
        <f t="shared" ref="R10:R41" si="0">IF(M10="","",M10+P10)</f>
        <v>2042</v>
      </c>
      <c r="S10" s="16" t="s">
        <v>63</v>
      </c>
      <c r="T10" s="16"/>
      <c r="U10" s="17">
        <f t="shared" ref="U10:U41" si="1">IFERROR(IF(S10="",R10,S10+T10),R10)</f>
        <v>2042</v>
      </c>
      <c r="V10" s="16">
        <v>61</v>
      </c>
      <c r="W10" s="16">
        <v>107</v>
      </c>
      <c r="X10" s="16">
        <v>168</v>
      </c>
      <c r="Y10" s="16" t="s">
        <v>7004</v>
      </c>
    </row>
    <row r="11" spans="1:25" s="2" customFormat="1" ht="30.2" customHeight="1" x14ac:dyDescent="0.2">
      <c r="A11" s="331">
        <v>2</v>
      </c>
      <c r="B11" s="331" t="s">
        <v>5871</v>
      </c>
      <c r="C11" s="393" t="s">
        <v>5872</v>
      </c>
      <c r="D11" s="393" t="s">
        <v>5873</v>
      </c>
      <c r="E11" s="393" t="s">
        <v>545</v>
      </c>
      <c r="F11" s="68" t="s">
        <v>39</v>
      </c>
      <c r="G11" s="393">
        <v>0.9</v>
      </c>
      <c r="H11" s="393" t="s">
        <v>5329</v>
      </c>
      <c r="I11" s="393" t="s">
        <v>5874</v>
      </c>
      <c r="J11" s="68">
        <v>941</v>
      </c>
      <c r="K11" s="68">
        <v>1220</v>
      </c>
      <c r="L11" s="68">
        <v>18</v>
      </c>
      <c r="M11" s="16">
        <v>2014</v>
      </c>
      <c r="N11" s="16">
        <v>2023</v>
      </c>
      <c r="O11" s="16">
        <v>2025</v>
      </c>
      <c r="P11" s="68">
        <v>10</v>
      </c>
      <c r="Q11" s="67" t="s">
        <v>83</v>
      </c>
      <c r="R11" s="17">
        <f t="shared" si="0"/>
        <v>2024</v>
      </c>
      <c r="S11" s="16" t="s">
        <v>63</v>
      </c>
      <c r="T11" s="16">
        <v>2023</v>
      </c>
      <c r="U11" s="17">
        <v>2031</v>
      </c>
      <c r="V11" s="331">
        <v>13</v>
      </c>
      <c r="W11" s="331">
        <v>7</v>
      </c>
      <c r="X11" s="331">
        <v>20</v>
      </c>
      <c r="Y11" s="331" t="s">
        <v>7003</v>
      </c>
    </row>
    <row r="12" spans="1:25" s="2" customFormat="1" ht="30.2" customHeight="1" x14ac:dyDescent="0.2">
      <c r="A12" s="331"/>
      <c r="B12" s="331"/>
      <c r="C12" s="393"/>
      <c r="D12" s="393"/>
      <c r="E12" s="393"/>
      <c r="F12" s="68" t="s">
        <v>39</v>
      </c>
      <c r="G12" s="393"/>
      <c r="H12" s="393"/>
      <c r="I12" s="393"/>
      <c r="J12" s="68">
        <v>15.7</v>
      </c>
      <c r="K12" s="68">
        <v>820</v>
      </c>
      <c r="L12" s="68">
        <v>12</v>
      </c>
      <c r="M12" s="101">
        <v>2014</v>
      </c>
      <c r="N12" s="16">
        <v>2023</v>
      </c>
      <c r="O12" s="16">
        <v>2025</v>
      </c>
      <c r="P12" s="68">
        <v>10</v>
      </c>
      <c r="Q12" s="67" t="s">
        <v>83</v>
      </c>
      <c r="R12" s="17">
        <f t="shared" si="0"/>
        <v>2024</v>
      </c>
      <c r="S12" s="16" t="s">
        <v>63</v>
      </c>
      <c r="T12" s="16">
        <v>2023</v>
      </c>
      <c r="U12" s="17">
        <v>2031</v>
      </c>
      <c r="V12" s="331"/>
      <c r="W12" s="331"/>
      <c r="X12" s="331"/>
      <c r="Y12" s="331"/>
    </row>
    <row r="13" spans="1:25" s="2" customFormat="1" ht="30.2" customHeight="1" x14ac:dyDescent="0.2">
      <c r="A13" s="331"/>
      <c r="B13" s="331"/>
      <c r="C13" s="393"/>
      <c r="D13" s="393"/>
      <c r="E13" s="393"/>
      <c r="F13" s="68" t="s">
        <v>39</v>
      </c>
      <c r="G13" s="393"/>
      <c r="H13" s="393"/>
      <c r="I13" s="393"/>
      <c r="J13" s="68">
        <v>1.2</v>
      </c>
      <c r="K13" s="68">
        <v>377</v>
      </c>
      <c r="L13" s="68">
        <v>9</v>
      </c>
      <c r="M13" s="101">
        <v>2014</v>
      </c>
      <c r="N13" s="16">
        <v>2023</v>
      </c>
      <c r="O13" s="16">
        <v>2025</v>
      </c>
      <c r="P13" s="68">
        <v>10</v>
      </c>
      <c r="Q13" s="67" t="s">
        <v>83</v>
      </c>
      <c r="R13" s="17">
        <f t="shared" si="0"/>
        <v>2024</v>
      </c>
      <c r="S13" s="16" t="s">
        <v>63</v>
      </c>
      <c r="T13" s="16">
        <v>2023</v>
      </c>
      <c r="U13" s="17">
        <v>2031</v>
      </c>
      <c r="V13" s="331"/>
      <c r="W13" s="331"/>
      <c r="X13" s="331"/>
      <c r="Y13" s="331"/>
    </row>
    <row r="14" spans="1:25" s="2" customFormat="1" ht="30.2" customHeight="1" x14ac:dyDescent="0.2">
      <c r="A14" s="331"/>
      <c r="B14" s="331"/>
      <c r="C14" s="393"/>
      <c r="D14" s="393"/>
      <c r="E14" s="393"/>
      <c r="F14" s="68" t="s">
        <v>39</v>
      </c>
      <c r="G14" s="393"/>
      <c r="H14" s="393"/>
      <c r="I14" s="393"/>
      <c r="J14" s="68">
        <v>0.5</v>
      </c>
      <c r="K14" s="68">
        <v>108</v>
      </c>
      <c r="L14" s="68">
        <v>5</v>
      </c>
      <c r="M14" s="101">
        <v>2014</v>
      </c>
      <c r="N14" s="16">
        <v>2023</v>
      </c>
      <c r="O14" s="16">
        <v>2025</v>
      </c>
      <c r="P14" s="68">
        <v>10</v>
      </c>
      <c r="Q14" s="67" t="s">
        <v>83</v>
      </c>
      <c r="R14" s="17">
        <f t="shared" si="0"/>
        <v>2024</v>
      </c>
      <c r="S14" s="16" t="s">
        <v>63</v>
      </c>
      <c r="T14" s="16">
        <v>2023</v>
      </c>
      <c r="U14" s="17">
        <v>2031</v>
      </c>
      <c r="V14" s="331"/>
      <c r="W14" s="331"/>
      <c r="X14" s="331"/>
      <c r="Y14" s="331"/>
    </row>
    <row r="15" spans="1:25" s="2" customFormat="1" ht="30.2" customHeight="1" x14ac:dyDescent="0.2">
      <c r="A15" s="331"/>
      <c r="B15" s="331"/>
      <c r="C15" s="393"/>
      <c r="D15" s="393"/>
      <c r="E15" s="393"/>
      <c r="F15" s="68" t="s">
        <v>39</v>
      </c>
      <c r="G15" s="393"/>
      <c r="H15" s="393"/>
      <c r="I15" s="393"/>
      <c r="J15" s="68">
        <v>1.2</v>
      </c>
      <c r="K15" s="68">
        <v>57</v>
      </c>
      <c r="L15" s="68">
        <v>5</v>
      </c>
      <c r="M15" s="101">
        <v>2014</v>
      </c>
      <c r="N15" s="16">
        <v>2023</v>
      </c>
      <c r="O15" s="16">
        <v>2025</v>
      </c>
      <c r="P15" s="68">
        <v>10</v>
      </c>
      <c r="Q15" s="67" t="s">
        <v>83</v>
      </c>
      <c r="R15" s="17">
        <f t="shared" si="0"/>
        <v>2024</v>
      </c>
      <c r="S15" s="16" t="s">
        <v>63</v>
      </c>
      <c r="T15" s="16">
        <v>2023</v>
      </c>
      <c r="U15" s="17">
        <v>2031</v>
      </c>
      <c r="V15" s="331"/>
      <c r="W15" s="331"/>
      <c r="X15" s="331"/>
      <c r="Y15" s="331"/>
    </row>
    <row r="16" spans="1:25" s="2" customFormat="1" ht="30.2" customHeight="1" x14ac:dyDescent="0.2">
      <c r="A16" s="331"/>
      <c r="B16" s="331"/>
      <c r="C16" s="393"/>
      <c r="D16" s="68" t="s">
        <v>607</v>
      </c>
      <c r="E16" s="393"/>
      <c r="F16" s="68" t="s">
        <v>39</v>
      </c>
      <c r="G16" s="393"/>
      <c r="H16" s="393"/>
      <c r="I16" s="393"/>
      <c r="J16" s="68">
        <v>29.1</v>
      </c>
      <c r="K16" s="68">
        <v>820</v>
      </c>
      <c r="L16" s="68">
        <v>16</v>
      </c>
      <c r="M16" s="101">
        <v>2014</v>
      </c>
      <c r="N16" s="16">
        <v>2023</v>
      </c>
      <c r="O16" s="16">
        <v>2025</v>
      </c>
      <c r="P16" s="68">
        <v>10</v>
      </c>
      <c r="Q16" s="67" t="s">
        <v>83</v>
      </c>
      <c r="R16" s="17">
        <f t="shared" si="0"/>
        <v>2024</v>
      </c>
      <c r="S16" s="16" t="s">
        <v>63</v>
      </c>
      <c r="T16" s="16">
        <v>2023</v>
      </c>
      <c r="U16" s="17">
        <v>2031</v>
      </c>
      <c r="V16" s="331"/>
      <c r="W16" s="331"/>
      <c r="X16" s="331"/>
      <c r="Y16" s="331"/>
    </row>
    <row r="17" spans="1:25" s="2" customFormat="1" ht="30.2" customHeight="1" x14ac:dyDescent="0.2">
      <c r="A17" s="331"/>
      <c r="B17" s="331"/>
      <c r="C17" s="393"/>
      <c r="D17" s="393" t="s">
        <v>5875</v>
      </c>
      <c r="E17" s="393"/>
      <c r="F17" s="68" t="s">
        <v>39</v>
      </c>
      <c r="G17" s="393"/>
      <c r="H17" s="393"/>
      <c r="I17" s="393"/>
      <c r="J17" s="68">
        <v>9</v>
      </c>
      <c r="K17" s="68">
        <v>720</v>
      </c>
      <c r="L17" s="68">
        <v>12</v>
      </c>
      <c r="M17" s="101">
        <v>2014</v>
      </c>
      <c r="N17" s="16">
        <v>2023</v>
      </c>
      <c r="O17" s="16">
        <v>2025</v>
      </c>
      <c r="P17" s="68">
        <v>10</v>
      </c>
      <c r="Q17" s="67" t="s">
        <v>83</v>
      </c>
      <c r="R17" s="17">
        <f t="shared" si="0"/>
        <v>2024</v>
      </c>
      <c r="S17" s="16" t="s">
        <v>63</v>
      </c>
      <c r="T17" s="16">
        <v>2023</v>
      </c>
      <c r="U17" s="17">
        <v>2031</v>
      </c>
      <c r="V17" s="331"/>
      <c r="W17" s="331"/>
      <c r="X17" s="331"/>
      <c r="Y17" s="331"/>
    </row>
    <row r="18" spans="1:25" s="2" customFormat="1" ht="30.2" customHeight="1" x14ac:dyDescent="0.2">
      <c r="A18" s="331"/>
      <c r="B18" s="331"/>
      <c r="C18" s="393"/>
      <c r="D18" s="393"/>
      <c r="E18" s="393"/>
      <c r="F18" s="68" t="s">
        <v>39</v>
      </c>
      <c r="G18" s="393"/>
      <c r="H18" s="393"/>
      <c r="I18" s="393"/>
      <c r="J18" s="68">
        <v>0.5</v>
      </c>
      <c r="K18" s="68">
        <v>57</v>
      </c>
      <c r="L18" s="68">
        <v>5</v>
      </c>
      <c r="M18" s="101">
        <v>2014</v>
      </c>
      <c r="N18" s="16">
        <v>2023</v>
      </c>
      <c r="O18" s="16">
        <v>2025</v>
      </c>
      <c r="P18" s="68">
        <v>10</v>
      </c>
      <c r="Q18" s="67" t="s">
        <v>83</v>
      </c>
      <c r="R18" s="17">
        <f t="shared" si="0"/>
        <v>2024</v>
      </c>
      <c r="S18" s="16" t="s">
        <v>63</v>
      </c>
      <c r="T18" s="16">
        <v>2023</v>
      </c>
      <c r="U18" s="17">
        <v>2031</v>
      </c>
      <c r="V18" s="331"/>
      <c r="W18" s="331"/>
      <c r="X18" s="331"/>
      <c r="Y18" s="331"/>
    </row>
    <row r="19" spans="1:25" s="2" customFormat="1" ht="30.2" customHeight="1" x14ac:dyDescent="0.2">
      <c r="A19" s="331"/>
      <c r="B19" s="331"/>
      <c r="C19" s="393"/>
      <c r="D19" s="393" t="s">
        <v>610</v>
      </c>
      <c r="E19" s="393"/>
      <c r="F19" s="68" t="s">
        <v>39</v>
      </c>
      <c r="G19" s="393"/>
      <c r="H19" s="393"/>
      <c r="I19" s="393"/>
      <c r="J19" s="68">
        <v>29</v>
      </c>
      <c r="K19" s="68">
        <v>57</v>
      </c>
      <c r="L19" s="68">
        <v>5</v>
      </c>
      <c r="M19" s="101">
        <v>2014</v>
      </c>
      <c r="N19" s="16">
        <v>2023</v>
      </c>
      <c r="O19" s="16">
        <v>2025</v>
      </c>
      <c r="P19" s="68">
        <v>10</v>
      </c>
      <c r="Q19" s="67" t="s">
        <v>83</v>
      </c>
      <c r="R19" s="17">
        <f t="shared" si="0"/>
        <v>2024</v>
      </c>
      <c r="S19" s="16" t="s">
        <v>63</v>
      </c>
      <c r="T19" s="16">
        <v>2023</v>
      </c>
      <c r="U19" s="17">
        <v>2031</v>
      </c>
      <c r="V19" s="331"/>
      <c r="W19" s="331"/>
      <c r="X19" s="331"/>
      <c r="Y19" s="331"/>
    </row>
    <row r="20" spans="1:25" s="2" customFormat="1" ht="30.2" customHeight="1" x14ac:dyDescent="0.2">
      <c r="A20" s="331"/>
      <c r="B20" s="331"/>
      <c r="C20" s="393"/>
      <c r="D20" s="393"/>
      <c r="E20" s="393"/>
      <c r="F20" s="68" t="s">
        <v>39</v>
      </c>
      <c r="G20" s="393"/>
      <c r="H20" s="393"/>
      <c r="I20" s="393"/>
      <c r="J20" s="68">
        <v>16</v>
      </c>
      <c r="K20" s="68">
        <v>32</v>
      </c>
      <c r="L20" s="68">
        <v>5</v>
      </c>
      <c r="M20" s="101">
        <v>2014</v>
      </c>
      <c r="N20" s="16">
        <v>2023</v>
      </c>
      <c r="O20" s="16">
        <v>2025</v>
      </c>
      <c r="P20" s="68">
        <v>10</v>
      </c>
      <c r="Q20" s="67" t="s">
        <v>232</v>
      </c>
      <c r="R20" s="17">
        <f t="shared" si="0"/>
        <v>2024</v>
      </c>
      <c r="S20" s="16" t="s">
        <v>63</v>
      </c>
      <c r="T20" s="16">
        <v>2023</v>
      </c>
      <c r="U20" s="17">
        <v>2031</v>
      </c>
      <c r="V20" s="331"/>
      <c r="W20" s="331"/>
      <c r="X20" s="331"/>
      <c r="Y20" s="331"/>
    </row>
    <row r="21" spans="1:25" s="2" customFormat="1" ht="30.2" customHeight="1" x14ac:dyDescent="0.2">
      <c r="A21" s="331"/>
      <c r="B21" s="331"/>
      <c r="C21" s="393"/>
      <c r="D21" s="393"/>
      <c r="E21" s="393"/>
      <c r="F21" s="68" t="s">
        <v>39</v>
      </c>
      <c r="G21" s="393"/>
      <c r="H21" s="393"/>
      <c r="I21" s="393"/>
      <c r="J21" s="68">
        <v>4.5</v>
      </c>
      <c r="K21" s="68">
        <v>25</v>
      </c>
      <c r="L21" s="68">
        <v>5</v>
      </c>
      <c r="M21" s="101">
        <v>2014</v>
      </c>
      <c r="N21" s="16">
        <v>2023</v>
      </c>
      <c r="O21" s="16">
        <v>2025</v>
      </c>
      <c r="P21" s="68">
        <v>10</v>
      </c>
      <c r="Q21" s="67" t="s">
        <v>232</v>
      </c>
      <c r="R21" s="17">
        <f t="shared" si="0"/>
        <v>2024</v>
      </c>
      <c r="S21" s="16" t="s">
        <v>63</v>
      </c>
      <c r="T21" s="16">
        <v>2023</v>
      </c>
      <c r="U21" s="17">
        <v>2031</v>
      </c>
      <c r="V21" s="331"/>
      <c r="W21" s="331"/>
      <c r="X21" s="331"/>
      <c r="Y21" s="331"/>
    </row>
    <row r="22" spans="1:25" s="2" customFormat="1" ht="30.2" customHeight="1" x14ac:dyDescent="0.2">
      <c r="A22" s="331"/>
      <c r="B22" s="331"/>
      <c r="C22" s="393"/>
      <c r="D22" s="68" t="s">
        <v>5876</v>
      </c>
      <c r="E22" s="393"/>
      <c r="F22" s="68" t="s">
        <v>39</v>
      </c>
      <c r="G22" s="393"/>
      <c r="H22" s="393"/>
      <c r="I22" s="393"/>
      <c r="J22" s="68">
        <v>6.2</v>
      </c>
      <c r="K22" s="68">
        <v>820</v>
      </c>
      <c r="L22" s="68">
        <v>10</v>
      </c>
      <c r="M22" s="101">
        <v>2014</v>
      </c>
      <c r="N22" s="16">
        <v>2023</v>
      </c>
      <c r="O22" s="16">
        <v>2025</v>
      </c>
      <c r="P22" s="68">
        <v>10</v>
      </c>
      <c r="Q22" s="67" t="s">
        <v>83</v>
      </c>
      <c r="R22" s="17">
        <f t="shared" si="0"/>
        <v>2024</v>
      </c>
      <c r="S22" s="16" t="s">
        <v>63</v>
      </c>
      <c r="T22" s="16">
        <v>2023</v>
      </c>
      <c r="U22" s="17">
        <v>2031</v>
      </c>
      <c r="V22" s="331"/>
      <c r="W22" s="331"/>
      <c r="X22" s="331"/>
      <c r="Y22" s="331"/>
    </row>
    <row r="23" spans="1:25" s="2" customFormat="1" ht="30.2" customHeight="1" x14ac:dyDescent="0.2">
      <c r="A23" s="331">
        <v>3</v>
      </c>
      <c r="B23" s="331" t="s">
        <v>5877</v>
      </c>
      <c r="C23" s="393" t="s">
        <v>5878</v>
      </c>
      <c r="D23" s="393" t="s">
        <v>5879</v>
      </c>
      <c r="E23" s="393" t="s">
        <v>5880</v>
      </c>
      <c r="F23" s="68" t="s">
        <v>88</v>
      </c>
      <c r="G23" s="393">
        <v>0.6</v>
      </c>
      <c r="H23" s="393">
        <v>0.6</v>
      </c>
      <c r="I23" s="393">
        <v>40</v>
      </c>
      <c r="J23" s="68">
        <v>678</v>
      </c>
      <c r="K23" s="68">
        <v>273</v>
      </c>
      <c r="L23" s="68">
        <v>8</v>
      </c>
      <c r="M23" s="101">
        <v>2014</v>
      </c>
      <c r="N23" s="16">
        <v>2023</v>
      </c>
      <c r="O23" s="16">
        <v>2025</v>
      </c>
      <c r="P23" s="68">
        <v>10</v>
      </c>
      <c r="Q23" s="67" t="s">
        <v>257</v>
      </c>
      <c r="R23" s="17">
        <f t="shared" si="0"/>
        <v>2024</v>
      </c>
      <c r="S23" s="16">
        <v>2023</v>
      </c>
      <c r="T23" s="16">
        <v>4</v>
      </c>
      <c r="U23" s="17">
        <f t="shared" si="1"/>
        <v>2027</v>
      </c>
      <c r="V23" s="331">
        <v>9</v>
      </c>
      <c r="W23" s="331">
        <v>1</v>
      </c>
      <c r="X23" s="331">
        <v>10</v>
      </c>
      <c r="Y23" s="331" t="s">
        <v>7003</v>
      </c>
    </row>
    <row r="24" spans="1:25" s="2" customFormat="1" ht="30.2" customHeight="1" x14ac:dyDescent="0.2">
      <c r="A24" s="331"/>
      <c r="B24" s="331"/>
      <c r="C24" s="393"/>
      <c r="D24" s="393"/>
      <c r="E24" s="393"/>
      <c r="F24" s="68" t="s">
        <v>88</v>
      </c>
      <c r="G24" s="393"/>
      <c r="H24" s="393"/>
      <c r="I24" s="393"/>
      <c r="J24" s="68">
        <v>56.5</v>
      </c>
      <c r="K24" s="68">
        <v>219</v>
      </c>
      <c r="L24" s="68">
        <v>8</v>
      </c>
      <c r="M24" s="101">
        <v>2014</v>
      </c>
      <c r="N24" s="16">
        <v>2023</v>
      </c>
      <c r="O24" s="16">
        <v>2025</v>
      </c>
      <c r="P24" s="68">
        <v>10</v>
      </c>
      <c r="Q24" s="67" t="s">
        <v>257</v>
      </c>
      <c r="R24" s="17">
        <f t="shared" si="0"/>
        <v>2024</v>
      </c>
      <c r="S24" s="16">
        <v>2023</v>
      </c>
      <c r="T24" s="16">
        <v>4</v>
      </c>
      <c r="U24" s="17">
        <f t="shared" si="1"/>
        <v>2027</v>
      </c>
      <c r="V24" s="331"/>
      <c r="W24" s="331"/>
      <c r="X24" s="331"/>
      <c r="Y24" s="331"/>
    </row>
    <row r="25" spans="1:25" s="2" customFormat="1" ht="30.2" customHeight="1" x14ac:dyDescent="0.2">
      <c r="A25" s="331"/>
      <c r="B25" s="331"/>
      <c r="C25" s="393"/>
      <c r="D25" s="393"/>
      <c r="E25" s="393"/>
      <c r="F25" s="68" t="s">
        <v>88</v>
      </c>
      <c r="G25" s="393"/>
      <c r="H25" s="393"/>
      <c r="I25" s="393"/>
      <c r="J25" s="68">
        <v>452</v>
      </c>
      <c r="K25" s="68">
        <v>159</v>
      </c>
      <c r="L25" s="68">
        <v>6</v>
      </c>
      <c r="M25" s="101">
        <v>2014</v>
      </c>
      <c r="N25" s="16">
        <v>2023</v>
      </c>
      <c r="O25" s="16">
        <v>2025</v>
      </c>
      <c r="P25" s="68">
        <v>10</v>
      </c>
      <c r="Q25" s="67" t="s">
        <v>257</v>
      </c>
      <c r="R25" s="17">
        <f t="shared" si="0"/>
        <v>2024</v>
      </c>
      <c r="S25" s="16">
        <v>2023</v>
      </c>
      <c r="T25" s="16">
        <v>4</v>
      </c>
      <c r="U25" s="17">
        <f t="shared" si="1"/>
        <v>2027</v>
      </c>
      <c r="V25" s="331"/>
      <c r="W25" s="331"/>
      <c r="X25" s="331"/>
      <c r="Y25" s="331"/>
    </row>
    <row r="26" spans="1:25" s="2" customFormat="1" ht="30.2" customHeight="1" x14ac:dyDescent="0.2">
      <c r="A26" s="331"/>
      <c r="B26" s="331"/>
      <c r="C26" s="393"/>
      <c r="D26" s="393"/>
      <c r="E26" s="393"/>
      <c r="F26" s="68" t="s">
        <v>88</v>
      </c>
      <c r="G26" s="393"/>
      <c r="H26" s="393"/>
      <c r="I26" s="393"/>
      <c r="J26" s="68">
        <v>0.5</v>
      </c>
      <c r="K26" s="68">
        <v>108</v>
      </c>
      <c r="L26" s="68">
        <v>5</v>
      </c>
      <c r="M26" s="101">
        <v>2014</v>
      </c>
      <c r="N26" s="16">
        <v>2023</v>
      </c>
      <c r="O26" s="16">
        <v>2025</v>
      </c>
      <c r="P26" s="68">
        <v>10</v>
      </c>
      <c r="Q26" s="67" t="s">
        <v>257</v>
      </c>
      <c r="R26" s="17">
        <f t="shared" si="0"/>
        <v>2024</v>
      </c>
      <c r="S26" s="16">
        <v>2023</v>
      </c>
      <c r="T26" s="16">
        <v>4</v>
      </c>
      <c r="U26" s="17">
        <f t="shared" si="1"/>
        <v>2027</v>
      </c>
      <c r="V26" s="331"/>
      <c r="W26" s="331"/>
      <c r="X26" s="331"/>
      <c r="Y26" s="331"/>
    </row>
    <row r="27" spans="1:25" s="2" customFormat="1" ht="30.2" customHeight="1" x14ac:dyDescent="0.2">
      <c r="A27" s="331"/>
      <c r="B27" s="331"/>
      <c r="C27" s="393"/>
      <c r="D27" s="393"/>
      <c r="E27" s="393"/>
      <c r="F27" s="68" t="s">
        <v>88</v>
      </c>
      <c r="G27" s="393"/>
      <c r="H27" s="393"/>
      <c r="I27" s="393"/>
      <c r="J27" s="68">
        <v>0.3</v>
      </c>
      <c r="K27" s="68">
        <v>57</v>
      </c>
      <c r="L27" s="68">
        <v>5</v>
      </c>
      <c r="M27" s="101">
        <v>2014</v>
      </c>
      <c r="N27" s="16">
        <v>2023</v>
      </c>
      <c r="O27" s="16">
        <v>2025</v>
      </c>
      <c r="P27" s="68">
        <v>10</v>
      </c>
      <c r="Q27" s="67" t="s">
        <v>257</v>
      </c>
      <c r="R27" s="17">
        <f t="shared" si="0"/>
        <v>2024</v>
      </c>
      <c r="S27" s="16">
        <v>2023</v>
      </c>
      <c r="T27" s="16">
        <v>4</v>
      </c>
      <c r="U27" s="17">
        <f t="shared" si="1"/>
        <v>2027</v>
      </c>
      <c r="V27" s="331"/>
      <c r="W27" s="331"/>
      <c r="X27" s="331"/>
      <c r="Y27" s="331"/>
    </row>
    <row r="28" spans="1:25" s="2" customFormat="1" ht="30.2" customHeight="1" x14ac:dyDescent="0.2">
      <c r="A28" s="331"/>
      <c r="B28" s="331"/>
      <c r="C28" s="393"/>
      <c r="D28" s="393"/>
      <c r="E28" s="393"/>
      <c r="F28" s="68" t="s">
        <v>88</v>
      </c>
      <c r="G28" s="393"/>
      <c r="H28" s="393"/>
      <c r="I28" s="393"/>
      <c r="J28" s="68">
        <v>3.9</v>
      </c>
      <c r="K28" s="68">
        <v>32</v>
      </c>
      <c r="L28" s="68">
        <v>5</v>
      </c>
      <c r="M28" s="101">
        <v>2014</v>
      </c>
      <c r="N28" s="16">
        <v>2023</v>
      </c>
      <c r="O28" s="16">
        <v>2025</v>
      </c>
      <c r="P28" s="68">
        <v>10</v>
      </c>
      <c r="Q28" s="67" t="s">
        <v>257</v>
      </c>
      <c r="R28" s="17">
        <f t="shared" si="0"/>
        <v>2024</v>
      </c>
      <c r="S28" s="16">
        <v>2023</v>
      </c>
      <c r="T28" s="16">
        <v>4</v>
      </c>
      <c r="U28" s="17">
        <f t="shared" si="1"/>
        <v>2027</v>
      </c>
      <c r="V28" s="331"/>
      <c r="W28" s="331"/>
      <c r="X28" s="331"/>
      <c r="Y28" s="331"/>
    </row>
    <row r="29" spans="1:25" s="2" customFormat="1" ht="30.2" customHeight="1" x14ac:dyDescent="0.2">
      <c r="A29" s="331"/>
      <c r="B29" s="331"/>
      <c r="C29" s="393"/>
      <c r="D29" s="393"/>
      <c r="E29" s="393"/>
      <c r="F29" s="68" t="s">
        <v>88</v>
      </c>
      <c r="G29" s="393"/>
      <c r="H29" s="393"/>
      <c r="I29" s="393"/>
      <c r="J29" s="68">
        <v>1.1000000000000001</v>
      </c>
      <c r="K29" s="68">
        <v>25</v>
      </c>
      <c r="L29" s="68">
        <v>5</v>
      </c>
      <c r="M29" s="101">
        <v>2014</v>
      </c>
      <c r="N29" s="16">
        <v>2023</v>
      </c>
      <c r="O29" s="16">
        <v>2025</v>
      </c>
      <c r="P29" s="68">
        <v>10</v>
      </c>
      <c r="Q29" s="67" t="s">
        <v>257</v>
      </c>
      <c r="R29" s="17">
        <f t="shared" si="0"/>
        <v>2024</v>
      </c>
      <c r="S29" s="16">
        <v>2023</v>
      </c>
      <c r="T29" s="16">
        <v>4</v>
      </c>
      <c r="U29" s="17">
        <f t="shared" si="1"/>
        <v>2027</v>
      </c>
      <c r="V29" s="331"/>
      <c r="W29" s="331"/>
      <c r="X29" s="331"/>
      <c r="Y29" s="331"/>
    </row>
    <row r="30" spans="1:25" s="2" customFormat="1" ht="30.2" customHeight="1" x14ac:dyDescent="0.2">
      <c r="A30" s="331">
        <v>4</v>
      </c>
      <c r="B30" s="331" t="s">
        <v>5881</v>
      </c>
      <c r="C30" s="393" t="s">
        <v>5882</v>
      </c>
      <c r="D30" s="393" t="s">
        <v>5883</v>
      </c>
      <c r="E30" s="393" t="s">
        <v>5601</v>
      </c>
      <c r="F30" s="68" t="s">
        <v>64</v>
      </c>
      <c r="G30" s="393" t="s">
        <v>5884</v>
      </c>
      <c r="H30" s="393">
        <v>1.25</v>
      </c>
      <c r="I30" s="393" t="s">
        <v>5577</v>
      </c>
      <c r="J30" s="68">
        <v>409.3</v>
      </c>
      <c r="K30" s="68">
        <v>219</v>
      </c>
      <c r="L30" s="68">
        <v>8</v>
      </c>
      <c r="M30" s="68">
        <v>2016</v>
      </c>
      <c r="N30" s="16">
        <v>2021</v>
      </c>
      <c r="O30" s="16">
        <v>2025</v>
      </c>
      <c r="P30" s="68">
        <v>10</v>
      </c>
      <c r="Q30" s="67" t="s">
        <v>257</v>
      </c>
      <c r="R30" s="17">
        <f t="shared" si="0"/>
        <v>2026</v>
      </c>
      <c r="S30" s="16" t="s">
        <v>63</v>
      </c>
      <c r="T30" s="16"/>
      <c r="U30" s="17">
        <f t="shared" si="1"/>
        <v>2026</v>
      </c>
      <c r="V30" s="331">
        <v>37</v>
      </c>
      <c r="W30" s="331">
        <v>64</v>
      </c>
      <c r="X30" s="331">
        <v>101</v>
      </c>
      <c r="Y30" s="331" t="s">
        <v>7003</v>
      </c>
    </row>
    <row r="31" spans="1:25" s="2" customFormat="1" ht="30.2" customHeight="1" x14ac:dyDescent="0.2">
      <c r="A31" s="331"/>
      <c r="B31" s="331"/>
      <c r="C31" s="393"/>
      <c r="D31" s="393"/>
      <c r="E31" s="393"/>
      <c r="F31" s="68" t="s">
        <v>64</v>
      </c>
      <c r="G31" s="393"/>
      <c r="H31" s="393"/>
      <c r="I31" s="393"/>
      <c r="J31" s="68">
        <v>51.2</v>
      </c>
      <c r="K31" s="68">
        <v>108</v>
      </c>
      <c r="L31" s="68">
        <v>5</v>
      </c>
      <c r="M31" s="68">
        <v>2016</v>
      </c>
      <c r="N31" s="16">
        <v>2021</v>
      </c>
      <c r="O31" s="16">
        <v>2025</v>
      </c>
      <c r="P31" s="68">
        <v>10</v>
      </c>
      <c r="Q31" s="67" t="s">
        <v>257</v>
      </c>
      <c r="R31" s="17">
        <f t="shared" si="0"/>
        <v>2026</v>
      </c>
      <c r="S31" s="16" t="s">
        <v>63</v>
      </c>
      <c r="T31" s="16"/>
      <c r="U31" s="17">
        <f t="shared" si="1"/>
        <v>2026</v>
      </c>
      <c r="V31" s="331"/>
      <c r="W31" s="331"/>
      <c r="X31" s="331"/>
      <c r="Y31" s="331"/>
    </row>
    <row r="32" spans="1:25" s="2" customFormat="1" ht="30.2" customHeight="1" x14ac:dyDescent="0.2">
      <c r="A32" s="331"/>
      <c r="B32" s="331"/>
      <c r="C32" s="393"/>
      <c r="D32" s="393"/>
      <c r="E32" s="393"/>
      <c r="F32" s="68" t="s">
        <v>64</v>
      </c>
      <c r="G32" s="393"/>
      <c r="H32" s="393"/>
      <c r="I32" s="393"/>
      <c r="J32" s="68">
        <v>0.1</v>
      </c>
      <c r="K32" s="68">
        <v>32</v>
      </c>
      <c r="L32" s="68">
        <v>5</v>
      </c>
      <c r="M32" s="68">
        <v>2016</v>
      </c>
      <c r="N32" s="16">
        <v>2021</v>
      </c>
      <c r="O32" s="16">
        <v>2025</v>
      </c>
      <c r="P32" s="68">
        <v>10</v>
      </c>
      <c r="Q32" s="67" t="s">
        <v>257</v>
      </c>
      <c r="R32" s="17">
        <f t="shared" si="0"/>
        <v>2026</v>
      </c>
      <c r="S32" s="16" t="s">
        <v>63</v>
      </c>
      <c r="T32" s="16"/>
      <c r="U32" s="17">
        <f t="shared" si="1"/>
        <v>2026</v>
      </c>
      <c r="V32" s="331"/>
      <c r="W32" s="331"/>
      <c r="X32" s="331"/>
      <c r="Y32" s="331"/>
    </row>
    <row r="33" spans="1:25" s="2" customFormat="1" ht="30.2" customHeight="1" x14ac:dyDescent="0.2">
      <c r="A33" s="331"/>
      <c r="B33" s="331"/>
      <c r="C33" s="393"/>
      <c r="D33" s="393"/>
      <c r="E33" s="393"/>
      <c r="F33" s="68" t="s">
        <v>64</v>
      </c>
      <c r="G33" s="393"/>
      <c r="H33" s="393"/>
      <c r="I33" s="393"/>
      <c r="J33" s="68">
        <v>0.1</v>
      </c>
      <c r="K33" s="68">
        <v>25</v>
      </c>
      <c r="L33" s="68">
        <v>5</v>
      </c>
      <c r="M33" s="68">
        <v>2016</v>
      </c>
      <c r="N33" s="16">
        <v>2021</v>
      </c>
      <c r="O33" s="16">
        <v>2025</v>
      </c>
      <c r="P33" s="68">
        <v>10</v>
      </c>
      <c r="Q33" s="67" t="s">
        <v>257</v>
      </c>
      <c r="R33" s="17">
        <f t="shared" si="0"/>
        <v>2026</v>
      </c>
      <c r="S33" s="16" t="s">
        <v>63</v>
      </c>
      <c r="T33" s="16"/>
      <c r="U33" s="17">
        <f t="shared" si="1"/>
        <v>2026</v>
      </c>
      <c r="V33" s="331"/>
      <c r="W33" s="331"/>
      <c r="X33" s="331"/>
      <c r="Y33" s="331"/>
    </row>
    <row r="34" spans="1:25" s="2" customFormat="1" ht="30.2" customHeight="1" x14ac:dyDescent="0.2">
      <c r="A34" s="331"/>
      <c r="B34" s="331"/>
      <c r="C34" s="393"/>
      <c r="D34" s="68" t="s">
        <v>5885</v>
      </c>
      <c r="E34" s="393"/>
      <c r="F34" s="68" t="s">
        <v>64</v>
      </c>
      <c r="G34" s="393"/>
      <c r="H34" s="393"/>
      <c r="I34" s="393"/>
      <c r="J34" s="68">
        <v>6.5</v>
      </c>
      <c r="K34" s="68">
        <v>108</v>
      </c>
      <c r="L34" s="68">
        <v>4</v>
      </c>
      <c r="M34" s="68">
        <v>2016</v>
      </c>
      <c r="N34" s="16">
        <v>2021</v>
      </c>
      <c r="O34" s="16">
        <v>2025</v>
      </c>
      <c r="P34" s="68">
        <v>10</v>
      </c>
      <c r="Q34" s="67" t="s">
        <v>257</v>
      </c>
      <c r="R34" s="17">
        <f t="shared" si="0"/>
        <v>2026</v>
      </c>
      <c r="S34" s="16" t="s">
        <v>63</v>
      </c>
      <c r="T34" s="16"/>
      <c r="U34" s="17">
        <f t="shared" si="1"/>
        <v>2026</v>
      </c>
      <c r="V34" s="331"/>
      <c r="W34" s="331"/>
      <c r="X34" s="331"/>
      <c r="Y34" s="331"/>
    </row>
    <row r="35" spans="1:25" s="2" customFormat="1" ht="30.2" customHeight="1" x14ac:dyDescent="0.2">
      <c r="A35" s="331">
        <v>5</v>
      </c>
      <c r="B35" s="331" t="s">
        <v>5886</v>
      </c>
      <c r="C35" s="393" t="s">
        <v>5887</v>
      </c>
      <c r="D35" s="393" t="s">
        <v>5888</v>
      </c>
      <c r="E35" s="393" t="s">
        <v>789</v>
      </c>
      <c r="F35" s="68" t="s">
        <v>39</v>
      </c>
      <c r="G35" s="393" t="s">
        <v>5889</v>
      </c>
      <c r="H35" s="393">
        <v>0.6</v>
      </c>
      <c r="I35" s="393" t="s">
        <v>5890</v>
      </c>
      <c r="J35" s="68">
        <v>17.5</v>
      </c>
      <c r="K35" s="68">
        <v>108</v>
      </c>
      <c r="L35" s="68">
        <v>5</v>
      </c>
      <c r="M35" s="68">
        <v>2016</v>
      </c>
      <c r="N35" s="16">
        <v>2023</v>
      </c>
      <c r="O35" s="16">
        <v>2025</v>
      </c>
      <c r="P35" s="68">
        <v>10</v>
      </c>
      <c r="Q35" s="67" t="s">
        <v>253</v>
      </c>
      <c r="R35" s="17">
        <f t="shared" si="0"/>
        <v>2026</v>
      </c>
      <c r="S35" s="16" t="s">
        <v>63</v>
      </c>
      <c r="T35" s="16"/>
      <c r="U35" s="17">
        <f t="shared" si="1"/>
        <v>2026</v>
      </c>
      <c r="V35" s="331"/>
      <c r="W35" s="331">
        <v>6</v>
      </c>
      <c r="X35" s="331">
        <v>6</v>
      </c>
      <c r="Y35" s="331" t="s">
        <v>7003</v>
      </c>
    </row>
    <row r="36" spans="1:25" s="2" customFormat="1" ht="30.2" customHeight="1" x14ac:dyDescent="0.2">
      <c r="A36" s="331"/>
      <c r="B36" s="331"/>
      <c r="C36" s="393"/>
      <c r="D36" s="393"/>
      <c r="E36" s="393"/>
      <c r="F36" s="68" t="s">
        <v>39</v>
      </c>
      <c r="G36" s="393"/>
      <c r="H36" s="393"/>
      <c r="I36" s="393"/>
      <c r="J36" s="68">
        <v>0.2</v>
      </c>
      <c r="K36" s="68">
        <v>18</v>
      </c>
      <c r="L36" s="68">
        <v>5</v>
      </c>
      <c r="M36" s="68">
        <v>2016</v>
      </c>
      <c r="N36" s="16">
        <v>2023</v>
      </c>
      <c r="O36" s="16">
        <v>2025</v>
      </c>
      <c r="P36" s="68">
        <v>10</v>
      </c>
      <c r="Q36" s="67" t="s">
        <v>253</v>
      </c>
      <c r="R36" s="17">
        <f t="shared" si="0"/>
        <v>2026</v>
      </c>
      <c r="S36" s="16" t="s">
        <v>63</v>
      </c>
      <c r="T36" s="16"/>
      <c r="U36" s="17">
        <f t="shared" si="1"/>
        <v>2026</v>
      </c>
      <c r="V36" s="331"/>
      <c r="W36" s="331"/>
      <c r="X36" s="331"/>
      <c r="Y36" s="331"/>
    </row>
    <row r="37" spans="1:25" s="2" customFormat="1" ht="30.2" customHeight="1" x14ac:dyDescent="0.2">
      <c r="A37" s="331"/>
      <c r="B37" s="331"/>
      <c r="C37" s="393"/>
      <c r="D37" s="393" t="s">
        <v>5891</v>
      </c>
      <c r="E37" s="393"/>
      <c r="F37" s="68" t="s">
        <v>39</v>
      </c>
      <c r="G37" s="393"/>
      <c r="H37" s="393"/>
      <c r="I37" s="393"/>
      <c r="J37" s="68">
        <v>312.89999999999998</v>
      </c>
      <c r="K37" s="68">
        <v>57</v>
      </c>
      <c r="L37" s="68">
        <v>5</v>
      </c>
      <c r="M37" s="68">
        <v>2016</v>
      </c>
      <c r="N37" s="16">
        <v>2023</v>
      </c>
      <c r="O37" s="16">
        <v>2025</v>
      </c>
      <c r="P37" s="68">
        <v>10</v>
      </c>
      <c r="Q37" s="67" t="s">
        <v>253</v>
      </c>
      <c r="R37" s="17">
        <f t="shared" si="0"/>
        <v>2026</v>
      </c>
      <c r="S37" s="16" t="s">
        <v>63</v>
      </c>
      <c r="T37" s="16"/>
      <c r="U37" s="17">
        <f t="shared" si="1"/>
        <v>2026</v>
      </c>
      <c r="V37" s="331"/>
      <c r="W37" s="331"/>
      <c r="X37" s="331"/>
      <c r="Y37" s="331"/>
    </row>
    <row r="38" spans="1:25" s="2" customFormat="1" ht="30.2" customHeight="1" x14ac:dyDescent="0.2">
      <c r="A38" s="331"/>
      <c r="B38" s="331"/>
      <c r="C38" s="393"/>
      <c r="D38" s="393"/>
      <c r="E38" s="393"/>
      <c r="F38" s="68" t="s">
        <v>39</v>
      </c>
      <c r="G38" s="393"/>
      <c r="H38" s="393"/>
      <c r="I38" s="393"/>
      <c r="J38" s="68">
        <v>0.2</v>
      </c>
      <c r="K38" s="68">
        <v>25</v>
      </c>
      <c r="L38" s="68">
        <v>5</v>
      </c>
      <c r="M38" s="68">
        <v>2016</v>
      </c>
      <c r="N38" s="16">
        <v>2023</v>
      </c>
      <c r="O38" s="16">
        <v>2025</v>
      </c>
      <c r="P38" s="68">
        <v>10</v>
      </c>
      <c r="Q38" s="67" t="s">
        <v>253</v>
      </c>
      <c r="R38" s="17">
        <f t="shared" si="0"/>
        <v>2026</v>
      </c>
      <c r="S38" s="16" t="s">
        <v>63</v>
      </c>
      <c r="T38" s="16"/>
      <c r="U38" s="17">
        <f t="shared" si="1"/>
        <v>2026</v>
      </c>
      <c r="V38" s="331"/>
      <c r="W38" s="331"/>
      <c r="X38" s="331"/>
      <c r="Y38" s="331"/>
    </row>
    <row r="39" spans="1:25" s="2" customFormat="1" ht="30.2" customHeight="1" x14ac:dyDescent="0.2">
      <c r="A39" s="331"/>
      <c r="B39" s="331"/>
      <c r="C39" s="393"/>
      <c r="D39" s="393"/>
      <c r="E39" s="393"/>
      <c r="F39" s="68" t="s">
        <v>39</v>
      </c>
      <c r="G39" s="393"/>
      <c r="H39" s="393"/>
      <c r="I39" s="393"/>
      <c r="J39" s="68">
        <v>0.2</v>
      </c>
      <c r="K39" s="68">
        <v>18</v>
      </c>
      <c r="L39" s="68">
        <v>5</v>
      </c>
      <c r="M39" s="68">
        <v>2016</v>
      </c>
      <c r="N39" s="16">
        <v>2023</v>
      </c>
      <c r="O39" s="16">
        <v>2025</v>
      </c>
      <c r="P39" s="68">
        <v>10</v>
      </c>
      <c r="Q39" s="67" t="s">
        <v>253</v>
      </c>
      <c r="R39" s="17">
        <f t="shared" si="0"/>
        <v>2026</v>
      </c>
      <c r="S39" s="16" t="s">
        <v>63</v>
      </c>
      <c r="T39" s="16"/>
      <c r="U39" s="17">
        <f t="shared" si="1"/>
        <v>2026</v>
      </c>
      <c r="V39" s="331"/>
      <c r="W39" s="331"/>
      <c r="X39" s="331"/>
      <c r="Y39" s="331"/>
    </row>
    <row r="40" spans="1:25" s="2" customFormat="1" ht="30.2" customHeight="1" x14ac:dyDescent="0.2">
      <c r="A40" s="331"/>
      <c r="B40" s="331"/>
      <c r="C40" s="393"/>
      <c r="D40" s="105" t="s">
        <v>5892</v>
      </c>
      <c r="E40" s="393"/>
      <c r="F40" s="68" t="s">
        <v>39</v>
      </c>
      <c r="G40" s="393"/>
      <c r="H40" s="393"/>
      <c r="I40" s="393"/>
      <c r="J40" s="68">
        <v>1.2</v>
      </c>
      <c r="K40" s="68">
        <v>57</v>
      </c>
      <c r="L40" s="68">
        <v>5</v>
      </c>
      <c r="M40" s="68">
        <v>2016</v>
      </c>
      <c r="N40" s="16">
        <v>2023</v>
      </c>
      <c r="O40" s="16">
        <v>2025</v>
      </c>
      <c r="P40" s="68">
        <v>10</v>
      </c>
      <c r="Q40" s="67" t="s">
        <v>253</v>
      </c>
      <c r="R40" s="17">
        <f t="shared" si="0"/>
        <v>2026</v>
      </c>
      <c r="S40" s="16" t="s">
        <v>63</v>
      </c>
      <c r="T40" s="16"/>
      <c r="U40" s="17">
        <f t="shared" si="1"/>
        <v>2026</v>
      </c>
      <c r="V40" s="331"/>
      <c r="W40" s="331"/>
      <c r="X40" s="331"/>
      <c r="Y40" s="331"/>
    </row>
    <row r="41" spans="1:25" s="2" customFormat="1" ht="30.2" customHeight="1" x14ac:dyDescent="0.2">
      <c r="A41" s="331"/>
      <c r="B41" s="331"/>
      <c r="C41" s="393"/>
      <c r="D41" s="68" t="s">
        <v>5893</v>
      </c>
      <c r="E41" s="393"/>
      <c r="F41" s="68" t="s">
        <v>39</v>
      </c>
      <c r="G41" s="393"/>
      <c r="H41" s="393"/>
      <c r="I41" s="393"/>
      <c r="J41" s="68">
        <v>6.2</v>
      </c>
      <c r="K41" s="68">
        <v>108</v>
      </c>
      <c r="L41" s="68">
        <v>8</v>
      </c>
      <c r="M41" s="68">
        <v>2016</v>
      </c>
      <c r="N41" s="16">
        <v>2023</v>
      </c>
      <c r="O41" s="16">
        <v>2025</v>
      </c>
      <c r="P41" s="68">
        <v>10</v>
      </c>
      <c r="Q41" s="67" t="s">
        <v>253</v>
      </c>
      <c r="R41" s="17">
        <f t="shared" si="0"/>
        <v>2026</v>
      </c>
      <c r="S41" s="16" t="s">
        <v>63</v>
      </c>
      <c r="T41" s="16"/>
      <c r="U41" s="17">
        <f t="shared" si="1"/>
        <v>2026</v>
      </c>
      <c r="V41" s="331"/>
      <c r="W41" s="331"/>
      <c r="X41" s="331"/>
      <c r="Y41" s="331"/>
    </row>
    <row r="42" spans="1:25" s="2" customFormat="1" ht="30.2" customHeight="1" x14ac:dyDescent="0.2">
      <c r="A42" s="331">
        <v>6</v>
      </c>
      <c r="B42" s="331" t="s">
        <v>5894</v>
      </c>
      <c r="C42" s="393" t="s">
        <v>5895</v>
      </c>
      <c r="D42" s="393" t="s">
        <v>5896</v>
      </c>
      <c r="E42" s="393" t="s">
        <v>199</v>
      </c>
      <c r="F42" s="68" t="s">
        <v>39</v>
      </c>
      <c r="G42" s="393">
        <v>0.6</v>
      </c>
      <c r="H42" s="393" t="s">
        <v>5182</v>
      </c>
      <c r="I42" s="393" t="s">
        <v>5578</v>
      </c>
      <c r="J42" s="68">
        <v>248</v>
      </c>
      <c r="K42" s="68">
        <v>57</v>
      </c>
      <c r="L42" s="68">
        <v>5</v>
      </c>
      <c r="M42" s="68">
        <v>2014</v>
      </c>
      <c r="N42" s="16">
        <v>2023</v>
      </c>
      <c r="O42" s="16">
        <v>2025</v>
      </c>
      <c r="P42" s="68">
        <v>10</v>
      </c>
      <c r="Q42" s="67" t="s">
        <v>257</v>
      </c>
      <c r="R42" s="17">
        <f t="shared" ref="R42:R73" si="2">IF(M42="","",M42+P42)</f>
        <v>2024</v>
      </c>
      <c r="S42" s="16" t="s">
        <v>63</v>
      </c>
      <c r="T42" s="16">
        <v>2023</v>
      </c>
      <c r="U42" s="17">
        <v>2031</v>
      </c>
      <c r="V42" s="331">
        <v>14</v>
      </c>
      <c r="W42" s="331"/>
      <c r="X42" s="331">
        <v>14</v>
      </c>
      <c r="Y42" s="331" t="s">
        <v>7003</v>
      </c>
    </row>
    <row r="43" spans="1:25" s="2" customFormat="1" ht="30.2" customHeight="1" x14ac:dyDescent="0.2">
      <c r="A43" s="331"/>
      <c r="B43" s="331"/>
      <c r="C43" s="393"/>
      <c r="D43" s="393"/>
      <c r="E43" s="393"/>
      <c r="F43" s="68" t="s">
        <v>39</v>
      </c>
      <c r="G43" s="393"/>
      <c r="H43" s="393"/>
      <c r="I43" s="393"/>
      <c r="J43" s="68">
        <v>1.3</v>
      </c>
      <c r="K43" s="68">
        <v>18</v>
      </c>
      <c r="L43" s="68">
        <v>5</v>
      </c>
      <c r="M43" s="68">
        <v>2014</v>
      </c>
      <c r="N43" s="16">
        <v>2023</v>
      </c>
      <c r="O43" s="16">
        <v>2025</v>
      </c>
      <c r="P43" s="68">
        <v>10</v>
      </c>
      <c r="Q43" s="67" t="s">
        <v>257</v>
      </c>
      <c r="R43" s="17">
        <f t="shared" si="2"/>
        <v>2024</v>
      </c>
      <c r="S43" s="16" t="s">
        <v>63</v>
      </c>
      <c r="T43" s="16">
        <v>2023</v>
      </c>
      <c r="U43" s="17">
        <v>2031</v>
      </c>
      <c r="V43" s="331"/>
      <c r="W43" s="331"/>
      <c r="X43" s="331"/>
      <c r="Y43" s="331"/>
    </row>
    <row r="44" spans="1:25" s="2" customFormat="1" ht="30.2" customHeight="1" x14ac:dyDescent="0.2">
      <c r="A44" s="331">
        <v>7</v>
      </c>
      <c r="B44" s="331" t="s">
        <v>5897</v>
      </c>
      <c r="C44" s="393" t="s">
        <v>5898</v>
      </c>
      <c r="D44" s="393" t="s">
        <v>5899</v>
      </c>
      <c r="E44" s="393" t="s">
        <v>5900</v>
      </c>
      <c r="F44" s="68" t="s">
        <v>39</v>
      </c>
      <c r="G44" s="393">
        <v>1.1100000000000001</v>
      </c>
      <c r="H44" s="393" t="s">
        <v>5901</v>
      </c>
      <c r="I44" s="393" t="s">
        <v>5902</v>
      </c>
      <c r="J44" s="68">
        <v>1201</v>
      </c>
      <c r="K44" s="68">
        <v>108</v>
      </c>
      <c r="L44" s="68">
        <v>5</v>
      </c>
      <c r="M44" s="68">
        <v>2014</v>
      </c>
      <c r="N44" s="16">
        <v>2023</v>
      </c>
      <c r="O44" s="16">
        <v>2025</v>
      </c>
      <c r="P44" s="101">
        <v>20</v>
      </c>
      <c r="Q44" s="67" t="s">
        <v>83</v>
      </c>
      <c r="R44" s="17">
        <f t="shared" si="2"/>
        <v>2034</v>
      </c>
      <c r="S44" s="16" t="s">
        <v>63</v>
      </c>
      <c r="T44" s="16"/>
      <c r="U44" s="17">
        <f t="shared" ref="U44:U80" si="3">IFERROR(IF(S44="",R44,S44+T44),R44)</f>
        <v>2034</v>
      </c>
      <c r="V44" s="331">
        <v>2</v>
      </c>
      <c r="W44" s="331">
        <v>1</v>
      </c>
      <c r="X44" s="331">
        <v>3</v>
      </c>
      <c r="Y44" s="331" t="s">
        <v>7003</v>
      </c>
    </row>
    <row r="45" spans="1:25" s="2" customFormat="1" ht="30.2" customHeight="1" x14ac:dyDescent="0.2">
      <c r="A45" s="331"/>
      <c r="B45" s="331"/>
      <c r="C45" s="393"/>
      <c r="D45" s="393"/>
      <c r="E45" s="393"/>
      <c r="F45" s="68" t="s">
        <v>39</v>
      </c>
      <c r="G45" s="393"/>
      <c r="H45" s="393"/>
      <c r="I45" s="393"/>
      <c r="J45" s="68">
        <v>6</v>
      </c>
      <c r="K45" s="68">
        <v>25</v>
      </c>
      <c r="L45" s="68">
        <v>5</v>
      </c>
      <c r="M45" s="68">
        <v>2014</v>
      </c>
      <c r="N45" s="16">
        <v>2023</v>
      </c>
      <c r="O45" s="16">
        <v>2025</v>
      </c>
      <c r="P45" s="101">
        <v>20</v>
      </c>
      <c r="Q45" s="67" t="s">
        <v>83</v>
      </c>
      <c r="R45" s="17">
        <f t="shared" si="2"/>
        <v>2034</v>
      </c>
      <c r="S45" s="16" t="s">
        <v>63</v>
      </c>
      <c r="T45" s="16"/>
      <c r="U45" s="17">
        <f t="shared" si="3"/>
        <v>2034</v>
      </c>
      <c r="V45" s="331"/>
      <c r="W45" s="331"/>
      <c r="X45" s="331"/>
      <c r="Y45" s="331"/>
    </row>
    <row r="46" spans="1:25" s="2" customFormat="1" ht="30.2" customHeight="1" x14ac:dyDescent="0.2">
      <c r="A46" s="331"/>
      <c r="B46" s="331"/>
      <c r="C46" s="393"/>
      <c r="D46" s="393" t="s">
        <v>5903</v>
      </c>
      <c r="E46" s="393"/>
      <c r="F46" s="68" t="s">
        <v>39</v>
      </c>
      <c r="G46" s="393"/>
      <c r="H46" s="393"/>
      <c r="I46" s="393"/>
      <c r="J46" s="68">
        <v>6</v>
      </c>
      <c r="K46" s="68">
        <v>57</v>
      </c>
      <c r="L46" s="68">
        <v>5</v>
      </c>
      <c r="M46" s="68">
        <v>2014</v>
      </c>
      <c r="N46" s="16">
        <v>2023</v>
      </c>
      <c r="O46" s="16">
        <v>2025</v>
      </c>
      <c r="P46" s="101">
        <v>20</v>
      </c>
      <c r="Q46" s="67" t="s">
        <v>83</v>
      </c>
      <c r="R46" s="17">
        <f t="shared" si="2"/>
        <v>2034</v>
      </c>
      <c r="S46" s="16" t="s">
        <v>63</v>
      </c>
      <c r="T46" s="16"/>
      <c r="U46" s="17">
        <f t="shared" si="3"/>
        <v>2034</v>
      </c>
      <c r="V46" s="331"/>
      <c r="W46" s="331"/>
      <c r="X46" s="331"/>
      <c r="Y46" s="331"/>
    </row>
    <row r="47" spans="1:25" s="2" customFormat="1" ht="30.2" customHeight="1" x14ac:dyDescent="0.2">
      <c r="A47" s="331"/>
      <c r="B47" s="331"/>
      <c r="C47" s="393"/>
      <c r="D47" s="393"/>
      <c r="E47" s="393"/>
      <c r="F47" s="68" t="s">
        <v>39</v>
      </c>
      <c r="G47" s="393"/>
      <c r="H47" s="393"/>
      <c r="I47" s="393"/>
      <c r="J47" s="68">
        <v>0.2</v>
      </c>
      <c r="K47" s="68">
        <v>18</v>
      </c>
      <c r="L47" s="68">
        <v>5</v>
      </c>
      <c r="M47" s="68">
        <v>2014</v>
      </c>
      <c r="N47" s="16">
        <v>2023</v>
      </c>
      <c r="O47" s="16">
        <v>2025</v>
      </c>
      <c r="P47" s="101">
        <v>20</v>
      </c>
      <c r="Q47" s="68" t="s">
        <v>232</v>
      </c>
      <c r="R47" s="17">
        <f t="shared" si="2"/>
        <v>2034</v>
      </c>
      <c r="S47" s="16" t="s">
        <v>63</v>
      </c>
      <c r="T47" s="16"/>
      <c r="U47" s="17">
        <f t="shared" si="3"/>
        <v>2034</v>
      </c>
      <c r="V47" s="331"/>
      <c r="W47" s="331"/>
      <c r="X47" s="331"/>
      <c r="Y47" s="331"/>
    </row>
    <row r="48" spans="1:25" s="2" customFormat="1" ht="30.2" customHeight="1" x14ac:dyDescent="0.2">
      <c r="A48" s="331">
        <v>8</v>
      </c>
      <c r="B48" s="331" t="s">
        <v>5904</v>
      </c>
      <c r="C48" s="393" t="s">
        <v>5905</v>
      </c>
      <c r="D48" s="393" t="s">
        <v>5906</v>
      </c>
      <c r="E48" s="393" t="s">
        <v>5907</v>
      </c>
      <c r="F48" s="68" t="s">
        <v>39</v>
      </c>
      <c r="G48" s="393">
        <v>1.1100000000000001</v>
      </c>
      <c r="H48" s="393" t="s">
        <v>5908</v>
      </c>
      <c r="I48" s="393" t="s">
        <v>5909</v>
      </c>
      <c r="J48" s="68">
        <v>1201</v>
      </c>
      <c r="K48" s="68">
        <v>108</v>
      </c>
      <c r="L48" s="68">
        <v>5</v>
      </c>
      <c r="M48" s="68">
        <v>2013</v>
      </c>
      <c r="N48" s="16">
        <v>2023</v>
      </c>
      <c r="O48" s="16">
        <v>2025</v>
      </c>
      <c r="P48" s="101">
        <v>20</v>
      </c>
      <c r="Q48" s="68" t="s">
        <v>83</v>
      </c>
      <c r="R48" s="17">
        <f t="shared" si="2"/>
        <v>2033</v>
      </c>
      <c r="S48" s="16" t="s">
        <v>63</v>
      </c>
      <c r="T48" s="16"/>
      <c r="U48" s="17">
        <f t="shared" si="3"/>
        <v>2033</v>
      </c>
      <c r="V48" s="331">
        <v>4</v>
      </c>
      <c r="W48" s="331">
        <v>2</v>
      </c>
      <c r="X48" s="331">
        <v>6</v>
      </c>
      <c r="Y48" s="331" t="s">
        <v>7003</v>
      </c>
    </row>
    <row r="49" spans="1:25" s="2" customFormat="1" ht="30.2" customHeight="1" x14ac:dyDescent="0.2">
      <c r="A49" s="331"/>
      <c r="B49" s="331"/>
      <c r="C49" s="393"/>
      <c r="D49" s="393"/>
      <c r="E49" s="393"/>
      <c r="F49" s="68" t="s">
        <v>39</v>
      </c>
      <c r="G49" s="393"/>
      <c r="H49" s="393"/>
      <c r="I49" s="393"/>
      <c r="J49" s="68">
        <v>6</v>
      </c>
      <c r="K49" s="68">
        <v>25</v>
      </c>
      <c r="L49" s="68">
        <v>5</v>
      </c>
      <c r="M49" s="68">
        <v>2013</v>
      </c>
      <c r="N49" s="16">
        <v>2023</v>
      </c>
      <c r="O49" s="16">
        <v>2025</v>
      </c>
      <c r="P49" s="101">
        <v>20</v>
      </c>
      <c r="Q49" s="68" t="s">
        <v>83</v>
      </c>
      <c r="R49" s="17">
        <f t="shared" si="2"/>
        <v>2033</v>
      </c>
      <c r="S49" s="16" t="s">
        <v>63</v>
      </c>
      <c r="T49" s="16"/>
      <c r="U49" s="17">
        <f t="shared" si="3"/>
        <v>2033</v>
      </c>
      <c r="V49" s="331"/>
      <c r="W49" s="331"/>
      <c r="X49" s="331"/>
      <c r="Y49" s="331"/>
    </row>
    <row r="50" spans="1:25" s="2" customFormat="1" ht="30.2" customHeight="1" x14ac:dyDescent="0.2">
      <c r="A50" s="331"/>
      <c r="B50" s="331"/>
      <c r="C50" s="393"/>
      <c r="D50" s="393" t="s">
        <v>5910</v>
      </c>
      <c r="E50" s="393"/>
      <c r="F50" s="68" t="s">
        <v>39</v>
      </c>
      <c r="G50" s="393"/>
      <c r="H50" s="393"/>
      <c r="I50" s="393"/>
      <c r="J50" s="68">
        <v>6</v>
      </c>
      <c r="K50" s="68">
        <v>57</v>
      </c>
      <c r="L50" s="68">
        <v>5</v>
      </c>
      <c r="M50" s="68">
        <v>2013</v>
      </c>
      <c r="N50" s="16">
        <v>2023</v>
      </c>
      <c r="O50" s="16">
        <v>2025</v>
      </c>
      <c r="P50" s="101">
        <v>20</v>
      </c>
      <c r="Q50" s="68" t="s">
        <v>83</v>
      </c>
      <c r="R50" s="17">
        <f t="shared" si="2"/>
        <v>2033</v>
      </c>
      <c r="S50" s="16" t="s">
        <v>63</v>
      </c>
      <c r="T50" s="16"/>
      <c r="U50" s="17">
        <f t="shared" si="3"/>
        <v>2033</v>
      </c>
      <c r="V50" s="331"/>
      <c r="W50" s="331"/>
      <c r="X50" s="331"/>
      <c r="Y50" s="331"/>
    </row>
    <row r="51" spans="1:25" s="2" customFormat="1" ht="30.2" customHeight="1" x14ac:dyDescent="0.2">
      <c r="A51" s="331"/>
      <c r="B51" s="331"/>
      <c r="C51" s="393"/>
      <c r="D51" s="393"/>
      <c r="E51" s="393"/>
      <c r="F51" s="68" t="s">
        <v>39</v>
      </c>
      <c r="G51" s="393"/>
      <c r="H51" s="393"/>
      <c r="I51" s="393"/>
      <c r="J51" s="68">
        <v>0.2</v>
      </c>
      <c r="K51" s="68">
        <v>18</v>
      </c>
      <c r="L51" s="68">
        <v>5</v>
      </c>
      <c r="M51" s="68">
        <v>2013</v>
      </c>
      <c r="N51" s="16">
        <v>2023</v>
      </c>
      <c r="O51" s="16">
        <v>2025</v>
      </c>
      <c r="P51" s="101">
        <v>20</v>
      </c>
      <c r="Q51" s="68" t="s">
        <v>232</v>
      </c>
      <c r="R51" s="17">
        <f t="shared" si="2"/>
        <v>2033</v>
      </c>
      <c r="S51" s="16" t="s">
        <v>63</v>
      </c>
      <c r="T51" s="16"/>
      <c r="U51" s="17">
        <f t="shared" si="3"/>
        <v>2033</v>
      </c>
      <c r="V51" s="331"/>
      <c r="W51" s="331"/>
      <c r="X51" s="331"/>
      <c r="Y51" s="331"/>
    </row>
    <row r="52" spans="1:25" s="2" customFormat="1" ht="30.2" customHeight="1" x14ac:dyDescent="0.2">
      <c r="A52" s="331">
        <v>9</v>
      </c>
      <c r="B52" s="331" t="s">
        <v>5911</v>
      </c>
      <c r="C52" s="393" t="s">
        <v>5912</v>
      </c>
      <c r="D52" s="393" t="s">
        <v>5913</v>
      </c>
      <c r="E52" s="393" t="s">
        <v>5914</v>
      </c>
      <c r="F52" s="68" t="s">
        <v>39</v>
      </c>
      <c r="G52" s="393">
        <v>1.6</v>
      </c>
      <c r="H52" s="393" t="s">
        <v>5915</v>
      </c>
      <c r="I52" s="393" t="s">
        <v>5549</v>
      </c>
      <c r="J52" s="68">
        <v>507</v>
      </c>
      <c r="K52" s="68">
        <v>377</v>
      </c>
      <c r="L52" s="68">
        <v>9</v>
      </c>
      <c r="M52" s="68">
        <v>2014</v>
      </c>
      <c r="N52" s="16">
        <v>2023</v>
      </c>
      <c r="O52" s="16">
        <v>2025</v>
      </c>
      <c r="P52" s="101">
        <v>10</v>
      </c>
      <c r="Q52" s="67" t="s">
        <v>257</v>
      </c>
      <c r="R52" s="17">
        <f t="shared" si="2"/>
        <v>2024</v>
      </c>
      <c r="S52" s="16">
        <v>2023</v>
      </c>
      <c r="T52" s="16">
        <v>8</v>
      </c>
      <c r="U52" s="17">
        <v>2031</v>
      </c>
      <c r="V52" s="331">
        <v>6</v>
      </c>
      <c r="W52" s="331">
        <v>1</v>
      </c>
      <c r="X52" s="331">
        <v>7</v>
      </c>
      <c r="Y52" s="331" t="s">
        <v>7003</v>
      </c>
    </row>
    <row r="53" spans="1:25" s="2" customFormat="1" ht="30.2" customHeight="1" x14ac:dyDescent="0.2">
      <c r="A53" s="331"/>
      <c r="B53" s="331"/>
      <c r="C53" s="393"/>
      <c r="D53" s="393"/>
      <c r="E53" s="393"/>
      <c r="F53" s="68" t="s">
        <v>39</v>
      </c>
      <c r="G53" s="393"/>
      <c r="H53" s="393"/>
      <c r="I53" s="393"/>
      <c r="J53" s="68">
        <v>0.5</v>
      </c>
      <c r="K53" s="68">
        <v>38</v>
      </c>
      <c r="L53" s="68">
        <v>5</v>
      </c>
      <c r="M53" s="68">
        <v>2014</v>
      </c>
      <c r="N53" s="16">
        <v>2023</v>
      </c>
      <c r="O53" s="16">
        <v>2025</v>
      </c>
      <c r="P53" s="101">
        <v>10</v>
      </c>
      <c r="Q53" s="67" t="s">
        <v>257</v>
      </c>
      <c r="R53" s="17">
        <f t="shared" si="2"/>
        <v>2024</v>
      </c>
      <c r="S53" s="16">
        <v>2023</v>
      </c>
      <c r="T53" s="16">
        <v>8</v>
      </c>
      <c r="U53" s="17">
        <v>2031</v>
      </c>
      <c r="V53" s="331"/>
      <c r="W53" s="331"/>
      <c r="X53" s="331"/>
      <c r="Y53" s="331"/>
    </row>
    <row r="54" spans="1:25" s="2" customFormat="1" ht="30.2" customHeight="1" x14ac:dyDescent="0.2">
      <c r="A54" s="331">
        <v>10</v>
      </c>
      <c r="B54" s="503" t="s">
        <v>5916</v>
      </c>
      <c r="C54" s="393" t="s">
        <v>5917</v>
      </c>
      <c r="D54" s="393" t="s">
        <v>5918</v>
      </c>
      <c r="E54" s="393" t="s">
        <v>5919</v>
      </c>
      <c r="F54" s="68" t="s">
        <v>64</v>
      </c>
      <c r="G54" s="393">
        <v>1.9</v>
      </c>
      <c r="H54" s="393">
        <v>1.4</v>
      </c>
      <c r="I54" s="393" t="s">
        <v>5577</v>
      </c>
      <c r="J54" s="68">
        <v>75.81</v>
      </c>
      <c r="K54" s="68">
        <v>325</v>
      </c>
      <c r="L54" s="68">
        <v>8</v>
      </c>
      <c r="M54" s="68">
        <v>2015</v>
      </c>
      <c r="N54" s="114">
        <v>2024</v>
      </c>
      <c r="O54" s="114">
        <v>2025</v>
      </c>
      <c r="P54" s="101">
        <v>10</v>
      </c>
      <c r="Q54" s="67" t="s">
        <v>257</v>
      </c>
      <c r="R54" s="17">
        <f t="shared" si="2"/>
        <v>2025</v>
      </c>
      <c r="S54" s="16" t="s">
        <v>63</v>
      </c>
      <c r="T54" s="16"/>
      <c r="U54" s="17">
        <f t="shared" si="3"/>
        <v>2025</v>
      </c>
      <c r="V54" s="331">
        <v>22</v>
      </c>
      <c r="W54" s="331">
        <v>13</v>
      </c>
      <c r="X54" s="331">
        <v>35</v>
      </c>
      <c r="Y54" s="331" t="s">
        <v>7003</v>
      </c>
    </row>
    <row r="55" spans="1:25" s="2" customFormat="1" ht="30.2" customHeight="1" x14ac:dyDescent="0.2">
      <c r="A55" s="331"/>
      <c r="B55" s="503"/>
      <c r="C55" s="393"/>
      <c r="D55" s="393"/>
      <c r="E55" s="393"/>
      <c r="F55" s="68" t="s">
        <v>64</v>
      </c>
      <c r="G55" s="393"/>
      <c r="H55" s="393"/>
      <c r="I55" s="393"/>
      <c r="J55" s="68">
        <v>0.25</v>
      </c>
      <c r="K55" s="68">
        <v>273</v>
      </c>
      <c r="L55" s="68">
        <v>8</v>
      </c>
      <c r="M55" s="68">
        <v>2015</v>
      </c>
      <c r="N55" s="114">
        <v>2024</v>
      </c>
      <c r="O55" s="114">
        <v>2025</v>
      </c>
      <c r="P55" s="101">
        <v>10</v>
      </c>
      <c r="Q55" s="67" t="s">
        <v>257</v>
      </c>
      <c r="R55" s="17">
        <f t="shared" si="2"/>
        <v>2025</v>
      </c>
      <c r="S55" s="16" t="s">
        <v>63</v>
      </c>
      <c r="T55" s="16"/>
      <c r="U55" s="17">
        <f t="shared" si="3"/>
        <v>2025</v>
      </c>
      <c r="V55" s="331"/>
      <c r="W55" s="331"/>
      <c r="X55" s="331"/>
      <c r="Y55" s="331"/>
    </row>
    <row r="56" spans="1:25" s="2" customFormat="1" ht="30.2" customHeight="1" x14ac:dyDescent="0.2">
      <c r="A56" s="331"/>
      <c r="B56" s="503"/>
      <c r="C56" s="393"/>
      <c r="D56" s="393" t="s">
        <v>5920</v>
      </c>
      <c r="E56" s="393"/>
      <c r="F56" s="68" t="s">
        <v>64</v>
      </c>
      <c r="G56" s="393"/>
      <c r="H56" s="393"/>
      <c r="I56" s="393"/>
      <c r="J56" s="68">
        <v>33</v>
      </c>
      <c r="K56" s="68">
        <v>273</v>
      </c>
      <c r="L56" s="68">
        <v>8</v>
      </c>
      <c r="M56" s="68">
        <v>2015</v>
      </c>
      <c r="N56" s="114">
        <v>2024</v>
      </c>
      <c r="O56" s="114">
        <v>2025</v>
      </c>
      <c r="P56" s="101">
        <v>10</v>
      </c>
      <c r="Q56" s="67" t="s">
        <v>257</v>
      </c>
      <c r="R56" s="17">
        <f t="shared" si="2"/>
        <v>2025</v>
      </c>
      <c r="S56" s="16" t="s">
        <v>63</v>
      </c>
      <c r="T56" s="16"/>
      <c r="U56" s="17">
        <f t="shared" si="3"/>
        <v>2025</v>
      </c>
      <c r="V56" s="331"/>
      <c r="W56" s="331"/>
      <c r="X56" s="331"/>
      <c r="Y56" s="331"/>
    </row>
    <row r="57" spans="1:25" s="2" customFormat="1" ht="30.2" customHeight="1" x14ac:dyDescent="0.2">
      <c r="A57" s="331"/>
      <c r="B57" s="503"/>
      <c r="C57" s="393"/>
      <c r="D57" s="393"/>
      <c r="E57" s="393"/>
      <c r="F57" s="68" t="s">
        <v>64</v>
      </c>
      <c r="G57" s="393"/>
      <c r="H57" s="393"/>
      <c r="I57" s="393"/>
      <c r="J57" s="68">
        <v>1</v>
      </c>
      <c r="K57" s="68">
        <v>219</v>
      </c>
      <c r="L57" s="68">
        <v>8</v>
      </c>
      <c r="M57" s="68">
        <v>2015</v>
      </c>
      <c r="N57" s="114">
        <v>2024</v>
      </c>
      <c r="O57" s="114">
        <v>2025</v>
      </c>
      <c r="P57" s="101">
        <v>10</v>
      </c>
      <c r="Q57" s="67" t="s">
        <v>257</v>
      </c>
      <c r="R57" s="17">
        <f t="shared" si="2"/>
        <v>2025</v>
      </c>
      <c r="S57" s="16" t="s">
        <v>63</v>
      </c>
      <c r="T57" s="16"/>
      <c r="U57" s="17">
        <f t="shared" si="3"/>
        <v>2025</v>
      </c>
      <c r="V57" s="331"/>
      <c r="W57" s="331"/>
      <c r="X57" s="331"/>
      <c r="Y57" s="331"/>
    </row>
    <row r="58" spans="1:25" s="2" customFormat="1" ht="30.2" customHeight="1" x14ac:dyDescent="0.2">
      <c r="A58" s="331"/>
      <c r="B58" s="503"/>
      <c r="C58" s="393"/>
      <c r="D58" s="393"/>
      <c r="E58" s="393"/>
      <c r="F58" s="68" t="s">
        <v>64</v>
      </c>
      <c r="G58" s="393"/>
      <c r="H58" s="393"/>
      <c r="I58" s="393"/>
      <c r="J58" s="68">
        <v>2</v>
      </c>
      <c r="K58" s="68">
        <v>159</v>
      </c>
      <c r="L58" s="68">
        <v>6</v>
      </c>
      <c r="M58" s="68">
        <v>2015</v>
      </c>
      <c r="N58" s="114">
        <v>2024</v>
      </c>
      <c r="O58" s="114">
        <v>2025</v>
      </c>
      <c r="P58" s="101">
        <v>10</v>
      </c>
      <c r="Q58" s="67" t="s">
        <v>257</v>
      </c>
      <c r="R58" s="17">
        <f t="shared" si="2"/>
        <v>2025</v>
      </c>
      <c r="S58" s="16" t="s">
        <v>63</v>
      </c>
      <c r="T58" s="16"/>
      <c r="U58" s="17">
        <f t="shared" si="3"/>
        <v>2025</v>
      </c>
      <c r="V58" s="331"/>
      <c r="W58" s="331"/>
      <c r="X58" s="331"/>
      <c r="Y58" s="331"/>
    </row>
    <row r="59" spans="1:25" s="2" customFormat="1" ht="30.2" customHeight="1" x14ac:dyDescent="0.2">
      <c r="A59" s="331"/>
      <c r="B59" s="503"/>
      <c r="C59" s="393"/>
      <c r="D59" s="393"/>
      <c r="E59" s="393"/>
      <c r="F59" s="68" t="s">
        <v>64</v>
      </c>
      <c r="G59" s="393"/>
      <c r="H59" s="393"/>
      <c r="I59" s="393"/>
      <c r="J59" s="68">
        <v>1.5</v>
      </c>
      <c r="K59" s="68">
        <v>57</v>
      </c>
      <c r="L59" s="68">
        <v>5</v>
      </c>
      <c r="M59" s="68">
        <v>2015</v>
      </c>
      <c r="N59" s="114">
        <v>2024</v>
      </c>
      <c r="O59" s="114">
        <v>2025</v>
      </c>
      <c r="P59" s="101">
        <v>10</v>
      </c>
      <c r="Q59" s="67" t="s">
        <v>257</v>
      </c>
      <c r="R59" s="17">
        <f t="shared" si="2"/>
        <v>2025</v>
      </c>
      <c r="S59" s="16" t="s">
        <v>63</v>
      </c>
      <c r="T59" s="16"/>
      <c r="U59" s="17">
        <f t="shared" si="3"/>
        <v>2025</v>
      </c>
      <c r="V59" s="331"/>
      <c r="W59" s="331"/>
      <c r="X59" s="331"/>
      <c r="Y59" s="331"/>
    </row>
    <row r="60" spans="1:25" s="2" customFormat="1" ht="30.2" customHeight="1" x14ac:dyDescent="0.2">
      <c r="A60" s="331">
        <v>11</v>
      </c>
      <c r="B60" s="503" t="s">
        <v>5921</v>
      </c>
      <c r="C60" s="393" t="s">
        <v>5922</v>
      </c>
      <c r="D60" s="68" t="s">
        <v>5923</v>
      </c>
      <c r="E60" s="393" t="s">
        <v>148</v>
      </c>
      <c r="F60" s="68" t="s">
        <v>64</v>
      </c>
      <c r="G60" s="393">
        <v>1.6</v>
      </c>
      <c r="H60" s="393">
        <v>1.4</v>
      </c>
      <c r="I60" s="393" t="s">
        <v>5924</v>
      </c>
      <c r="J60" s="68">
        <v>49.5</v>
      </c>
      <c r="K60" s="68">
        <v>273</v>
      </c>
      <c r="L60" s="68">
        <v>8</v>
      </c>
      <c r="M60" s="68">
        <v>2015</v>
      </c>
      <c r="N60" s="114">
        <v>2024</v>
      </c>
      <c r="O60" s="114">
        <v>2025</v>
      </c>
      <c r="P60" s="101">
        <v>10</v>
      </c>
      <c r="Q60" s="67" t="s">
        <v>257</v>
      </c>
      <c r="R60" s="17">
        <f t="shared" si="2"/>
        <v>2025</v>
      </c>
      <c r="S60" s="16" t="s">
        <v>63</v>
      </c>
      <c r="T60" s="16"/>
      <c r="U60" s="17">
        <f t="shared" si="3"/>
        <v>2025</v>
      </c>
      <c r="V60" s="331">
        <v>32</v>
      </c>
      <c r="W60" s="331">
        <v>29</v>
      </c>
      <c r="X60" s="331">
        <v>61</v>
      </c>
      <c r="Y60" s="331" t="s">
        <v>7003</v>
      </c>
    </row>
    <row r="61" spans="1:25" s="2" customFormat="1" ht="30.2" customHeight="1" x14ac:dyDescent="0.2">
      <c r="A61" s="331"/>
      <c r="B61" s="503"/>
      <c r="C61" s="393"/>
      <c r="D61" s="68" t="s">
        <v>5925</v>
      </c>
      <c r="E61" s="393"/>
      <c r="F61" s="68" t="s">
        <v>64</v>
      </c>
      <c r="G61" s="393"/>
      <c r="H61" s="393"/>
      <c r="I61" s="393"/>
      <c r="J61" s="68">
        <v>58.3</v>
      </c>
      <c r="K61" s="68">
        <v>273</v>
      </c>
      <c r="L61" s="68">
        <v>8</v>
      </c>
      <c r="M61" s="68">
        <v>2015</v>
      </c>
      <c r="N61" s="114">
        <v>2024</v>
      </c>
      <c r="O61" s="114">
        <v>2025</v>
      </c>
      <c r="P61" s="101">
        <v>10</v>
      </c>
      <c r="Q61" s="67" t="s">
        <v>257</v>
      </c>
      <c r="R61" s="17">
        <f t="shared" si="2"/>
        <v>2025</v>
      </c>
      <c r="S61" s="16" t="s">
        <v>63</v>
      </c>
      <c r="T61" s="16"/>
      <c r="U61" s="17">
        <f t="shared" si="3"/>
        <v>2025</v>
      </c>
      <c r="V61" s="331"/>
      <c r="W61" s="331"/>
      <c r="X61" s="331"/>
      <c r="Y61" s="331"/>
    </row>
    <row r="62" spans="1:25" s="2" customFormat="1" ht="30.2" customHeight="1" x14ac:dyDescent="0.2">
      <c r="A62" s="331"/>
      <c r="B62" s="503"/>
      <c r="C62" s="393"/>
      <c r="D62" s="393" t="s">
        <v>5926</v>
      </c>
      <c r="E62" s="393"/>
      <c r="F62" s="68" t="s">
        <v>64</v>
      </c>
      <c r="G62" s="393"/>
      <c r="H62" s="393"/>
      <c r="I62" s="393"/>
      <c r="J62" s="68">
        <v>48.9</v>
      </c>
      <c r="K62" s="68">
        <v>273</v>
      </c>
      <c r="L62" s="68">
        <v>8</v>
      </c>
      <c r="M62" s="68">
        <v>2015</v>
      </c>
      <c r="N62" s="114">
        <v>2024</v>
      </c>
      <c r="O62" s="114">
        <v>2025</v>
      </c>
      <c r="P62" s="101">
        <v>10</v>
      </c>
      <c r="Q62" s="67" t="s">
        <v>257</v>
      </c>
      <c r="R62" s="17">
        <f t="shared" si="2"/>
        <v>2025</v>
      </c>
      <c r="S62" s="16" t="s">
        <v>63</v>
      </c>
      <c r="T62" s="16"/>
      <c r="U62" s="17">
        <f t="shared" si="3"/>
        <v>2025</v>
      </c>
      <c r="V62" s="331"/>
      <c r="W62" s="331"/>
      <c r="X62" s="331"/>
      <c r="Y62" s="331"/>
    </row>
    <row r="63" spans="1:25" s="2" customFormat="1" ht="30.2" customHeight="1" x14ac:dyDescent="0.2">
      <c r="A63" s="331"/>
      <c r="B63" s="503"/>
      <c r="C63" s="393"/>
      <c r="D63" s="393"/>
      <c r="E63" s="393"/>
      <c r="F63" s="68" t="s">
        <v>64</v>
      </c>
      <c r="G63" s="393"/>
      <c r="H63" s="393"/>
      <c r="I63" s="393"/>
      <c r="J63" s="68">
        <v>7.8</v>
      </c>
      <c r="K63" s="68">
        <v>159</v>
      </c>
      <c r="L63" s="68">
        <v>6</v>
      </c>
      <c r="M63" s="68">
        <v>2015</v>
      </c>
      <c r="N63" s="114">
        <v>2024</v>
      </c>
      <c r="O63" s="114">
        <v>2025</v>
      </c>
      <c r="P63" s="101">
        <v>10</v>
      </c>
      <c r="Q63" s="67" t="s">
        <v>257</v>
      </c>
      <c r="R63" s="17">
        <f t="shared" si="2"/>
        <v>2025</v>
      </c>
      <c r="S63" s="16" t="s">
        <v>63</v>
      </c>
      <c r="T63" s="16"/>
      <c r="U63" s="17">
        <f t="shared" si="3"/>
        <v>2025</v>
      </c>
      <c r="V63" s="331"/>
      <c r="W63" s="331"/>
      <c r="X63" s="331"/>
      <c r="Y63" s="331"/>
    </row>
    <row r="64" spans="1:25" s="2" customFormat="1" ht="30.2" customHeight="1" x14ac:dyDescent="0.2">
      <c r="A64" s="331"/>
      <c r="B64" s="503"/>
      <c r="C64" s="393"/>
      <c r="D64" s="393"/>
      <c r="E64" s="393"/>
      <c r="F64" s="68" t="s">
        <v>64</v>
      </c>
      <c r="G64" s="393"/>
      <c r="H64" s="393"/>
      <c r="I64" s="393"/>
      <c r="J64" s="68">
        <v>1.5</v>
      </c>
      <c r="K64" s="68">
        <v>57</v>
      </c>
      <c r="L64" s="68">
        <v>5</v>
      </c>
      <c r="M64" s="68">
        <v>2015</v>
      </c>
      <c r="N64" s="114">
        <v>2024</v>
      </c>
      <c r="O64" s="114">
        <v>2025</v>
      </c>
      <c r="P64" s="101">
        <v>10</v>
      </c>
      <c r="Q64" s="67" t="s">
        <v>257</v>
      </c>
      <c r="R64" s="17">
        <f t="shared" si="2"/>
        <v>2025</v>
      </c>
      <c r="S64" s="16" t="s">
        <v>63</v>
      </c>
      <c r="T64" s="16"/>
      <c r="U64" s="17">
        <f t="shared" si="3"/>
        <v>2025</v>
      </c>
      <c r="V64" s="331"/>
      <c r="W64" s="331"/>
      <c r="X64" s="331"/>
      <c r="Y64" s="331"/>
    </row>
    <row r="65" spans="1:25" s="2" customFormat="1" ht="30.2" customHeight="1" x14ac:dyDescent="0.2">
      <c r="A65" s="331">
        <v>12</v>
      </c>
      <c r="B65" s="503" t="s">
        <v>5927</v>
      </c>
      <c r="C65" s="393" t="s">
        <v>5928</v>
      </c>
      <c r="D65" s="393" t="s">
        <v>859</v>
      </c>
      <c r="E65" s="393" t="s">
        <v>5600</v>
      </c>
      <c r="F65" s="68" t="s">
        <v>64</v>
      </c>
      <c r="G65" s="393">
        <v>1.6</v>
      </c>
      <c r="H65" s="393">
        <v>1.4</v>
      </c>
      <c r="I65" s="393" t="s">
        <v>5924</v>
      </c>
      <c r="J65" s="68">
        <v>654.11</v>
      </c>
      <c r="K65" s="68">
        <v>89</v>
      </c>
      <c r="L65" s="68">
        <v>5</v>
      </c>
      <c r="M65" s="68">
        <v>2015</v>
      </c>
      <c r="N65" s="114">
        <v>2024</v>
      </c>
      <c r="O65" s="114">
        <v>2025</v>
      </c>
      <c r="P65" s="101">
        <v>10</v>
      </c>
      <c r="Q65" s="67" t="s">
        <v>257</v>
      </c>
      <c r="R65" s="17">
        <f t="shared" si="2"/>
        <v>2025</v>
      </c>
      <c r="S65" s="16" t="s">
        <v>63</v>
      </c>
      <c r="T65" s="16"/>
      <c r="U65" s="17">
        <f t="shared" si="3"/>
        <v>2025</v>
      </c>
      <c r="V65" s="331">
        <v>73</v>
      </c>
      <c r="W65" s="331">
        <v>67</v>
      </c>
      <c r="X65" s="331">
        <v>140</v>
      </c>
      <c r="Y65" s="331" t="s">
        <v>7003</v>
      </c>
    </row>
    <row r="66" spans="1:25" s="2" customFormat="1" ht="30.2" customHeight="1" x14ac:dyDescent="0.2">
      <c r="A66" s="331"/>
      <c r="B66" s="503"/>
      <c r="C66" s="393"/>
      <c r="D66" s="393"/>
      <c r="E66" s="393"/>
      <c r="F66" s="68" t="s">
        <v>64</v>
      </c>
      <c r="G66" s="393"/>
      <c r="H66" s="393"/>
      <c r="I66" s="393"/>
      <c r="J66" s="68">
        <v>0.48</v>
      </c>
      <c r="K66" s="68">
        <v>57</v>
      </c>
      <c r="L66" s="68">
        <v>5</v>
      </c>
      <c r="M66" s="68">
        <v>2015</v>
      </c>
      <c r="N66" s="114">
        <v>2024</v>
      </c>
      <c r="O66" s="114">
        <v>2025</v>
      </c>
      <c r="P66" s="101">
        <v>10</v>
      </c>
      <c r="Q66" s="67" t="s">
        <v>257</v>
      </c>
      <c r="R66" s="17">
        <f t="shared" si="2"/>
        <v>2025</v>
      </c>
      <c r="S66" s="16" t="s">
        <v>63</v>
      </c>
      <c r="T66" s="16"/>
      <c r="U66" s="17">
        <f t="shared" si="3"/>
        <v>2025</v>
      </c>
      <c r="V66" s="331"/>
      <c r="W66" s="331"/>
      <c r="X66" s="331"/>
      <c r="Y66" s="331"/>
    </row>
    <row r="67" spans="1:25" s="2" customFormat="1" ht="30.2" customHeight="1" x14ac:dyDescent="0.2">
      <c r="A67" s="331">
        <v>13</v>
      </c>
      <c r="B67" s="503" t="s">
        <v>5929</v>
      </c>
      <c r="C67" s="393" t="s">
        <v>5930</v>
      </c>
      <c r="D67" s="393" t="s">
        <v>926</v>
      </c>
      <c r="E67" s="393" t="s">
        <v>5931</v>
      </c>
      <c r="F67" s="68" t="s">
        <v>39</v>
      </c>
      <c r="G67" s="393">
        <v>1.6</v>
      </c>
      <c r="H67" s="393">
        <v>1.25</v>
      </c>
      <c r="I67" s="331" t="s">
        <v>5349</v>
      </c>
      <c r="J67" s="16">
        <v>651.79</v>
      </c>
      <c r="K67" s="16">
        <v>89</v>
      </c>
      <c r="L67" s="16">
        <v>5</v>
      </c>
      <c r="M67" s="68">
        <v>2015</v>
      </c>
      <c r="N67" s="114">
        <v>2023</v>
      </c>
      <c r="O67" s="114">
        <v>2025</v>
      </c>
      <c r="P67" s="101">
        <v>10</v>
      </c>
      <c r="Q67" s="67" t="s">
        <v>257</v>
      </c>
      <c r="R67" s="17">
        <f t="shared" si="2"/>
        <v>2025</v>
      </c>
      <c r="S67" s="16" t="s">
        <v>63</v>
      </c>
      <c r="T67" s="16"/>
      <c r="U67" s="17">
        <f t="shared" si="3"/>
        <v>2025</v>
      </c>
      <c r="V67" s="331">
        <v>63</v>
      </c>
      <c r="W67" s="331">
        <v>90</v>
      </c>
      <c r="X67" s="331">
        <v>153</v>
      </c>
      <c r="Y67" s="331" t="s">
        <v>7003</v>
      </c>
    </row>
    <row r="68" spans="1:25" s="2" customFormat="1" ht="30.2" customHeight="1" x14ac:dyDescent="0.2">
      <c r="A68" s="331"/>
      <c r="B68" s="503"/>
      <c r="C68" s="393"/>
      <c r="D68" s="393"/>
      <c r="E68" s="393"/>
      <c r="F68" s="68" t="s">
        <v>39</v>
      </c>
      <c r="G68" s="393"/>
      <c r="H68" s="393"/>
      <c r="I68" s="331"/>
      <c r="J68" s="16">
        <v>0.23</v>
      </c>
      <c r="K68" s="16">
        <v>57</v>
      </c>
      <c r="L68" s="16">
        <v>5</v>
      </c>
      <c r="M68" s="68">
        <v>2015</v>
      </c>
      <c r="N68" s="114">
        <v>2023</v>
      </c>
      <c r="O68" s="114">
        <v>2025</v>
      </c>
      <c r="P68" s="101">
        <v>10</v>
      </c>
      <c r="Q68" s="67" t="s">
        <v>257</v>
      </c>
      <c r="R68" s="17">
        <f t="shared" si="2"/>
        <v>2025</v>
      </c>
      <c r="S68" s="16" t="s">
        <v>63</v>
      </c>
      <c r="T68" s="16"/>
      <c r="U68" s="17">
        <f t="shared" si="3"/>
        <v>2025</v>
      </c>
      <c r="V68" s="331"/>
      <c r="W68" s="331"/>
      <c r="X68" s="331"/>
      <c r="Y68" s="331"/>
    </row>
    <row r="69" spans="1:25" s="2" customFormat="1" ht="30.2" customHeight="1" x14ac:dyDescent="0.2">
      <c r="A69" s="406">
        <v>14</v>
      </c>
      <c r="B69" s="406" t="s">
        <v>5932</v>
      </c>
      <c r="C69" s="331" t="s">
        <v>5933</v>
      </c>
      <c r="D69" s="412" t="s">
        <v>826</v>
      </c>
      <c r="E69" s="331" t="s">
        <v>5600</v>
      </c>
      <c r="F69" s="16" t="s">
        <v>64</v>
      </c>
      <c r="G69" s="331">
        <v>1.6</v>
      </c>
      <c r="H69" s="331">
        <v>1.4</v>
      </c>
      <c r="I69" s="331">
        <v>50</v>
      </c>
      <c r="J69" s="16">
        <v>501</v>
      </c>
      <c r="K69" s="16">
        <v>219</v>
      </c>
      <c r="L69" s="16">
        <v>8</v>
      </c>
      <c r="M69" s="16">
        <v>2015</v>
      </c>
      <c r="N69" s="16">
        <v>2023</v>
      </c>
      <c r="O69" s="16">
        <v>2025</v>
      </c>
      <c r="P69" s="196">
        <v>10</v>
      </c>
      <c r="Q69" s="67" t="s">
        <v>257</v>
      </c>
      <c r="R69" s="17">
        <f t="shared" si="2"/>
        <v>2025</v>
      </c>
      <c r="S69" s="16" t="s">
        <v>63</v>
      </c>
      <c r="T69" s="16"/>
      <c r="U69" s="17">
        <f t="shared" si="3"/>
        <v>2025</v>
      </c>
      <c r="V69" s="406">
        <v>65</v>
      </c>
      <c r="W69" s="406">
        <v>55</v>
      </c>
      <c r="X69" s="406">
        <v>120</v>
      </c>
      <c r="Y69" s="406" t="s">
        <v>7003</v>
      </c>
    </row>
    <row r="70" spans="1:25" s="2" customFormat="1" ht="30.2" customHeight="1" x14ac:dyDescent="0.2">
      <c r="A70" s="406"/>
      <c r="B70" s="406"/>
      <c r="C70" s="331"/>
      <c r="D70" s="412"/>
      <c r="E70" s="331"/>
      <c r="F70" s="16" t="s">
        <v>64</v>
      </c>
      <c r="G70" s="331"/>
      <c r="H70" s="331"/>
      <c r="I70" s="331"/>
      <c r="J70" s="16">
        <v>1.3</v>
      </c>
      <c r="K70" s="16">
        <v>32</v>
      </c>
      <c r="L70" s="16">
        <v>5</v>
      </c>
      <c r="M70" s="16">
        <v>2015</v>
      </c>
      <c r="N70" s="16">
        <v>2023</v>
      </c>
      <c r="O70" s="16">
        <v>2025</v>
      </c>
      <c r="P70" s="196">
        <v>10</v>
      </c>
      <c r="Q70" s="67" t="s">
        <v>257</v>
      </c>
      <c r="R70" s="17">
        <f t="shared" si="2"/>
        <v>2025</v>
      </c>
      <c r="S70" s="16" t="s">
        <v>63</v>
      </c>
      <c r="T70" s="16"/>
      <c r="U70" s="17">
        <f t="shared" si="3"/>
        <v>2025</v>
      </c>
      <c r="V70" s="406"/>
      <c r="W70" s="406"/>
      <c r="X70" s="406"/>
      <c r="Y70" s="406"/>
    </row>
    <row r="71" spans="1:25" s="2" customFormat="1" ht="30.2" customHeight="1" x14ac:dyDescent="0.2">
      <c r="A71" s="412" t="s">
        <v>1446</v>
      </c>
      <c r="B71" s="505" t="s">
        <v>5934</v>
      </c>
      <c r="C71" s="393" t="s">
        <v>5935</v>
      </c>
      <c r="D71" s="396" t="s">
        <v>5936</v>
      </c>
      <c r="E71" s="393" t="s">
        <v>5569</v>
      </c>
      <c r="F71" s="68" t="s">
        <v>39</v>
      </c>
      <c r="G71" s="393">
        <v>3.125</v>
      </c>
      <c r="H71" s="393">
        <v>2.5</v>
      </c>
      <c r="I71" s="393">
        <v>40</v>
      </c>
      <c r="J71" s="393">
        <v>965</v>
      </c>
      <c r="K71" s="68">
        <v>219</v>
      </c>
      <c r="L71" s="68">
        <v>8</v>
      </c>
      <c r="M71" s="68">
        <v>2007</v>
      </c>
      <c r="N71" s="16">
        <v>2022</v>
      </c>
      <c r="O71" s="16">
        <v>2025</v>
      </c>
      <c r="P71" s="101">
        <v>25</v>
      </c>
      <c r="Q71" s="67" t="s">
        <v>257</v>
      </c>
      <c r="R71" s="17">
        <f t="shared" si="2"/>
        <v>2032</v>
      </c>
      <c r="S71" s="16" t="s">
        <v>63</v>
      </c>
      <c r="T71" s="16"/>
      <c r="U71" s="17">
        <f t="shared" si="3"/>
        <v>2032</v>
      </c>
      <c r="V71" s="412"/>
      <c r="W71" s="412" t="s">
        <v>1309</v>
      </c>
      <c r="X71" s="412" t="s">
        <v>1309</v>
      </c>
      <c r="Y71" s="412" t="s">
        <v>7003</v>
      </c>
    </row>
    <row r="72" spans="1:25" s="2" customFormat="1" ht="30.2" customHeight="1" x14ac:dyDescent="0.2">
      <c r="A72" s="331"/>
      <c r="B72" s="503"/>
      <c r="C72" s="393"/>
      <c r="D72" s="396"/>
      <c r="E72" s="393"/>
      <c r="F72" s="68" t="s">
        <v>39</v>
      </c>
      <c r="G72" s="393"/>
      <c r="H72" s="393"/>
      <c r="I72" s="393"/>
      <c r="J72" s="393"/>
      <c r="K72" s="68">
        <v>159</v>
      </c>
      <c r="L72" s="68">
        <v>4</v>
      </c>
      <c r="M72" s="68">
        <v>2007</v>
      </c>
      <c r="N72" s="16">
        <v>2022</v>
      </c>
      <c r="O72" s="16">
        <v>2025</v>
      </c>
      <c r="P72" s="101">
        <v>25</v>
      </c>
      <c r="Q72" s="67" t="s">
        <v>257</v>
      </c>
      <c r="R72" s="17">
        <f t="shared" si="2"/>
        <v>2032</v>
      </c>
      <c r="S72" s="16" t="s">
        <v>63</v>
      </c>
      <c r="T72" s="16"/>
      <c r="U72" s="17">
        <f t="shared" si="3"/>
        <v>2032</v>
      </c>
      <c r="V72" s="331"/>
      <c r="W72" s="331"/>
      <c r="X72" s="331"/>
      <c r="Y72" s="331"/>
    </row>
    <row r="73" spans="1:25" s="2" customFormat="1" ht="30.2" customHeight="1" x14ac:dyDescent="0.2">
      <c r="A73" s="412" t="s">
        <v>1033</v>
      </c>
      <c r="B73" s="505" t="s">
        <v>5610</v>
      </c>
      <c r="C73" s="331" t="s">
        <v>5937</v>
      </c>
      <c r="D73" s="396" t="s">
        <v>5938</v>
      </c>
      <c r="E73" s="393" t="s">
        <v>5939</v>
      </c>
      <c r="F73" s="68" t="s">
        <v>134</v>
      </c>
      <c r="G73" s="393">
        <v>6</v>
      </c>
      <c r="H73" s="393">
        <v>4.8</v>
      </c>
      <c r="I73" s="393">
        <v>20</v>
      </c>
      <c r="J73" s="393">
        <v>428</v>
      </c>
      <c r="K73" s="68">
        <v>219</v>
      </c>
      <c r="L73" s="68">
        <v>6</v>
      </c>
      <c r="M73" s="68">
        <v>2007</v>
      </c>
      <c r="N73" s="16">
        <v>2023</v>
      </c>
      <c r="O73" s="16">
        <v>2025</v>
      </c>
      <c r="P73" s="101">
        <v>30</v>
      </c>
      <c r="Q73" s="67" t="s">
        <v>257</v>
      </c>
      <c r="R73" s="17">
        <f t="shared" si="2"/>
        <v>2037</v>
      </c>
      <c r="S73" s="16" t="s">
        <v>63</v>
      </c>
      <c r="T73" s="16"/>
      <c r="U73" s="17">
        <f t="shared" si="3"/>
        <v>2037</v>
      </c>
      <c r="V73" s="412" t="s">
        <v>1309</v>
      </c>
      <c r="W73" s="412"/>
      <c r="X73" s="412" t="s">
        <v>1309</v>
      </c>
      <c r="Y73" s="412" t="s">
        <v>7003</v>
      </c>
    </row>
    <row r="74" spans="1:25" s="2" customFormat="1" ht="30.2" customHeight="1" x14ac:dyDescent="0.2">
      <c r="A74" s="331"/>
      <c r="B74" s="503"/>
      <c r="C74" s="331"/>
      <c r="D74" s="393"/>
      <c r="E74" s="393"/>
      <c r="F74" s="68" t="s">
        <v>134</v>
      </c>
      <c r="G74" s="393"/>
      <c r="H74" s="393"/>
      <c r="I74" s="393"/>
      <c r="J74" s="393"/>
      <c r="K74" s="68">
        <v>325</v>
      </c>
      <c r="L74" s="68">
        <v>8</v>
      </c>
      <c r="M74" s="68">
        <v>2007</v>
      </c>
      <c r="N74" s="16">
        <v>2023</v>
      </c>
      <c r="O74" s="16">
        <v>2025</v>
      </c>
      <c r="P74" s="101">
        <v>30</v>
      </c>
      <c r="Q74" s="67" t="s">
        <v>257</v>
      </c>
      <c r="R74" s="17">
        <f t="shared" ref="R74:R105" si="4">IF(M74="","",M74+P74)</f>
        <v>2037</v>
      </c>
      <c r="S74" s="16" t="s">
        <v>63</v>
      </c>
      <c r="T74" s="16"/>
      <c r="U74" s="17">
        <f t="shared" si="3"/>
        <v>2037</v>
      </c>
      <c r="V74" s="331"/>
      <c r="W74" s="331"/>
      <c r="X74" s="331"/>
      <c r="Y74" s="331"/>
    </row>
    <row r="75" spans="1:25" s="2" customFormat="1" ht="30.2" customHeight="1" x14ac:dyDescent="0.2">
      <c r="A75" s="331">
        <v>17</v>
      </c>
      <c r="B75" s="503" t="s">
        <v>5940</v>
      </c>
      <c r="C75" s="331" t="s">
        <v>5941</v>
      </c>
      <c r="D75" s="68" t="s">
        <v>5942</v>
      </c>
      <c r="E75" s="393" t="s">
        <v>5600</v>
      </c>
      <c r="F75" s="68" t="s">
        <v>62</v>
      </c>
      <c r="G75" s="68">
        <v>1.71</v>
      </c>
      <c r="H75" s="68">
        <v>0.8</v>
      </c>
      <c r="I75" s="68">
        <v>40</v>
      </c>
      <c r="J75" s="68">
        <v>204.3</v>
      </c>
      <c r="K75" s="68">
        <v>159</v>
      </c>
      <c r="L75" s="68">
        <v>6</v>
      </c>
      <c r="M75" s="68">
        <v>2010</v>
      </c>
      <c r="N75" s="69">
        <v>2024</v>
      </c>
      <c r="O75" s="69">
        <v>2025</v>
      </c>
      <c r="P75" s="101">
        <v>20</v>
      </c>
      <c r="Q75" s="67" t="s">
        <v>232</v>
      </c>
      <c r="R75" s="188">
        <f t="shared" si="4"/>
        <v>2030</v>
      </c>
      <c r="S75" s="16" t="s">
        <v>63</v>
      </c>
      <c r="T75" s="16"/>
      <c r="U75" s="17">
        <f t="shared" si="3"/>
        <v>2030</v>
      </c>
      <c r="V75" s="331">
        <v>1</v>
      </c>
      <c r="W75" s="331">
        <v>1</v>
      </c>
      <c r="X75" s="331">
        <v>2</v>
      </c>
      <c r="Y75" s="331" t="s">
        <v>7003</v>
      </c>
    </row>
    <row r="76" spans="1:25" s="2" customFormat="1" ht="30.2" customHeight="1" x14ac:dyDescent="0.2">
      <c r="A76" s="331"/>
      <c r="B76" s="503"/>
      <c r="C76" s="331"/>
      <c r="D76" s="68" t="s">
        <v>5942</v>
      </c>
      <c r="E76" s="393"/>
      <c r="F76" s="68" t="s">
        <v>62</v>
      </c>
      <c r="G76" s="68">
        <v>1.71</v>
      </c>
      <c r="H76" s="68">
        <v>0.8</v>
      </c>
      <c r="I76" s="68">
        <v>40</v>
      </c>
      <c r="J76" s="68">
        <v>7.9</v>
      </c>
      <c r="K76" s="68">
        <v>108</v>
      </c>
      <c r="L76" s="68">
        <v>4</v>
      </c>
      <c r="M76" s="68">
        <v>2010</v>
      </c>
      <c r="N76" s="69">
        <v>2024</v>
      </c>
      <c r="O76" s="69">
        <v>2025</v>
      </c>
      <c r="P76" s="101">
        <v>20</v>
      </c>
      <c r="Q76" s="67" t="s">
        <v>232</v>
      </c>
      <c r="R76" s="188">
        <f t="shared" si="4"/>
        <v>2030</v>
      </c>
      <c r="S76" s="16" t="s">
        <v>63</v>
      </c>
      <c r="T76" s="16"/>
      <c r="U76" s="17">
        <f t="shared" si="3"/>
        <v>2030</v>
      </c>
      <c r="V76" s="331"/>
      <c r="W76" s="331"/>
      <c r="X76" s="331"/>
      <c r="Y76" s="331"/>
    </row>
    <row r="77" spans="1:25" s="2" customFormat="1" ht="30.2" customHeight="1" x14ac:dyDescent="0.2">
      <c r="A77" s="331">
        <v>18</v>
      </c>
      <c r="B77" s="503" t="s">
        <v>5943</v>
      </c>
      <c r="C77" s="331" t="s">
        <v>5945</v>
      </c>
      <c r="D77" s="68" t="s">
        <v>5946</v>
      </c>
      <c r="E77" s="393" t="s">
        <v>5600</v>
      </c>
      <c r="F77" s="68" t="s">
        <v>62</v>
      </c>
      <c r="G77" s="68" t="s">
        <v>5944</v>
      </c>
      <c r="H77" s="68">
        <v>0.8</v>
      </c>
      <c r="I77" s="68">
        <v>40</v>
      </c>
      <c r="J77" s="68">
        <v>220.4</v>
      </c>
      <c r="K77" s="68">
        <v>159</v>
      </c>
      <c r="L77" s="68">
        <v>6</v>
      </c>
      <c r="M77" s="68">
        <v>2010</v>
      </c>
      <c r="N77" s="114">
        <v>2023</v>
      </c>
      <c r="O77" s="114">
        <v>2025</v>
      </c>
      <c r="P77" s="101">
        <v>25</v>
      </c>
      <c r="Q77" s="67" t="s">
        <v>232</v>
      </c>
      <c r="R77" s="17">
        <f t="shared" si="4"/>
        <v>2035</v>
      </c>
      <c r="S77" s="16" t="s">
        <v>63</v>
      </c>
      <c r="T77" s="16"/>
      <c r="U77" s="17">
        <f t="shared" si="3"/>
        <v>2035</v>
      </c>
      <c r="V77" s="331">
        <v>2</v>
      </c>
      <c r="W77" s="331"/>
      <c r="X77" s="331">
        <v>2</v>
      </c>
      <c r="Y77" s="331" t="s">
        <v>7003</v>
      </c>
    </row>
    <row r="78" spans="1:25" s="2" customFormat="1" ht="30.2" customHeight="1" x14ac:dyDescent="0.2">
      <c r="A78" s="331"/>
      <c r="B78" s="503"/>
      <c r="C78" s="331"/>
      <c r="D78" s="68" t="s">
        <v>5946</v>
      </c>
      <c r="E78" s="393"/>
      <c r="F78" s="68" t="s">
        <v>62</v>
      </c>
      <c r="G78" s="68" t="s">
        <v>5944</v>
      </c>
      <c r="H78" s="68">
        <v>0.8</v>
      </c>
      <c r="I78" s="68">
        <v>40</v>
      </c>
      <c r="J78" s="68">
        <v>8.6</v>
      </c>
      <c r="K78" s="68">
        <v>89</v>
      </c>
      <c r="L78" s="68">
        <v>4</v>
      </c>
      <c r="M78" s="68">
        <v>2010</v>
      </c>
      <c r="N78" s="114">
        <v>2023</v>
      </c>
      <c r="O78" s="114">
        <v>2025</v>
      </c>
      <c r="P78" s="101">
        <v>25</v>
      </c>
      <c r="Q78" s="67" t="s">
        <v>232</v>
      </c>
      <c r="R78" s="17">
        <f t="shared" si="4"/>
        <v>2035</v>
      </c>
      <c r="S78" s="16" t="s">
        <v>63</v>
      </c>
      <c r="T78" s="16"/>
      <c r="U78" s="17">
        <f t="shared" si="3"/>
        <v>2035</v>
      </c>
      <c r="V78" s="331"/>
      <c r="W78" s="331"/>
      <c r="X78" s="331"/>
      <c r="Y78" s="331"/>
    </row>
    <row r="79" spans="1:25" s="2" customFormat="1" ht="30.2" customHeight="1" x14ac:dyDescent="0.2">
      <c r="A79" s="331"/>
      <c r="B79" s="503"/>
      <c r="C79" s="331"/>
      <c r="D79" s="68" t="s">
        <v>5946</v>
      </c>
      <c r="E79" s="393"/>
      <c r="F79" s="68" t="s">
        <v>62</v>
      </c>
      <c r="G79" s="16" t="s">
        <v>5944</v>
      </c>
      <c r="H79" s="68">
        <v>0.8</v>
      </c>
      <c r="I79" s="68">
        <v>40</v>
      </c>
      <c r="J79" s="68">
        <v>1.2</v>
      </c>
      <c r="K79" s="68">
        <v>57</v>
      </c>
      <c r="L79" s="68">
        <v>3.5</v>
      </c>
      <c r="M79" s="68">
        <v>2010</v>
      </c>
      <c r="N79" s="114">
        <v>2023</v>
      </c>
      <c r="O79" s="114">
        <v>2025</v>
      </c>
      <c r="P79" s="101">
        <v>25</v>
      </c>
      <c r="Q79" s="67" t="s">
        <v>232</v>
      </c>
      <c r="R79" s="17">
        <f t="shared" si="4"/>
        <v>2035</v>
      </c>
      <c r="S79" s="16" t="s">
        <v>63</v>
      </c>
      <c r="T79" s="16"/>
      <c r="U79" s="17">
        <f t="shared" si="3"/>
        <v>2035</v>
      </c>
      <c r="V79" s="331"/>
      <c r="W79" s="331"/>
      <c r="X79" s="331"/>
      <c r="Y79" s="331"/>
    </row>
    <row r="80" spans="1:25" s="2" customFormat="1" ht="30.2" customHeight="1" x14ac:dyDescent="0.2">
      <c r="A80" s="331"/>
      <c r="B80" s="503"/>
      <c r="C80" s="331"/>
      <c r="D80" s="68" t="s">
        <v>5946</v>
      </c>
      <c r="E80" s="393"/>
      <c r="F80" s="68" t="s">
        <v>62</v>
      </c>
      <c r="G80" s="16" t="s">
        <v>5944</v>
      </c>
      <c r="H80" s="68">
        <v>0.8</v>
      </c>
      <c r="I80" s="68">
        <v>40</v>
      </c>
      <c r="J80" s="68">
        <v>0.3</v>
      </c>
      <c r="K80" s="68">
        <v>25</v>
      </c>
      <c r="L80" s="68">
        <v>3</v>
      </c>
      <c r="M80" s="68">
        <v>2010</v>
      </c>
      <c r="N80" s="114">
        <v>2023</v>
      </c>
      <c r="O80" s="114">
        <v>2025</v>
      </c>
      <c r="P80" s="101">
        <v>25</v>
      </c>
      <c r="Q80" s="67" t="s">
        <v>232</v>
      </c>
      <c r="R80" s="17">
        <f t="shared" si="4"/>
        <v>2035</v>
      </c>
      <c r="S80" s="16" t="s">
        <v>63</v>
      </c>
      <c r="T80" s="16"/>
      <c r="U80" s="17">
        <f t="shared" si="3"/>
        <v>2035</v>
      </c>
      <c r="V80" s="331"/>
      <c r="W80" s="331"/>
      <c r="X80" s="331"/>
      <c r="Y80" s="331"/>
    </row>
    <row r="81" spans="1:25" s="2" customFormat="1" ht="30.2" customHeight="1" x14ac:dyDescent="0.2">
      <c r="A81" s="406">
        <v>19</v>
      </c>
      <c r="B81" s="406" t="s">
        <v>5947</v>
      </c>
      <c r="C81" s="337" t="s">
        <v>5948</v>
      </c>
      <c r="D81" s="337" t="s">
        <v>5949</v>
      </c>
      <c r="E81" s="337" t="s">
        <v>5950</v>
      </c>
      <c r="F81" s="62" t="s">
        <v>64</v>
      </c>
      <c r="G81" s="62">
        <v>0.6</v>
      </c>
      <c r="H81" s="62">
        <v>0.6</v>
      </c>
      <c r="I81" s="62">
        <v>20</v>
      </c>
      <c r="J81" s="68">
        <v>349</v>
      </c>
      <c r="K81" s="62">
        <v>159</v>
      </c>
      <c r="L81" s="62">
        <v>4.5</v>
      </c>
      <c r="M81" s="62">
        <v>2008</v>
      </c>
      <c r="N81" s="114">
        <v>2021</v>
      </c>
      <c r="O81" s="114">
        <v>2025</v>
      </c>
      <c r="P81" s="68">
        <v>13</v>
      </c>
      <c r="Q81" s="181" t="s">
        <v>83</v>
      </c>
      <c r="R81" s="17">
        <f t="shared" si="4"/>
        <v>2021</v>
      </c>
      <c r="S81" s="16">
        <v>2021</v>
      </c>
      <c r="T81" s="16">
        <v>4</v>
      </c>
      <c r="U81" s="17">
        <v>2025</v>
      </c>
      <c r="V81" s="406">
        <v>35</v>
      </c>
      <c r="W81" s="406">
        <v>62</v>
      </c>
      <c r="X81" s="406">
        <v>97</v>
      </c>
      <c r="Y81" s="406" t="s">
        <v>7003</v>
      </c>
    </row>
    <row r="82" spans="1:25" s="2" customFormat="1" ht="30.2" customHeight="1" x14ac:dyDescent="0.2">
      <c r="A82" s="406"/>
      <c r="B82" s="406"/>
      <c r="C82" s="337"/>
      <c r="D82" s="337"/>
      <c r="E82" s="337"/>
      <c r="F82" s="62" t="s">
        <v>64</v>
      </c>
      <c r="G82" s="62">
        <v>0.6</v>
      </c>
      <c r="H82" s="62">
        <v>0.6</v>
      </c>
      <c r="I82" s="62">
        <v>20</v>
      </c>
      <c r="J82" s="68">
        <v>7</v>
      </c>
      <c r="K82" s="62">
        <v>108</v>
      </c>
      <c r="L82" s="62">
        <v>4</v>
      </c>
      <c r="M82" s="62">
        <v>2008</v>
      </c>
      <c r="N82" s="114">
        <v>2021</v>
      </c>
      <c r="O82" s="114">
        <v>2025</v>
      </c>
      <c r="P82" s="68">
        <v>13</v>
      </c>
      <c r="Q82" s="181" t="s">
        <v>83</v>
      </c>
      <c r="R82" s="17">
        <f t="shared" si="4"/>
        <v>2021</v>
      </c>
      <c r="S82" s="16">
        <v>2021</v>
      </c>
      <c r="T82" s="16">
        <v>4</v>
      </c>
      <c r="U82" s="17">
        <f t="shared" ref="U82:U113" si="5">IFERROR(IF(S82="",R82,S82+T82),R82)</f>
        <v>2025</v>
      </c>
      <c r="V82" s="406"/>
      <c r="W82" s="406"/>
      <c r="X82" s="406"/>
      <c r="Y82" s="406"/>
    </row>
    <row r="83" spans="1:25" s="2" customFormat="1" ht="30.2" customHeight="1" x14ac:dyDescent="0.2">
      <c r="A83" s="406"/>
      <c r="B83" s="406"/>
      <c r="C83" s="337"/>
      <c r="D83" s="337"/>
      <c r="E83" s="337"/>
      <c r="F83" s="62" t="s">
        <v>64</v>
      </c>
      <c r="G83" s="62">
        <v>0.6</v>
      </c>
      <c r="H83" s="62">
        <v>0.6</v>
      </c>
      <c r="I83" s="62">
        <v>20</v>
      </c>
      <c r="J83" s="68">
        <v>10.5</v>
      </c>
      <c r="K83" s="62">
        <v>89</v>
      </c>
      <c r="L83" s="62">
        <v>4</v>
      </c>
      <c r="M83" s="62">
        <v>2008</v>
      </c>
      <c r="N83" s="114">
        <v>2021</v>
      </c>
      <c r="O83" s="114">
        <v>2025</v>
      </c>
      <c r="P83" s="68">
        <v>13</v>
      </c>
      <c r="Q83" s="181" t="s">
        <v>83</v>
      </c>
      <c r="R83" s="17">
        <f t="shared" si="4"/>
        <v>2021</v>
      </c>
      <c r="S83" s="16">
        <v>2021</v>
      </c>
      <c r="T83" s="16">
        <v>4</v>
      </c>
      <c r="U83" s="17">
        <f t="shared" si="5"/>
        <v>2025</v>
      </c>
      <c r="V83" s="406"/>
      <c r="W83" s="406"/>
      <c r="X83" s="406"/>
      <c r="Y83" s="406"/>
    </row>
    <row r="84" spans="1:25" s="2" customFormat="1" ht="30.2" customHeight="1" x14ac:dyDescent="0.2">
      <c r="A84" s="406">
        <v>20</v>
      </c>
      <c r="B84" s="406" t="s">
        <v>5951</v>
      </c>
      <c r="C84" s="337" t="s">
        <v>5952</v>
      </c>
      <c r="D84" s="426" t="s">
        <v>5953</v>
      </c>
      <c r="E84" s="337" t="s">
        <v>5600</v>
      </c>
      <c r="F84" s="62" t="s">
        <v>64</v>
      </c>
      <c r="G84" s="62">
        <v>0.8</v>
      </c>
      <c r="H84" s="16">
        <v>0.6</v>
      </c>
      <c r="I84" s="16">
        <v>20</v>
      </c>
      <c r="J84" s="62">
        <v>125</v>
      </c>
      <c r="K84" s="62">
        <v>89</v>
      </c>
      <c r="L84" s="197">
        <v>4</v>
      </c>
      <c r="M84" s="62">
        <v>2006</v>
      </c>
      <c r="N84" s="16">
        <v>2022</v>
      </c>
      <c r="O84" s="16">
        <v>2025</v>
      </c>
      <c r="P84" s="68">
        <v>15</v>
      </c>
      <c r="Q84" s="181" t="s">
        <v>83</v>
      </c>
      <c r="R84" s="17">
        <f t="shared" si="4"/>
        <v>2021</v>
      </c>
      <c r="S84" s="16">
        <v>2021</v>
      </c>
      <c r="T84" s="16">
        <v>4</v>
      </c>
      <c r="U84" s="17">
        <f t="shared" si="5"/>
        <v>2025</v>
      </c>
      <c r="V84" s="406">
        <v>11</v>
      </c>
      <c r="W84" s="406">
        <v>22</v>
      </c>
      <c r="X84" s="406">
        <v>33</v>
      </c>
      <c r="Y84" s="406" t="s">
        <v>7003</v>
      </c>
    </row>
    <row r="85" spans="1:25" s="2" customFormat="1" ht="30.2" customHeight="1" x14ac:dyDescent="0.2">
      <c r="A85" s="406"/>
      <c r="B85" s="406"/>
      <c r="C85" s="337"/>
      <c r="D85" s="426"/>
      <c r="E85" s="337"/>
      <c r="F85" s="62" t="s">
        <v>64</v>
      </c>
      <c r="G85" s="62">
        <v>0.8</v>
      </c>
      <c r="H85" s="16">
        <v>0.6</v>
      </c>
      <c r="I85" s="16">
        <v>20</v>
      </c>
      <c r="J85" s="16">
        <v>3.5</v>
      </c>
      <c r="K85" s="16">
        <v>57</v>
      </c>
      <c r="L85" s="198">
        <v>4</v>
      </c>
      <c r="M85" s="62">
        <v>2006</v>
      </c>
      <c r="N85" s="16">
        <v>2022</v>
      </c>
      <c r="O85" s="16">
        <v>2025</v>
      </c>
      <c r="P85" s="68">
        <v>15</v>
      </c>
      <c r="Q85" s="181" t="s">
        <v>83</v>
      </c>
      <c r="R85" s="17">
        <f t="shared" si="4"/>
        <v>2021</v>
      </c>
      <c r="S85" s="16">
        <v>2021</v>
      </c>
      <c r="T85" s="16">
        <v>4</v>
      </c>
      <c r="U85" s="17">
        <f t="shared" si="5"/>
        <v>2025</v>
      </c>
      <c r="V85" s="406"/>
      <c r="W85" s="406"/>
      <c r="X85" s="406"/>
      <c r="Y85" s="406"/>
    </row>
    <row r="86" spans="1:25" s="2" customFormat="1" ht="57" customHeight="1" x14ac:dyDescent="0.2">
      <c r="A86" s="125">
        <v>21</v>
      </c>
      <c r="B86" s="327" t="s">
        <v>5954</v>
      </c>
      <c r="C86" s="68" t="s">
        <v>5955</v>
      </c>
      <c r="D86" s="68" t="s">
        <v>5956</v>
      </c>
      <c r="E86" s="68" t="s">
        <v>5620</v>
      </c>
      <c r="F86" s="68" t="s">
        <v>39</v>
      </c>
      <c r="G86" s="104">
        <v>1.1000000000000001</v>
      </c>
      <c r="H86" s="68">
        <v>0.42</v>
      </c>
      <c r="I86" s="68">
        <v>43</v>
      </c>
      <c r="J86" s="68">
        <v>218.5</v>
      </c>
      <c r="K86" s="68">
        <v>57</v>
      </c>
      <c r="L86" s="104">
        <v>4</v>
      </c>
      <c r="M86" s="68">
        <v>2010</v>
      </c>
      <c r="N86" s="16">
        <v>2023</v>
      </c>
      <c r="O86" s="16">
        <v>2025</v>
      </c>
      <c r="P86" s="105">
        <v>15</v>
      </c>
      <c r="Q86" s="181" t="s">
        <v>83</v>
      </c>
      <c r="R86" s="17">
        <f t="shared" si="4"/>
        <v>2025</v>
      </c>
      <c r="S86" s="16" t="s">
        <v>63</v>
      </c>
      <c r="T86" s="16"/>
      <c r="U86" s="17">
        <f t="shared" si="5"/>
        <v>2025</v>
      </c>
      <c r="V86" s="125">
        <v>26</v>
      </c>
      <c r="W86" s="125">
        <v>47</v>
      </c>
      <c r="X86" s="125">
        <v>73</v>
      </c>
      <c r="Y86" s="125" t="s">
        <v>7003</v>
      </c>
    </row>
    <row r="87" spans="1:25" s="2" customFormat="1" ht="30.2" customHeight="1" x14ac:dyDescent="0.2">
      <c r="A87" s="331">
        <v>22</v>
      </c>
      <c r="B87" s="503" t="s">
        <v>5957</v>
      </c>
      <c r="C87" s="331" t="s">
        <v>5958</v>
      </c>
      <c r="D87" s="331" t="s">
        <v>880</v>
      </c>
      <c r="E87" s="331" t="s">
        <v>5959</v>
      </c>
      <c r="F87" s="16" t="s">
        <v>561</v>
      </c>
      <c r="G87" s="488">
        <f>H87*1.25</f>
        <v>3.125</v>
      </c>
      <c r="H87" s="331">
        <v>2.5</v>
      </c>
      <c r="I87" s="331">
        <v>40</v>
      </c>
      <c r="J87" s="16">
        <v>326.39999999999998</v>
      </c>
      <c r="K87" s="16">
        <v>159</v>
      </c>
      <c r="L87" s="16">
        <v>6</v>
      </c>
      <c r="M87" s="16">
        <v>2015</v>
      </c>
      <c r="N87" s="114">
        <v>2023</v>
      </c>
      <c r="O87" s="114">
        <v>2025</v>
      </c>
      <c r="P87" s="16">
        <v>10</v>
      </c>
      <c r="Q87" s="181" t="s">
        <v>83</v>
      </c>
      <c r="R87" s="17">
        <f t="shared" si="4"/>
        <v>2025</v>
      </c>
      <c r="S87" s="16" t="s">
        <v>63</v>
      </c>
      <c r="T87" s="16"/>
      <c r="U87" s="17">
        <f t="shared" si="5"/>
        <v>2025</v>
      </c>
      <c r="V87" s="331">
        <v>13</v>
      </c>
      <c r="W87" s="331">
        <v>23</v>
      </c>
      <c r="X87" s="331">
        <v>36</v>
      </c>
      <c r="Y87" s="331" t="s">
        <v>7003</v>
      </c>
    </row>
    <row r="88" spans="1:25" s="2" customFormat="1" ht="30.2" customHeight="1" x14ac:dyDescent="0.2">
      <c r="A88" s="331"/>
      <c r="B88" s="503"/>
      <c r="C88" s="331"/>
      <c r="D88" s="331"/>
      <c r="E88" s="331"/>
      <c r="F88" s="16" t="s">
        <v>561</v>
      </c>
      <c r="G88" s="488"/>
      <c r="H88" s="331"/>
      <c r="I88" s="331"/>
      <c r="J88" s="16">
        <v>0.3</v>
      </c>
      <c r="K88" s="16">
        <v>45</v>
      </c>
      <c r="L88" s="16">
        <v>5</v>
      </c>
      <c r="M88" s="16">
        <v>2015</v>
      </c>
      <c r="N88" s="114">
        <v>2023</v>
      </c>
      <c r="O88" s="114">
        <v>2025</v>
      </c>
      <c r="P88" s="16">
        <v>10</v>
      </c>
      <c r="Q88" s="181" t="s">
        <v>232</v>
      </c>
      <c r="R88" s="17">
        <f t="shared" si="4"/>
        <v>2025</v>
      </c>
      <c r="S88" s="16" t="s">
        <v>63</v>
      </c>
      <c r="T88" s="16"/>
      <c r="U88" s="17">
        <f t="shared" si="5"/>
        <v>2025</v>
      </c>
      <c r="V88" s="331"/>
      <c r="W88" s="331"/>
      <c r="X88" s="331"/>
      <c r="Y88" s="331"/>
    </row>
    <row r="89" spans="1:25" s="2" customFormat="1" ht="30.2" customHeight="1" x14ac:dyDescent="0.2">
      <c r="A89" s="331">
        <v>23</v>
      </c>
      <c r="B89" s="503" t="s">
        <v>5960</v>
      </c>
      <c r="C89" s="331" t="s">
        <v>5961</v>
      </c>
      <c r="D89" s="331" t="s">
        <v>5962</v>
      </c>
      <c r="E89" s="331" t="s">
        <v>199</v>
      </c>
      <c r="F89" s="68" t="s">
        <v>39</v>
      </c>
      <c r="G89" s="488">
        <f>H89*1.25</f>
        <v>1.3375000000000001</v>
      </c>
      <c r="H89" s="331">
        <v>1.07</v>
      </c>
      <c r="I89" s="331" t="s">
        <v>5349</v>
      </c>
      <c r="J89" s="16">
        <v>326.10000000000002</v>
      </c>
      <c r="K89" s="16">
        <v>57</v>
      </c>
      <c r="L89" s="16">
        <v>5</v>
      </c>
      <c r="M89" s="16">
        <v>2015</v>
      </c>
      <c r="N89" s="114">
        <v>2023</v>
      </c>
      <c r="O89" s="114">
        <v>2025</v>
      </c>
      <c r="P89" s="16">
        <v>10</v>
      </c>
      <c r="Q89" s="67" t="s">
        <v>257</v>
      </c>
      <c r="R89" s="17">
        <f t="shared" si="4"/>
        <v>2025</v>
      </c>
      <c r="S89" s="16" t="s">
        <v>63</v>
      </c>
      <c r="T89" s="16"/>
      <c r="U89" s="17">
        <f t="shared" si="5"/>
        <v>2025</v>
      </c>
      <c r="V89" s="331">
        <v>17</v>
      </c>
      <c r="W89" s="331">
        <v>20</v>
      </c>
      <c r="X89" s="331">
        <v>37</v>
      </c>
      <c r="Y89" s="331" t="s">
        <v>7003</v>
      </c>
    </row>
    <row r="90" spans="1:25" s="2" customFormat="1" ht="30.2" customHeight="1" x14ac:dyDescent="0.2">
      <c r="A90" s="331"/>
      <c r="B90" s="503"/>
      <c r="C90" s="331"/>
      <c r="D90" s="331"/>
      <c r="E90" s="331"/>
      <c r="F90" s="68" t="s">
        <v>39</v>
      </c>
      <c r="G90" s="488"/>
      <c r="H90" s="331"/>
      <c r="I90" s="331"/>
      <c r="J90" s="16">
        <v>0.4</v>
      </c>
      <c r="K90" s="16">
        <v>18</v>
      </c>
      <c r="L90" s="16">
        <v>5</v>
      </c>
      <c r="M90" s="16">
        <v>2015</v>
      </c>
      <c r="N90" s="114">
        <v>2023</v>
      </c>
      <c r="O90" s="114">
        <v>2025</v>
      </c>
      <c r="P90" s="16">
        <v>10</v>
      </c>
      <c r="Q90" s="67" t="s">
        <v>257</v>
      </c>
      <c r="R90" s="17">
        <f t="shared" si="4"/>
        <v>2025</v>
      </c>
      <c r="S90" s="16" t="s">
        <v>63</v>
      </c>
      <c r="T90" s="16"/>
      <c r="U90" s="17">
        <f t="shared" si="5"/>
        <v>2025</v>
      </c>
      <c r="V90" s="331"/>
      <c r="W90" s="331"/>
      <c r="X90" s="331"/>
      <c r="Y90" s="331"/>
    </row>
    <row r="91" spans="1:25" s="2" customFormat="1" ht="30.2" customHeight="1" x14ac:dyDescent="0.2">
      <c r="A91" s="331">
        <v>24</v>
      </c>
      <c r="B91" s="331" t="s">
        <v>5963</v>
      </c>
      <c r="C91" s="331" t="s">
        <v>5964</v>
      </c>
      <c r="D91" s="331" t="s">
        <v>5965</v>
      </c>
      <c r="E91" s="331" t="s">
        <v>413</v>
      </c>
      <c r="F91" s="16" t="s">
        <v>88</v>
      </c>
      <c r="G91" s="488">
        <f t="shared" ref="G91" si="6">H91*1.25</f>
        <v>1.2875000000000001</v>
      </c>
      <c r="H91" s="331">
        <v>1.03</v>
      </c>
      <c r="I91" s="331" t="s">
        <v>5577</v>
      </c>
      <c r="J91" s="16">
        <v>318.47000000000003</v>
      </c>
      <c r="K91" s="16">
        <v>89</v>
      </c>
      <c r="L91" s="16">
        <v>5</v>
      </c>
      <c r="M91" s="16">
        <v>2015</v>
      </c>
      <c r="N91" s="16">
        <v>2023</v>
      </c>
      <c r="O91" s="16">
        <v>2025</v>
      </c>
      <c r="P91" s="16">
        <v>10</v>
      </c>
      <c r="Q91" s="67" t="s">
        <v>257</v>
      </c>
      <c r="R91" s="17">
        <f t="shared" si="4"/>
        <v>2025</v>
      </c>
      <c r="S91" s="16" t="s">
        <v>63</v>
      </c>
      <c r="T91" s="16"/>
      <c r="U91" s="17">
        <f t="shared" si="5"/>
        <v>2025</v>
      </c>
      <c r="V91" s="331">
        <v>25</v>
      </c>
      <c r="W91" s="331">
        <v>31</v>
      </c>
      <c r="X91" s="331">
        <v>56</v>
      </c>
      <c r="Y91" s="331" t="s">
        <v>7003</v>
      </c>
    </row>
    <row r="92" spans="1:25" s="2" customFormat="1" ht="30.2" customHeight="1" x14ac:dyDescent="0.2">
      <c r="A92" s="331"/>
      <c r="B92" s="331"/>
      <c r="C92" s="331"/>
      <c r="D92" s="331"/>
      <c r="E92" s="331"/>
      <c r="F92" s="16" t="s">
        <v>88</v>
      </c>
      <c r="G92" s="488"/>
      <c r="H92" s="331"/>
      <c r="I92" s="331"/>
      <c r="J92" s="16">
        <v>1.35</v>
      </c>
      <c r="K92" s="16">
        <v>57</v>
      </c>
      <c r="L92" s="16">
        <v>5</v>
      </c>
      <c r="M92" s="16">
        <v>2015</v>
      </c>
      <c r="N92" s="16">
        <v>2023</v>
      </c>
      <c r="O92" s="16">
        <v>2025</v>
      </c>
      <c r="P92" s="16">
        <v>10</v>
      </c>
      <c r="Q92" s="67" t="s">
        <v>257</v>
      </c>
      <c r="R92" s="17">
        <f t="shared" si="4"/>
        <v>2025</v>
      </c>
      <c r="S92" s="16" t="s">
        <v>63</v>
      </c>
      <c r="T92" s="16"/>
      <c r="U92" s="17">
        <f t="shared" si="5"/>
        <v>2025</v>
      </c>
      <c r="V92" s="331"/>
      <c r="W92" s="331"/>
      <c r="X92" s="331"/>
      <c r="Y92" s="331"/>
    </row>
    <row r="93" spans="1:25" s="2" customFormat="1" ht="30.2" customHeight="1" x14ac:dyDescent="0.2">
      <c r="A93" s="331"/>
      <c r="B93" s="331"/>
      <c r="C93" s="331"/>
      <c r="D93" s="331"/>
      <c r="E93" s="331"/>
      <c r="F93" s="16" t="s">
        <v>88</v>
      </c>
      <c r="G93" s="488">
        <f t="shared" ref="G93" si="7">H93*1.25</f>
        <v>0</v>
      </c>
      <c r="H93" s="331"/>
      <c r="I93" s="331"/>
      <c r="J93" s="16">
        <v>0.1</v>
      </c>
      <c r="K93" s="16">
        <v>32</v>
      </c>
      <c r="L93" s="16">
        <v>5</v>
      </c>
      <c r="M93" s="16">
        <v>2015</v>
      </c>
      <c r="N93" s="16">
        <v>2023</v>
      </c>
      <c r="O93" s="16">
        <v>2025</v>
      </c>
      <c r="P93" s="16">
        <v>10</v>
      </c>
      <c r="Q93" s="67" t="s">
        <v>257</v>
      </c>
      <c r="R93" s="17">
        <f t="shared" si="4"/>
        <v>2025</v>
      </c>
      <c r="S93" s="16" t="s">
        <v>63</v>
      </c>
      <c r="T93" s="16"/>
      <c r="U93" s="17">
        <f t="shared" si="5"/>
        <v>2025</v>
      </c>
      <c r="V93" s="331"/>
      <c r="W93" s="331"/>
      <c r="X93" s="331"/>
      <c r="Y93" s="331"/>
    </row>
    <row r="94" spans="1:25" s="2" customFormat="1" ht="30.2" customHeight="1" x14ac:dyDescent="0.2">
      <c r="A94" s="331"/>
      <c r="B94" s="331"/>
      <c r="C94" s="331"/>
      <c r="D94" s="331"/>
      <c r="E94" s="331"/>
      <c r="F94" s="16" t="s">
        <v>88</v>
      </c>
      <c r="G94" s="488"/>
      <c r="H94" s="331"/>
      <c r="I94" s="331"/>
      <c r="J94" s="16">
        <v>0.5</v>
      </c>
      <c r="K94" s="16">
        <v>18</v>
      </c>
      <c r="L94" s="16">
        <v>5</v>
      </c>
      <c r="M94" s="16">
        <v>2015</v>
      </c>
      <c r="N94" s="16">
        <v>2023</v>
      </c>
      <c r="O94" s="16">
        <v>2025</v>
      </c>
      <c r="P94" s="16">
        <v>10</v>
      </c>
      <c r="Q94" s="67" t="s">
        <v>257</v>
      </c>
      <c r="R94" s="17">
        <f t="shared" si="4"/>
        <v>2025</v>
      </c>
      <c r="S94" s="16" t="s">
        <v>63</v>
      </c>
      <c r="T94" s="16"/>
      <c r="U94" s="17">
        <f t="shared" si="5"/>
        <v>2025</v>
      </c>
      <c r="V94" s="331"/>
      <c r="W94" s="331"/>
      <c r="X94" s="331"/>
      <c r="Y94" s="331"/>
    </row>
    <row r="95" spans="1:25" s="2" customFormat="1" ht="30.2" customHeight="1" x14ac:dyDescent="0.2">
      <c r="A95" s="331">
        <v>25</v>
      </c>
      <c r="B95" s="503" t="s">
        <v>5966</v>
      </c>
      <c r="C95" s="393" t="s">
        <v>5967</v>
      </c>
      <c r="D95" s="331" t="s">
        <v>5968</v>
      </c>
      <c r="E95" s="331" t="s">
        <v>5969</v>
      </c>
      <c r="F95" s="16" t="s">
        <v>88</v>
      </c>
      <c r="G95" s="488">
        <f t="shared" ref="G95" si="8">H95*1.25</f>
        <v>2.3125</v>
      </c>
      <c r="H95" s="331">
        <v>1.85</v>
      </c>
      <c r="I95" s="331" t="s">
        <v>5866</v>
      </c>
      <c r="J95" s="16">
        <v>1748.5</v>
      </c>
      <c r="K95" s="16">
        <v>89</v>
      </c>
      <c r="L95" s="16">
        <v>5</v>
      </c>
      <c r="M95" s="16">
        <v>2015</v>
      </c>
      <c r="N95" s="114">
        <v>2023</v>
      </c>
      <c r="O95" s="114">
        <v>2025</v>
      </c>
      <c r="P95" s="16">
        <v>10</v>
      </c>
      <c r="Q95" s="67" t="s">
        <v>257</v>
      </c>
      <c r="R95" s="17">
        <f t="shared" si="4"/>
        <v>2025</v>
      </c>
      <c r="S95" s="16" t="s">
        <v>63</v>
      </c>
      <c r="T95" s="16"/>
      <c r="U95" s="17">
        <f t="shared" si="5"/>
        <v>2025</v>
      </c>
      <c r="V95" s="331">
        <v>25</v>
      </c>
      <c r="W95" s="331">
        <v>28</v>
      </c>
      <c r="X95" s="331">
        <v>53</v>
      </c>
      <c r="Y95" s="331" t="s">
        <v>7003</v>
      </c>
    </row>
    <row r="96" spans="1:25" s="2" customFormat="1" ht="30.2" customHeight="1" x14ac:dyDescent="0.2">
      <c r="A96" s="331"/>
      <c r="B96" s="503"/>
      <c r="C96" s="393"/>
      <c r="D96" s="331"/>
      <c r="E96" s="331"/>
      <c r="F96" s="16" t="s">
        <v>88</v>
      </c>
      <c r="G96" s="488"/>
      <c r="H96" s="331"/>
      <c r="I96" s="331"/>
      <c r="J96" s="16">
        <v>8.9</v>
      </c>
      <c r="K96" s="16">
        <v>57</v>
      </c>
      <c r="L96" s="16">
        <v>5</v>
      </c>
      <c r="M96" s="16">
        <v>2015</v>
      </c>
      <c r="N96" s="114">
        <v>2023</v>
      </c>
      <c r="O96" s="114">
        <v>2025</v>
      </c>
      <c r="P96" s="16">
        <v>10</v>
      </c>
      <c r="Q96" s="67" t="s">
        <v>257</v>
      </c>
      <c r="R96" s="17">
        <f t="shared" si="4"/>
        <v>2025</v>
      </c>
      <c r="S96" s="16" t="s">
        <v>63</v>
      </c>
      <c r="T96" s="16"/>
      <c r="U96" s="17">
        <f t="shared" si="5"/>
        <v>2025</v>
      </c>
      <c r="V96" s="331"/>
      <c r="W96" s="331"/>
      <c r="X96" s="331"/>
      <c r="Y96" s="331"/>
    </row>
    <row r="97" spans="1:25" s="2" customFormat="1" ht="30.2" customHeight="1" x14ac:dyDescent="0.2">
      <c r="A97" s="331"/>
      <c r="B97" s="503"/>
      <c r="C97" s="393"/>
      <c r="D97" s="331"/>
      <c r="E97" s="331"/>
      <c r="F97" s="16" t="s">
        <v>88</v>
      </c>
      <c r="G97" s="488">
        <f t="shared" ref="G97" si="9">H97*1.25</f>
        <v>0</v>
      </c>
      <c r="H97" s="331"/>
      <c r="I97" s="331"/>
      <c r="J97" s="16">
        <v>1.8</v>
      </c>
      <c r="K97" s="16">
        <v>25</v>
      </c>
      <c r="L97" s="16">
        <v>5</v>
      </c>
      <c r="M97" s="16">
        <v>2015</v>
      </c>
      <c r="N97" s="114">
        <v>2023</v>
      </c>
      <c r="O97" s="114">
        <v>2025</v>
      </c>
      <c r="P97" s="16">
        <v>10</v>
      </c>
      <c r="Q97" s="67" t="s">
        <v>257</v>
      </c>
      <c r="R97" s="17">
        <f t="shared" si="4"/>
        <v>2025</v>
      </c>
      <c r="S97" s="16" t="s">
        <v>63</v>
      </c>
      <c r="T97" s="16"/>
      <c r="U97" s="17">
        <f t="shared" si="5"/>
        <v>2025</v>
      </c>
      <c r="V97" s="331"/>
      <c r="W97" s="331"/>
      <c r="X97" s="331"/>
      <c r="Y97" s="331"/>
    </row>
    <row r="98" spans="1:25" s="2" customFormat="1" ht="30.2" customHeight="1" x14ac:dyDescent="0.2">
      <c r="A98" s="331"/>
      <c r="B98" s="503"/>
      <c r="C98" s="393"/>
      <c r="D98" s="331"/>
      <c r="E98" s="331"/>
      <c r="F98" s="16" t="s">
        <v>88</v>
      </c>
      <c r="G98" s="488"/>
      <c r="H98" s="331"/>
      <c r="I98" s="331"/>
      <c r="J98" s="16">
        <v>0.1</v>
      </c>
      <c r="K98" s="16">
        <v>18</v>
      </c>
      <c r="L98" s="16">
        <v>5</v>
      </c>
      <c r="M98" s="16">
        <v>2015</v>
      </c>
      <c r="N98" s="114">
        <v>2023</v>
      </c>
      <c r="O98" s="114">
        <v>2025</v>
      </c>
      <c r="P98" s="16">
        <v>10</v>
      </c>
      <c r="Q98" s="67" t="s">
        <v>257</v>
      </c>
      <c r="R98" s="17">
        <f t="shared" si="4"/>
        <v>2025</v>
      </c>
      <c r="S98" s="16" t="s">
        <v>63</v>
      </c>
      <c r="T98" s="16"/>
      <c r="U98" s="17">
        <f t="shared" si="5"/>
        <v>2025</v>
      </c>
      <c r="V98" s="331"/>
      <c r="W98" s="331"/>
      <c r="X98" s="331"/>
      <c r="Y98" s="331"/>
    </row>
    <row r="99" spans="1:25" s="2" customFormat="1" ht="30.2" customHeight="1" x14ac:dyDescent="0.2">
      <c r="A99" s="331"/>
      <c r="B99" s="503"/>
      <c r="C99" s="393"/>
      <c r="D99" s="331" t="s">
        <v>5970</v>
      </c>
      <c r="E99" s="331"/>
      <c r="F99" s="16" t="s">
        <v>88</v>
      </c>
      <c r="G99" s="488">
        <f t="shared" ref="G99" si="10">H99*1.25</f>
        <v>0</v>
      </c>
      <c r="H99" s="331"/>
      <c r="I99" s="331"/>
      <c r="J99" s="16">
        <v>85.4</v>
      </c>
      <c r="K99" s="16">
        <v>89</v>
      </c>
      <c r="L99" s="16">
        <v>5</v>
      </c>
      <c r="M99" s="16">
        <v>2015</v>
      </c>
      <c r="N99" s="114">
        <v>2023</v>
      </c>
      <c r="O99" s="114">
        <v>2025</v>
      </c>
      <c r="P99" s="16">
        <v>10</v>
      </c>
      <c r="Q99" s="67" t="s">
        <v>257</v>
      </c>
      <c r="R99" s="17">
        <f t="shared" si="4"/>
        <v>2025</v>
      </c>
      <c r="S99" s="16" t="s">
        <v>63</v>
      </c>
      <c r="T99" s="16"/>
      <c r="U99" s="17">
        <f t="shared" si="5"/>
        <v>2025</v>
      </c>
      <c r="V99" s="331"/>
      <c r="W99" s="331"/>
      <c r="X99" s="331"/>
      <c r="Y99" s="331"/>
    </row>
    <row r="100" spans="1:25" s="2" customFormat="1" ht="30.2" customHeight="1" x14ac:dyDescent="0.2">
      <c r="A100" s="331"/>
      <c r="B100" s="503"/>
      <c r="C100" s="393"/>
      <c r="D100" s="331"/>
      <c r="E100" s="331"/>
      <c r="F100" s="16" t="s">
        <v>88</v>
      </c>
      <c r="G100" s="488"/>
      <c r="H100" s="331"/>
      <c r="I100" s="331"/>
      <c r="J100" s="16">
        <v>0.3</v>
      </c>
      <c r="K100" s="16">
        <v>25</v>
      </c>
      <c r="L100" s="16">
        <v>5</v>
      </c>
      <c r="M100" s="16">
        <v>2015</v>
      </c>
      <c r="N100" s="114">
        <v>2023</v>
      </c>
      <c r="O100" s="114">
        <v>2025</v>
      </c>
      <c r="P100" s="16">
        <v>10</v>
      </c>
      <c r="Q100" s="67" t="s">
        <v>257</v>
      </c>
      <c r="R100" s="17">
        <f t="shared" si="4"/>
        <v>2025</v>
      </c>
      <c r="S100" s="16" t="s">
        <v>63</v>
      </c>
      <c r="T100" s="16"/>
      <c r="U100" s="17">
        <f t="shared" si="5"/>
        <v>2025</v>
      </c>
      <c r="V100" s="331"/>
      <c r="W100" s="331"/>
      <c r="X100" s="331"/>
      <c r="Y100" s="331"/>
    </row>
    <row r="101" spans="1:25" s="2" customFormat="1" ht="30.2" customHeight="1" x14ac:dyDescent="0.2">
      <c r="A101" s="331"/>
      <c r="B101" s="503"/>
      <c r="C101" s="393"/>
      <c r="D101" s="16" t="s">
        <v>5971</v>
      </c>
      <c r="E101" s="331"/>
      <c r="F101" s="16" t="s">
        <v>88</v>
      </c>
      <c r="G101" s="488">
        <f t="shared" ref="G101" si="11">H101*1.25</f>
        <v>0</v>
      </c>
      <c r="H101" s="331"/>
      <c r="I101" s="331"/>
      <c r="J101" s="16">
        <v>358.9</v>
      </c>
      <c r="K101" s="16">
        <v>89</v>
      </c>
      <c r="L101" s="16">
        <v>4</v>
      </c>
      <c r="M101" s="16">
        <v>2015</v>
      </c>
      <c r="N101" s="114">
        <v>2023</v>
      </c>
      <c r="O101" s="114">
        <v>2025</v>
      </c>
      <c r="P101" s="16">
        <v>10</v>
      </c>
      <c r="Q101" s="67" t="s">
        <v>257</v>
      </c>
      <c r="R101" s="17">
        <f t="shared" si="4"/>
        <v>2025</v>
      </c>
      <c r="S101" s="16" t="s">
        <v>63</v>
      </c>
      <c r="T101" s="16"/>
      <c r="U101" s="17">
        <f t="shared" si="5"/>
        <v>2025</v>
      </c>
      <c r="V101" s="331"/>
      <c r="W101" s="331"/>
      <c r="X101" s="331"/>
      <c r="Y101" s="331"/>
    </row>
    <row r="102" spans="1:25" s="2" customFormat="1" ht="30.2" customHeight="1" x14ac:dyDescent="0.2">
      <c r="A102" s="331"/>
      <c r="B102" s="503"/>
      <c r="C102" s="393"/>
      <c r="D102" s="16" t="s">
        <v>5972</v>
      </c>
      <c r="E102" s="331"/>
      <c r="F102" s="16" t="s">
        <v>88</v>
      </c>
      <c r="G102" s="488"/>
      <c r="H102" s="331"/>
      <c r="I102" s="331"/>
      <c r="J102" s="16">
        <v>2.1</v>
      </c>
      <c r="K102" s="16">
        <v>89</v>
      </c>
      <c r="L102" s="16">
        <v>4</v>
      </c>
      <c r="M102" s="16">
        <v>2015</v>
      </c>
      <c r="N102" s="114">
        <v>2023</v>
      </c>
      <c r="O102" s="114">
        <v>2025</v>
      </c>
      <c r="P102" s="16">
        <v>10</v>
      </c>
      <c r="Q102" s="67" t="s">
        <v>257</v>
      </c>
      <c r="R102" s="17">
        <f t="shared" si="4"/>
        <v>2025</v>
      </c>
      <c r="S102" s="16" t="s">
        <v>63</v>
      </c>
      <c r="T102" s="16"/>
      <c r="U102" s="17">
        <f t="shared" si="5"/>
        <v>2025</v>
      </c>
      <c r="V102" s="331"/>
      <c r="W102" s="331"/>
      <c r="X102" s="331"/>
      <c r="Y102" s="331"/>
    </row>
    <row r="103" spans="1:25" s="2" customFormat="1" ht="30.2" customHeight="1" x14ac:dyDescent="0.2">
      <c r="A103" s="331">
        <v>26</v>
      </c>
      <c r="B103" s="503" t="s">
        <v>5973</v>
      </c>
      <c r="C103" s="331" t="s">
        <v>5974</v>
      </c>
      <c r="D103" s="331" t="s">
        <v>979</v>
      </c>
      <c r="E103" s="331" t="s">
        <v>929</v>
      </c>
      <c r="F103" s="68" t="s">
        <v>39</v>
      </c>
      <c r="G103" s="488">
        <f t="shared" ref="G103" si="12">H103*1.25</f>
        <v>1.375</v>
      </c>
      <c r="H103" s="331">
        <v>1.1000000000000001</v>
      </c>
      <c r="I103" s="331" t="s">
        <v>5866</v>
      </c>
      <c r="J103" s="16">
        <v>518.9</v>
      </c>
      <c r="K103" s="16">
        <v>219</v>
      </c>
      <c r="L103" s="16">
        <v>8</v>
      </c>
      <c r="M103" s="16">
        <v>2015</v>
      </c>
      <c r="N103" s="114">
        <v>2023</v>
      </c>
      <c r="O103" s="114">
        <v>2025</v>
      </c>
      <c r="P103" s="16">
        <v>10</v>
      </c>
      <c r="Q103" s="67" t="s">
        <v>257</v>
      </c>
      <c r="R103" s="17">
        <f t="shared" si="4"/>
        <v>2025</v>
      </c>
      <c r="S103" s="16" t="s">
        <v>63</v>
      </c>
      <c r="T103" s="16"/>
      <c r="U103" s="17">
        <f t="shared" si="5"/>
        <v>2025</v>
      </c>
      <c r="V103" s="331">
        <v>27</v>
      </c>
      <c r="W103" s="331">
        <v>31</v>
      </c>
      <c r="X103" s="331">
        <v>58</v>
      </c>
      <c r="Y103" s="331" t="s">
        <v>7003</v>
      </c>
    </row>
    <row r="104" spans="1:25" s="2" customFormat="1" ht="30.2" customHeight="1" x14ac:dyDescent="0.2">
      <c r="A104" s="331"/>
      <c r="B104" s="503"/>
      <c r="C104" s="331"/>
      <c r="D104" s="331"/>
      <c r="E104" s="331"/>
      <c r="F104" s="68" t="s">
        <v>39</v>
      </c>
      <c r="G104" s="488"/>
      <c r="H104" s="331"/>
      <c r="I104" s="331"/>
      <c r="J104" s="16">
        <v>0.9</v>
      </c>
      <c r="K104" s="16">
        <v>89</v>
      </c>
      <c r="L104" s="16">
        <v>5</v>
      </c>
      <c r="M104" s="16">
        <v>2015</v>
      </c>
      <c r="N104" s="114">
        <v>2023</v>
      </c>
      <c r="O104" s="114">
        <v>2025</v>
      </c>
      <c r="P104" s="16">
        <v>10</v>
      </c>
      <c r="Q104" s="67" t="s">
        <v>257</v>
      </c>
      <c r="R104" s="17">
        <f t="shared" si="4"/>
        <v>2025</v>
      </c>
      <c r="S104" s="16" t="s">
        <v>63</v>
      </c>
      <c r="T104" s="16"/>
      <c r="U104" s="17">
        <f t="shared" si="5"/>
        <v>2025</v>
      </c>
      <c r="V104" s="331"/>
      <c r="W104" s="331"/>
      <c r="X104" s="331"/>
      <c r="Y104" s="331"/>
    </row>
    <row r="105" spans="1:25" s="2" customFormat="1" ht="30.2" customHeight="1" x14ac:dyDescent="0.2">
      <c r="A105" s="331"/>
      <c r="B105" s="503"/>
      <c r="C105" s="331"/>
      <c r="D105" s="331"/>
      <c r="E105" s="331"/>
      <c r="F105" s="68" t="s">
        <v>39</v>
      </c>
      <c r="G105" s="488">
        <f t="shared" ref="G105" si="13">H105*1.25</f>
        <v>0</v>
      </c>
      <c r="H105" s="331"/>
      <c r="I105" s="331"/>
      <c r="J105" s="16">
        <v>0.3</v>
      </c>
      <c r="K105" s="16">
        <v>57</v>
      </c>
      <c r="L105" s="16">
        <v>5</v>
      </c>
      <c r="M105" s="16">
        <v>2015</v>
      </c>
      <c r="N105" s="114">
        <v>2023</v>
      </c>
      <c r="O105" s="114">
        <v>2025</v>
      </c>
      <c r="P105" s="16">
        <v>10</v>
      </c>
      <c r="Q105" s="67" t="s">
        <v>257</v>
      </c>
      <c r="R105" s="17">
        <f t="shared" si="4"/>
        <v>2025</v>
      </c>
      <c r="S105" s="16" t="s">
        <v>63</v>
      </c>
      <c r="T105" s="16"/>
      <c r="U105" s="17">
        <f t="shared" si="5"/>
        <v>2025</v>
      </c>
      <c r="V105" s="331"/>
      <c r="W105" s="331"/>
      <c r="X105" s="331"/>
      <c r="Y105" s="331"/>
    </row>
    <row r="106" spans="1:25" s="2" customFormat="1" ht="30.2" customHeight="1" x14ac:dyDescent="0.2">
      <c r="A106" s="331"/>
      <c r="B106" s="503"/>
      <c r="C106" s="331"/>
      <c r="D106" s="331"/>
      <c r="E106" s="331"/>
      <c r="F106" s="68" t="s">
        <v>39</v>
      </c>
      <c r="G106" s="488"/>
      <c r="H106" s="331"/>
      <c r="I106" s="331"/>
      <c r="J106" s="16">
        <v>0.3</v>
      </c>
      <c r="K106" s="16">
        <v>32</v>
      </c>
      <c r="L106" s="16">
        <v>5</v>
      </c>
      <c r="M106" s="16">
        <v>2015</v>
      </c>
      <c r="N106" s="114">
        <v>2023</v>
      </c>
      <c r="O106" s="114">
        <v>2025</v>
      </c>
      <c r="P106" s="16">
        <v>10</v>
      </c>
      <c r="Q106" s="67" t="s">
        <v>257</v>
      </c>
      <c r="R106" s="17">
        <f t="shared" ref="R106:R137" si="14">IF(M106="","",M106+P106)</f>
        <v>2025</v>
      </c>
      <c r="S106" s="16" t="s">
        <v>63</v>
      </c>
      <c r="T106" s="16"/>
      <c r="U106" s="17">
        <f t="shared" si="5"/>
        <v>2025</v>
      </c>
      <c r="V106" s="331"/>
      <c r="W106" s="331"/>
      <c r="X106" s="331"/>
      <c r="Y106" s="331"/>
    </row>
    <row r="107" spans="1:25" s="2" customFormat="1" ht="30.2" customHeight="1" x14ac:dyDescent="0.2">
      <c r="A107" s="331"/>
      <c r="B107" s="503"/>
      <c r="C107" s="331"/>
      <c r="D107" s="331" t="s">
        <v>5975</v>
      </c>
      <c r="E107" s="331"/>
      <c r="F107" s="68" t="s">
        <v>39</v>
      </c>
      <c r="G107" s="488">
        <f t="shared" ref="G107" si="15">H107*1.25</f>
        <v>0</v>
      </c>
      <c r="H107" s="331"/>
      <c r="I107" s="331"/>
      <c r="J107" s="16">
        <v>6.3</v>
      </c>
      <c r="K107" s="16">
        <v>89</v>
      </c>
      <c r="L107" s="16">
        <v>5</v>
      </c>
      <c r="M107" s="16">
        <v>2015</v>
      </c>
      <c r="N107" s="114">
        <v>2023</v>
      </c>
      <c r="O107" s="114">
        <v>2025</v>
      </c>
      <c r="P107" s="16">
        <v>10</v>
      </c>
      <c r="Q107" s="67" t="s">
        <v>257</v>
      </c>
      <c r="R107" s="17">
        <f t="shared" si="14"/>
        <v>2025</v>
      </c>
      <c r="S107" s="16" t="s">
        <v>63</v>
      </c>
      <c r="T107" s="16"/>
      <c r="U107" s="17">
        <f t="shared" si="5"/>
        <v>2025</v>
      </c>
      <c r="V107" s="331"/>
      <c r="W107" s="331"/>
      <c r="X107" s="331"/>
      <c r="Y107" s="331"/>
    </row>
    <row r="108" spans="1:25" s="2" customFormat="1" ht="30.2" customHeight="1" x14ac:dyDescent="0.2">
      <c r="A108" s="331"/>
      <c r="B108" s="503"/>
      <c r="C108" s="331"/>
      <c r="D108" s="331"/>
      <c r="E108" s="331"/>
      <c r="F108" s="68" t="s">
        <v>39</v>
      </c>
      <c r="G108" s="488"/>
      <c r="H108" s="331"/>
      <c r="I108" s="331"/>
      <c r="J108" s="16">
        <v>0.2</v>
      </c>
      <c r="K108" s="16">
        <v>18</v>
      </c>
      <c r="L108" s="16">
        <v>5</v>
      </c>
      <c r="M108" s="16">
        <v>2015</v>
      </c>
      <c r="N108" s="114">
        <v>2023</v>
      </c>
      <c r="O108" s="114">
        <v>2025</v>
      </c>
      <c r="P108" s="16">
        <v>10</v>
      </c>
      <c r="Q108" s="67" t="s">
        <v>257</v>
      </c>
      <c r="R108" s="17">
        <f t="shared" si="14"/>
        <v>2025</v>
      </c>
      <c r="S108" s="16" t="s">
        <v>63</v>
      </c>
      <c r="T108" s="16"/>
      <c r="U108" s="17">
        <f t="shared" si="5"/>
        <v>2025</v>
      </c>
      <c r="V108" s="331"/>
      <c r="W108" s="331"/>
      <c r="X108" s="331"/>
      <c r="Y108" s="331"/>
    </row>
    <row r="109" spans="1:25" s="2" customFormat="1" ht="30.2" customHeight="1" x14ac:dyDescent="0.2">
      <c r="A109" s="331">
        <v>27</v>
      </c>
      <c r="B109" s="503" t="s">
        <v>5976</v>
      </c>
      <c r="C109" s="331" t="s">
        <v>5977</v>
      </c>
      <c r="D109" s="331" t="s">
        <v>5978</v>
      </c>
      <c r="E109" s="331" t="s">
        <v>930</v>
      </c>
      <c r="F109" s="68" t="s">
        <v>39</v>
      </c>
      <c r="G109" s="488">
        <f>H109*1.25</f>
        <v>0.88749999999999996</v>
      </c>
      <c r="H109" s="331">
        <v>0.71</v>
      </c>
      <c r="I109" s="331">
        <v>51</v>
      </c>
      <c r="J109" s="16">
        <v>508.6</v>
      </c>
      <c r="K109" s="16">
        <v>219</v>
      </c>
      <c r="L109" s="16">
        <v>8</v>
      </c>
      <c r="M109" s="16">
        <v>2015</v>
      </c>
      <c r="N109" s="114">
        <v>2023</v>
      </c>
      <c r="O109" s="114">
        <v>2025</v>
      </c>
      <c r="P109" s="16">
        <v>10</v>
      </c>
      <c r="Q109" s="62" t="s">
        <v>253</v>
      </c>
      <c r="R109" s="17">
        <f t="shared" si="14"/>
        <v>2025</v>
      </c>
      <c r="S109" s="16" t="s">
        <v>63</v>
      </c>
      <c r="T109" s="16"/>
      <c r="U109" s="17">
        <f t="shared" si="5"/>
        <v>2025</v>
      </c>
      <c r="V109" s="331">
        <v>28</v>
      </c>
      <c r="W109" s="331">
        <v>32</v>
      </c>
      <c r="X109" s="331">
        <v>60</v>
      </c>
      <c r="Y109" s="331" t="s">
        <v>7003</v>
      </c>
    </row>
    <row r="110" spans="1:25" s="2" customFormat="1" ht="30.2" customHeight="1" x14ac:dyDescent="0.2">
      <c r="A110" s="331"/>
      <c r="B110" s="503"/>
      <c r="C110" s="331"/>
      <c r="D110" s="331"/>
      <c r="E110" s="331"/>
      <c r="F110" s="68" t="s">
        <v>39</v>
      </c>
      <c r="G110" s="488"/>
      <c r="H110" s="331"/>
      <c r="I110" s="331"/>
      <c r="J110" s="16">
        <v>0.9</v>
      </c>
      <c r="K110" s="16">
        <v>89</v>
      </c>
      <c r="L110" s="16">
        <v>5</v>
      </c>
      <c r="M110" s="16">
        <v>2015</v>
      </c>
      <c r="N110" s="114">
        <v>2023</v>
      </c>
      <c r="O110" s="114">
        <v>2025</v>
      </c>
      <c r="P110" s="16">
        <v>10</v>
      </c>
      <c r="Q110" s="62" t="s">
        <v>253</v>
      </c>
      <c r="R110" s="17">
        <f t="shared" si="14"/>
        <v>2025</v>
      </c>
      <c r="S110" s="16" t="s">
        <v>63</v>
      </c>
      <c r="T110" s="16"/>
      <c r="U110" s="17">
        <f t="shared" si="5"/>
        <v>2025</v>
      </c>
      <c r="V110" s="331"/>
      <c r="W110" s="331"/>
      <c r="X110" s="331"/>
      <c r="Y110" s="331"/>
    </row>
    <row r="111" spans="1:25" s="2" customFormat="1" ht="30.2" customHeight="1" x14ac:dyDescent="0.2">
      <c r="A111" s="331"/>
      <c r="B111" s="503"/>
      <c r="C111" s="331"/>
      <c r="D111" s="331"/>
      <c r="E111" s="331"/>
      <c r="F111" s="68" t="s">
        <v>39</v>
      </c>
      <c r="G111" s="488"/>
      <c r="H111" s="331"/>
      <c r="I111" s="331"/>
      <c r="J111" s="16">
        <v>0.3</v>
      </c>
      <c r="K111" s="16">
        <v>57</v>
      </c>
      <c r="L111" s="16">
        <v>5</v>
      </c>
      <c r="M111" s="16">
        <v>2015</v>
      </c>
      <c r="N111" s="114">
        <v>2023</v>
      </c>
      <c r="O111" s="114">
        <v>2025</v>
      </c>
      <c r="P111" s="16">
        <v>10</v>
      </c>
      <c r="Q111" s="62" t="s">
        <v>253</v>
      </c>
      <c r="R111" s="17">
        <f t="shared" si="14"/>
        <v>2025</v>
      </c>
      <c r="S111" s="16" t="s">
        <v>63</v>
      </c>
      <c r="T111" s="16"/>
      <c r="U111" s="17">
        <f t="shared" si="5"/>
        <v>2025</v>
      </c>
      <c r="V111" s="331"/>
      <c r="W111" s="331"/>
      <c r="X111" s="331"/>
      <c r="Y111" s="331"/>
    </row>
    <row r="112" spans="1:25" s="2" customFormat="1" ht="30.2" customHeight="1" x14ac:dyDescent="0.2">
      <c r="A112" s="331"/>
      <c r="B112" s="503"/>
      <c r="C112" s="331"/>
      <c r="D112" s="331"/>
      <c r="E112" s="331"/>
      <c r="F112" s="68" t="s">
        <v>39</v>
      </c>
      <c r="G112" s="488"/>
      <c r="H112" s="331"/>
      <c r="I112" s="331"/>
      <c r="J112" s="16">
        <v>0.65</v>
      </c>
      <c r="K112" s="16">
        <v>32</v>
      </c>
      <c r="L112" s="16">
        <v>5</v>
      </c>
      <c r="M112" s="16">
        <v>2015</v>
      </c>
      <c r="N112" s="114">
        <v>2023</v>
      </c>
      <c r="O112" s="114">
        <v>2025</v>
      </c>
      <c r="P112" s="16">
        <v>10</v>
      </c>
      <c r="Q112" s="62" t="s">
        <v>253</v>
      </c>
      <c r="R112" s="17">
        <f t="shared" si="14"/>
        <v>2025</v>
      </c>
      <c r="S112" s="16" t="s">
        <v>63</v>
      </c>
      <c r="T112" s="16"/>
      <c r="U112" s="17">
        <f t="shared" si="5"/>
        <v>2025</v>
      </c>
      <c r="V112" s="331"/>
      <c r="W112" s="331"/>
      <c r="X112" s="331"/>
      <c r="Y112" s="331"/>
    </row>
    <row r="113" spans="1:25" s="2" customFormat="1" ht="30.2" customHeight="1" x14ac:dyDescent="0.2">
      <c r="A113" s="331">
        <v>28</v>
      </c>
      <c r="B113" s="503" t="s">
        <v>5979</v>
      </c>
      <c r="C113" s="393" t="s">
        <v>5980</v>
      </c>
      <c r="D113" s="393" t="s">
        <v>5981</v>
      </c>
      <c r="E113" s="393" t="s">
        <v>5982</v>
      </c>
      <c r="F113" s="68" t="s">
        <v>62</v>
      </c>
      <c r="G113" s="506">
        <f t="shared" ref="G113" si="16">H113*1.25</f>
        <v>0.88749999999999996</v>
      </c>
      <c r="H113" s="393">
        <v>0.71</v>
      </c>
      <c r="I113" s="393" t="s">
        <v>5866</v>
      </c>
      <c r="J113" s="68">
        <v>379.4</v>
      </c>
      <c r="K113" s="68">
        <v>219</v>
      </c>
      <c r="L113" s="68">
        <v>8</v>
      </c>
      <c r="M113" s="68">
        <v>2016</v>
      </c>
      <c r="N113" s="16">
        <v>2023</v>
      </c>
      <c r="O113" s="16">
        <v>2025</v>
      </c>
      <c r="P113" s="16">
        <v>10</v>
      </c>
      <c r="Q113" s="67" t="s">
        <v>257</v>
      </c>
      <c r="R113" s="17">
        <f t="shared" si="14"/>
        <v>2026</v>
      </c>
      <c r="S113" s="16" t="s">
        <v>63</v>
      </c>
      <c r="T113" s="16"/>
      <c r="U113" s="17">
        <f t="shared" si="5"/>
        <v>2026</v>
      </c>
      <c r="V113" s="331">
        <v>18</v>
      </c>
      <c r="W113" s="331">
        <v>2</v>
      </c>
      <c r="X113" s="331">
        <v>20</v>
      </c>
      <c r="Y113" s="331" t="s">
        <v>7003</v>
      </c>
    </row>
    <row r="114" spans="1:25" s="2" customFormat="1" ht="30.2" customHeight="1" x14ac:dyDescent="0.2">
      <c r="A114" s="331"/>
      <c r="B114" s="503"/>
      <c r="C114" s="393"/>
      <c r="D114" s="393"/>
      <c r="E114" s="393"/>
      <c r="F114" s="68" t="s">
        <v>62</v>
      </c>
      <c r="G114" s="506"/>
      <c r="H114" s="393"/>
      <c r="I114" s="393"/>
      <c r="J114" s="68">
        <v>12.1</v>
      </c>
      <c r="K114" s="68">
        <v>159</v>
      </c>
      <c r="L114" s="68">
        <v>6</v>
      </c>
      <c r="M114" s="68">
        <v>2016</v>
      </c>
      <c r="N114" s="16">
        <v>2023</v>
      </c>
      <c r="O114" s="16">
        <v>2025</v>
      </c>
      <c r="P114" s="16">
        <v>10</v>
      </c>
      <c r="Q114" s="67" t="s">
        <v>257</v>
      </c>
      <c r="R114" s="17">
        <f t="shared" si="14"/>
        <v>2026</v>
      </c>
      <c r="S114" s="16" t="s">
        <v>63</v>
      </c>
      <c r="T114" s="16"/>
      <c r="U114" s="17">
        <f t="shared" ref="U114:U143" si="17">IFERROR(IF(S114="",R114,S114+T114),R114)</f>
        <v>2026</v>
      </c>
      <c r="V114" s="331"/>
      <c r="W114" s="331"/>
      <c r="X114" s="331"/>
      <c r="Y114" s="331"/>
    </row>
    <row r="115" spans="1:25" s="2" customFormat="1" ht="30.2" customHeight="1" x14ac:dyDescent="0.2">
      <c r="A115" s="331"/>
      <c r="B115" s="503"/>
      <c r="C115" s="393"/>
      <c r="D115" s="393"/>
      <c r="E115" s="393"/>
      <c r="F115" s="68" t="s">
        <v>62</v>
      </c>
      <c r="G115" s="506"/>
      <c r="H115" s="393"/>
      <c r="I115" s="393"/>
      <c r="J115" s="68">
        <v>0.5</v>
      </c>
      <c r="K115" s="68">
        <v>32</v>
      </c>
      <c r="L115" s="68">
        <v>5</v>
      </c>
      <c r="M115" s="68">
        <v>2016</v>
      </c>
      <c r="N115" s="16">
        <v>2023</v>
      </c>
      <c r="O115" s="16">
        <v>2025</v>
      </c>
      <c r="P115" s="16">
        <v>10</v>
      </c>
      <c r="Q115" s="67" t="s">
        <v>257</v>
      </c>
      <c r="R115" s="17">
        <f t="shared" si="14"/>
        <v>2026</v>
      </c>
      <c r="S115" s="16" t="s">
        <v>63</v>
      </c>
      <c r="T115" s="16"/>
      <c r="U115" s="17">
        <f t="shared" si="17"/>
        <v>2026</v>
      </c>
      <c r="V115" s="331"/>
      <c r="W115" s="331"/>
      <c r="X115" s="331"/>
      <c r="Y115" s="331"/>
    </row>
    <row r="116" spans="1:25" s="2" customFormat="1" ht="30.2" customHeight="1" x14ac:dyDescent="0.2">
      <c r="A116" s="331"/>
      <c r="B116" s="503"/>
      <c r="C116" s="393"/>
      <c r="D116" s="393"/>
      <c r="E116" s="393"/>
      <c r="F116" s="68" t="s">
        <v>62</v>
      </c>
      <c r="G116" s="506"/>
      <c r="H116" s="393"/>
      <c r="I116" s="393"/>
      <c r="J116" s="68">
        <v>0.23</v>
      </c>
      <c r="K116" s="68">
        <v>25</v>
      </c>
      <c r="L116" s="68">
        <v>5</v>
      </c>
      <c r="M116" s="68">
        <v>2016</v>
      </c>
      <c r="N116" s="16">
        <v>2023</v>
      </c>
      <c r="O116" s="16">
        <v>2025</v>
      </c>
      <c r="P116" s="16">
        <v>10</v>
      </c>
      <c r="Q116" s="67" t="s">
        <v>257</v>
      </c>
      <c r="R116" s="17">
        <f t="shared" si="14"/>
        <v>2026</v>
      </c>
      <c r="S116" s="16" t="s">
        <v>63</v>
      </c>
      <c r="T116" s="16"/>
      <c r="U116" s="17">
        <f t="shared" si="17"/>
        <v>2026</v>
      </c>
      <c r="V116" s="331"/>
      <c r="W116" s="331"/>
      <c r="X116" s="331"/>
      <c r="Y116" s="331"/>
    </row>
    <row r="117" spans="1:25" s="2" customFormat="1" ht="30.2" customHeight="1" x14ac:dyDescent="0.2">
      <c r="A117" s="331"/>
      <c r="B117" s="503"/>
      <c r="C117" s="393"/>
      <c r="D117" s="393" t="s">
        <v>5983</v>
      </c>
      <c r="E117" s="393"/>
      <c r="F117" s="68" t="s">
        <v>62</v>
      </c>
      <c r="G117" s="506"/>
      <c r="H117" s="393"/>
      <c r="I117" s="393"/>
      <c r="J117" s="68">
        <v>68.099999999999994</v>
      </c>
      <c r="K117" s="68">
        <v>219</v>
      </c>
      <c r="L117" s="68">
        <v>8</v>
      </c>
      <c r="M117" s="68">
        <v>2016</v>
      </c>
      <c r="N117" s="16">
        <v>2023</v>
      </c>
      <c r="O117" s="16">
        <v>2025</v>
      </c>
      <c r="P117" s="16">
        <v>10</v>
      </c>
      <c r="Q117" s="67" t="s">
        <v>257</v>
      </c>
      <c r="R117" s="17">
        <f t="shared" si="14"/>
        <v>2026</v>
      </c>
      <c r="S117" s="16" t="s">
        <v>63</v>
      </c>
      <c r="T117" s="16"/>
      <c r="U117" s="17">
        <f t="shared" si="17"/>
        <v>2026</v>
      </c>
      <c r="V117" s="331"/>
      <c r="W117" s="331"/>
      <c r="X117" s="331"/>
      <c r="Y117" s="331"/>
    </row>
    <row r="118" spans="1:25" s="2" customFormat="1" ht="30.2" customHeight="1" x14ac:dyDescent="0.2">
      <c r="A118" s="331"/>
      <c r="B118" s="503"/>
      <c r="C118" s="393"/>
      <c r="D118" s="393"/>
      <c r="E118" s="393"/>
      <c r="F118" s="68" t="s">
        <v>62</v>
      </c>
      <c r="G118" s="506"/>
      <c r="H118" s="393"/>
      <c r="I118" s="393"/>
      <c r="J118" s="68">
        <v>0.7</v>
      </c>
      <c r="K118" s="68">
        <v>32</v>
      </c>
      <c r="L118" s="68">
        <v>5</v>
      </c>
      <c r="M118" s="68">
        <v>2016</v>
      </c>
      <c r="N118" s="16">
        <v>2023</v>
      </c>
      <c r="O118" s="16">
        <v>2025</v>
      </c>
      <c r="P118" s="16">
        <v>10</v>
      </c>
      <c r="Q118" s="67" t="s">
        <v>257</v>
      </c>
      <c r="R118" s="17">
        <f t="shared" si="14"/>
        <v>2026</v>
      </c>
      <c r="S118" s="16" t="s">
        <v>63</v>
      </c>
      <c r="T118" s="16"/>
      <c r="U118" s="17">
        <f t="shared" si="17"/>
        <v>2026</v>
      </c>
      <c r="V118" s="331"/>
      <c r="W118" s="331"/>
      <c r="X118" s="331"/>
      <c r="Y118" s="331"/>
    </row>
    <row r="119" spans="1:25" s="2" customFormat="1" ht="30.2" customHeight="1" x14ac:dyDescent="0.2">
      <c r="A119" s="331"/>
      <c r="B119" s="503"/>
      <c r="C119" s="393"/>
      <c r="D119" s="393" t="s">
        <v>5984</v>
      </c>
      <c r="E119" s="393"/>
      <c r="F119" s="68" t="s">
        <v>62</v>
      </c>
      <c r="G119" s="506"/>
      <c r="H119" s="393"/>
      <c r="I119" s="393"/>
      <c r="J119" s="68">
        <v>0.7</v>
      </c>
      <c r="K119" s="68">
        <v>159</v>
      </c>
      <c r="L119" s="68">
        <v>6</v>
      </c>
      <c r="M119" s="68">
        <v>2016</v>
      </c>
      <c r="N119" s="16">
        <v>2023</v>
      </c>
      <c r="O119" s="16">
        <v>2025</v>
      </c>
      <c r="P119" s="16">
        <v>10</v>
      </c>
      <c r="Q119" s="67" t="s">
        <v>257</v>
      </c>
      <c r="R119" s="17">
        <f t="shared" si="14"/>
        <v>2026</v>
      </c>
      <c r="S119" s="16" t="s">
        <v>63</v>
      </c>
      <c r="T119" s="16"/>
      <c r="U119" s="17">
        <f t="shared" si="17"/>
        <v>2026</v>
      </c>
      <c r="V119" s="331"/>
      <c r="W119" s="331"/>
      <c r="X119" s="331"/>
      <c r="Y119" s="331"/>
    </row>
    <row r="120" spans="1:25" s="2" customFormat="1" ht="30.2" customHeight="1" x14ac:dyDescent="0.2">
      <c r="A120" s="331"/>
      <c r="B120" s="503"/>
      <c r="C120" s="393"/>
      <c r="D120" s="393"/>
      <c r="E120" s="393"/>
      <c r="F120" s="68" t="s">
        <v>62</v>
      </c>
      <c r="G120" s="506">
        <f t="shared" ref="G120" si="18">H120*1.25</f>
        <v>0</v>
      </c>
      <c r="H120" s="393"/>
      <c r="I120" s="393"/>
      <c r="J120" s="68">
        <v>23.4</v>
      </c>
      <c r="K120" s="68">
        <v>57</v>
      </c>
      <c r="L120" s="68">
        <v>5</v>
      </c>
      <c r="M120" s="68">
        <v>2016</v>
      </c>
      <c r="N120" s="16">
        <v>2023</v>
      </c>
      <c r="O120" s="16">
        <v>2025</v>
      </c>
      <c r="P120" s="16">
        <v>10</v>
      </c>
      <c r="Q120" s="67" t="s">
        <v>257</v>
      </c>
      <c r="R120" s="17">
        <f t="shared" si="14"/>
        <v>2026</v>
      </c>
      <c r="S120" s="16" t="s">
        <v>63</v>
      </c>
      <c r="T120" s="16"/>
      <c r="U120" s="17">
        <f t="shared" si="17"/>
        <v>2026</v>
      </c>
      <c r="V120" s="331"/>
      <c r="W120" s="331"/>
      <c r="X120" s="331"/>
      <c r="Y120" s="331"/>
    </row>
    <row r="121" spans="1:25" s="2" customFormat="1" ht="30.2" customHeight="1" x14ac:dyDescent="0.2">
      <c r="A121" s="331"/>
      <c r="B121" s="503"/>
      <c r="C121" s="393"/>
      <c r="D121" s="68" t="s">
        <v>5985</v>
      </c>
      <c r="E121" s="393"/>
      <c r="F121" s="68" t="s">
        <v>62</v>
      </c>
      <c r="G121" s="506"/>
      <c r="H121" s="393"/>
      <c r="I121" s="393"/>
      <c r="J121" s="68">
        <v>6.3</v>
      </c>
      <c r="K121" s="68">
        <v>219</v>
      </c>
      <c r="L121" s="68">
        <v>8</v>
      </c>
      <c r="M121" s="68">
        <v>2016</v>
      </c>
      <c r="N121" s="16">
        <v>2023</v>
      </c>
      <c r="O121" s="16">
        <v>2025</v>
      </c>
      <c r="P121" s="16">
        <v>10</v>
      </c>
      <c r="Q121" s="67" t="s">
        <v>257</v>
      </c>
      <c r="R121" s="17">
        <f t="shared" si="14"/>
        <v>2026</v>
      </c>
      <c r="S121" s="16" t="s">
        <v>63</v>
      </c>
      <c r="T121" s="16"/>
      <c r="U121" s="17">
        <f t="shared" si="17"/>
        <v>2026</v>
      </c>
      <c r="V121" s="331"/>
      <c r="W121" s="331"/>
      <c r="X121" s="331"/>
      <c r="Y121" s="331"/>
    </row>
    <row r="122" spans="1:25" s="2" customFormat="1" ht="30.2" customHeight="1" x14ac:dyDescent="0.2">
      <c r="A122" s="331">
        <v>29</v>
      </c>
      <c r="B122" s="503" t="s">
        <v>5986</v>
      </c>
      <c r="C122" s="393" t="s">
        <v>5987</v>
      </c>
      <c r="D122" s="393" t="s">
        <v>5988</v>
      </c>
      <c r="E122" s="393" t="s">
        <v>52</v>
      </c>
      <c r="F122" s="68" t="s">
        <v>53</v>
      </c>
      <c r="G122" s="506">
        <f t="shared" ref="G122" si="19">H122*1.25</f>
        <v>0.6875</v>
      </c>
      <c r="H122" s="393">
        <v>0.55000000000000004</v>
      </c>
      <c r="I122" s="393" t="s">
        <v>116</v>
      </c>
      <c r="J122" s="68">
        <v>1208.7</v>
      </c>
      <c r="K122" s="68">
        <v>273</v>
      </c>
      <c r="L122" s="68">
        <v>8</v>
      </c>
      <c r="M122" s="68">
        <v>2016</v>
      </c>
      <c r="N122" s="16">
        <v>2023</v>
      </c>
      <c r="O122" s="16">
        <v>2025</v>
      </c>
      <c r="P122" s="16">
        <v>10</v>
      </c>
      <c r="Q122" s="67" t="s">
        <v>257</v>
      </c>
      <c r="R122" s="17">
        <f t="shared" si="14"/>
        <v>2026</v>
      </c>
      <c r="S122" s="16" t="s">
        <v>63</v>
      </c>
      <c r="T122" s="16"/>
      <c r="U122" s="17">
        <f t="shared" si="17"/>
        <v>2026</v>
      </c>
      <c r="V122" s="331">
        <v>43</v>
      </c>
      <c r="W122" s="331">
        <v>1</v>
      </c>
      <c r="X122" s="331">
        <v>44</v>
      </c>
      <c r="Y122" s="331" t="s">
        <v>7003</v>
      </c>
    </row>
    <row r="123" spans="1:25" s="2" customFormat="1" ht="30.2" customHeight="1" x14ac:dyDescent="0.2">
      <c r="A123" s="331"/>
      <c r="B123" s="503"/>
      <c r="C123" s="393"/>
      <c r="D123" s="393"/>
      <c r="E123" s="393"/>
      <c r="F123" s="68" t="s">
        <v>53</v>
      </c>
      <c r="G123" s="506"/>
      <c r="H123" s="393"/>
      <c r="I123" s="393"/>
      <c r="J123" s="68">
        <v>9.6</v>
      </c>
      <c r="K123" s="68">
        <v>219</v>
      </c>
      <c r="L123" s="68">
        <v>8</v>
      </c>
      <c r="M123" s="68">
        <v>2016</v>
      </c>
      <c r="N123" s="16">
        <v>2023</v>
      </c>
      <c r="O123" s="16">
        <v>2025</v>
      </c>
      <c r="P123" s="16">
        <v>10</v>
      </c>
      <c r="Q123" s="67" t="s">
        <v>257</v>
      </c>
      <c r="R123" s="17">
        <f t="shared" si="14"/>
        <v>2026</v>
      </c>
      <c r="S123" s="16" t="s">
        <v>63</v>
      </c>
      <c r="T123" s="16"/>
      <c r="U123" s="17">
        <f t="shared" si="17"/>
        <v>2026</v>
      </c>
      <c r="V123" s="331"/>
      <c r="W123" s="331"/>
      <c r="X123" s="331"/>
      <c r="Y123" s="331"/>
    </row>
    <row r="124" spans="1:25" s="2" customFormat="1" ht="30.2" customHeight="1" x14ac:dyDescent="0.2">
      <c r="A124" s="331"/>
      <c r="B124" s="503"/>
      <c r="C124" s="393"/>
      <c r="D124" s="393"/>
      <c r="E124" s="393"/>
      <c r="F124" s="68" t="s">
        <v>53</v>
      </c>
      <c r="G124" s="506"/>
      <c r="H124" s="393"/>
      <c r="I124" s="393"/>
      <c r="J124" s="68">
        <v>0.2</v>
      </c>
      <c r="K124" s="68">
        <v>159</v>
      </c>
      <c r="L124" s="68">
        <v>6</v>
      </c>
      <c r="M124" s="68">
        <v>2016</v>
      </c>
      <c r="N124" s="16">
        <v>2023</v>
      </c>
      <c r="O124" s="16">
        <v>2025</v>
      </c>
      <c r="P124" s="16">
        <v>10</v>
      </c>
      <c r="Q124" s="67" t="s">
        <v>257</v>
      </c>
      <c r="R124" s="17">
        <f t="shared" si="14"/>
        <v>2026</v>
      </c>
      <c r="S124" s="16" t="s">
        <v>63</v>
      </c>
      <c r="T124" s="16"/>
      <c r="U124" s="17">
        <f t="shared" si="17"/>
        <v>2026</v>
      </c>
      <c r="V124" s="331"/>
      <c r="W124" s="331"/>
      <c r="X124" s="331"/>
      <c r="Y124" s="331"/>
    </row>
    <row r="125" spans="1:25" s="2" customFormat="1" ht="30.2" customHeight="1" x14ac:dyDescent="0.2">
      <c r="A125" s="331"/>
      <c r="B125" s="503"/>
      <c r="C125" s="393"/>
      <c r="D125" s="393"/>
      <c r="E125" s="393"/>
      <c r="F125" s="68" t="s">
        <v>53</v>
      </c>
      <c r="G125" s="506">
        <f t="shared" ref="G125" si="20">H125*1.25</f>
        <v>0</v>
      </c>
      <c r="H125" s="393"/>
      <c r="I125" s="393"/>
      <c r="J125" s="68">
        <v>0.7</v>
      </c>
      <c r="K125" s="68">
        <v>32</v>
      </c>
      <c r="L125" s="68">
        <v>5</v>
      </c>
      <c r="M125" s="68">
        <v>2016</v>
      </c>
      <c r="N125" s="16">
        <v>2023</v>
      </c>
      <c r="O125" s="16">
        <v>2025</v>
      </c>
      <c r="P125" s="16">
        <v>10</v>
      </c>
      <c r="Q125" s="67" t="s">
        <v>257</v>
      </c>
      <c r="R125" s="17">
        <f t="shared" si="14"/>
        <v>2026</v>
      </c>
      <c r="S125" s="16" t="s">
        <v>63</v>
      </c>
      <c r="T125" s="16"/>
      <c r="U125" s="17">
        <f t="shared" si="17"/>
        <v>2026</v>
      </c>
      <c r="V125" s="331"/>
      <c r="W125" s="331"/>
      <c r="X125" s="331"/>
      <c r="Y125" s="331"/>
    </row>
    <row r="126" spans="1:25" s="2" customFormat="1" ht="30.2" customHeight="1" x14ac:dyDescent="0.2">
      <c r="A126" s="331"/>
      <c r="B126" s="503"/>
      <c r="C126" s="393"/>
      <c r="D126" s="68" t="s">
        <v>5989</v>
      </c>
      <c r="E126" s="393"/>
      <c r="F126" s="68" t="s">
        <v>53</v>
      </c>
      <c r="G126" s="506"/>
      <c r="H126" s="393"/>
      <c r="I126" s="393"/>
      <c r="J126" s="68">
        <v>5.3</v>
      </c>
      <c r="K126" s="68">
        <v>273</v>
      </c>
      <c r="L126" s="68">
        <v>10</v>
      </c>
      <c r="M126" s="68">
        <v>2016</v>
      </c>
      <c r="N126" s="16">
        <v>2023</v>
      </c>
      <c r="O126" s="16">
        <v>2025</v>
      </c>
      <c r="P126" s="16">
        <v>10</v>
      </c>
      <c r="Q126" s="67" t="s">
        <v>257</v>
      </c>
      <c r="R126" s="17">
        <f t="shared" si="14"/>
        <v>2026</v>
      </c>
      <c r="S126" s="16" t="s">
        <v>63</v>
      </c>
      <c r="T126" s="16"/>
      <c r="U126" s="17">
        <f t="shared" si="17"/>
        <v>2026</v>
      </c>
      <c r="V126" s="331"/>
      <c r="W126" s="331"/>
      <c r="X126" s="331"/>
      <c r="Y126" s="331"/>
    </row>
    <row r="127" spans="1:25" s="2" customFormat="1" ht="30.2" customHeight="1" x14ac:dyDescent="0.2">
      <c r="A127" s="331">
        <v>30</v>
      </c>
      <c r="B127" s="503" t="s">
        <v>5990</v>
      </c>
      <c r="C127" s="331" t="s">
        <v>5991</v>
      </c>
      <c r="D127" s="331" t="s">
        <v>5992</v>
      </c>
      <c r="E127" s="331" t="s">
        <v>1647</v>
      </c>
      <c r="F127" s="16" t="s">
        <v>88</v>
      </c>
      <c r="G127" s="506">
        <v>0.75</v>
      </c>
      <c r="H127" s="331">
        <v>0.1</v>
      </c>
      <c r="I127" s="331">
        <v>150</v>
      </c>
      <c r="J127" s="16">
        <v>197.6</v>
      </c>
      <c r="K127" s="16">
        <v>820</v>
      </c>
      <c r="L127" s="16">
        <v>10</v>
      </c>
      <c r="M127" s="16">
        <v>2010</v>
      </c>
      <c r="N127" s="16">
        <v>2023</v>
      </c>
      <c r="O127" s="16">
        <v>2025</v>
      </c>
      <c r="P127" s="16">
        <v>40</v>
      </c>
      <c r="Q127" s="16" t="s">
        <v>5993</v>
      </c>
      <c r="R127" s="17">
        <f t="shared" si="14"/>
        <v>2050</v>
      </c>
      <c r="S127" s="16" t="s">
        <v>63</v>
      </c>
      <c r="T127" s="16"/>
      <c r="U127" s="17">
        <f t="shared" si="17"/>
        <v>2050</v>
      </c>
      <c r="V127" s="331">
        <v>8</v>
      </c>
      <c r="W127" s="331"/>
      <c r="X127" s="331">
        <v>8</v>
      </c>
      <c r="Y127" s="331" t="s">
        <v>7003</v>
      </c>
    </row>
    <row r="128" spans="1:25" s="2" customFormat="1" ht="30.2" customHeight="1" x14ac:dyDescent="0.2">
      <c r="A128" s="331"/>
      <c r="B128" s="503"/>
      <c r="C128" s="331"/>
      <c r="D128" s="331"/>
      <c r="E128" s="331"/>
      <c r="F128" s="16" t="s">
        <v>88</v>
      </c>
      <c r="G128" s="506"/>
      <c r="H128" s="331"/>
      <c r="I128" s="331"/>
      <c r="J128" s="16">
        <v>458.6</v>
      </c>
      <c r="K128" s="16">
        <v>720</v>
      </c>
      <c r="L128" s="16">
        <v>10</v>
      </c>
      <c r="M128" s="16">
        <v>2010</v>
      </c>
      <c r="N128" s="16">
        <v>2023</v>
      </c>
      <c r="O128" s="16">
        <v>2025</v>
      </c>
      <c r="P128" s="16">
        <v>40</v>
      </c>
      <c r="Q128" s="16" t="s">
        <v>5993</v>
      </c>
      <c r="R128" s="17">
        <f t="shared" si="14"/>
        <v>2050</v>
      </c>
      <c r="S128" s="16" t="s">
        <v>63</v>
      </c>
      <c r="T128" s="16"/>
      <c r="U128" s="17">
        <f t="shared" si="17"/>
        <v>2050</v>
      </c>
      <c r="V128" s="331"/>
      <c r="W128" s="331"/>
      <c r="X128" s="331"/>
      <c r="Y128" s="331"/>
    </row>
    <row r="129" spans="1:25" s="2" customFormat="1" ht="30.2" customHeight="1" x14ac:dyDescent="0.2">
      <c r="A129" s="331"/>
      <c r="B129" s="503"/>
      <c r="C129" s="331"/>
      <c r="D129" s="331"/>
      <c r="E129" s="331"/>
      <c r="F129" s="16" t="s">
        <v>88</v>
      </c>
      <c r="G129" s="506"/>
      <c r="H129" s="331"/>
      <c r="I129" s="331"/>
      <c r="J129" s="16">
        <v>84.75</v>
      </c>
      <c r="K129" s="16">
        <v>630</v>
      </c>
      <c r="L129" s="16">
        <v>10</v>
      </c>
      <c r="M129" s="16">
        <v>2010</v>
      </c>
      <c r="N129" s="16">
        <v>2023</v>
      </c>
      <c r="O129" s="16">
        <v>2025</v>
      </c>
      <c r="P129" s="16">
        <v>40</v>
      </c>
      <c r="Q129" s="16" t="s">
        <v>5993</v>
      </c>
      <c r="R129" s="17">
        <f t="shared" si="14"/>
        <v>2050</v>
      </c>
      <c r="S129" s="16" t="s">
        <v>63</v>
      </c>
      <c r="T129" s="16"/>
      <c r="U129" s="17">
        <f t="shared" si="17"/>
        <v>2050</v>
      </c>
      <c r="V129" s="331"/>
      <c r="W129" s="331"/>
      <c r="X129" s="331"/>
      <c r="Y129" s="331"/>
    </row>
    <row r="130" spans="1:25" s="2" customFormat="1" ht="30.2" customHeight="1" x14ac:dyDescent="0.2">
      <c r="A130" s="331">
        <v>31</v>
      </c>
      <c r="B130" s="331" t="s">
        <v>5994</v>
      </c>
      <c r="C130" s="393" t="s">
        <v>5995</v>
      </c>
      <c r="D130" s="331" t="s">
        <v>5996</v>
      </c>
      <c r="E130" s="331" t="s">
        <v>52</v>
      </c>
      <c r="F130" s="16" t="s">
        <v>82</v>
      </c>
      <c r="G130" s="507">
        <v>1.6</v>
      </c>
      <c r="H130" s="331">
        <v>0.6</v>
      </c>
      <c r="I130" s="331">
        <v>90</v>
      </c>
      <c r="J130" s="68">
        <v>1037</v>
      </c>
      <c r="K130" s="16">
        <v>377</v>
      </c>
      <c r="L130" s="16">
        <v>9</v>
      </c>
      <c r="M130" s="16">
        <v>2015</v>
      </c>
      <c r="N130" s="16">
        <v>2023</v>
      </c>
      <c r="O130" s="16">
        <v>2025</v>
      </c>
      <c r="P130" s="16">
        <v>10</v>
      </c>
      <c r="Q130" s="67" t="s">
        <v>257</v>
      </c>
      <c r="R130" s="17">
        <f t="shared" si="14"/>
        <v>2025</v>
      </c>
      <c r="S130" s="16" t="s">
        <v>63</v>
      </c>
      <c r="T130" s="16"/>
      <c r="U130" s="17">
        <f t="shared" si="17"/>
        <v>2025</v>
      </c>
      <c r="V130" s="331">
        <v>62</v>
      </c>
      <c r="W130" s="331">
        <v>53</v>
      </c>
      <c r="X130" s="331">
        <v>115</v>
      </c>
      <c r="Y130" s="331" t="s">
        <v>7003</v>
      </c>
    </row>
    <row r="131" spans="1:25" s="2" customFormat="1" ht="30.2" customHeight="1" x14ac:dyDescent="0.2">
      <c r="A131" s="331"/>
      <c r="B131" s="331"/>
      <c r="C131" s="393"/>
      <c r="D131" s="331"/>
      <c r="E131" s="331"/>
      <c r="F131" s="16" t="s">
        <v>82</v>
      </c>
      <c r="G131" s="507"/>
      <c r="H131" s="331"/>
      <c r="I131" s="331"/>
      <c r="J131" s="16">
        <v>12</v>
      </c>
      <c r="K131" s="16">
        <v>325</v>
      </c>
      <c r="L131" s="16">
        <v>9</v>
      </c>
      <c r="M131" s="16">
        <v>2015</v>
      </c>
      <c r="N131" s="16">
        <v>2023</v>
      </c>
      <c r="O131" s="16">
        <v>2025</v>
      </c>
      <c r="P131" s="16">
        <v>10</v>
      </c>
      <c r="Q131" s="67" t="s">
        <v>257</v>
      </c>
      <c r="R131" s="17">
        <f t="shared" si="14"/>
        <v>2025</v>
      </c>
      <c r="S131" s="16" t="s">
        <v>63</v>
      </c>
      <c r="T131" s="16"/>
      <c r="U131" s="17">
        <f t="shared" si="17"/>
        <v>2025</v>
      </c>
      <c r="V131" s="331"/>
      <c r="W131" s="331"/>
      <c r="X131" s="331"/>
      <c r="Y131" s="331"/>
    </row>
    <row r="132" spans="1:25" s="2" customFormat="1" ht="30.2" customHeight="1" x14ac:dyDescent="0.2">
      <c r="A132" s="331"/>
      <c r="B132" s="331"/>
      <c r="C132" s="393"/>
      <c r="D132" s="331"/>
      <c r="E132" s="331"/>
      <c r="F132" s="16" t="s">
        <v>82</v>
      </c>
      <c r="G132" s="507"/>
      <c r="H132" s="331"/>
      <c r="I132" s="331"/>
      <c r="J132" s="16">
        <v>15</v>
      </c>
      <c r="K132" s="16">
        <v>273</v>
      </c>
      <c r="L132" s="16">
        <v>8</v>
      </c>
      <c r="M132" s="16">
        <v>2015</v>
      </c>
      <c r="N132" s="16">
        <v>2023</v>
      </c>
      <c r="O132" s="16">
        <v>2025</v>
      </c>
      <c r="P132" s="16">
        <v>10</v>
      </c>
      <c r="Q132" s="67" t="s">
        <v>257</v>
      </c>
      <c r="R132" s="17">
        <f t="shared" si="14"/>
        <v>2025</v>
      </c>
      <c r="S132" s="16" t="s">
        <v>63</v>
      </c>
      <c r="T132" s="16"/>
      <c r="U132" s="17">
        <f t="shared" si="17"/>
        <v>2025</v>
      </c>
      <c r="V132" s="331"/>
      <c r="W132" s="331"/>
      <c r="X132" s="331"/>
      <c r="Y132" s="331"/>
    </row>
    <row r="133" spans="1:25" s="2" customFormat="1" ht="30.2" customHeight="1" x14ac:dyDescent="0.2">
      <c r="A133" s="331"/>
      <c r="B133" s="331"/>
      <c r="C133" s="393"/>
      <c r="D133" s="331"/>
      <c r="E133" s="331"/>
      <c r="F133" s="16" t="s">
        <v>82</v>
      </c>
      <c r="G133" s="507"/>
      <c r="H133" s="331"/>
      <c r="I133" s="331"/>
      <c r="J133" s="16">
        <v>0.15</v>
      </c>
      <c r="K133" s="16">
        <v>57</v>
      </c>
      <c r="L133" s="16">
        <v>5</v>
      </c>
      <c r="M133" s="16">
        <v>2015</v>
      </c>
      <c r="N133" s="16">
        <v>2023</v>
      </c>
      <c r="O133" s="16">
        <v>2025</v>
      </c>
      <c r="P133" s="16">
        <v>10</v>
      </c>
      <c r="Q133" s="67" t="s">
        <v>257</v>
      </c>
      <c r="R133" s="17">
        <f t="shared" si="14"/>
        <v>2025</v>
      </c>
      <c r="S133" s="16" t="s">
        <v>63</v>
      </c>
      <c r="T133" s="16"/>
      <c r="U133" s="17">
        <f t="shared" si="17"/>
        <v>2025</v>
      </c>
      <c r="V133" s="331"/>
      <c r="W133" s="331"/>
      <c r="X133" s="331"/>
      <c r="Y133" s="331"/>
    </row>
    <row r="134" spans="1:25" s="2" customFormat="1" ht="30.2" customHeight="1" x14ac:dyDescent="0.2">
      <c r="A134" s="331"/>
      <c r="B134" s="331"/>
      <c r="C134" s="393"/>
      <c r="D134" s="331"/>
      <c r="E134" s="331"/>
      <c r="F134" s="16" t="s">
        <v>82</v>
      </c>
      <c r="G134" s="507"/>
      <c r="H134" s="331"/>
      <c r="I134" s="331"/>
      <c r="J134" s="16">
        <v>0.9</v>
      </c>
      <c r="K134" s="16">
        <v>32</v>
      </c>
      <c r="L134" s="16">
        <v>5</v>
      </c>
      <c r="M134" s="16">
        <v>2015</v>
      </c>
      <c r="N134" s="16">
        <v>2023</v>
      </c>
      <c r="O134" s="16">
        <v>2025</v>
      </c>
      <c r="P134" s="16">
        <v>10</v>
      </c>
      <c r="Q134" s="67" t="s">
        <v>257</v>
      </c>
      <c r="R134" s="17">
        <f t="shared" si="14"/>
        <v>2025</v>
      </c>
      <c r="S134" s="16" t="s">
        <v>63</v>
      </c>
      <c r="T134" s="16"/>
      <c r="U134" s="17">
        <f t="shared" si="17"/>
        <v>2025</v>
      </c>
      <c r="V134" s="331"/>
      <c r="W134" s="331"/>
      <c r="X134" s="331"/>
      <c r="Y134" s="331"/>
    </row>
    <row r="135" spans="1:25" s="2" customFormat="1" ht="30.2" customHeight="1" x14ac:dyDescent="0.2">
      <c r="A135" s="331">
        <v>32</v>
      </c>
      <c r="B135" s="331" t="s">
        <v>5997</v>
      </c>
      <c r="C135" s="331" t="s">
        <v>5998</v>
      </c>
      <c r="D135" s="16" t="s">
        <v>5999</v>
      </c>
      <c r="E135" s="331" t="s">
        <v>6000</v>
      </c>
      <c r="F135" s="16" t="s">
        <v>82</v>
      </c>
      <c r="G135" s="199">
        <v>1.6</v>
      </c>
      <c r="H135" s="16">
        <v>1.1000000000000001</v>
      </c>
      <c r="I135" s="16">
        <v>90</v>
      </c>
      <c r="J135" s="16">
        <v>966</v>
      </c>
      <c r="K135" s="16">
        <v>89</v>
      </c>
      <c r="L135" s="16">
        <v>5</v>
      </c>
      <c r="M135" s="16">
        <v>2016</v>
      </c>
      <c r="N135" s="16">
        <v>2021</v>
      </c>
      <c r="O135" s="16">
        <v>2025</v>
      </c>
      <c r="P135" s="16">
        <v>10</v>
      </c>
      <c r="Q135" s="67" t="s">
        <v>257</v>
      </c>
      <c r="R135" s="17">
        <f t="shared" si="14"/>
        <v>2026</v>
      </c>
      <c r="S135" s="16" t="s">
        <v>63</v>
      </c>
      <c r="T135" s="16"/>
      <c r="U135" s="17">
        <f t="shared" si="17"/>
        <v>2026</v>
      </c>
      <c r="V135" s="331">
        <v>67</v>
      </c>
      <c r="W135" s="331">
        <v>129</v>
      </c>
      <c r="X135" s="331">
        <v>196</v>
      </c>
      <c r="Y135" s="331" t="s">
        <v>7003</v>
      </c>
    </row>
    <row r="136" spans="1:25" s="2" customFormat="1" ht="30.2" customHeight="1" x14ac:dyDescent="0.2">
      <c r="A136" s="331"/>
      <c r="B136" s="331"/>
      <c r="C136" s="331"/>
      <c r="D136" s="16" t="s">
        <v>32</v>
      </c>
      <c r="E136" s="331"/>
      <c r="F136" s="16" t="s">
        <v>82</v>
      </c>
      <c r="G136" s="199">
        <v>1.6</v>
      </c>
      <c r="H136" s="16">
        <v>1.1000000000000001</v>
      </c>
      <c r="I136" s="16">
        <v>90</v>
      </c>
      <c r="J136" s="16">
        <v>0.45</v>
      </c>
      <c r="K136" s="16">
        <v>32</v>
      </c>
      <c r="L136" s="16">
        <v>4</v>
      </c>
      <c r="M136" s="16">
        <v>2016</v>
      </c>
      <c r="N136" s="16">
        <v>2021</v>
      </c>
      <c r="O136" s="16">
        <v>2025</v>
      </c>
      <c r="P136" s="16">
        <v>10</v>
      </c>
      <c r="Q136" s="67" t="s">
        <v>257</v>
      </c>
      <c r="R136" s="17">
        <f t="shared" si="14"/>
        <v>2026</v>
      </c>
      <c r="S136" s="16" t="s">
        <v>63</v>
      </c>
      <c r="T136" s="16"/>
      <c r="U136" s="17">
        <f t="shared" si="17"/>
        <v>2026</v>
      </c>
      <c r="V136" s="331"/>
      <c r="W136" s="331"/>
      <c r="X136" s="331"/>
      <c r="Y136" s="331"/>
    </row>
    <row r="137" spans="1:25" s="2" customFormat="1" ht="30.2" customHeight="1" x14ac:dyDescent="0.2">
      <c r="A137" s="16">
        <v>33</v>
      </c>
      <c r="B137" s="16" t="s">
        <v>6001</v>
      </c>
      <c r="C137" s="16" t="s">
        <v>6002</v>
      </c>
      <c r="D137" s="16" t="s">
        <v>6003</v>
      </c>
      <c r="E137" s="16" t="s">
        <v>6004</v>
      </c>
      <c r="F137" s="16" t="s">
        <v>62</v>
      </c>
      <c r="G137" s="199">
        <v>1.6</v>
      </c>
      <c r="H137" s="16">
        <v>1.1000000000000001</v>
      </c>
      <c r="I137" s="16">
        <v>90</v>
      </c>
      <c r="J137" s="16">
        <v>103</v>
      </c>
      <c r="K137" s="16">
        <v>159</v>
      </c>
      <c r="L137" s="16">
        <v>6</v>
      </c>
      <c r="M137" s="16">
        <v>2016</v>
      </c>
      <c r="N137" s="16">
        <v>2023</v>
      </c>
      <c r="O137" s="16">
        <v>2025</v>
      </c>
      <c r="P137" s="16">
        <v>10</v>
      </c>
      <c r="Q137" s="16" t="s">
        <v>83</v>
      </c>
      <c r="R137" s="17">
        <f t="shared" si="14"/>
        <v>2026</v>
      </c>
      <c r="S137" s="16" t="s">
        <v>63</v>
      </c>
      <c r="T137" s="16"/>
      <c r="U137" s="17">
        <f t="shared" si="17"/>
        <v>2026</v>
      </c>
      <c r="V137" s="16">
        <v>2</v>
      </c>
      <c r="W137" s="16">
        <v>2</v>
      </c>
      <c r="X137" s="16">
        <v>4</v>
      </c>
      <c r="Y137" s="16" t="s">
        <v>7003</v>
      </c>
    </row>
    <row r="138" spans="1:25" s="2" customFormat="1" ht="30.2" customHeight="1" x14ac:dyDescent="0.2">
      <c r="A138" s="16">
        <v>34</v>
      </c>
      <c r="B138" s="16" t="s">
        <v>6005</v>
      </c>
      <c r="C138" s="16" t="s">
        <v>6006</v>
      </c>
      <c r="D138" s="16" t="s">
        <v>6007</v>
      </c>
      <c r="E138" s="16" t="s">
        <v>5600</v>
      </c>
      <c r="F138" s="16" t="s">
        <v>64</v>
      </c>
      <c r="G138" s="199">
        <v>1.6</v>
      </c>
      <c r="H138" s="16">
        <v>1.4</v>
      </c>
      <c r="I138" s="16" t="s">
        <v>5841</v>
      </c>
      <c r="J138" s="16">
        <v>2086</v>
      </c>
      <c r="K138" s="16">
        <v>219</v>
      </c>
      <c r="L138" s="16">
        <v>6</v>
      </c>
      <c r="M138" s="16">
        <v>2015</v>
      </c>
      <c r="N138" s="16">
        <v>2021</v>
      </c>
      <c r="O138" s="16">
        <v>2025</v>
      </c>
      <c r="P138" s="16">
        <v>20</v>
      </c>
      <c r="Q138" s="16" t="s">
        <v>83</v>
      </c>
      <c r="R138" s="17">
        <f t="shared" ref="R138:R147" si="21">IF(M138="","",M138+P138)</f>
        <v>2035</v>
      </c>
      <c r="S138" s="16" t="s">
        <v>63</v>
      </c>
      <c r="T138" s="16"/>
      <c r="U138" s="17">
        <f t="shared" si="17"/>
        <v>2035</v>
      </c>
      <c r="V138" s="16">
        <v>20</v>
      </c>
      <c r="W138" s="16">
        <v>32</v>
      </c>
      <c r="X138" s="16">
        <v>52</v>
      </c>
      <c r="Y138" s="16" t="s">
        <v>7003</v>
      </c>
    </row>
    <row r="139" spans="1:25" s="2" customFormat="1" ht="30.2" customHeight="1" x14ac:dyDescent="0.2">
      <c r="A139" s="16">
        <v>35</v>
      </c>
      <c r="B139" s="16" t="s">
        <v>6008</v>
      </c>
      <c r="C139" s="68" t="s">
        <v>6009</v>
      </c>
      <c r="D139" s="16" t="s">
        <v>6010</v>
      </c>
      <c r="E139" s="16" t="s">
        <v>148</v>
      </c>
      <c r="F139" s="68" t="s">
        <v>39</v>
      </c>
      <c r="G139" s="199">
        <v>2.5</v>
      </c>
      <c r="H139" s="175">
        <v>2</v>
      </c>
      <c r="I139" s="16">
        <v>90</v>
      </c>
      <c r="J139" s="16">
        <v>252</v>
      </c>
      <c r="K139" s="16">
        <v>89</v>
      </c>
      <c r="L139" s="16">
        <v>5</v>
      </c>
      <c r="M139" s="16">
        <v>2016</v>
      </c>
      <c r="N139" s="16">
        <v>2023</v>
      </c>
      <c r="O139" s="16">
        <v>2025</v>
      </c>
      <c r="P139" s="16">
        <v>10</v>
      </c>
      <c r="Q139" s="67" t="s">
        <v>257</v>
      </c>
      <c r="R139" s="17">
        <f t="shared" si="21"/>
        <v>2026</v>
      </c>
      <c r="S139" s="16" t="s">
        <v>63</v>
      </c>
      <c r="T139" s="16"/>
      <c r="U139" s="17">
        <f t="shared" si="17"/>
        <v>2026</v>
      </c>
      <c r="V139" s="16">
        <v>2</v>
      </c>
      <c r="W139" s="16">
        <v>4</v>
      </c>
      <c r="X139" s="16">
        <v>6</v>
      </c>
      <c r="Y139" s="16" t="s">
        <v>7003</v>
      </c>
    </row>
    <row r="140" spans="1:25" s="2" customFormat="1" ht="30.2" customHeight="1" x14ac:dyDescent="0.2">
      <c r="A140" s="331">
        <v>36</v>
      </c>
      <c r="B140" s="503" t="s">
        <v>6011</v>
      </c>
      <c r="C140" s="393" t="s">
        <v>6012</v>
      </c>
      <c r="D140" s="393" t="s">
        <v>6013</v>
      </c>
      <c r="E140" s="393" t="s">
        <v>6012</v>
      </c>
      <c r="F140" s="68" t="s">
        <v>88</v>
      </c>
      <c r="G140" s="506">
        <v>1.87</v>
      </c>
      <c r="H140" s="393" t="s">
        <v>5870</v>
      </c>
      <c r="I140" s="393">
        <v>35</v>
      </c>
      <c r="J140" s="68">
        <v>560.79999999999995</v>
      </c>
      <c r="K140" s="68">
        <v>89</v>
      </c>
      <c r="L140" s="68">
        <v>5</v>
      </c>
      <c r="M140" s="65">
        <v>2017</v>
      </c>
      <c r="N140" s="16">
        <v>2023</v>
      </c>
      <c r="O140" s="16">
        <v>2025</v>
      </c>
      <c r="P140" s="200">
        <v>10</v>
      </c>
      <c r="Q140" s="200" t="s">
        <v>83</v>
      </c>
      <c r="R140" s="17">
        <f t="shared" si="21"/>
        <v>2027</v>
      </c>
      <c r="S140" s="16" t="s">
        <v>63</v>
      </c>
      <c r="T140" s="16"/>
      <c r="U140" s="17">
        <f t="shared" si="17"/>
        <v>2027</v>
      </c>
      <c r="V140" s="331">
        <v>22</v>
      </c>
      <c r="W140" s="331">
        <v>15</v>
      </c>
      <c r="X140" s="331">
        <v>37</v>
      </c>
      <c r="Y140" s="331" t="s">
        <v>7003</v>
      </c>
    </row>
    <row r="141" spans="1:25" s="2" customFormat="1" ht="30.2" customHeight="1" x14ac:dyDescent="0.2">
      <c r="A141" s="331"/>
      <c r="B141" s="503"/>
      <c r="C141" s="393"/>
      <c r="D141" s="393"/>
      <c r="E141" s="393"/>
      <c r="F141" s="68" t="s">
        <v>88</v>
      </c>
      <c r="G141" s="506"/>
      <c r="H141" s="393"/>
      <c r="I141" s="393"/>
      <c r="J141" s="68">
        <v>6.9</v>
      </c>
      <c r="K141" s="68">
        <v>57</v>
      </c>
      <c r="L141" s="68">
        <v>5</v>
      </c>
      <c r="M141" s="65">
        <v>2017</v>
      </c>
      <c r="N141" s="16">
        <v>2023</v>
      </c>
      <c r="O141" s="16">
        <v>2025</v>
      </c>
      <c r="P141" s="200">
        <v>10</v>
      </c>
      <c r="Q141" s="200" t="s">
        <v>83</v>
      </c>
      <c r="R141" s="17">
        <f t="shared" si="21"/>
        <v>2027</v>
      </c>
      <c r="S141" s="16" t="s">
        <v>63</v>
      </c>
      <c r="T141" s="16"/>
      <c r="U141" s="17">
        <f t="shared" si="17"/>
        <v>2027</v>
      </c>
      <c r="V141" s="331"/>
      <c r="W141" s="331"/>
      <c r="X141" s="331"/>
      <c r="Y141" s="331"/>
    </row>
    <row r="142" spans="1:25" s="2" customFormat="1" ht="30.2" customHeight="1" x14ac:dyDescent="0.2">
      <c r="A142" s="331"/>
      <c r="B142" s="503"/>
      <c r="C142" s="393"/>
      <c r="D142" s="393"/>
      <c r="E142" s="393"/>
      <c r="F142" s="68" t="s">
        <v>88</v>
      </c>
      <c r="G142" s="506"/>
      <c r="H142" s="393"/>
      <c r="I142" s="393"/>
      <c r="J142" s="68">
        <v>0.8</v>
      </c>
      <c r="K142" s="68">
        <v>18</v>
      </c>
      <c r="L142" s="68">
        <v>5</v>
      </c>
      <c r="M142" s="65">
        <v>2017</v>
      </c>
      <c r="N142" s="16">
        <v>2023</v>
      </c>
      <c r="O142" s="16">
        <v>2025</v>
      </c>
      <c r="P142" s="200">
        <v>10</v>
      </c>
      <c r="Q142" s="200" t="s">
        <v>232</v>
      </c>
      <c r="R142" s="17">
        <f t="shared" si="21"/>
        <v>2027</v>
      </c>
      <c r="S142" s="16" t="s">
        <v>63</v>
      </c>
      <c r="T142" s="16"/>
      <c r="U142" s="17">
        <f t="shared" si="17"/>
        <v>2027</v>
      </c>
      <c r="V142" s="331"/>
      <c r="W142" s="331"/>
      <c r="X142" s="331"/>
      <c r="Y142" s="331"/>
    </row>
    <row r="143" spans="1:25" s="2" customFormat="1" ht="30.2" customHeight="1" x14ac:dyDescent="0.2">
      <c r="A143" s="16">
        <v>37</v>
      </c>
      <c r="B143" s="16" t="s">
        <v>6014</v>
      </c>
      <c r="C143" s="68" t="s">
        <v>6015</v>
      </c>
      <c r="D143" s="68" t="s">
        <v>6016</v>
      </c>
      <c r="E143" s="68" t="s">
        <v>1765</v>
      </c>
      <c r="F143" s="68" t="s">
        <v>561</v>
      </c>
      <c r="G143" s="199">
        <v>8.4499999999999993</v>
      </c>
      <c r="H143" s="201">
        <v>6.3</v>
      </c>
      <c r="I143" s="68" t="s">
        <v>6017</v>
      </c>
      <c r="J143" s="68">
        <v>342.7</v>
      </c>
      <c r="K143" s="68">
        <v>89</v>
      </c>
      <c r="L143" s="68">
        <v>6</v>
      </c>
      <c r="M143" s="65">
        <v>2017</v>
      </c>
      <c r="N143" s="16">
        <v>2023</v>
      </c>
      <c r="O143" s="16">
        <v>2025</v>
      </c>
      <c r="P143" s="200">
        <v>10</v>
      </c>
      <c r="Q143" s="200" t="s">
        <v>83</v>
      </c>
      <c r="R143" s="17">
        <f t="shared" si="21"/>
        <v>2027</v>
      </c>
      <c r="S143" s="16" t="s">
        <v>63</v>
      </c>
      <c r="T143" s="16"/>
      <c r="U143" s="17">
        <f t="shared" si="17"/>
        <v>2027</v>
      </c>
      <c r="V143" s="16">
        <v>5</v>
      </c>
      <c r="W143" s="16">
        <v>2</v>
      </c>
      <c r="X143" s="16">
        <v>7</v>
      </c>
      <c r="Y143" s="16" t="s">
        <v>7003</v>
      </c>
    </row>
    <row r="144" spans="1:25" s="2" customFormat="1" ht="30.2" customHeight="1" thickBot="1" x14ac:dyDescent="0.25">
      <c r="A144" s="16">
        <v>38</v>
      </c>
      <c r="B144" s="330" t="s">
        <v>6019</v>
      </c>
      <c r="C144" s="68" t="s">
        <v>413</v>
      </c>
      <c r="D144" s="68" t="s">
        <v>6020</v>
      </c>
      <c r="E144" s="68" t="s">
        <v>413</v>
      </c>
      <c r="F144" s="68" t="s">
        <v>88</v>
      </c>
      <c r="G144" s="199">
        <v>2.7</v>
      </c>
      <c r="H144" s="68" t="s">
        <v>6018</v>
      </c>
      <c r="I144" s="68" t="s">
        <v>5075</v>
      </c>
      <c r="J144" s="68">
        <v>156.24</v>
      </c>
      <c r="K144" s="68">
        <v>57</v>
      </c>
      <c r="L144" s="68">
        <v>5</v>
      </c>
      <c r="M144" s="65">
        <v>2017</v>
      </c>
      <c r="N144" s="16">
        <v>2023</v>
      </c>
      <c r="O144" s="16">
        <v>2025</v>
      </c>
      <c r="P144" s="200">
        <v>10</v>
      </c>
      <c r="Q144" s="200" t="s">
        <v>257</v>
      </c>
      <c r="R144" s="17">
        <f t="shared" si="21"/>
        <v>2027</v>
      </c>
      <c r="S144" s="16" t="s">
        <v>63</v>
      </c>
      <c r="T144" s="16"/>
      <c r="U144" s="17">
        <f t="shared" ref="U144:U147" si="22">IFERROR(IF(S144="",R144,S144+T144),R144)</f>
        <v>2027</v>
      </c>
      <c r="V144" s="248">
        <v>16</v>
      </c>
      <c r="W144" s="248">
        <v>4</v>
      </c>
      <c r="X144" s="248">
        <v>20</v>
      </c>
      <c r="Y144" s="16" t="s">
        <v>7003</v>
      </c>
    </row>
    <row r="145" spans="1:24" s="2" customFormat="1" ht="30.2" customHeight="1" thickBot="1" x14ac:dyDescent="0.25">
      <c r="A145" s="52"/>
      <c r="B145" s="52"/>
      <c r="C145" s="52"/>
      <c r="D145" s="52"/>
      <c r="E145" s="52"/>
      <c r="F145" s="52"/>
      <c r="G145" s="52"/>
      <c r="H145" s="52"/>
      <c r="I145" s="52"/>
      <c r="J145" s="52"/>
      <c r="K145" s="52"/>
      <c r="L145" s="52"/>
      <c r="M145" s="52"/>
      <c r="N145" s="52"/>
      <c r="O145" s="52"/>
      <c r="P145" s="52"/>
      <c r="Q145" s="52"/>
      <c r="R145" s="59" t="str">
        <f t="shared" si="21"/>
        <v/>
      </c>
      <c r="S145" s="52"/>
      <c r="T145" s="52"/>
      <c r="U145" s="229" t="str">
        <f t="shared" si="22"/>
        <v/>
      </c>
      <c r="V145" s="230">
        <f>SUM(V10:V144)</f>
        <v>876</v>
      </c>
      <c r="W145" s="231">
        <f>SUM(W10:W144)</f>
        <v>984</v>
      </c>
      <c r="X145" s="232">
        <f>SUM(X10:X144)</f>
        <v>1860</v>
      </c>
    </row>
    <row r="146" spans="1:24" s="2" customFormat="1" ht="30.2" customHeight="1" x14ac:dyDescent="0.2">
      <c r="A146" s="4"/>
      <c r="B146" s="4"/>
      <c r="C146" s="41" t="s">
        <v>6123</v>
      </c>
      <c r="D146" s="4"/>
      <c r="E146" s="4"/>
      <c r="F146" s="4"/>
      <c r="G146" s="4"/>
      <c r="H146" s="4"/>
      <c r="I146" s="4"/>
      <c r="J146" s="4"/>
      <c r="K146" s="4"/>
      <c r="L146" s="4"/>
      <c r="M146" s="4"/>
      <c r="N146" s="4"/>
      <c r="O146" s="4"/>
      <c r="P146" s="4"/>
      <c r="Q146" s="4"/>
      <c r="R146" s="5" t="str">
        <f t="shared" si="21"/>
        <v/>
      </c>
      <c r="S146" s="4"/>
      <c r="T146" s="4"/>
      <c r="U146" s="5" t="str">
        <f t="shared" si="22"/>
        <v/>
      </c>
      <c r="V146" s="22"/>
    </row>
    <row r="147" spans="1:24" s="2" customFormat="1" ht="30.2" customHeight="1" x14ac:dyDescent="0.2">
      <c r="A147" s="4"/>
      <c r="B147" s="4"/>
      <c r="C147" s="4"/>
      <c r="D147" s="4"/>
      <c r="E147" s="4"/>
      <c r="F147" s="4"/>
      <c r="G147" s="4"/>
      <c r="H147" s="4"/>
      <c r="I147" s="4"/>
      <c r="J147" s="4"/>
      <c r="K147" s="4"/>
      <c r="L147" s="4"/>
      <c r="M147" s="4"/>
      <c r="N147" s="4"/>
      <c r="O147" s="4"/>
      <c r="P147" s="4"/>
      <c r="Q147" s="4"/>
      <c r="R147" s="5" t="str">
        <f t="shared" si="21"/>
        <v/>
      </c>
      <c r="S147" s="4"/>
      <c r="T147" s="4"/>
      <c r="U147" s="5" t="str">
        <f t="shared" si="22"/>
        <v/>
      </c>
      <c r="V147" s="22"/>
    </row>
  </sheetData>
  <sheetProtection formatCells="0" formatColumns="0" formatRows="0" insertColumns="0" insertRows="0" insertHyperlinks="0" sort="0" autoFilter="0" pivotTables="0"/>
  <autoFilter ref="A9:Y147"/>
  <mergeCells count="395">
    <mergeCell ref="A113:A121"/>
    <mergeCell ref="A122:A126"/>
    <mergeCell ref="A127:A129"/>
    <mergeCell ref="A130:A134"/>
    <mergeCell ref="A135:A136"/>
    <mergeCell ref="A140:A142"/>
    <mergeCell ref="A77:A80"/>
    <mergeCell ref="A81:A83"/>
    <mergeCell ref="A84:A85"/>
    <mergeCell ref="A87:A88"/>
    <mergeCell ref="A89:A90"/>
    <mergeCell ref="A91:A94"/>
    <mergeCell ref="A95:A102"/>
    <mergeCell ref="A103:A108"/>
    <mergeCell ref="A109:A112"/>
    <mergeCell ref="A52:A53"/>
    <mergeCell ref="A54:A59"/>
    <mergeCell ref="A60:A64"/>
    <mergeCell ref="A65:A66"/>
    <mergeCell ref="A67:A68"/>
    <mergeCell ref="A69:A70"/>
    <mergeCell ref="A71:A72"/>
    <mergeCell ref="A73:A74"/>
    <mergeCell ref="A75:A76"/>
    <mergeCell ref="A11:A22"/>
    <mergeCell ref="A23:A29"/>
    <mergeCell ref="A30:A34"/>
    <mergeCell ref="A35:A41"/>
    <mergeCell ref="A42:A43"/>
    <mergeCell ref="A44:A47"/>
    <mergeCell ref="A48:A51"/>
    <mergeCell ref="I44:I47"/>
    <mergeCell ref="I42:I43"/>
    <mergeCell ref="B42:B43"/>
    <mergeCell ref="C42:C43"/>
    <mergeCell ref="D42:D43"/>
    <mergeCell ref="E42:E43"/>
    <mergeCell ref="G42:G43"/>
    <mergeCell ref="H42:H43"/>
    <mergeCell ref="I30:I34"/>
    <mergeCell ref="B35:B41"/>
    <mergeCell ref="C35:C41"/>
    <mergeCell ref="D35:D36"/>
    <mergeCell ref="E35:E41"/>
    <mergeCell ref="G35:G41"/>
    <mergeCell ref="H35:H41"/>
    <mergeCell ref="B44:B47"/>
    <mergeCell ref="C44:C47"/>
    <mergeCell ref="I140:I142"/>
    <mergeCell ref="B140:B142"/>
    <mergeCell ref="C140:C142"/>
    <mergeCell ref="D140:D142"/>
    <mergeCell ref="E140:E142"/>
    <mergeCell ref="G140:G142"/>
    <mergeCell ref="H140:H142"/>
    <mergeCell ref="I130:I134"/>
    <mergeCell ref="B135:B136"/>
    <mergeCell ref="C135:C136"/>
    <mergeCell ref="E135:E136"/>
    <mergeCell ref="B130:B134"/>
    <mergeCell ref="C130:C134"/>
    <mergeCell ref="D130:D134"/>
    <mergeCell ref="E130:E134"/>
    <mergeCell ref="G130:G134"/>
    <mergeCell ref="H130:H134"/>
    <mergeCell ref="I127:I129"/>
    <mergeCell ref="B127:B129"/>
    <mergeCell ref="C127:C129"/>
    <mergeCell ref="D127:D129"/>
    <mergeCell ref="E127:E129"/>
    <mergeCell ref="G127:G129"/>
    <mergeCell ref="H127:H129"/>
    <mergeCell ref="I113:I121"/>
    <mergeCell ref="D117:D118"/>
    <mergeCell ref="D119:D120"/>
    <mergeCell ref="B122:B126"/>
    <mergeCell ref="C122:C126"/>
    <mergeCell ref="D122:D125"/>
    <mergeCell ref="E122:E126"/>
    <mergeCell ref="G122:G126"/>
    <mergeCell ref="H122:H126"/>
    <mergeCell ref="I122:I126"/>
    <mergeCell ref="B113:B121"/>
    <mergeCell ref="C113:C121"/>
    <mergeCell ref="D113:D116"/>
    <mergeCell ref="E113:E121"/>
    <mergeCell ref="G113:G121"/>
    <mergeCell ref="H113:H121"/>
    <mergeCell ref="B109:B112"/>
    <mergeCell ref="C109:C112"/>
    <mergeCell ref="D109:D112"/>
    <mergeCell ref="E109:E112"/>
    <mergeCell ref="G109:G112"/>
    <mergeCell ref="H109:H112"/>
    <mergeCell ref="I109:I112"/>
    <mergeCell ref="B103:B108"/>
    <mergeCell ref="C103:C108"/>
    <mergeCell ref="D103:D106"/>
    <mergeCell ref="E103:E108"/>
    <mergeCell ref="G103:G108"/>
    <mergeCell ref="H103:H108"/>
    <mergeCell ref="I103:I108"/>
    <mergeCell ref="D107:D108"/>
    <mergeCell ref="I91:I94"/>
    <mergeCell ref="B95:B102"/>
    <mergeCell ref="C95:C102"/>
    <mergeCell ref="D95:D98"/>
    <mergeCell ref="E95:E102"/>
    <mergeCell ref="G95:G102"/>
    <mergeCell ref="H95:H102"/>
    <mergeCell ref="I95:I102"/>
    <mergeCell ref="D99:D100"/>
    <mergeCell ref="B91:B94"/>
    <mergeCell ref="C91:C94"/>
    <mergeCell ref="D91:D94"/>
    <mergeCell ref="E91:E94"/>
    <mergeCell ref="G91:G94"/>
    <mergeCell ref="H91:H94"/>
    <mergeCell ref="G89:G90"/>
    <mergeCell ref="H89:H90"/>
    <mergeCell ref="I89:I90"/>
    <mergeCell ref="B87:B88"/>
    <mergeCell ref="C87:C88"/>
    <mergeCell ref="D87:D88"/>
    <mergeCell ref="E87:E88"/>
    <mergeCell ref="G87:G88"/>
    <mergeCell ref="H87:H88"/>
    <mergeCell ref="I87:I88"/>
    <mergeCell ref="B84:B85"/>
    <mergeCell ref="C84:C85"/>
    <mergeCell ref="D84:D85"/>
    <mergeCell ref="E84:E85"/>
    <mergeCell ref="B81:B83"/>
    <mergeCell ref="C81:C83"/>
    <mergeCell ref="D81:D83"/>
    <mergeCell ref="E81:E83"/>
    <mergeCell ref="B89:B90"/>
    <mergeCell ref="C89:C90"/>
    <mergeCell ref="D89:D90"/>
    <mergeCell ref="E89:E90"/>
    <mergeCell ref="B75:B76"/>
    <mergeCell ref="C75:C76"/>
    <mergeCell ref="E75:E76"/>
    <mergeCell ref="B77:B80"/>
    <mergeCell ref="C77:C80"/>
    <mergeCell ref="E77:E80"/>
    <mergeCell ref="I73:I74"/>
    <mergeCell ref="J73:J74"/>
    <mergeCell ref="B73:B74"/>
    <mergeCell ref="C73:C74"/>
    <mergeCell ref="D73:D74"/>
    <mergeCell ref="E73:E74"/>
    <mergeCell ref="G73:G74"/>
    <mergeCell ref="H73:H74"/>
    <mergeCell ref="J71:J72"/>
    <mergeCell ref="I69:I70"/>
    <mergeCell ref="B71:B72"/>
    <mergeCell ref="C71:C72"/>
    <mergeCell ref="D71:D72"/>
    <mergeCell ref="E71:E72"/>
    <mergeCell ref="G71:G72"/>
    <mergeCell ref="H71:H72"/>
    <mergeCell ref="I71:I72"/>
    <mergeCell ref="B69:B70"/>
    <mergeCell ref="C69:C70"/>
    <mergeCell ref="D69:D70"/>
    <mergeCell ref="E69:E70"/>
    <mergeCell ref="G69:G70"/>
    <mergeCell ref="H69:H70"/>
    <mergeCell ref="I65:I66"/>
    <mergeCell ref="B67:B68"/>
    <mergeCell ref="C67:C68"/>
    <mergeCell ref="D67:D68"/>
    <mergeCell ref="E67:E68"/>
    <mergeCell ref="G67:G68"/>
    <mergeCell ref="H67:H68"/>
    <mergeCell ref="I67:I68"/>
    <mergeCell ref="B65:B66"/>
    <mergeCell ref="C65:C66"/>
    <mergeCell ref="D65:D66"/>
    <mergeCell ref="E65:E66"/>
    <mergeCell ref="G65:G66"/>
    <mergeCell ref="H65:H66"/>
    <mergeCell ref="I54:I59"/>
    <mergeCell ref="D56:D59"/>
    <mergeCell ref="B60:B64"/>
    <mergeCell ref="C60:C64"/>
    <mergeCell ref="E60:E64"/>
    <mergeCell ref="G60:G64"/>
    <mergeCell ref="H60:H64"/>
    <mergeCell ref="I60:I64"/>
    <mergeCell ref="D62:D64"/>
    <mergeCell ref="B54:B59"/>
    <mergeCell ref="C54:C59"/>
    <mergeCell ref="D54:D55"/>
    <mergeCell ref="E54:E59"/>
    <mergeCell ref="G54:G59"/>
    <mergeCell ref="H54:H59"/>
    <mergeCell ref="V48:V51"/>
    <mergeCell ref="D50:D51"/>
    <mergeCell ref="B52:B53"/>
    <mergeCell ref="C52:C53"/>
    <mergeCell ref="D52:D53"/>
    <mergeCell ref="E52:E53"/>
    <mergeCell ref="G52:G53"/>
    <mergeCell ref="H52:H53"/>
    <mergeCell ref="I52:I53"/>
    <mergeCell ref="B48:B51"/>
    <mergeCell ref="C48:C51"/>
    <mergeCell ref="D48:D49"/>
    <mergeCell ref="E48:E51"/>
    <mergeCell ref="G48:G51"/>
    <mergeCell ref="H48:H51"/>
    <mergeCell ref="I48:I51"/>
    <mergeCell ref="V52:V53"/>
    <mergeCell ref="V44:V47"/>
    <mergeCell ref="D46:D47"/>
    <mergeCell ref="B23:B29"/>
    <mergeCell ref="C23:C29"/>
    <mergeCell ref="D23:D29"/>
    <mergeCell ref="E23:E29"/>
    <mergeCell ref="G23:G29"/>
    <mergeCell ref="H23:H29"/>
    <mergeCell ref="I23:I29"/>
    <mergeCell ref="D44:D45"/>
    <mergeCell ref="E44:E47"/>
    <mergeCell ref="G44:G47"/>
    <mergeCell ref="H44:H47"/>
    <mergeCell ref="I35:I41"/>
    <mergeCell ref="D37:D39"/>
    <mergeCell ref="B30:B34"/>
    <mergeCell ref="C30:C34"/>
    <mergeCell ref="D30:D33"/>
    <mergeCell ref="E30:E34"/>
    <mergeCell ref="G30:G34"/>
    <mergeCell ref="H30:H34"/>
    <mergeCell ref="I11:I22"/>
    <mergeCell ref="D17:D18"/>
    <mergeCell ref="D19:D21"/>
    <mergeCell ref="B11:B22"/>
    <mergeCell ref="C11:C22"/>
    <mergeCell ref="D11:D15"/>
    <mergeCell ref="E11:E22"/>
    <mergeCell ref="G11:G22"/>
    <mergeCell ref="H11:H22"/>
    <mergeCell ref="A5:U5"/>
    <mergeCell ref="A6:A8"/>
    <mergeCell ref="B6:B8"/>
    <mergeCell ref="C6:D6"/>
    <mergeCell ref="E6:E8"/>
    <mergeCell ref="F6:F8"/>
    <mergeCell ref="G6:L6"/>
    <mergeCell ref="S7:S8"/>
    <mergeCell ref="T7:T8"/>
    <mergeCell ref="U7:U8"/>
    <mergeCell ref="S6:U6"/>
    <mergeCell ref="C7:C8"/>
    <mergeCell ref="D7:D8"/>
    <mergeCell ref="G7:G8"/>
    <mergeCell ref="H7:I7"/>
    <mergeCell ref="J7:L7"/>
    <mergeCell ref="N7:N8"/>
    <mergeCell ref="M6:M8"/>
    <mergeCell ref="N6:O6"/>
    <mergeCell ref="P6:P8"/>
    <mergeCell ref="Q6:Q8"/>
    <mergeCell ref="R6:R8"/>
    <mergeCell ref="O7:O8"/>
    <mergeCell ref="V5:V8"/>
    <mergeCell ref="W5:W8"/>
    <mergeCell ref="X5:X8"/>
    <mergeCell ref="Y5:Y8"/>
    <mergeCell ref="V11:V22"/>
    <mergeCell ref="V23:V29"/>
    <mergeCell ref="V30:V34"/>
    <mergeCell ref="V35:V41"/>
    <mergeCell ref="V42:V43"/>
    <mergeCell ref="Y11:Y22"/>
    <mergeCell ref="Y23:Y29"/>
    <mergeCell ref="Y30:Y34"/>
    <mergeCell ref="Y35:Y41"/>
    <mergeCell ref="Y42:Y43"/>
    <mergeCell ref="V54:V59"/>
    <mergeCell ref="V60:V64"/>
    <mergeCell ref="V65:V66"/>
    <mergeCell ref="V67:V68"/>
    <mergeCell ref="V69:V70"/>
    <mergeCell ref="V71:V72"/>
    <mergeCell ref="V73:V74"/>
    <mergeCell ref="V75:V76"/>
    <mergeCell ref="V77:V80"/>
    <mergeCell ref="V84:V85"/>
    <mergeCell ref="V87:V88"/>
    <mergeCell ref="V89:V90"/>
    <mergeCell ref="V91:V94"/>
    <mergeCell ref="V95:V102"/>
    <mergeCell ref="V103:V108"/>
    <mergeCell ref="V109:V112"/>
    <mergeCell ref="V113:V121"/>
    <mergeCell ref="V81:V83"/>
    <mergeCell ref="V122:V126"/>
    <mergeCell ref="V127:V129"/>
    <mergeCell ref="V130:V134"/>
    <mergeCell ref="V135:V136"/>
    <mergeCell ref="V140:V142"/>
    <mergeCell ref="W11:W22"/>
    <mergeCell ref="W23:W29"/>
    <mergeCell ref="W30:W34"/>
    <mergeCell ref="W35:W41"/>
    <mergeCell ref="W42:W43"/>
    <mergeCell ref="W44:W47"/>
    <mergeCell ref="W48:W51"/>
    <mergeCell ref="W52:W53"/>
    <mergeCell ref="W54:W59"/>
    <mergeCell ref="W60:W64"/>
    <mergeCell ref="W65:W66"/>
    <mergeCell ref="W67:W68"/>
    <mergeCell ref="W69:W70"/>
    <mergeCell ref="W71:W72"/>
    <mergeCell ref="W73:W74"/>
    <mergeCell ref="W75:W76"/>
    <mergeCell ref="W77:W80"/>
    <mergeCell ref="W81:W83"/>
    <mergeCell ref="W84:W85"/>
    <mergeCell ref="W87:W88"/>
    <mergeCell ref="W89:W90"/>
    <mergeCell ref="W91:W94"/>
    <mergeCell ref="W95:W102"/>
    <mergeCell ref="W103:W108"/>
    <mergeCell ref="W109:W112"/>
    <mergeCell ref="W113:W121"/>
    <mergeCell ref="W122:W126"/>
    <mergeCell ref="W127:W129"/>
    <mergeCell ref="X127:X129"/>
    <mergeCell ref="X130:X134"/>
    <mergeCell ref="X135:X136"/>
    <mergeCell ref="X140:X142"/>
    <mergeCell ref="W130:W134"/>
    <mergeCell ref="W135:W136"/>
    <mergeCell ref="W140:W142"/>
    <mergeCell ref="X11:X22"/>
    <mergeCell ref="X23:X29"/>
    <mergeCell ref="X30:X34"/>
    <mergeCell ref="X35:X41"/>
    <mergeCell ref="X42:X43"/>
    <mergeCell ref="X44:X47"/>
    <mergeCell ref="X48:X51"/>
    <mergeCell ref="X52:X53"/>
    <mergeCell ref="X54:X59"/>
    <mergeCell ref="X60:X64"/>
    <mergeCell ref="X65:X66"/>
    <mergeCell ref="X67:X68"/>
    <mergeCell ref="X69:X70"/>
    <mergeCell ref="X71:X72"/>
    <mergeCell ref="X73:X74"/>
    <mergeCell ref="X75:X76"/>
    <mergeCell ref="X77:X80"/>
    <mergeCell ref="Y65:Y66"/>
    <mergeCell ref="Y67:Y68"/>
    <mergeCell ref="Y69:Y70"/>
    <mergeCell ref="Y71:Y72"/>
    <mergeCell ref="X95:X102"/>
    <mergeCell ref="X103:X108"/>
    <mergeCell ref="X109:X112"/>
    <mergeCell ref="X113:X121"/>
    <mergeCell ref="X122:X126"/>
    <mergeCell ref="X84:X85"/>
    <mergeCell ref="X87:X88"/>
    <mergeCell ref="X89:X90"/>
    <mergeCell ref="X91:X94"/>
    <mergeCell ref="X81:X83"/>
    <mergeCell ref="A1:Y2"/>
    <mergeCell ref="Y103:Y108"/>
    <mergeCell ref="Y109:Y112"/>
    <mergeCell ref="Y113:Y121"/>
    <mergeCell ref="Y122:Y126"/>
    <mergeCell ref="Y127:Y129"/>
    <mergeCell ref="Y130:Y134"/>
    <mergeCell ref="Y135:Y136"/>
    <mergeCell ref="Y140:Y142"/>
    <mergeCell ref="A3:Y4"/>
    <mergeCell ref="Y73:Y74"/>
    <mergeCell ref="Y75:Y76"/>
    <mergeCell ref="Y77:Y80"/>
    <mergeCell ref="Y81:Y83"/>
    <mergeCell ref="Y84:Y85"/>
    <mergeCell ref="Y87:Y88"/>
    <mergeCell ref="Y89:Y90"/>
    <mergeCell ref="Y91:Y94"/>
    <mergeCell ref="Y95:Y102"/>
    <mergeCell ref="Y44:Y47"/>
    <mergeCell ref="Y48:Y51"/>
    <mergeCell ref="Y52:Y53"/>
    <mergeCell ref="Y54:Y59"/>
    <mergeCell ref="Y60:Y64"/>
  </mergeCells>
  <printOptions horizontalCentered="1"/>
  <pageMargins left="0.39370078740157483" right="0.39370078740157483" top="0.39370078740157483" bottom="0.39370078740157483" header="0.19685039370078741" footer="0.19685039370078741"/>
  <pageSetup paperSize="9" scale="53" fitToHeight="0" orientation="landscape" r:id="rId1"/>
  <legacyDrawing r:id="rId2"/>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ТТ\[4.3.000 УМЦК ТСЦ №4 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ТТ\[4.3.000 УМЦК ТСЦ №4 Освидетельствование ТТ.xlsx]Разработчик'!#REF!</xm:f>
          </x14:formula1>
          <xm:sqref>F10:F147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22"/>
  <sheetViews>
    <sheetView zoomScale="90" zoomScaleNormal="90" workbookViewId="0">
      <pane ySplit="9" topLeftCell="A13" activePane="bottomLeft" state="frozenSplit"/>
      <selection activeCell="F27" sqref="F27"/>
      <selection pane="bottomLeft" activeCell="V21" sqref="V21:W21"/>
    </sheetView>
  </sheetViews>
  <sheetFormatPr defaultColWidth="9" defaultRowHeight="15" x14ac:dyDescent="0.25"/>
  <cols>
    <col min="1" max="1" width="5.7109375" style="1" customWidth="1"/>
    <col min="2" max="2" width="7.5703125" style="1" customWidth="1"/>
    <col min="3" max="3" width="31.42578125" style="1" customWidth="1"/>
    <col min="4" max="4" width="17" style="1" customWidth="1"/>
    <col min="5" max="5" width="13.28515625" style="1" customWidth="1"/>
    <col min="6" max="13" width="7" style="1" customWidth="1"/>
    <col min="14" max="14" width="11.42578125" style="1" customWidth="1"/>
    <col min="15" max="15" width="10.28515625" style="1" customWidth="1"/>
    <col min="16" max="18" width="7.5703125" style="1" customWidth="1"/>
    <col min="19" max="19" width="11.5703125" style="1" customWidth="1"/>
    <col min="20" max="20" width="10.28515625" style="1" customWidth="1"/>
    <col min="21" max="21" width="9.5703125" style="1" customWidth="1"/>
    <col min="22" max="23" width="15" style="1" customWidth="1"/>
    <col min="24" max="24" width="13.28515625" style="1" customWidth="1"/>
    <col min="25" max="25" width="12.285156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6021</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508"/>
      <c r="B4" s="508"/>
      <c r="C4" s="508"/>
      <c r="D4" s="508"/>
      <c r="E4" s="508"/>
      <c r="F4" s="508"/>
      <c r="G4" s="508"/>
      <c r="H4" s="508"/>
      <c r="I4" s="508"/>
      <c r="J4" s="508"/>
      <c r="K4" s="508"/>
      <c r="L4" s="508"/>
      <c r="M4" s="508"/>
      <c r="N4" s="508"/>
      <c r="O4" s="508"/>
      <c r="P4" s="508"/>
      <c r="Q4" s="508"/>
      <c r="R4" s="508"/>
      <c r="S4" s="508"/>
      <c r="T4" s="508"/>
      <c r="U4" s="508"/>
      <c r="V4" s="508"/>
      <c r="W4" s="508"/>
      <c r="X4" s="508"/>
      <c r="Y4" s="508"/>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35"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6932</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31">
        <v>1</v>
      </c>
      <c r="B10" s="503" t="s">
        <v>6022</v>
      </c>
      <c r="C10" s="331" t="s">
        <v>6023</v>
      </c>
      <c r="D10" s="16" t="s">
        <v>6024</v>
      </c>
      <c r="E10" s="331" t="s">
        <v>6025</v>
      </c>
      <c r="F10" s="16" t="s">
        <v>64</v>
      </c>
      <c r="G10" s="114">
        <v>0.2</v>
      </c>
      <c r="H10" s="114" t="s">
        <v>3705</v>
      </c>
      <c r="I10" s="114">
        <v>43</v>
      </c>
      <c r="J10" s="114">
        <v>1.52</v>
      </c>
      <c r="K10" s="114">
        <v>89</v>
      </c>
      <c r="L10" s="114">
        <v>4.5</v>
      </c>
      <c r="M10" s="16">
        <v>2015</v>
      </c>
      <c r="N10" s="16">
        <v>2023</v>
      </c>
      <c r="O10" s="16">
        <v>2025</v>
      </c>
      <c r="P10" s="16">
        <v>10</v>
      </c>
      <c r="Q10" s="16" t="s">
        <v>257</v>
      </c>
      <c r="R10" s="17">
        <f t="shared" ref="R10:R22" si="0">IF(M10="","",M10+P10)</f>
        <v>2025</v>
      </c>
      <c r="S10" s="16" t="s">
        <v>63</v>
      </c>
      <c r="T10" s="16"/>
      <c r="U10" s="17">
        <f t="shared" ref="U10:U22" si="1">IFERROR(IF(S10="",R10,S10+T10),R10)</f>
        <v>2025</v>
      </c>
      <c r="V10" s="331">
        <v>27</v>
      </c>
      <c r="W10" s="331">
        <v>60</v>
      </c>
      <c r="X10" s="331">
        <v>87</v>
      </c>
      <c r="Y10" s="331" t="s">
        <v>7003</v>
      </c>
    </row>
    <row r="11" spans="1:25" s="2" customFormat="1" ht="30.2" customHeight="1" x14ac:dyDescent="0.2">
      <c r="A11" s="331"/>
      <c r="B11" s="503"/>
      <c r="C11" s="331"/>
      <c r="D11" s="16" t="s">
        <v>6026</v>
      </c>
      <c r="E11" s="331"/>
      <c r="F11" s="16" t="s">
        <v>64</v>
      </c>
      <c r="G11" s="114">
        <v>0.2</v>
      </c>
      <c r="H11" s="114" t="s">
        <v>3705</v>
      </c>
      <c r="I11" s="114">
        <v>43</v>
      </c>
      <c r="J11" s="114">
        <v>1.52</v>
      </c>
      <c r="K11" s="114">
        <v>89</v>
      </c>
      <c r="L11" s="114">
        <v>4.5</v>
      </c>
      <c r="M11" s="16">
        <v>2015</v>
      </c>
      <c r="N11" s="16">
        <v>2023</v>
      </c>
      <c r="O11" s="16">
        <v>2025</v>
      </c>
      <c r="P11" s="16">
        <v>10</v>
      </c>
      <c r="Q11" s="16" t="s">
        <v>257</v>
      </c>
      <c r="R11" s="17">
        <f t="shared" si="0"/>
        <v>2025</v>
      </c>
      <c r="S11" s="16" t="s">
        <v>63</v>
      </c>
      <c r="T11" s="16"/>
      <c r="U11" s="17">
        <f t="shared" si="1"/>
        <v>2025</v>
      </c>
      <c r="V11" s="331"/>
      <c r="W11" s="331"/>
      <c r="X11" s="331"/>
      <c r="Y11" s="331"/>
    </row>
    <row r="12" spans="1:25" s="2" customFormat="1" ht="30.2" customHeight="1" x14ac:dyDescent="0.2">
      <c r="A12" s="331"/>
      <c r="B12" s="503"/>
      <c r="C12" s="331"/>
      <c r="D12" s="16" t="s">
        <v>6027</v>
      </c>
      <c r="E12" s="331"/>
      <c r="F12" s="16" t="s">
        <v>64</v>
      </c>
      <c r="G12" s="114">
        <v>0.2</v>
      </c>
      <c r="H12" s="114" t="s">
        <v>3705</v>
      </c>
      <c r="I12" s="114">
        <v>43</v>
      </c>
      <c r="J12" s="114">
        <v>1.52</v>
      </c>
      <c r="K12" s="114">
        <v>89</v>
      </c>
      <c r="L12" s="114">
        <v>4.5</v>
      </c>
      <c r="M12" s="16">
        <v>2015</v>
      </c>
      <c r="N12" s="16">
        <v>2023</v>
      </c>
      <c r="O12" s="16">
        <v>2025</v>
      </c>
      <c r="P12" s="16">
        <v>10</v>
      </c>
      <c r="Q12" s="16" t="s">
        <v>257</v>
      </c>
      <c r="R12" s="17">
        <f t="shared" si="0"/>
        <v>2025</v>
      </c>
      <c r="S12" s="16" t="s">
        <v>63</v>
      </c>
      <c r="T12" s="16"/>
      <c r="U12" s="17">
        <f t="shared" si="1"/>
        <v>2025</v>
      </c>
      <c r="V12" s="331"/>
      <c r="W12" s="331"/>
      <c r="X12" s="331"/>
      <c r="Y12" s="331"/>
    </row>
    <row r="13" spans="1:25" s="2" customFormat="1" ht="30.2" customHeight="1" x14ac:dyDescent="0.2">
      <c r="A13" s="331"/>
      <c r="B13" s="503"/>
      <c r="C13" s="331"/>
      <c r="D13" s="16" t="s">
        <v>6028</v>
      </c>
      <c r="E13" s="331"/>
      <c r="F13" s="16" t="s">
        <v>64</v>
      </c>
      <c r="G13" s="114">
        <v>0.2</v>
      </c>
      <c r="H13" s="114" t="s">
        <v>3705</v>
      </c>
      <c r="I13" s="114">
        <v>43</v>
      </c>
      <c r="J13" s="114">
        <v>1.52</v>
      </c>
      <c r="K13" s="114">
        <v>89</v>
      </c>
      <c r="L13" s="114">
        <v>4.5</v>
      </c>
      <c r="M13" s="16">
        <v>2015</v>
      </c>
      <c r="N13" s="16">
        <v>2023</v>
      </c>
      <c r="O13" s="16">
        <v>2025</v>
      </c>
      <c r="P13" s="16">
        <v>10</v>
      </c>
      <c r="Q13" s="16" t="s">
        <v>257</v>
      </c>
      <c r="R13" s="17">
        <f t="shared" si="0"/>
        <v>2025</v>
      </c>
      <c r="S13" s="16" t="s">
        <v>63</v>
      </c>
      <c r="T13" s="16"/>
      <c r="U13" s="17">
        <f t="shared" si="1"/>
        <v>2025</v>
      </c>
      <c r="V13" s="331"/>
      <c r="W13" s="331"/>
      <c r="X13" s="331"/>
      <c r="Y13" s="331"/>
    </row>
    <row r="14" spans="1:25" s="2" customFormat="1" ht="30.2" customHeight="1" x14ac:dyDescent="0.2">
      <c r="A14" s="331"/>
      <c r="B14" s="503"/>
      <c r="C14" s="331"/>
      <c r="D14" s="16" t="s">
        <v>6029</v>
      </c>
      <c r="E14" s="331"/>
      <c r="F14" s="16" t="s">
        <v>64</v>
      </c>
      <c r="G14" s="114">
        <v>0.2</v>
      </c>
      <c r="H14" s="114" t="s">
        <v>3705</v>
      </c>
      <c r="I14" s="114">
        <v>43</v>
      </c>
      <c r="J14" s="114">
        <v>1.52</v>
      </c>
      <c r="K14" s="114">
        <v>89</v>
      </c>
      <c r="L14" s="114">
        <v>4.5</v>
      </c>
      <c r="M14" s="16">
        <v>2015</v>
      </c>
      <c r="N14" s="16">
        <v>2023</v>
      </c>
      <c r="O14" s="16">
        <v>2025</v>
      </c>
      <c r="P14" s="16">
        <v>10</v>
      </c>
      <c r="Q14" s="16" t="s">
        <v>257</v>
      </c>
      <c r="R14" s="17">
        <f t="shared" si="0"/>
        <v>2025</v>
      </c>
      <c r="S14" s="16" t="s">
        <v>63</v>
      </c>
      <c r="T14" s="16"/>
      <c r="U14" s="17">
        <f t="shared" si="1"/>
        <v>2025</v>
      </c>
      <c r="V14" s="331"/>
      <c r="W14" s="331"/>
      <c r="X14" s="331"/>
      <c r="Y14" s="331"/>
    </row>
    <row r="15" spans="1:25" s="2" customFormat="1" ht="30.2" customHeight="1" x14ac:dyDescent="0.2">
      <c r="A15" s="331"/>
      <c r="B15" s="503"/>
      <c r="C15" s="331"/>
      <c r="D15" s="16" t="s">
        <v>6030</v>
      </c>
      <c r="E15" s="331"/>
      <c r="F15" s="16" t="s">
        <v>64</v>
      </c>
      <c r="G15" s="114">
        <v>0.2</v>
      </c>
      <c r="H15" s="114" t="s">
        <v>3705</v>
      </c>
      <c r="I15" s="114">
        <v>43</v>
      </c>
      <c r="J15" s="114">
        <v>36.85</v>
      </c>
      <c r="K15" s="114">
        <v>89</v>
      </c>
      <c r="L15" s="114">
        <v>4.5</v>
      </c>
      <c r="M15" s="16">
        <v>2015</v>
      </c>
      <c r="N15" s="16">
        <v>2023</v>
      </c>
      <c r="O15" s="16">
        <v>2025</v>
      </c>
      <c r="P15" s="16">
        <v>10</v>
      </c>
      <c r="Q15" s="16" t="s">
        <v>257</v>
      </c>
      <c r="R15" s="17">
        <f t="shared" si="0"/>
        <v>2025</v>
      </c>
      <c r="S15" s="16" t="s">
        <v>63</v>
      </c>
      <c r="T15" s="16"/>
      <c r="U15" s="17">
        <f t="shared" si="1"/>
        <v>2025</v>
      </c>
      <c r="V15" s="331"/>
      <c r="W15" s="331"/>
      <c r="X15" s="331"/>
      <c r="Y15" s="331"/>
    </row>
    <row r="16" spans="1:25" s="2" customFormat="1" ht="30.2" customHeight="1" x14ac:dyDescent="0.2">
      <c r="A16" s="331"/>
      <c r="B16" s="503"/>
      <c r="C16" s="331"/>
      <c r="D16" s="16" t="s">
        <v>6024</v>
      </c>
      <c r="E16" s="331"/>
      <c r="F16" s="16" t="s">
        <v>64</v>
      </c>
      <c r="G16" s="114">
        <v>0.2</v>
      </c>
      <c r="H16" s="114" t="s">
        <v>3705</v>
      </c>
      <c r="I16" s="114">
        <v>43</v>
      </c>
      <c r="J16" s="114">
        <v>2.8</v>
      </c>
      <c r="K16" s="114">
        <v>57</v>
      </c>
      <c r="L16" s="114">
        <v>4</v>
      </c>
      <c r="M16" s="16">
        <v>2015</v>
      </c>
      <c r="N16" s="16">
        <v>2023</v>
      </c>
      <c r="O16" s="16">
        <v>2025</v>
      </c>
      <c r="P16" s="16">
        <v>10</v>
      </c>
      <c r="Q16" s="16" t="s">
        <v>257</v>
      </c>
      <c r="R16" s="17">
        <f t="shared" si="0"/>
        <v>2025</v>
      </c>
      <c r="S16" s="16" t="s">
        <v>63</v>
      </c>
      <c r="T16" s="16"/>
      <c r="U16" s="17">
        <f t="shared" si="1"/>
        <v>2025</v>
      </c>
      <c r="V16" s="331"/>
      <c r="W16" s="331"/>
      <c r="X16" s="331"/>
      <c r="Y16" s="331"/>
    </row>
    <row r="17" spans="1:25" s="2" customFormat="1" ht="30.2" customHeight="1" x14ac:dyDescent="0.2">
      <c r="A17" s="331"/>
      <c r="B17" s="503"/>
      <c r="C17" s="331"/>
      <c r="D17" s="16" t="s">
        <v>6026</v>
      </c>
      <c r="E17" s="331"/>
      <c r="F17" s="16" t="s">
        <v>64</v>
      </c>
      <c r="G17" s="114">
        <v>0.2</v>
      </c>
      <c r="H17" s="114" t="s">
        <v>3705</v>
      </c>
      <c r="I17" s="114">
        <v>43</v>
      </c>
      <c r="J17" s="114">
        <v>2.8</v>
      </c>
      <c r="K17" s="114">
        <v>57</v>
      </c>
      <c r="L17" s="114">
        <v>4</v>
      </c>
      <c r="M17" s="16">
        <v>2015</v>
      </c>
      <c r="N17" s="16">
        <v>2023</v>
      </c>
      <c r="O17" s="16">
        <v>2025</v>
      </c>
      <c r="P17" s="16">
        <v>10</v>
      </c>
      <c r="Q17" s="16" t="s">
        <v>257</v>
      </c>
      <c r="R17" s="17">
        <f t="shared" si="0"/>
        <v>2025</v>
      </c>
      <c r="S17" s="16" t="s">
        <v>63</v>
      </c>
      <c r="T17" s="16"/>
      <c r="U17" s="17">
        <f t="shared" si="1"/>
        <v>2025</v>
      </c>
      <c r="V17" s="331"/>
      <c r="W17" s="331"/>
      <c r="X17" s="331"/>
      <c r="Y17" s="331"/>
    </row>
    <row r="18" spans="1:25" s="2" customFormat="1" ht="30.2" customHeight="1" x14ac:dyDescent="0.2">
      <c r="A18" s="331"/>
      <c r="B18" s="503"/>
      <c r="C18" s="331"/>
      <c r="D18" s="16" t="s">
        <v>6027</v>
      </c>
      <c r="E18" s="331"/>
      <c r="F18" s="16" t="s">
        <v>64</v>
      </c>
      <c r="G18" s="114">
        <v>0.2</v>
      </c>
      <c r="H18" s="114" t="s">
        <v>3705</v>
      </c>
      <c r="I18" s="114">
        <v>43</v>
      </c>
      <c r="J18" s="114">
        <v>2.8</v>
      </c>
      <c r="K18" s="114">
        <v>57</v>
      </c>
      <c r="L18" s="114">
        <v>4</v>
      </c>
      <c r="M18" s="16">
        <v>2015</v>
      </c>
      <c r="N18" s="16">
        <v>2023</v>
      </c>
      <c r="O18" s="16">
        <v>2025</v>
      </c>
      <c r="P18" s="16">
        <v>10</v>
      </c>
      <c r="Q18" s="16" t="s">
        <v>257</v>
      </c>
      <c r="R18" s="17">
        <f t="shared" si="0"/>
        <v>2025</v>
      </c>
      <c r="S18" s="16" t="s">
        <v>63</v>
      </c>
      <c r="T18" s="16"/>
      <c r="U18" s="17">
        <f t="shared" si="1"/>
        <v>2025</v>
      </c>
      <c r="V18" s="331"/>
      <c r="W18" s="331"/>
      <c r="X18" s="331"/>
      <c r="Y18" s="331"/>
    </row>
    <row r="19" spans="1:25" s="2" customFormat="1" ht="30.2" customHeight="1" x14ac:dyDescent="0.2">
      <c r="A19" s="331"/>
      <c r="B19" s="503"/>
      <c r="C19" s="331"/>
      <c r="D19" s="16" t="s">
        <v>6028</v>
      </c>
      <c r="E19" s="331"/>
      <c r="F19" s="16" t="s">
        <v>64</v>
      </c>
      <c r="G19" s="114">
        <v>0.2</v>
      </c>
      <c r="H19" s="114" t="s">
        <v>3705</v>
      </c>
      <c r="I19" s="114">
        <v>43</v>
      </c>
      <c r="J19" s="114">
        <v>2.8</v>
      </c>
      <c r="K19" s="114">
        <v>57</v>
      </c>
      <c r="L19" s="114">
        <v>4</v>
      </c>
      <c r="M19" s="16">
        <v>2015</v>
      </c>
      <c r="N19" s="16">
        <v>2023</v>
      </c>
      <c r="O19" s="16">
        <v>2025</v>
      </c>
      <c r="P19" s="16">
        <v>10</v>
      </c>
      <c r="Q19" s="16" t="s">
        <v>257</v>
      </c>
      <c r="R19" s="17">
        <f t="shared" si="0"/>
        <v>2025</v>
      </c>
      <c r="S19" s="16" t="s">
        <v>63</v>
      </c>
      <c r="T19" s="16"/>
      <c r="U19" s="17">
        <f t="shared" si="1"/>
        <v>2025</v>
      </c>
      <c r="V19" s="331"/>
      <c r="W19" s="331"/>
      <c r="X19" s="331"/>
      <c r="Y19" s="331"/>
    </row>
    <row r="20" spans="1:25" s="2" customFormat="1" ht="30.2" customHeight="1" thickBot="1" x14ac:dyDescent="0.25">
      <c r="A20" s="331"/>
      <c r="B20" s="503"/>
      <c r="C20" s="331"/>
      <c r="D20" s="16" t="s">
        <v>6029</v>
      </c>
      <c r="E20" s="331"/>
      <c r="F20" s="16" t="s">
        <v>64</v>
      </c>
      <c r="G20" s="114">
        <v>0.2</v>
      </c>
      <c r="H20" s="114" t="s">
        <v>3705</v>
      </c>
      <c r="I20" s="114">
        <v>43</v>
      </c>
      <c r="J20" s="114">
        <v>2.8</v>
      </c>
      <c r="K20" s="114">
        <v>57</v>
      </c>
      <c r="L20" s="114">
        <v>4</v>
      </c>
      <c r="M20" s="16">
        <v>2015</v>
      </c>
      <c r="N20" s="16">
        <v>2023</v>
      </c>
      <c r="O20" s="16">
        <v>2025</v>
      </c>
      <c r="P20" s="16">
        <v>10</v>
      </c>
      <c r="Q20" s="16" t="s">
        <v>257</v>
      </c>
      <c r="R20" s="17">
        <f t="shared" si="0"/>
        <v>2025</v>
      </c>
      <c r="S20" s="16" t="s">
        <v>63</v>
      </c>
      <c r="T20" s="16"/>
      <c r="U20" s="17">
        <f t="shared" si="1"/>
        <v>2025</v>
      </c>
      <c r="V20" s="332"/>
      <c r="W20" s="332"/>
      <c r="X20" s="332"/>
      <c r="Y20" s="331"/>
    </row>
    <row r="21" spans="1:25" s="2" customFormat="1" ht="30.2" customHeight="1" thickBot="1" x14ac:dyDescent="0.25">
      <c r="A21" s="52"/>
      <c r="B21" s="52"/>
      <c r="C21" s="52"/>
      <c r="D21" s="52"/>
      <c r="E21" s="52"/>
      <c r="F21" s="52"/>
      <c r="G21" s="52"/>
      <c r="H21" s="52"/>
      <c r="I21" s="52"/>
      <c r="J21" s="52"/>
      <c r="K21" s="52"/>
      <c r="L21" s="52"/>
      <c r="M21" s="52"/>
      <c r="N21" s="52"/>
      <c r="O21" s="52"/>
      <c r="P21" s="52"/>
      <c r="Q21" s="52"/>
      <c r="R21" s="59" t="str">
        <f t="shared" si="0"/>
        <v/>
      </c>
      <c r="S21" s="52"/>
      <c r="T21" s="52"/>
      <c r="U21" s="229" t="str">
        <f t="shared" si="1"/>
        <v/>
      </c>
      <c r="V21" s="230">
        <f>V10</f>
        <v>27</v>
      </c>
      <c r="W21" s="231">
        <f>W10</f>
        <v>60</v>
      </c>
      <c r="X21" s="232">
        <f>X10</f>
        <v>87</v>
      </c>
    </row>
    <row r="22" spans="1:25" s="2" customFormat="1" ht="30.2" customHeight="1" x14ac:dyDescent="0.2">
      <c r="A22" s="4"/>
      <c r="B22" s="4"/>
      <c r="C22" s="41" t="s">
        <v>6119</v>
      </c>
      <c r="D22" s="4"/>
      <c r="E22" s="4"/>
      <c r="F22" s="4"/>
      <c r="G22" s="4"/>
      <c r="H22" s="4"/>
      <c r="I22" s="4"/>
      <c r="J22" s="4"/>
      <c r="K22" s="4"/>
      <c r="L22" s="4"/>
      <c r="M22" s="4"/>
      <c r="N22" s="4"/>
      <c r="O22" s="4"/>
      <c r="P22" s="4"/>
      <c r="Q22" s="4"/>
      <c r="R22" s="5" t="str">
        <f t="shared" si="0"/>
        <v/>
      </c>
      <c r="S22" s="4"/>
      <c r="T22" s="4"/>
      <c r="U22" s="5" t="str">
        <f t="shared" si="1"/>
        <v/>
      </c>
    </row>
  </sheetData>
  <sheetProtection formatCells="0" formatColumns="0" formatRows="0" insertColumns="0" insertRows="0" insertHyperlinks="0" sort="0" autoFilter="0" pivotTables="0"/>
  <autoFilter ref="A9:Y9"/>
  <mergeCells count="37">
    <mergeCell ref="A10:A20"/>
    <mergeCell ref="G7:G8"/>
    <mergeCell ref="U7:U8"/>
    <mergeCell ref="B10:B20"/>
    <mergeCell ref="C10:C20"/>
    <mergeCell ref="E10:E20"/>
    <mergeCell ref="O7:O8"/>
    <mergeCell ref="P6:P8"/>
    <mergeCell ref="Q6:Q8"/>
    <mergeCell ref="R6:R8"/>
    <mergeCell ref="S7:S8"/>
    <mergeCell ref="T7:T8"/>
    <mergeCell ref="J7:L7"/>
    <mergeCell ref="V10:V20"/>
    <mergeCell ref="W10:W20"/>
    <mergeCell ref="X10:X20"/>
    <mergeCell ref="Y10:Y20"/>
    <mergeCell ref="A5:U5"/>
    <mergeCell ref="A6:A8"/>
    <mergeCell ref="B6:B8"/>
    <mergeCell ref="C6:D6"/>
    <mergeCell ref="E6:E8"/>
    <mergeCell ref="F6:F8"/>
    <mergeCell ref="G6:L6"/>
    <mergeCell ref="S6:U6"/>
    <mergeCell ref="C7:C8"/>
    <mergeCell ref="D7:D8"/>
    <mergeCell ref="N7:N8"/>
    <mergeCell ref="M6:M8"/>
    <mergeCell ref="A3:Y4"/>
    <mergeCell ref="A1:Y2"/>
    <mergeCell ref="V5:V8"/>
    <mergeCell ref="W5:W8"/>
    <mergeCell ref="X5:X8"/>
    <mergeCell ref="Y5:Y8"/>
    <mergeCell ref="H7:I7"/>
    <mergeCell ref="N6:O6"/>
  </mergeCells>
  <printOptions horizontalCentered="1"/>
  <pageMargins left="0.39370078740157483" right="0.39370078740157483" top="0.39370078740157483" bottom="0.39370078740157483" header="0.19685039370078741" footer="0.19685039370078741"/>
  <pageSetup paperSize="9" scale="52" fitToHeight="0" orientation="landscape"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ТТ\[5.2.000 УОВ ЦВиВ №5 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ТТ\[5.2.000 УОВ ЦВиВ №5 Освидетельствование ТТ.xlsx]Разработчик'!#REF!</xm:f>
          </x14:formula1>
          <xm:sqref>F10:F22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38"/>
  <sheetViews>
    <sheetView zoomScale="90" zoomScaleNormal="90" workbookViewId="0">
      <pane ySplit="9" topLeftCell="A34" activePane="bottomLeft" state="frozenSplit"/>
      <selection activeCell="F27" sqref="F27"/>
      <selection pane="bottomLeft" activeCell="V37" sqref="V37:W37"/>
    </sheetView>
  </sheetViews>
  <sheetFormatPr defaultColWidth="9" defaultRowHeight="15" x14ac:dyDescent="0.25"/>
  <cols>
    <col min="1" max="1" width="5.7109375" style="1" customWidth="1"/>
    <col min="2" max="2" width="9.140625" style="1" customWidth="1"/>
    <col min="3" max="3" width="31.42578125" style="1" customWidth="1"/>
    <col min="4" max="4" width="17" style="1" customWidth="1"/>
    <col min="5" max="5" width="11.28515625" style="1" customWidth="1"/>
    <col min="6" max="13" width="7" style="1" customWidth="1"/>
    <col min="14" max="14" width="11.42578125" style="1" customWidth="1"/>
    <col min="15" max="15" width="10.28515625" style="1" customWidth="1"/>
    <col min="16" max="18" width="7.5703125" style="1" customWidth="1"/>
    <col min="19" max="19" width="12.140625" style="1" customWidth="1"/>
    <col min="20" max="20" width="10.28515625" style="1" customWidth="1"/>
    <col min="21" max="21" width="9.5703125" style="1" customWidth="1"/>
    <col min="22" max="22" width="15.140625" style="1" customWidth="1"/>
    <col min="23" max="23" width="11.5703125" style="1" customWidth="1"/>
    <col min="24" max="24" width="14.5703125" style="1" customWidth="1"/>
    <col min="25" max="25" width="11.8554687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6031</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6932</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415" t="s">
        <v>1421</v>
      </c>
      <c r="B10" s="415" t="s">
        <v>6032</v>
      </c>
      <c r="C10" s="338" t="s">
        <v>6033</v>
      </c>
      <c r="D10" s="114" t="s">
        <v>32</v>
      </c>
      <c r="E10" s="338" t="s">
        <v>61</v>
      </c>
      <c r="F10" s="54" t="s">
        <v>64</v>
      </c>
      <c r="G10" s="338">
        <v>0.8</v>
      </c>
      <c r="H10" s="338">
        <v>0.6</v>
      </c>
      <c r="I10" s="427">
        <v>20</v>
      </c>
      <c r="J10" s="134">
        <v>209.5</v>
      </c>
      <c r="K10" s="54">
        <v>325</v>
      </c>
      <c r="L10" s="54">
        <v>8</v>
      </c>
      <c r="M10" s="54">
        <v>2010</v>
      </c>
      <c r="N10" s="114">
        <v>2021</v>
      </c>
      <c r="O10" s="114">
        <v>2025</v>
      </c>
      <c r="P10" s="134">
        <v>50</v>
      </c>
      <c r="Q10" s="135" t="s">
        <v>83</v>
      </c>
      <c r="R10" s="112">
        <f t="shared" ref="R10:R38" si="0">IF(M10="","",M10+P10)</f>
        <v>2060</v>
      </c>
      <c r="S10" s="114" t="s">
        <v>63</v>
      </c>
      <c r="T10" s="114"/>
      <c r="U10" s="112">
        <f t="shared" ref="U10:U19" si="1">IFERROR(IF(S10="",R10,S10+T10),R10)</f>
        <v>2060</v>
      </c>
      <c r="V10" s="409">
        <v>180</v>
      </c>
      <c r="W10" s="409">
        <v>327</v>
      </c>
      <c r="X10" s="409">
        <v>507</v>
      </c>
      <c r="Y10" s="415" t="s">
        <v>7003</v>
      </c>
    </row>
    <row r="11" spans="1:25" s="2" customFormat="1" ht="30.2" customHeight="1" x14ac:dyDescent="0.2">
      <c r="A11" s="415"/>
      <c r="B11" s="415"/>
      <c r="C11" s="338"/>
      <c r="D11" s="114" t="s">
        <v>32</v>
      </c>
      <c r="E11" s="338"/>
      <c r="F11" s="54" t="s">
        <v>64</v>
      </c>
      <c r="G11" s="338"/>
      <c r="H11" s="338"/>
      <c r="I11" s="427"/>
      <c r="J11" s="54">
        <v>90</v>
      </c>
      <c r="K11" s="54">
        <v>108</v>
      </c>
      <c r="L11" s="54">
        <v>4</v>
      </c>
      <c r="M11" s="54">
        <v>2010</v>
      </c>
      <c r="N11" s="114">
        <v>2021</v>
      </c>
      <c r="O11" s="114">
        <v>2025</v>
      </c>
      <c r="P11" s="134">
        <v>20</v>
      </c>
      <c r="Q11" s="135" t="s">
        <v>83</v>
      </c>
      <c r="R11" s="112">
        <f t="shared" si="0"/>
        <v>2030</v>
      </c>
      <c r="S11" s="114" t="s">
        <v>63</v>
      </c>
      <c r="T11" s="114"/>
      <c r="U11" s="112">
        <f t="shared" si="1"/>
        <v>2030</v>
      </c>
      <c r="V11" s="415"/>
      <c r="W11" s="415"/>
      <c r="X11" s="415"/>
      <c r="Y11" s="415"/>
    </row>
    <row r="12" spans="1:25" s="2" customFormat="1" ht="30.2" customHeight="1" x14ac:dyDescent="0.2">
      <c r="A12" s="415" t="s">
        <v>1309</v>
      </c>
      <c r="B12" s="415" t="s">
        <v>6034</v>
      </c>
      <c r="C12" s="338" t="s">
        <v>6035</v>
      </c>
      <c r="D12" s="114" t="s">
        <v>32</v>
      </c>
      <c r="E12" s="338" t="s">
        <v>5609</v>
      </c>
      <c r="F12" s="54" t="s">
        <v>64</v>
      </c>
      <c r="G12" s="338">
        <v>0.8</v>
      </c>
      <c r="H12" s="338">
        <v>0.6</v>
      </c>
      <c r="I12" s="427">
        <v>20</v>
      </c>
      <c r="J12" s="134">
        <v>217.8</v>
      </c>
      <c r="K12" s="54">
        <v>325</v>
      </c>
      <c r="L12" s="54">
        <v>8</v>
      </c>
      <c r="M12" s="54">
        <v>2006</v>
      </c>
      <c r="N12" s="114">
        <v>2021</v>
      </c>
      <c r="O12" s="114">
        <v>2025</v>
      </c>
      <c r="P12" s="134">
        <v>50</v>
      </c>
      <c r="Q12" s="135" t="s">
        <v>83</v>
      </c>
      <c r="R12" s="112">
        <f t="shared" si="0"/>
        <v>2056</v>
      </c>
      <c r="S12" s="114" t="s">
        <v>63</v>
      </c>
      <c r="T12" s="114"/>
      <c r="U12" s="112">
        <f t="shared" si="1"/>
        <v>2056</v>
      </c>
      <c r="V12" s="409">
        <v>220</v>
      </c>
      <c r="W12" s="409">
        <v>425</v>
      </c>
      <c r="X12" s="409">
        <v>645</v>
      </c>
      <c r="Y12" s="415" t="s">
        <v>7003</v>
      </c>
    </row>
    <row r="13" spans="1:25" s="2" customFormat="1" ht="30.2" customHeight="1" x14ac:dyDescent="0.2">
      <c r="A13" s="415"/>
      <c r="B13" s="415"/>
      <c r="C13" s="338"/>
      <c r="D13" s="114" t="s">
        <v>32</v>
      </c>
      <c r="E13" s="338"/>
      <c r="F13" s="54" t="s">
        <v>64</v>
      </c>
      <c r="G13" s="338"/>
      <c r="H13" s="338"/>
      <c r="I13" s="427"/>
      <c r="J13" s="54">
        <v>68.599999999999994</v>
      </c>
      <c r="K13" s="54">
        <v>108</v>
      </c>
      <c r="L13" s="54">
        <v>4</v>
      </c>
      <c r="M13" s="54">
        <v>2006</v>
      </c>
      <c r="N13" s="114">
        <v>2021</v>
      </c>
      <c r="O13" s="114">
        <v>2025</v>
      </c>
      <c r="P13" s="134">
        <v>20</v>
      </c>
      <c r="Q13" s="135" t="s">
        <v>83</v>
      </c>
      <c r="R13" s="112">
        <f t="shared" si="0"/>
        <v>2026</v>
      </c>
      <c r="S13" s="114" t="s">
        <v>63</v>
      </c>
      <c r="T13" s="114"/>
      <c r="U13" s="112">
        <f t="shared" si="1"/>
        <v>2026</v>
      </c>
      <c r="V13" s="415"/>
      <c r="W13" s="415"/>
      <c r="X13" s="415"/>
      <c r="Y13" s="415"/>
    </row>
    <row r="14" spans="1:25" s="2" customFormat="1" ht="30.2" customHeight="1" x14ac:dyDescent="0.2">
      <c r="A14" s="415"/>
      <c r="B14" s="415"/>
      <c r="C14" s="338"/>
      <c r="D14" s="114" t="s">
        <v>32</v>
      </c>
      <c r="E14" s="338"/>
      <c r="F14" s="54" t="s">
        <v>64</v>
      </c>
      <c r="G14" s="338"/>
      <c r="H14" s="338"/>
      <c r="I14" s="427"/>
      <c r="J14" s="54">
        <v>2.4</v>
      </c>
      <c r="K14" s="54">
        <v>89</v>
      </c>
      <c r="L14" s="54">
        <v>3.5</v>
      </c>
      <c r="M14" s="54">
        <v>2006</v>
      </c>
      <c r="N14" s="114">
        <v>2021</v>
      </c>
      <c r="O14" s="114">
        <v>2025</v>
      </c>
      <c r="P14" s="134">
        <v>15</v>
      </c>
      <c r="Q14" s="135" t="s">
        <v>83</v>
      </c>
      <c r="R14" s="112">
        <f t="shared" si="0"/>
        <v>2021</v>
      </c>
      <c r="S14" s="114">
        <v>2021</v>
      </c>
      <c r="T14" s="114">
        <v>4</v>
      </c>
      <c r="U14" s="112">
        <f t="shared" si="1"/>
        <v>2025</v>
      </c>
      <c r="V14" s="415"/>
      <c r="W14" s="415"/>
      <c r="X14" s="415"/>
      <c r="Y14" s="415"/>
    </row>
    <row r="15" spans="1:25" s="2" customFormat="1" ht="30.2" customHeight="1" x14ac:dyDescent="0.2">
      <c r="A15" s="415" t="s">
        <v>6933</v>
      </c>
      <c r="B15" s="415" t="s">
        <v>6036</v>
      </c>
      <c r="C15" s="338" t="s">
        <v>6037</v>
      </c>
      <c r="D15" s="114" t="s">
        <v>32</v>
      </c>
      <c r="E15" s="338" t="s">
        <v>6038</v>
      </c>
      <c r="F15" s="54" t="s">
        <v>39</v>
      </c>
      <c r="G15" s="338">
        <v>1.2</v>
      </c>
      <c r="H15" s="338">
        <v>1.1000000000000001</v>
      </c>
      <c r="I15" s="427" t="s">
        <v>6039</v>
      </c>
      <c r="J15" s="54">
        <v>73.2</v>
      </c>
      <c r="K15" s="54">
        <v>325</v>
      </c>
      <c r="L15" s="54">
        <v>8</v>
      </c>
      <c r="M15" s="54">
        <v>2010</v>
      </c>
      <c r="N15" s="114">
        <v>2021</v>
      </c>
      <c r="O15" s="114">
        <v>2025</v>
      </c>
      <c r="P15" s="134">
        <v>30</v>
      </c>
      <c r="Q15" s="135" t="s">
        <v>6040</v>
      </c>
      <c r="R15" s="112">
        <f t="shared" si="0"/>
        <v>2040</v>
      </c>
      <c r="S15" s="114" t="s">
        <v>63</v>
      </c>
      <c r="T15" s="114"/>
      <c r="U15" s="112">
        <f t="shared" si="1"/>
        <v>2040</v>
      </c>
      <c r="V15" s="409">
        <v>148</v>
      </c>
      <c r="W15" s="409">
        <v>257</v>
      </c>
      <c r="X15" s="409">
        <v>405</v>
      </c>
      <c r="Y15" s="415" t="s">
        <v>7003</v>
      </c>
    </row>
    <row r="16" spans="1:25" s="2" customFormat="1" ht="30.2" customHeight="1" x14ac:dyDescent="0.2">
      <c r="A16" s="415"/>
      <c r="B16" s="415"/>
      <c r="C16" s="338"/>
      <c r="D16" s="114" t="s">
        <v>32</v>
      </c>
      <c r="E16" s="338"/>
      <c r="F16" s="54" t="s">
        <v>39</v>
      </c>
      <c r="G16" s="338"/>
      <c r="H16" s="338"/>
      <c r="I16" s="427"/>
      <c r="J16" s="54">
        <v>13.8</v>
      </c>
      <c r="K16" s="54">
        <v>273</v>
      </c>
      <c r="L16" s="54">
        <v>8</v>
      </c>
      <c r="M16" s="54">
        <v>2010</v>
      </c>
      <c r="N16" s="114">
        <v>2021</v>
      </c>
      <c r="O16" s="114">
        <v>2025</v>
      </c>
      <c r="P16" s="134">
        <v>30</v>
      </c>
      <c r="Q16" s="135" t="s">
        <v>6040</v>
      </c>
      <c r="R16" s="112">
        <f t="shared" si="0"/>
        <v>2040</v>
      </c>
      <c r="S16" s="114" t="s">
        <v>63</v>
      </c>
      <c r="T16" s="114"/>
      <c r="U16" s="112">
        <f t="shared" si="1"/>
        <v>2040</v>
      </c>
      <c r="V16" s="415"/>
      <c r="W16" s="415"/>
      <c r="X16" s="415"/>
      <c r="Y16" s="415"/>
    </row>
    <row r="17" spans="1:25" s="2" customFormat="1" ht="30.2" customHeight="1" x14ac:dyDescent="0.2">
      <c r="A17" s="415"/>
      <c r="B17" s="415"/>
      <c r="C17" s="338"/>
      <c r="D17" s="114" t="s">
        <v>32</v>
      </c>
      <c r="E17" s="338"/>
      <c r="F17" s="54" t="s">
        <v>39</v>
      </c>
      <c r="G17" s="338"/>
      <c r="H17" s="338"/>
      <c r="I17" s="427"/>
      <c r="J17" s="54">
        <v>1.3</v>
      </c>
      <c r="K17" s="54">
        <v>219</v>
      </c>
      <c r="L17" s="54">
        <v>6</v>
      </c>
      <c r="M17" s="54">
        <v>2010</v>
      </c>
      <c r="N17" s="114">
        <v>2021</v>
      </c>
      <c r="O17" s="114">
        <v>2025</v>
      </c>
      <c r="P17" s="134">
        <v>13</v>
      </c>
      <c r="Q17" s="135" t="s">
        <v>6040</v>
      </c>
      <c r="R17" s="112">
        <f t="shared" si="0"/>
        <v>2023</v>
      </c>
      <c r="S17" s="114" t="s">
        <v>63</v>
      </c>
      <c r="T17" s="114"/>
      <c r="U17" s="112">
        <f t="shared" si="1"/>
        <v>2023</v>
      </c>
      <c r="V17" s="415"/>
      <c r="W17" s="415"/>
      <c r="X17" s="415"/>
      <c r="Y17" s="415"/>
    </row>
    <row r="18" spans="1:25" s="2" customFormat="1" ht="30.2" customHeight="1" x14ac:dyDescent="0.2">
      <c r="A18" s="415"/>
      <c r="B18" s="415"/>
      <c r="C18" s="338"/>
      <c r="D18" s="114" t="s">
        <v>32</v>
      </c>
      <c r="E18" s="338"/>
      <c r="F18" s="54" t="s">
        <v>39</v>
      </c>
      <c r="G18" s="338"/>
      <c r="H18" s="338"/>
      <c r="I18" s="427"/>
      <c r="J18" s="54">
        <v>78.5</v>
      </c>
      <c r="K18" s="54">
        <v>159</v>
      </c>
      <c r="L18" s="54">
        <v>4.5</v>
      </c>
      <c r="M18" s="54">
        <v>2010</v>
      </c>
      <c r="N18" s="114">
        <v>2021</v>
      </c>
      <c r="O18" s="114">
        <v>2025</v>
      </c>
      <c r="P18" s="134">
        <v>10</v>
      </c>
      <c r="Q18" s="135" t="s">
        <v>6040</v>
      </c>
      <c r="R18" s="112">
        <f t="shared" si="0"/>
        <v>2020</v>
      </c>
      <c r="S18" s="114" t="s">
        <v>63</v>
      </c>
      <c r="T18" s="114"/>
      <c r="U18" s="112">
        <f t="shared" si="1"/>
        <v>2020</v>
      </c>
      <c r="V18" s="415"/>
      <c r="W18" s="415"/>
      <c r="X18" s="415"/>
      <c r="Y18" s="415"/>
    </row>
    <row r="19" spans="1:25" s="2" customFormat="1" ht="30.2" customHeight="1" x14ac:dyDescent="0.2">
      <c r="A19" s="114">
        <v>4</v>
      </c>
      <c r="B19" s="114" t="s">
        <v>6041</v>
      </c>
      <c r="C19" s="54" t="s">
        <v>6042</v>
      </c>
      <c r="D19" s="114" t="s">
        <v>32</v>
      </c>
      <c r="E19" s="54" t="s">
        <v>6043</v>
      </c>
      <c r="F19" s="54" t="s">
        <v>88</v>
      </c>
      <c r="G19" s="54">
        <v>1</v>
      </c>
      <c r="H19" s="54" t="s">
        <v>3705</v>
      </c>
      <c r="I19" s="135">
        <v>10</v>
      </c>
      <c r="J19" s="134">
        <v>46.1</v>
      </c>
      <c r="K19" s="54">
        <v>108</v>
      </c>
      <c r="L19" s="54">
        <v>4</v>
      </c>
      <c r="M19" s="54">
        <v>2010</v>
      </c>
      <c r="N19" s="114">
        <v>2024</v>
      </c>
      <c r="O19" s="114">
        <v>2025</v>
      </c>
      <c r="P19" s="134">
        <v>15</v>
      </c>
      <c r="Q19" s="135" t="s">
        <v>6040</v>
      </c>
      <c r="R19" s="112">
        <f t="shared" si="0"/>
        <v>2025</v>
      </c>
      <c r="S19" s="114" t="s">
        <v>63</v>
      </c>
      <c r="T19" s="114"/>
      <c r="U19" s="112">
        <f t="shared" si="1"/>
        <v>2025</v>
      </c>
      <c r="V19" s="114">
        <v>16</v>
      </c>
      <c r="W19" s="114">
        <v>14</v>
      </c>
      <c r="X19" s="114">
        <v>30</v>
      </c>
      <c r="Y19" s="114" t="s">
        <v>7003</v>
      </c>
    </row>
    <row r="20" spans="1:25" s="2" customFormat="1" ht="30.2" customHeight="1" x14ac:dyDescent="0.2">
      <c r="A20" s="415" t="s">
        <v>215</v>
      </c>
      <c r="B20" s="415" t="s">
        <v>6045</v>
      </c>
      <c r="C20" s="338" t="s">
        <v>6046</v>
      </c>
      <c r="D20" s="114" t="s">
        <v>32</v>
      </c>
      <c r="E20" s="338" t="s">
        <v>6047</v>
      </c>
      <c r="F20" s="54" t="s">
        <v>39</v>
      </c>
      <c r="G20" s="338">
        <v>0.15</v>
      </c>
      <c r="H20" s="338">
        <v>0.05</v>
      </c>
      <c r="I20" s="427" t="s">
        <v>6048</v>
      </c>
      <c r="J20" s="202">
        <v>181.36</v>
      </c>
      <c r="K20" s="54">
        <v>159</v>
      </c>
      <c r="L20" s="54">
        <v>6</v>
      </c>
      <c r="M20" s="54">
        <v>2017</v>
      </c>
      <c r="N20" s="114">
        <v>2023</v>
      </c>
      <c r="O20" s="114">
        <v>2025</v>
      </c>
      <c r="P20" s="134">
        <v>20</v>
      </c>
      <c r="Q20" s="135" t="s">
        <v>83</v>
      </c>
      <c r="R20" s="112">
        <f t="shared" si="0"/>
        <v>2037</v>
      </c>
      <c r="S20" s="114" t="s">
        <v>63</v>
      </c>
      <c r="T20" s="114"/>
      <c r="U20" s="112">
        <f t="shared" ref="U20:U38" si="2">IFERROR(IF(S20="",R20,S20+T20),R20)</f>
        <v>2037</v>
      </c>
      <c r="V20" s="409">
        <v>153</v>
      </c>
      <c r="W20" s="409">
        <v>198</v>
      </c>
      <c r="X20" s="409">
        <v>351</v>
      </c>
      <c r="Y20" s="415" t="s">
        <v>7003</v>
      </c>
    </row>
    <row r="21" spans="1:25" s="2" customFormat="1" ht="30.2" customHeight="1" x14ac:dyDescent="0.2">
      <c r="A21" s="415"/>
      <c r="B21" s="415"/>
      <c r="C21" s="338"/>
      <c r="D21" s="114" t="s">
        <v>32</v>
      </c>
      <c r="E21" s="338"/>
      <c r="F21" s="54" t="s">
        <v>39</v>
      </c>
      <c r="G21" s="338"/>
      <c r="H21" s="338"/>
      <c r="I21" s="427"/>
      <c r="J21" s="134">
        <v>94.69</v>
      </c>
      <c r="K21" s="54">
        <v>57</v>
      </c>
      <c r="L21" s="54">
        <v>4.5</v>
      </c>
      <c r="M21" s="54">
        <v>2017</v>
      </c>
      <c r="N21" s="114">
        <v>2023</v>
      </c>
      <c r="O21" s="114">
        <v>2025</v>
      </c>
      <c r="P21" s="134">
        <v>18.5</v>
      </c>
      <c r="Q21" s="135" t="s">
        <v>83</v>
      </c>
      <c r="R21" s="112">
        <f t="shared" si="0"/>
        <v>2035.5</v>
      </c>
      <c r="S21" s="114" t="s">
        <v>63</v>
      </c>
      <c r="T21" s="114"/>
      <c r="U21" s="112">
        <f t="shared" si="2"/>
        <v>2035.5</v>
      </c>
      <c r="V21" s="415"/>
      <c r="W21" s="415"/>
      <c r="X21" s="415"/>
      <c r="Y21" s="415"/>
    </row>
    <row r="22" spans="1:25" s="2" customFormat="1" ht="30.2" customHeight="1" x14ac:dyDescent="0.2">
      <c r="A22" s="415"/>
      <c r="B22" s="415"/>
      <c r="C22" s="338"/>
      <c r="D22" s="114" t="s">
        <v>32</v>
      </c>
      <c r="E22" s="338"/>
      <c r="F22" s="54" t="s">
        <v>39</v>
      </c>
      <c r="G22" s="338"/>
      <c r="H22" s="338"/>
      <c r="I22" s="427"/>
      <c r="J22" s="134">
        <v>41.09</v>
      </c>
      <c r="K22" s="54">
        <v>32</v>
      </c>
      <c r="L22" s="54">
        <v>4</v>
      </c>
      <c r="M22" s="54">
        <v>2017</v>
      </c>
      <c r="N22" s="114">
        <v>2023</v>
      </c>
      <c r="O22" s="114">
        <v>2025</v>
      </c>
      <c r="P22" s="134">
        <v>22</v>
      </c>
      <c r="Q22" s="135" t="s">
        <v>83</v>
      </c>
      <c r="R22" s="112">
        <f t="shared" si="0"/>
        <v>2039</v>
      </c>
      <c r="S22" s="114" t="s">
        <v>63</v>
      </c>
      <c r="T22" s="114"/>
      <c r="U22" s="112">
        <f t="shared" si="2"/>
        <v>2039</v>
      </c>
      <c r="V22" s="415"/>
      <c r="W22" s="415"/>
      <c r="X22" s="415"/>
      <c r="Y22" s="415"/>
    </row>
    <row r="23" spans="1:25" s="2" customFormat="1" ht="30.2" customHeight="1" x14ac:dyDescent="0.2">
      <c r="A23" s="113" t="s">
        <v>1298</v>
      </c>
      <c r="B23" s="113" t="s">
        <v>6049</v>
      </c>
      <c r="C23" s="54" t="s">
        <v>6050</v>
      </c>
      <c r="D23" s="114" t="s">
        <v>32</v>
      </c>
      <c r="E23" s="54" t="s">
        <v>6051</v>
      </c>
      <c r="F23" s="54" t="s">
        <v>39</v>
      </c>
      <c r="G23" s="54">
        <v>0.15</v>
      </c>
      <c r="H23" s="54" t="s">
        <v>6052</v>
      </c>
      <c r="I23" s="135" t="s">
        <v>6048</v>
      </c>
      <c r="J23" s="134">
        <v>92.4</v>
      </c>
      <c r="K23" s="54">
        <v>57</v>
      </c>
      <c r="L23" s="54">
        <v>4.5</v>
      </c>
      <c r="M23" s="54">
        <v>2017</v>
      </c>
      <c r="N23" s="114">
        <v>2023</v>
      </c>
      <c r="O23" s="114">
        <v>2025</v>
      </c>
      <c r="P23" s="134">
        <v>27</v>
      </c>
      <c r="Q23" s="135" t="s">
        <v>83</v>
      </c>
      <c r="R23" s="112">
        <f t="shared" si="0"/>
        <v>2044</v>
      </c>
      <c r="S23" s="114" t="s">
        <v>63</v>
      </c>
      <c r="T23" s="114"/>
      <c r="U23" s="112">
        <f t="shared" si="2"/>
        <v>2044</v>
      </c>
      <c r="V23" s="245">
        <v>23</v>
      </c>
      <c r="W23" s="245">
        <v>39</v>
      </c>
      <c r="X23" s="245">
        <v>62</v>
      </c>
      <c r="Y23" s="113" t="s">
        <v>7003</v>
      </c>
    </row>
    <row r="24" spans="1:25" s="2" customFormat="1" ht="30.2" customHeight="1" x14ac:dyDescent="0.2">
      <c r="A24" s="113" t="s">
        <v>1224</v>
      </c>
      <c r="B24" s="113" t="s">
        <v>6053</v>
      </c>
      <c r="C24" s="54" t="s">
        <v>6054</v>
      </c>
      <c r="D24" s="114" t="s">
        <v>32</v>
      </c>
      <c r="E24" s="54" t="s">
        <v>6047</v>
      </c>
      <c r="F24" s="54" t="s">
        <v>39</v>
      </c>
      <c r="G24" s="54">
        <v>0.15</v>
      </c>
      <c r="H24" s="54" t="s">
        <v>6052</v>
      </c>
      <c r="I24" s="135" t="s">
        <v>6048</v>
      </c>
      <c r="J24" s="134">
        <v>7.83</v>
      </c>
      <c r="K24" s="54">
        <v>219</v>
      </c>
      <c r="L24" s="54">
        <v>6</v>
      </c>
      <c r="M24" s="54">
        <v>2017</v>
      </c>
      <c r="N24" s="114">
        <v>2021</v>
      </c>
      <c r="O24" s="114">
        <v>2025</v>
      </c>
      <c r="P24" s="134">
        <v>20</v>
      </c>
      <c r="Q24" s="135" t="s">
        <v>83</v>
      </c>
      <c r="R24" s="112">
        <f t="shared" si="0"/>
        <v>2037</v>
      </c>
      <c r="S24" s="114" t="s">
        <v>63</v>
      </c>
      <c r="T24" s="114"/>
      <c r="U24" s="112">
        <f t="shared" si="2"/>
        <v>2037</v>
      </c>
      <c r="V24" s="245">
        <v>4</v>
      </c>
      <c r="W24" s="245">
        <v>8</v>
      </c>
      <c r="X24" s="245">
        <v>12</v>
      </c>
      <c r="Y24" s="113" t="s">
        <v>7003</v>
      </c>
    </row>
    <row r="25" spans="1:25" s="2" customFormat="1" ht="30.2" customHeight="1" x14ac:dyDescent="0.2">
      <c r="A25" s="348">
        <v>8</v>
      </c>
      <c r="B25" s="348" t="s">
        <v>6055</v>
      </c>
      <c r="C25" s="338" t="s">
        <v>6056</v>
      </c>
      <c r="D25" s="114" t="s">
        <v>32</v>
      </c>
      <c r="E25" s="338" t="s">
        <v>6044</v>
      </c>
      <c r="F25" s="54" t="s">
        <v>39</v>
      </c>
      <c r="G25" s="338">
        <v>1.6</v>
      </c>
      <c r="H25" s="510">
        <v>1</v>
      </c>
      <c r="I25" s="427" t="s">
        <v>6048</v>
      </c>
      <c r="J25" s="202">
        <v>206.93</v>
      </c>
      <c r="K25" s="54">
        <v>325</v>
      </c>
      <c r="L25" s="54">
        <v>8</v>
      </c>
      <c r="M25" s="54">
        <v>2017</v>
      </c>
      <c r="N25" s="114">
        <v>2023</v>
      </c>
      <c r="O25" s="114">
        <v>2025</v>
      </c>
      <c r="P25" s="134">
        <v>30</v>
      </c>
      <c r="Q25" s="135" t="s">
        <v>83</v>
      </c>
      <c r="R25" s="112">
        <f t="shared" si="0"/>
        <v>2047</v>
      </c>
      <c r="S25" s="114" t="s">
        <v>63</v>
      </c>
      <c r="T25" s="114"/>
      <c r="U25" s="112">
        <f t="shared" si="2"/>
        <v>2047</v>
      </c>
      <c r="V25" s="348">
        <v>1</v>
      </c>
      <c r="W25" s="348">
        <v>40</v>
      </c>
      <c r="X25" s="348">
        <v>41</v>
      </c>
      <c r="Y25" s="348" t="s">
        <v>7003</v>
      </c>
    </row>
    <row r="26" spans="1:25" s="2" customFormat="1" ht="30.2" customHeight="1" x14ac:dyDescent="0.2">
      <c r="A26" s="348"/>
      <c r="B26" s="348"/>
      <c r="C26" s="338"/>
      <c r="D26" s="114" t="s">
        <v>32</v>
      </c>
      <c r="E26" s="338"/>
      <c r="F26" s="54" t="s">
        <v>39</v>
      </c>
      <c r="G26" s="338"/>
      <c r="H26" s="427"/>
      <c r="I26" s="427"/>
      <c r="J26" s="134">
        <v>3.55</v>
      </c>
      <c r="K26" s="54">
        <v>219</v>
      </c>
      <c r="L26" s="54">
        <v>6</v>
      </c>
      <c r="M26" s="54">
        <v>2017</v>
      </c>
      <c r="N26" s="114">
        <v>2023</v>
      </c>
      <c r="O26" s="114">
        <v>2025</v>
      </c>
      <c r="P26" s="134">
        <v>20</v>
      </c>
      <c r="Q26" s="135" t="s">
        <v>83</v>
      </c>
      <c r="R26" s="112">
        <f t="shared" si="0"/>
        <v>2037</v>
      </c>
      <c r="S26" s="114" t="s">
        <v>63</v>
      </c>
      <c r="T26" s="114"/>
      <c r="U26" s="112">
        <f t="shared" si="2"/>
        <v>2037</v>
      </c>
      <c r="V26" s="348"/>
      <c r="W26" s="348"/>
      <c r="X26" s="348"/>
      <c r="Y26" s="348"/>
    </row>
    <row r="27" spans="1:25" s="2" customFormat="1" ht="30.2" customHeight="1" x14ac:dyDescent="0.2">
      <c r="A27" s="348"/>
      <c r="B27" s="348"/>
      <c r="C27" s="338"/>
      <c r="D27" s="114" t="s">
        <v>32</v>
      </c>
      <c r="E27" s="338"/>
      <c r="F27" s="54" t="s">
        <v>39</v>
      </c>
      <c r="G27" s="338"/>
      <c r="H27" s="427"/>
      <c r="I27" s="427"/>
      <c r="J27" s="134">
        <v>63.61</v>
      </c>
      <c r="K27" s="54">
        <v>108</v>
      </c>
      <c r="L27" s="54">
        <v>5</v>
      </c>
      <c r="M27" s="54">
        <v>2017</v>
      </c>
      <c r="N27" s="114">
        <v>2023</v>
      </c>
      <c r="O27" s="114">
        <v>2025</v>
      </c>
      <c r="P27" s="134">
        <v>18</v>
      </c>
      <c r="Q27" s="135" t="s">
        <v>83</v>
      </c>
      <c r="R27" s="112">
        <f t="shared" si="0"/>
        <v>2035</v>
      </c>
      <c r="S27" s="114" t="s">
        <v>63</v>
      </c>
      <c r="T27" s="114"/>
      <c r="U27" s="112">
        <f t="shared" si="2"/>
        <v>2035</v>
      </c>
      <c r="V27" s="348"/>
      <c r="W27" s="348"/>
      <c r="X27" s="348"/>
      <c r="Y27" s="348"/>
    </row>
    <row r="28" spans="1:25" s="2" customFormat="1" ht="30.2" customHeight="1" x14ac:dyDescent="0.2">
      <c r="A28" s="348"/>
      <c r="B28" s="348"/>
      <c r="C28" s="338"/>
      <c r="D28" s="114" t="s">
        <v>32</v>
      </c>
      <c r="E28" s="338"/>
      <c r="F28" s="54" t="s">
        <v>39</v>
      </c>
      <c r="G28" s="338"/>
      <c r="H28" s="427"/>
      <c r="I28" s="427"/>
      <c r="J28" s="54">
        <v>1.72</v>
      </c>
      <c r="K28" s="54">
        <v>32</v>
      </c>
      <c r="L28" s="54">
        <v>3</v>
      </c>
      <c r="M28" s="54">
        <v>2017</v>
      </c>
      <c r="N28" s="114">
        <v>2023</v>
      </c>
      <c r="O28" s="114">
        <v>2025</v>
      </c>
      <c r="P28" s="134">
        <v>22</v>
      </c>
      <c r="Q28" s="135" t="s">
        <v>83</v>
      </c>
      <c r="R28" s="112">
        <f t="shared" si="0"/>
        <v>2039</v>
      </c>
      <c r="S28" s="114" t="s">
        <v>63</v>
      </c>
      <c r="T28" s="114"/>
      <c r="U28" s="112">
        <f t="shared" si="2"/>
        <v>2039</v>
      </c>
      <c r="V28" s="348"/>
      <c r="W28" s="348"/>
      <c r="X28" s="348"/>
      <c r="Y28" s="348"/>
    </row>
    <row r="29" spans="1:25" s="2" customFormat="1" ht="30.2" customHeight="1" x14ac:dyDescent="0.2">
      <c r="A29" s="415" t="s">
        <v>5863</v>
      </c>
      <c r="B29" s="496" t="s">
        <v>6057</v>
      </c>
      <c r="C29" s="338" t="s">
        <v>6058</v>
      </c>
      <c r="D29" s="208" t="s">
        <v>32</v>
      </c>
      <c r="E29" s="338" t="s">
        <v>360</v>
      </c>
      <c r="F29" s="206" t="s">
        <v>107</v>
      </c>
      <c r="G29" s="338">
        <v>0.5</v>
      </c>
      <c r="H29" s="338">
        <v>0.4</v>
      </c>
      <c r="I29" s="338">
        <v>151</v>
      </c>
      <c r="J29" s="206">
        <v>323.3</v>
      </c>
      <c r="K29" s="206">
        <v>89</v>
      </c>
      <c r="L29" s="206">
        <v>3.5</v>
      </c>
      <c r="M29" s="206">
        <v>2006</v>
      </c>
      <c r="N29" s="208">
        <v>2021</v>
      </c>
      <c r="O29" s="208">
        <v>2025</v>
      </c>
      <c r="P29" s="220" t="s">
        <v>1446</v>
      </c>
      <c r="Q29" s="220" t="s">
        <v>6059</v>
      </c>
      <c r="R29" s="112">
        <f t="shared" si="0"/>
        <v>2021</v>
      </c>
      <c r="S29" s="208">
        <v>2021</v>
      </c>
      <c r="T29" s="208">
        <v>4</v>
      </c>
      <c r="U29" s="112">
        <f t="shared" si="2"/>
        <v>2025</v>
      </c>
      <c r="V29" s="409">
        <v>62</v>
      </c>
      <c r="W29" s="409">
        <v>135</v>
      </c>
      <c r="X29" s="409">
        <v>197</v>
      </c>
      <c r="Y29" s="415" t="s">
        <v>7003</v>
      </c>
    </row>
    <row r="30" spans="1:25" s="2" customFormat="1" ht="30.2" customHeight="1" x14ac:dyDescent="0.2">
      <c r="A30" s="415"/>
      <c r="B30" s="496"/>
      <c r="C30" s="338"/>
      <c r="D30" s="208" t="s">
        <v>32</v>
      </c>
      <c r="E30" s="338"/>
      <c r="F30" s="206" t="s">
        <v>107</v>
      </c>
      <c r="G30" s="338"/>
      <c r="H30" s="338"/>
      <c r="I30" s="338"/>
      <c r="J30" s="206">
        <v>70.75</v>
      </c>
      <c r="K30" s="206">
        <v>57</v>
      </c>
      <c r="L30" s="206">
        <v>3</v>
      </c>
      <c r="M30" s="206">
        <v>2006</v>
      </c>
      <c r="N30" s="208">
        <v>2021</v>
      </c>
      <c r="O30" s="208">
        <v>2025</v>
      </c>
      <c r="P30" s="220" t="s">
        <v>1446</v>
      </c>
      <c r="Q30" s="220" t="s">
        <v>6059</v>
      </c>
      <c r="R30" s="112">
        <f t="shared" si="0"/>
        <v>2021</v>
      </c>
      <c r="S30" s="208">
        <v>2021</v>
      </c>
      <c r="T30" s="208">
        <v>4</v>
      </c>
      <c r="U30" s="112">
        <f t="shared" si="2"/>
        <v>2025</v>
      </c>
      <c r="V30" s="415"/>
      <c r="W30" s="415"/>
      <c r="X30" s="415"/>
      <c r="Y30" s="415"/>
    </row>
    <row r="31" spans="1:25" s="2" customFormat="1" ht="30.2" customHeight="1" x14ac:dyDescent="0.2">
      <c r="A31" s="415" t="s">
        <v>1115</v>
      </c>
      <c r="B31" s="496" t="s">
        <v>6060</v>
      </c>
      <c r="C31" s="338" t="s">
        <v>6061</v>
      </c>
      <c r="D31" s="208" t="s">
        <v>32</v>
      </c>
      <c r="E31" s="338" t="s">
        <v>360</v>
      </c>
      <c r="F31" s="206" t="s">
        <v>107</v>
      </c>
      <c r="G31" s="338">
        <v>0.5</v>
      </c>
      <c r="H31" s="338">
        <v>0.4</v>
      </c>
      <c r="I31" s="338">
        <v>151</v>
      </c>
      <c r="J31" s="206">
        <v>200.1</v>
      </c>
      <c r="K31" s="206">
        <v>89</v>
      </c>
      <c r="L31" s="206">
        <v>3.5</v>
      </c>
      <c r="M31" s="206">
        <v>2006</v>
      </c>
      <c r="N31" s="208">
        <v>2021</v>
      </c>
      <c r="O31" s="208">
        <v>2025</v>
      </c>
      <c r="P31" s="220" t="s">
        <v>1446</v>
      </c>
      <c r="Q31" s="220" t="s">
        <v>6059</v>
      </c>
      <c r="R31" s="112">
        <f t="shared" si="0"/>
        <v>2021</v>
      </c>
      <c r="S31" s="208">
        <v>2021</v>
      </c>
      <c r="T31" s="208">
        <v>4</v>
      </c>
      <c r="U31" s="112">
        <f t="shared" si="2"/>
        <v>2025</v>
      </c>
      <c r="V31" s="409">
        <v>34</v>
      </c>
      <c r="W31" s="409">
        <v>76</v>
      </c>
      <c r="X31" s="409">
        <v>110</v>
      </c>
      <c r="Y31" s="415" t="s">
        <v>7003</v>
      </c>
    </row>
    <row r="32" spans="1:25" s="2" customFormat="1" ht="30.2" customHeight="1" x14ac:dyDescent="0.2">
      <c r="A32" s="415"/>
      <c r="B32" s="496"/>
      <c r="C32" s="338"/>
      <c r="D32" s="208" t="s">
        <v>32</v>
      </c>
      <c r="E32" s="338"/>
      <c r="F32" s="206" t="s">
        <v>107</v>
      </c>
      <c r="G32" s="338"/>
      <c r="H32" s="338"/>
      <c r="I32" s="338"/>
      <c r="J32" s="206">
        <v>34.9</v>
      </c>
      <c r="K32" s="206">
        <v>57</v>
      </c>
      <c r="L32" s="206">
        <v>3</v>
      </c>
      <c r="M32" s="206">
        <v>2006</v>
      </c>
      <c r="N32" s="208">
        <v>2021</v>
      </c>
      <c r="O32" s="208">
        <v>2025</v>
      </c>
      <c r="P32" s="220" t="s">
        <v>1446</v>
      </c>
      <c r="Q32" s="220" t="s">
        <v>6059</v>
      </c>
      <c r="R32" s="112">
        <f t="shared" si="0"/>
        <v>2021</v>
      </c>
      <c r="S32" s="208">
        <v>2021</v>
      </c>
      <c r="T32" s="208">
        <v>4</v>
      </c>
      <c r="U32" s="112">
        <f t="shared" si="2"/>
        <v>2025</v>
      </c>
      <c r="V32" s="415"/>
      <c r="W32" s="415"/>
      <c r="X32" s="415"/>
      <c r="Y32" s="415"/>
    </row>
    <row r="33" spans="1:25" s="2" customFormat="1" ht="30.2" customHeight="1" x14ac:dyDescent="0.2">
      <c r="A33" s="415" t="s">
        <v>5862</v>
      </c>
      <c r="B33" s="496" t="s">
        <v>6062</v>
      </c>
      <c r="C33" s="338" t="s">
        <v>6063</v>
      </c>
      <c r="D33" s="208" t="s">
        <v>32</v>
      </c>
      <c r="E33" s="338" t="s">
        <v>206</v>
      </c>
      <c r="F33" s="206" t="s">
        <v>207</v>
      </c>
      <c r="G33" s="338">
        <v>0.6</v>
      </c>
      <c r="H33" s="338">
        <v>0.4</v>
      </c>
      <c r="I33" s="338">
        <v>80</v>
      </c>
      <c r="J33" s="206">
        <v>225.3</v>
      </c>
      <c r="K33" s="206">
        <v>89</v>
      </c>
      <c r="L33" s="206">
        <v>3.5</v>
      </c>
      <c r="M33" s="206">
        <v>2006</v>
      </c>
      <c r="N33" s="208">
        <v>2021</v>
      </c>
      <c r="O33" s="208">
        <v>2025</v>
      </c>
      <c r="P33" s="220" t="s">
        <v>1446</v>
      </c>
      <c r="Q33" s="220" t="s">
        <v>6059</v>
      </c>
      <c r="R33" s="112">
        <f t="shared" si="0"/>
        <v>2021</v>
      </c>
      <c r="S33" s="208">
        <v>2021</v>
      </c>
      <c r="T33" s="208">
        <v>4</v>
      </c>
      <c r="U33" s="112">
        <f t="shared" si="2"/>
        <v>2025</v>
      </c>
      <c r="V33" s="409">
        <v>34</v>
      </c>
      <c r="W33" s="409">
        <v>52</v>
      </c>
      <c r="X33" s="409">
        <v>86</v>
      </c>
      <c r="Y33" s="415" t="s">
        <v>7003</v>
      </c>
    </row>
    <row r="34" spans="1:25" s="2" customFormat="1" ht="30.2" customHeight="1" x14ac:dyDescent="0.2">
      <c r="A34" s="415"/>
      <c r="B34" s="496"/>
      <c r="C34" s="338"/>
      <c r="D34" s="208" t="s">
        <v>32</v>
      </c>
      <c r="E34" s="338"/>
      <c r="F34" s="206" t="s">
        <v>207</v>
      </c>
      <c r="G34" s="338"/>
      <c r="H34" s="338"/>
      <c r="I34" s="338"/>
      <c r="J34" s="206">
        <v>9.4</v>
      </c>
      <c r="K34" s="206">
        <v>57</v>
      </c>
      <c r="L34" s="206">
        <v>3</v>
      </c>
      <c r="M34" s="206">
        <v>2006</v>
      </c>
      <c r="N34" s="208">
        <v>2021</v>
      </c>
      <c r="O34" s="208">
        <v>2025</v>
      </c>
      <c r="P34" s="220" t="s">
        <v>1446</v>
      </c>
      <c r="Q34" s="220" t="s">
        <v>6059</v>
      </c>
      <c r="R34" s="112">
        <f t="shared" si="0"/>
        <v>2021</v>
      </c>
      <c r="S34" s="208">
        <v>2021</v>
      </c>
      <c r="T34" s="208">
        <v>4</v>
      </c>
      <c r="U34" s="112">
        <f t="shared" si="2"/>
        <v>2025</v>
      </c>
      <c r="V34" s="415"/>
      <c r="W34" s="415"/>
      <c r="X34" s="415"/>
      <c r="Y34" s="415"/>
    </row>
    <row r="35" spans="1:25" s="2" customFormat="1" ht="30.2" customHeight="1" x14ac:dyDescent="0.2">
      <c r="A35" s="415" t="s">
        <v>1020</v>
      </c>
      <c r="B35" s="496" t="s">
        <v>6064</v>
      </c>
      <c r="C35" s="338" t="s">
        <v>6065</v>
      </c>
      <c r="D35" s="208" t="s">
        <v>32</v>
      </c>
      <c r="E35" s="338" t="s">
        <v>206</v>
      </c>
      <c r="F35" s="206" t="s">
        <v>207</v>
      </c>
      <c r="G35" s="338">
        <v>0.6</v>
      </c>
      <c r="H35" s="338">
        <v>0.4</v>
      </c>
      <c r="I35" s="338">
        <v>80</v>
      </c>
      <c r="J35" s="206">
        <v>181.1</v>
      </c>
      <c r="K35" s="206">
        <v>89</v>
      </c>
      <c r="L35" s="206">
        <v>3.5</v>
      </c>
      <c r="M35" s="206">
        <v>2006</v>
      </c>
      <c r="N35" s="208">
        <v>2021</v>
      </c>
      <c r="O35" s="208">
        <v>2025</v>
      </c>
      <c r="P35" s="220" t="s">
        <v>1446</v>
      </c>
      <c r="Q35" s="220" t="s">
        <v>6059</v>
      </c>
      <c r="R35" s="112">
        <f t="shared" si="0"/>
        <v>2021</v>
      </c>
      <c r="S35" s="208">
        <v>2021</v>
      </c>
      <c r="T35" s="208">
        <v>4</v>
      </c>
      <c r="U35" s="112">
        <f t="shared" si="2"/>
        <v>2025</v>
      </c>
      <c r="V35" s="409">
        <v>25</v>
      </c>
      <c r="W35" s="409">
        <v>34</v>
      </c>
      <c r="X35" s="409">
        <v>59</v>
      </c>
      <c r="Y35" s="415" t="s">
        <v>7003</v>
      </c>
    </row>
    <row r="36" spans="1:25" s="2" customFormat="1" ht="30.2" customHeight="1" thickBot="1" x14ac:dyDescent="0.25">
      <c r="A36" s="415"/>
      <c r="B36" s="496"/>
      <c r="C36" s="338"/>
      <c r="D36" s="208" t="s">
        <v>32</v>
      </c>
      <c r="E36" s="338"/>
      <c r="F36" s="206" t="s">
        <v>207</v>
      </c>
      <c r="G36" s="338"/>
      <c r="H36" s="338"/>
      <c r="I36" s="338"/>
      <c r="J36" s="206">
        <v>2.4</v>
      </c>
      <c r="K36" s="206">
        <v>32</v>
      </c>
      <c r="L36" s="206">
        <v>2.5</v>
      </c>
      <c r="M36" s="206">
        <v>2006</v>
      </c>
      <c r="N36" s="208">
        <v>2021</v>
      </c>
      <c r="O36" s="208">
        <v>2025</v>
      </c>
      <c r="P36" s="220" t="s">
        <v>1446</v>
      </c>
      <c r="Q36" s="220" t="s">
        <v>6059</v>
      </c>
      <c r="R36" s="112">
        <f t="shared" si="0"/>
        <v>2021</v>
      </c>
      <c r="S36" s="208">
        <v>2021</v>
      </c>
      <c r="T36" s="208">
        <v>4</v>
      </c>
      <c r="U36" s="112">
        <f t="shared" si="2"/>
        <v>2025</v>
      </c>
      <c r="V36" s="509"/>
      <c r="W36" s="509"/>
      <c r="X36" s="509"/>
      <c r="Y36" s="415"/>
    </row>
    <row r="37" spans="1:25" s="2" customFormat="1" ht="30.2" customHeight="1" thickBot="1" x14ac:dyDescent="0.25">
      <c r="A37" s="52"/>
      <c r="B37" s="52"/>
      <c r="C37" s="52"/>
      <c r="D37" s="52"/>
      <c r="E37" s="52"/>
      <c r="F37" s="52"/>
      <c r="G37" s="52"/>
      <c r="H37" s="52"/>
      <c r="I37" s="52"/>
      <c r="J37" s="52"/>
      <c r="K37" s="52"/>
      <c r="L37" s="52"/>
      <c r="M37" s="52"/>
      <c r="N37" s="52"/>
      <c r="O37" s="52"/>
      <c r="P37" s="52"/>
      <c r="Q37" s="52"/>
      <c r="R37" s="59" t="str">
        <f t="shared" si="0"/>
        <v/>
      </c>
      <c r="S37" s="52"/>
      <c r="T37" s="52"/>
      <c r="U37" s="229" t="str">
        <f t="shared" si="2"/>
        <v/>
      </c>
      <c r="V37" s="230">
        <f>SUM(V10:V36)</f>
        <v>900</v>
      </c>
      <c r="W37" s="231">
        <f>SUM(W10:W36)</f>
        <v>1605</v>
      </c>
      <c r="X37" s="231">
        <f>SUM(X10:X36)</f>
        <v>2505</v>
      </c>
    </row>
    <row r="38" spans="1:25" s="2" customFormat="1" ht="30.2" customHeight="1" x14ac:dyDescent="0.2">
      <c r="A38" s="4"/>
      <c r="B38" s="4"/>
      <c r="C38" s="41" t="s">
        <v>6930</v>
      </c>
      <c r="D38" s="4"/>
      <c r="E38" s="4"/>
      <c r="F38" s="4"/>
      <c r="G38" s="4"/>
      <c r="H38" s="4"/>
      <c r="I38" s="4"/>
      <c r="J38" s="4"/>
      <c r="K38" s="4"/>
      <c r="L38" s="4"/>
      <c r="M38" s="4"/>
      <c r="N38" s="4"/>
      <c r="O38" s="4"/>
      <c r="P38" s="4"/>
      <c r="Q38" s="4"/>
      <c r="R38" s="5" t="str">
        <f t="shared" si="0"/>
        <v/>
      </c>
      <c r="S38" s="4"/>
      <c r="T38" s="4"/>
      <c r="U38" s="5" t="str">
        <f t="shared" si="2"/>
        <v/>
      </c>
    </row>
  </sheetData>
  <sheetProtection formatCells="0" formatColumns="0" formatRows="0" insertColumns="0" insertRows="0" insertHyperlinks="0" sort="0" autoFilter="0" pivotTables="0"/>
  <autoFilter ref="A9:Y9"/>
  <mergeCells count="128">
    <mergeCell ref="A20:A22"/>
    <mergeCell ref="A25:A28"/>
    <mergeCell ref="A10:A11"/>
    <mergeCell ref="A12:A14"/>
    <mergeCell ref="A15:A18"/>
    <mergeCell ref="I20:I22"/>
    <mergeCell ref="B25:B28"/>
    <mergeCell ref="C25:C28"/>
    <mergeCell ref="B20:B22"/>
    <mergeCell ref="C20:C22"/>
    <mergeCell ref="E20:E22"/>
    <mergeCell ref="G20:G22"/>
    <mergeCell ref="H20:H22"/>
    <mergeCell ref="E25:E28"/>
    <mergeCell ref="G25:G28"/>
    <mergeCell ref="H25:H28"/>
    <mergeCell ref="I25:I28"/>
    <mergeCell ref="I15:I18"/>
    <mergeCell ref="B12:B14"/>
    <mergeCell ref="C12:C14"/>
    <mergeCell ref="E12:E14"/>
    <mergeCell ref="G12:G14"/>
    <mergeCell ref="H12:H14"/>
    <mergeCell ref="I12:I14"/>
    <mergeCell ref="B15:B18"/>
    <mergeCell ref="C15:C18"/>
    <mergeCell ref="E15:E18"/>
    <mergeCell ref="G15:G18"/>
    <mergeCell ref="H15:H18"/>
    <mergeCell ref="B10:B11"/>
    <mergeCell ref="C10:C11"/>
    <mergeCell ref="E10:E11"/>
    <mergeCell ref="G10:G11"/>
    <mergeCell ref="H10:H11"/>
    <mergeCell ref="I10:I11"/>
    <mergeCell ref="J7:L7"/>
    <mergeCell ref="N7:N8"/>
    <mergeCell ref="M6:M8"/>
    <mergeCell ref="N6:O6"/>
    <mergeCell ref="U7:U8"/>
    <mergeCell ref="S6:U6"/>
    <mergeCell ref="D7:D8"/>
    <mergeCell ref="G7:G8"/>
    <mergeCell ref="H7:I7"/>
    <mergeCell ref="P6:P8"/>
    <mergeCell ref="Q6:Q8"/>
    <mergeCell ref="R6:R8"/>
    <mergeCell ref="O7:O8"/>
    <mergeCell ref="A1:Y2"/>
    <mergeCell ref="V10:V11"/>
    <mergeCell ref="V12:V14"/>
    <mergeCell ref="V15:V18"/>
    <mergeCell ref="V20:V22"/>
    <mergeCell ref="X10:X11"/>
    <mergeCell ref="X12:X14"/>
    <mergeCell ref="X15:X18"/>
    <mergeCell ref="X20:X22"/>
    <mergeCell ref="V5:V8"/>
    <mergeCell ref="W5:W8"/>
    <mergeCell ref="X5:X8"/>
    <mergeCell ref="Y5:Y8"/>
    <mergeCell ref="A3:Y4"/>
    <mergeCell ref="A5:U5"/>
    <mergeCell ref="A6:A8"/>
    <mergeCell ref="B6:B8"/>
    <mergeCell ref="C6:D6"/>
    <mergeCell ref="E6:E8"/>
    <mergeCell ref="F6:F8"/>
    <mergeCell ref="G6:L6"/>
    <mergeCell ref="C7:C8"/>
    <mergeCell ref="S7:S8"/>
    <mergeCell ref="T7:T8"/>
    <mergeCell ref="X25:X28"/>
    <mergeCell ref="Y10:Y11"/>
    <mergeCell ref="Y12:Y14"/>
    <mergeCell ref="Y15:Y18"/>
    <mergeCell ref="Y20:Y22"/>
    <mergeCell ref="Y25:Y28"/>
    <mergeCell ref="V25:V28"/>
    <mergeCell ref="W10:W11"/>
    <mergeCell ref="W12:W14"/>
    <mergeCell ref="W15:W18"/>
    <mergeCell ref="W20:W22"/>
    <mergeCell ref="W25:W28"/>
    <mergeCell ref="Y29:Y30"/>
    <mergeCell ref="A31:A32"/>
    <mergeCell ref="B31:B32"/>
    <mergeCell ref="C31:C32"/>
    <mergeCell ref="E31:E32"/>
    <mergeCell ref="G31:G32"/>
    <mergeCell ref="H31:H32"/>
    <mergeCell ref="I31:I32"/>
    <mergeCell ref="V31:V32"/>
    <mergeCell ref="W31:W32"/>
    <mergeCell ref="X31:X32"/>
    <mergeCell ref="Y31:Y32"/>
    <mergeCell ref="H29:H30"/>
    <mergeCell ref="I29:I30"/>
    <mergeCell ref="V29:V30"/>
    <mergeCell ref="W29:W30"/>
    <mergeCell ref="X29:X30"/>
    <mergeCell ref="A29:A30"/>
    <mergeCell ref="B29:B30"/>
    <mergeCell ref="C29:C30"/>
    <mergeCell ref="E29:E30"/>
    <mergeCell ref="G29:G30"/>
    <mergeCell ref="Y33:Y34"/>
    <mergeCell ref="A35:A36"/>
    <mergeCell ref="B35:B36"/>
    <mergeCell ref="C35:C36"/>
    <mergeCell ref="E35:E36"/>
    <mergeCell ref="G35:G36"/>
    <mergeCell ref="H35:H36"/>
    <mergeCell ref="I35:I36"/>
    <mergeCell ref="V35:V36"/>
    <mergeCell ref="W35:W36"/>
    <mergeCell ref="X35:X36"/>
    <mergeCell ref="Y35:Y36"/>
    <mergeCell ref="H33:H34"/>
    <mergeCell ref="I33:I34"/>
    <mergeCell ref="V33:V34"/>
    <mergeCell ref="W33:W34"/>
    <mergeCell ref="X33:X34"/>
    <mergeCell ref="A33:A34"/>
    <mergeCell ref="B33:B34"/>
    <mergeCell ref="C33:C34"/>
    <mergeCell ref="E33:E34"/>
    <mergeCell ref="G33:G34"/>
  </mergeCells>
  <printOptions horizontalCentered="1"/>
  <pageMargins left="0.39370078740157483" right="0.39370078740157483" top="0.39370078740157483" bottom="0.39370078740157483" header="0.19685039370078741" footer="0.19685039370078741"/>
  <pageSetup paperSize="9" scale="53" fitToHeight="0" orientation="landscape"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ТТ\[7.1.000 УОТНиПН 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ТТ\[7.1.000 УОТНиПН Освидетельствование ТТ.xlsx]Разработчик'!#REF!</xm:f>
          </x14:formula1>
          <xm:sqref>F10:F38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41"/>
  <sheetViews>
    <sheetView zoomScale="90" zoomScaleNormal="90" workbookViewId="0">
      <pane ySplit="9" topLeftCell="A37" activePane="bottomLeft" state="frozenSplit"/>
      <selection activeCell="F27" sqref="F27"/>
      <selection pane="bottomLeft" activeCell="V40" sqref="V40:W40"/>
    </sheetView>
  </sheetViews>
  <sheetFormatPr defaultColWidth="9" defaultRowHeight="15" x14ac:dyDescent="0.25"/>
  <cols>
    <col min="1" max="1" width="6.28515625" style="1" customWidth="1"/>
    <col min="2" max="2" width="7.5703125" style="1" customWidth="1"/>
    <col min="3" max="3" width="31.42578125" style="1" customWidth="1"/>
    <col min="4" max="4" width="17" style="1" customWidth="1"/>
    <col min="5" max="5" width="11.28515625" style="1" customWidth="1"/>
    <col min="6" max="13" width="7" style="1" customWidth="1"/>
    <col min="14" max="14" width="11.42578125" style="1" customWidth="1"/>
    <col min="15" max="15" width="10.28515625" style="1" customWidth="1"/>
    <col min="16" max="16" width="7.5703125" style="1" customWidth="1"/>
    <col min="17" max="17" width="9.42578125" style="1" customWidth="1"/>
    <col min="18" max="18" width="7.5703125" style="1" customWidth="1"/>
    <col min="19" max="19" width="12.28515625" style="1" customWidth="1"/>
    <col min="20" max="20" width="10.28515625" style="1" customWidth="1"/>
    <col min="21" max="21" width="9.5703125" style="1" customWidth="1"/>
    <col min="22" max="22" width="14.7109375" style="1" customWidth="1"/>
    <col min="23" max="23" width="12.7109375" style="1" customWidth="1"/>
    <col min="24" max="24" width="13.42578125" style="1" customWidth="1"/>
    <col min="25" max="25" width="12.1406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s="51" customFormat="1" ht="15.75" customHeight="1" x14ac:dyDescent="0.25">
      <c r="A3" s="334" t="s">
        <v>6066</v>
      </c>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x14ac:dyDescent="0.25">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6932</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511">
        <v>1</v>
      </c>
      <c r="B10" s="511" t="s">
        <v>6068</v>
      </c>
      <c r="C10" s="348" t="s">
        <v>6069</v>
      </c>
      <c r="D10" s="114" t="s">
        <v>32</v>
      </c>
      <c r="E10" s="348" t="s">
        <v>5600</v>
      </c>
      <c r="F10" s="114" t="s">
        <v>709</v>
      </c>
      <c r="G10" s="348">
        <v>0.8</v>
      </c>
      <c r="H10" s="348">
        <v>0.68</v>
      </c>
      <c r="I10" s="348" t="s">
        <v>6067</v>
      </c>
      <c r="J10" s="114">
        <v>150.9</v>
      </c>
      <c r="K10" s="66">
        <v>325</v>
      </c>
      <c r="L10" s="66">
        <v>8</v>
      </c>
      <c r="M10" s="66">
        <v>2012</v>
      </c>
      <c r="N10" s="114">
        <v>2024</v>
      </c>
      <c r="O10" s="114">
        <v>2025</v>
      </c>
      <c r="P10" s="113" t="s">
        <v>1770</v>
      </c>
      <c r="Q10" s="113" t="s">
        <v>257</v>
      </c>
      <c r="R10" s="112">
        <f t="shared" ref="R10:R41" si="0">IF(M10="","",M10+P10)</f>
        <v>2047</v>
      </c>
      <c r="S10" s="114" t="s">
        <v>63</v>
      </c>
      <c r="T10" s="114"/>
      <c r="U10" s="112">
        <f t="shared" ref="U10:U14" si="1">IFERROR(IF(S10="",R10,S10+T10),R10)</f>
        <v>2047</v>
      </c>
      <c r="V10" s="511">
        <v>1</v>
      </c>
      <c r="W10" s="511"/>
      <c r="X10" s="511">
        <v>1</v>
      </c>
      <c r="Y10" s="511" t="s">
        <v>7003</v>
      </c>
    </row>
    <row r="11" spans="1:25" s="2" customFormat="1" ht="30.2" customHeight="1" x14ac:dyDescent="0.2">
      <c r="A11" s="511"/>
      <c r="B11" s="511"/>
      <c r="C11" s="348"/>
      <c r="D11" s="114" t="s">
        <v>32</v>
      </c>
      <c r="E11" s="348"/>
      <c r="F11" s="114" t="s">
        <v>709</v>
      </c>
      <c r="G11" s="348"/>
      <c r="H11" s="348"/>
      <c r="I11" s="348"/>
      <c r="J11" s="114">
        <v>159.80000000000001</v>
      </c>
      <c r="K11" s="66">
        <v>108</v>
      </c>
      <c r="L11" s="66">
        <v>4</v>
      </c>
      <c r="M11" s="66">
        <v>2012</v>
      </c>
      <c r="N11" s="114">
        <v>2024</v>
      </c>
      <c r="O11" s="114">
        <v>2025</v>
      </c>
      <c r="P11" s="113" t="s">
        <v>1770</v>
      </c>
      <c r="Q11" s="113" t="s">
        <v>257</v>
      </c>
      <c r="R11" s="112">
        <f t="shared" si="0"/>
        <v>2047</v>
      </c>
      <c r="S11" s="114" t="s">
        <v>63</v>
      </c>
      <c r="T11" s="114"/>
      <c r="U11" s="112">
        <f t="shared" si="1"/>
        <v>2047</v>
      </c>
      <c r="V11" s="511"/>
      <c r="W11" s="511"/>
      <c r="X11" s="511"/>
      <c r="Y11" s="511"/>
    </row>
    <row r="12" spans="1:25" s="2" customFormat="1" ht="30.2" customHeight="1" x14ac:dyDescent="0.2">
      <c r="A12" s="511"/>
      <c r="B12" s="511"/>
      <c r="C12" s="348"/>
      <c r="D12" s="114" t="s">
        <v>32</v>
      </c>
      <c r="E12" s="348"/>
      <c r="F12" s="114" t="s">
        <v>709</v>
      </c>
      <c r="G12" s="348"/>
      <c r="H12" s="348"/>
      <c r="I12" s="348"/>
      <c r="J12" s="114">
        <v>3.5</v>
      </c>
      <c r="K12" s="114">
        <v>32</v>
      </c>
      <c r="L12" s="114">
        <v>3</v>
      </c>
      <c r="M12" s="114">
        <v>2012</v>
      </c>
      <c r="N12" s="114">
        <v>2024</v>
      </c>
      <c r="O12" s="114">
        <v>2025</v>
      </c>
      <c r="P12" s="113" t="s">
        <v>1770</v>
      </c>
      <c r="Q12" s="113" t="s">
        <v>257</v>
      </c>
      <c r="R12" s="112">
        <f t="shared" si="0"/>
        <v>2047</v>
      </c>
      <c r="S12" s="114" t="s">
        <v>63</v>
      </c>
      <c r="T12" s="114"/>
      <c r="U12" s="112">
        <f t="shared" si="1"/>
        <v>2047</v>
      </c>
      <c r="V12" s="511"/>
      <c r="W12" s="511"/>
      <c r="X12" s="511"/>
      <c r="Y12" s="511"/>
    </row>
    <row r="13" spans="1:25" s="2" customFormat="1" ht="30.2" customHeight="1" x14ac:dyDescent="0.2">
      <c r="A13" s="348">
        <v>2</v>
      </c>
      <c r="B13" s="347" t="s">
        <v>6070</v>
      </c>
      <c r="C13" s="348" t="s">
        <v>6071</v>
      </c>
      <c r="D13" s="348" t="s">
        <v>6072</v>
      </c>
      <c r="E13" s="348" t="s">
        <v>6073</v>
      </c>
      <c r="F13" s="114" t="s">
        <v>709</v>
      </c>
      <c r="G13" s="348"/>
      <c r="H13" s="348">
        <v>0.68</v>
      </c>
      <c r="I13" s="348" t="s">
        <v>6074</v>
      </c>
      <c r="J13" s="114">
        <v>49.29</v>
      </c>
      <c r="K13" s="114">
        <v>325</v>
      </c>
      <c r="L13" s="114">
        <v>8</v>
      </c>
      <c r="M13" s="114">
        <v>2019</v>
      </c>
      <c r="N13" s="114">
        <v>2024</v>
      </c>
      <c r="O13" s="114">
        <v>2025</v>
      </c>
      <c r="P13" s="114">
        <v>20</v>
      </c>
      <c r="Q13" s="113" t="s">
        <v>83</v>
      </c>
      <c r="R13" s="112">
        <f t="shared" si="0"/>
        <v>2039</v>
      </c>
      <c r="S13" s="114" t="s">
        <v>63</v>
      </c>
      <c r="T13" s="114"/>
      <c r="U13" s="112">
        <f t="shared" si="1"/>
        <v>2039</v>
      </c>
      <c r="V13" s="348">
        <v>1</v>
      </c>
      <c r="W13" s="348"/>
      <c r="X13" s="348">
        <v>1</v>
      </c>
      <c r="Y13" s="348" t="s">
        <v>7003</v>
      </c>
    </row>
    <row r="14" spans="1:25" s="2" customFormat="1" ht="33.75" customHeight="1" x14ac:dyDescent="0.2">
      <c r="A14" s="348"/>
      <c r="B14" s="347"/>
      <c r="C14" s="348"/>
      <c r="D14" s="348"/>
      <c r="E14" s="348"/>
      <c r="F14" s="114" t="s">
        <v>709</v>
      </c>
      <c r="G14" s="348"/>
      <c r="H14" s="348"/>
      <c r="I14" s="348"/>
      <c r="J14" s="114">
        <v>41.12</v>
      </c>
      <c r="K14" s="114">
        <v>108</v>
      </c>
      <c r="L14" s="114">
        <v>5</v>
      </c>
      <c r="M14" s="114">
        <v>2019</v>
      </c>
      <c r="N14" s="114">
        <v>2024</v>
      </c>
      <c r="O14" s="114">
        <v>2025</v>
      </c>
      <c r="P14" s="114">
        <v>20</v>
      </c>
      <c r="Q14" s="113" t="s">
        <v>83</v>
      </c>
      <c r="R14" s="112">
        <f t="shared" si="0"/>
        <v>2039</v>
      </c>
      <c r="S14" s="114" t="s">
        <v>63</v>
      </c>
      <c r="T14" s="114"/>
      <c r="U14" s="112">
        <f t="shared" si="1"/>
        <v>2039</v>
      </c>
      <c r="V14" s="348"/>
      <c r="W14" s="348"/>
      <c r="X14" s="348"/>
      <c r="Y14" s="348"/>
    </row>
    <row r="15" spans="1:25" s="2" customFormat="1" ht="38.25" customHeight="1" x14ac:dyDescent="0.2">
      <c r="A15" s="348">
        <v>3</v>
      </c>
      <c r="B15" s="348" t="s">
        <v>6075</v>
      </c>
      <c r="C15" s="348" t="s">
        <v>6076</v>
      </c>
      <c r="D15" s="348" t="s">
        <v>6072</v>
      </c>
      <c r="E15" s="348" t="s">
        <v>6073</v>
      </c>
      <c r="F15" s="348" t="s">
        <v>709</v>
      </c>
      <c r="G15" s="348"/>
      <c r="H15" s="348">
        <v>0.68</v>
      </c>
      <c r="I15" s="348" t="s">
        <v>6074</v>
      </c>
      <c r="J15" s="114">
        <v>48.93</v>
      </c>
      <c r="K15" s="114">
        <v>325</v>
      </c>
      <c r="L15" s="114">
        <v>8</v>
      </c>
      <c r="M15" s="114">
        <v>2019</v>
      </c>
      <c r="N15" s="114">
        <v>2021</v>
      </c>
      <c r="O15" s="114">
        <v>2025</v>
      </c>
      <c r="P15" s="114">
        <v>20</v>
      </c>
      <c r="Q15" s="113" t="s">
        <v>83</v>
      </c>
      <c r="R15" s="112">
        <f t="shared" si="0"/>
        <v>2039</v>
      </c>
      <c r="S15" s="114" t="s">
        <v>63</v>
      </c>
      <c r="T15" s="114"/>
      <c r="U15" s="112">
        <f t="shared" ref="U15:U41" si="2">IFERROR(IF(S15="",R15,S15+T15),R15)</f>
        <v>2039</v>
      </c>
      <c r="V15" s="348">
        <v>43</v>
      </c>
      <c r="W15" s="348">
        <f>X15-V15</f>
        <v>86</v>
      </c>
      <c r="X15" s="348">
        <v>129</v>
      </c>
      <c r="Y15" s="348" t="s">
        <v>7003</v>
      </c>
    </row>
    <row r="16" spans="1:25" s="2" customFormat="1" ht="37.5" customHeight="1" x14ac:dyDescent="0.2">
      <c r="A16" s="348"/>
      <c r="B16" s="348"/>
      <c r="C16" s="348"/>
      <c r="D16" s="348"/>
      <c r="E16" s="348"/>
      <c r="F16" s="348"/>
      <c r="G16" s="348"/>
      <c r="H16" s="348"/>
      <c r="I16" s="348"/>
      <c r="J16" s="114">
        <v>17.23</v>
      </c>
      <c r="K16" s="114">
        <v>108</v>
      </c>
      <c r="L16" s="114">
        <v>5</v>
      </c>
      <c r="M16" s="114">
        <v>2019</v>
      </c>
      <c r="N16" s="114">
        <v>2021</v>
      </c>
      <c r="O16" s="114">
        <v>2025</v>
      </c>
      <c r="P16" s="114">
        <v>20</v>
      </c>
      <c r="Q16" s="113" t="s">
        <v>83</v>
      </c>
      <c r="R16" s="112">
        <f t="shared" si="0"/>
        <v>2039</v>
      </c>
      <c r="S16" s="114" t="s">
        <v>63</v>
      </c>
      <c r="T16" s="114"/>
      <c r="U16" s="112">
        <f t="shared" si="2"/>
        <v>2039</v>
      </c>
      <c r="V16" s="348"/>
      <c r="W16" s="348"/>
      <c r="X16" s="348"/>
      <c r="Y16" s="348"/>
    </row>
    <row r="17" spans="1:25" s="2" customFormat="1" ht="30.2" customHeight="1" x14ac:dyDescent="0.2">
      <c r="A17" s="348">
        <v>4</v>
      </c>
      <c r="B17" s="348" t="s">
        <v>6077</v>
      </c>
      <c r="C17" s="348" t="s">
        <v>6078</v>
      </c>
      <c r="D17" s="114" t="s">
        <v>6079</v>
      </c>
      <c r="E17" s="348" t="s">
        <v>6080</v>
      </c>
      <c r="F17" s="348" t="s">
        <v>64</v>
      </c>
      <c r="G17" s="348"/>
      <c r="H17" s="348">
        <v>0.04</v>
      </c>
      <c r="I17" s="348" t="s">
        <v>6081</v>
      </c>
      <c r="J17" s="348">
        <v>28.07</v>
      </c>
      <c r="K17" s="114">
        <v>89</v>
      </c>
      <c r="L17" s="114">
        <v>4</v>
      </c>
      <c r="M17" s="114">
        <v>2019</v>
      </c>
      <c r="N17" s="114">
        <v>2021</v>
      </c>
      <c r="O17" s="114">
        <v>2025</v>
      </c>
      <c r="P17" s="114">
        <v>20</v>
      </c>
      <c r="Q17" s="113" t="s">
        <v>83</v>
      </c>
      <c r="R17" s="112">
        <f t="shared" si="0"/>
        <v>2039</v>
      </c>
      <c r="S17" s="114" t="s">
        <v>63</v>
      </c>
      <c r="T17" s="114"/>
      <c r="U17" s="112">
        <f t="shared" si="2"/>
        <v>2039</v>
      </c>
      <c r="V17" s="348">
        <v>47</v>
      </c>
      <c r="W17" s="348">
        <v>94</v>
      </c>
      <c r="X17" s="348">
        <v>141</v>
      </c>
      <c r="Y17" s="348" t="s">
        <v>7003</v>
      </c>
    </row>
    <row r="18" spans="1:25" s="2" customFormat="1" ht="30.2" customHeight="1" x14ac:dyDescent="0.2">
      <c r="A18" s="348"/>
      <c r="B18" s="348"/>
      <c r="C18" s="348"/>
      <c r="D18" s="114" t="s">
        <v>6082</v>
      </c>
      <c r="E18" s="348"/>
      <c r="F18" s="348"/>
      <c r="G18" s="348"/>
      <c r="H18" s="348"/>
      <c r="I18" s="348"/>
      <c r="J18" s="348"/>
      <c r="K18" s="114">
        <v>89</v>
      </c>
      <c r="L18" s="114">
        <v>4</v>
      </c>
      <c r="M18" s="114">
        <v>2019</v>
      </c>
      <c r="N18" s="114">
        <v>2021</v>
      </c>
      <c r="O18" s="114">
        <v>2025</v>
      </c>
      <c r="P18" s="114">
        <v>20</v>
      </c>
      <c r="Q18" s="113" t="s">
        <v>83</v>
      </c>
      <c r="R18" s="112">
        <f t="shared" si="0"/>
        <v>2039</v>
      </c>
      <c r="S18" s="114" t="s">
        <v>63</v>
      </c>
      <c r="T18" s="114"/>
      <c r="U18" s="112">
        <f t="shared" si="2"/>
        <v>2039</v>
      </c>
      <c r="V18" s="348"/>
      <c r="W18" s="348"/>
      <c r="X18" s="348"/>
      <c r="Y18" s="348"/>
    </row>
    <row r="19" spans="1:25" s="2" customFormat="1" ht="30.2" customHeight="1" x14ac:dyDescent="0.2">
      <c r="A19" s="348"/>
      <c r="B19" s="348"/>
      <c r="C19" s="348"/>
      <c r="D19" s="114" t="s">
        <v>6083</v>
      </c>
      <c r="E19" s="348"/>
      <c r="F19" s="348"/>
      <c r="G19" s="348"/>
      <c r="H19" s="348"/>
      <c r="I19" s="348"/>
      <c r="J19" s="114">
        <v>12.47</v>
      </c>
      <c r="K19" s="114">
        <v>57</v>
      </c>
      <c r="L19" s="114">
        <v>4</v>
      </c>
      <c r="M19" s="114">
        <v>2019</v>
      </c>
      <c r="N19" s="114">
        <v>2021</v>
      </c>
      <c r="O19" s="114">
        <v>2025</v>
      </c>
      <c r="P19" s="114">
        <v>20</v>
      </c>
      <c r="Q19" s="113" t="s">
        <v>83</v>
      </c>
      <c r="R19" s="112">
        <f t="shared" si="0"/>
        <v>2039</v>
      </c>
      <c r="S19" s="114" t="s">
        <v>63</v>
      </c>
      <c r="T19" s="114"/>
      <c r="U19" s="112">
        <f t="shared" si="2"/>
        <v>2039</v>
      </c>
      <c r="V19" s="348"/>
      <c r="W19" s="348"/>
      <c r="X19" s="348"/>
      <c r="Y19" s="348"/>
    </row>
    <row r="20" spans="1:25" s="2" customFormat="1" ht="30.2" customHeight="1" x14ac:dyDescent="0.2">
      <c r="A20" s="348"/>
      <c r="B20" s="348"/>
      <c r="C20" s="348"/>
      <c r="D20" s="114" t="s">
        <v>6084</v>
      </c>
      <c r="E20" s="348"/>
      <c r="F20" s="348"/>
      <c r="G20" s="348"/>
      <c r="H20" s="348"/>
      <c r="I20" s="348"/>
      <c r="J20" s="114">
        <v>26.934999999999999</v>
      </c>
      <c r="K20" s="114">
        <v>32</v>
      </c>
      <c r="L20" s="114">
        <v>4</v>
      </c>
      <c r="M20" s="114">
        <v>2019</v>
      </c>
      <c r="N20" s="114">
        <v>2021</v>
      </c>
      <c r="O20" s="114">
        <v>2025</v>
      </c>
      <c r="P20" s="114">
        <v>20</v>
      </c>
      <c r="Q20" s="113" t="s">
        <v>83</v>
      </c>
      <c r="R20" s="112">
        <f t="shared" si="0"/>
        <v>2039</v>
      </c>
      <c r="S20" s="114" t="s">
        <v>63</v>
      </c>
      <c r="T20" s="114"/>
      <c r="U20" s="112">
        <f t="shared" si="2"/>
        <v>2039</v>
      </c>
      <c r="V20" s="348"/>
      <c r="W20" s="348"/>
      <c r="X20" s="348"/>
      <c r="Y20" s="348"/>
    </row>
    <row r="21" spans="1:25" s="2" customFormat="1" ht="30.2" customHeight="1" x14ac:dyDescent="0.2">
      <c r="A21" s="348">
        <v>5</v>
      </c>
      <c r="B21" s="348" t="s">
        <v>6085</v>
      </c>
      <c r="C21" s="348" t="s">
        <v>6086</v>
      </c>
      <c r="D21" s="348" t="s">
        <v>6087</v>
      </c>
      <c r="E21" s="348" t="s">
        <v>6088</v>
      </c>
      <c r="F21" s="348" t="s">
        <v>561</v>
      </c>
      <c r="G21" s="348"/>
      <c r="H21" s="348">
        <v>0.1</v>
      </c>
      <c r="I21" s="348" t="s">
        <v>6081</v>
      </c>
      <c r="J21" s="114">
        <v>65.849999999999994</v>
      </c>
      <c r="K21" s="114">
        <v>219</v>
      </c>
      <c r="L21" s="114">
        <v>6</v>
      </c>
      <c r="M21" s="114">
        <v>2019</v>
      </c>
      <c r="N21" s="114">
        <v>2023</v>
      </c>
      <c r="O21" s="114">
        <v>2025</v>
      </c>
      <c r="P21" s="114">
        <v>20</v>
      </c>
      <c r="Q21" s="113" t="s">
        <v>83</v>
      </c>
      <c r="R21" s="112">
        <f t="shared" si="0"/>
        <v>2039</v>
      </c>
      <c r="S21" s="114" t="s">
        <v>63</v>
      </c>
      <c r="T21" s="114"/>
      <c r="U21" s="112">
        <f t="shared" si="2"/>
        <v>2039</v>
      </c>
      <c r="V21" s="348">
        <v>17</v>
      </c>
      <c r="W21" s="348">
        <v>3</v>
      </c>
      <c r="X21" s="348">
        <v>20</v>
      </c>
      <c r="Y21" s="348" t="s">
        <v>7003</v>
      </c>
    </row>
    <row r="22" spans="1:25" s="2" customFormat="1" ht="30.2" customHeight="1" x14ac:dyDescent="0.2">
      <c r="A22" s="348"/>
      <c r="B22" s="348"/>
      <c r="C22" s="348"/>
      <c r="D22" s="348"/>
      <c r="E22" s="348"/>
      <c r="F22" s="348"/>
      <c r="G22" s="348"/>
      <c r="H22" s="348"/>
      <c r="I22" s="348"/>
      <c r="J22" s="114">
        <v>8</v>
      </c>
      <c r="K22" s="114">
        <v>108</v>
      </c>
      <c r="L22" s="114">
        <v>5</v>
      </c>
      <c r="M22" s="114">
        <v>2019</v>
      </c>
      <c r="N22" s="114">
        <v>2023</v>
      </c>
      <c r="O22" s="114">
        <v>2025</v>
      </c>
      <c r="P22" s="114">
        <v>20</v>
      </c>
      <c r="Q22" s="113" t="s">
        <v>83</v>
      </c>
      <c r="R22" s="112">
        <f t="shared" si="0"/>
        <v>2039</v>
      </c>
      <c r="S22" s="114" t="s">
        <v>63</v>
      </c>
      <c r="T22" s="114"/>
      <c r="U22" s="112">
        <f t="shared" si="2"/>
        <v>2039</v>
      </c>
      <c r="V22" s="348"/>
      <c r="W22" s="348"/>
      <c r="X22" s="348"/>
      <c r="Y22" s="348"/>
    </row>
    <row r="23" spans="1:25" s="2" customFormat="1" ht="30.2" customHeight="1" x14ac:dyDescent="0.2">
      <c r="A23" s="348"/>
      <c r="B23" s="348"/>
      <c r="C23" s="348"/>
      <c r="D23" s="348"/>
      <c r="E23" s="348"/>
      <c r="F23" s="348"/>
      <c r="G23" s="348"/>
      <c r="H23" s="348"/>
      <c r="I23" s="348"/>
      <c r="J23" s="114">
        <v>5.0999999999999996</v>
      </c>
      <c r="K23" s="114">
        <v>89</v>
      </c>
      <c r="L23" s="114">
        <v>5</v>
      </c>
      <c r="M23" s="114">
        <v>2019</v>
      </c>
      <c r="N23" s="114">
        <v>2023</v>
      </c>
      <c r="O23" s="114">
        <v>2025</v>
      </c>
      <c r="P23" s="114">
        <v>20</v>
      </c>
      <c r="Q23" s="113" t="s">
        <v>83</v>
      </c>
      <c r="R23" s="112">
        <f t="shared" si="0"/>
        <v>2039</v>
      </c>
      <c r="S23" s="114" t="s">
        <v>63</v>
      </c>
      <c r="T23" s="114"/>
      <c r="U23" s="112">
        <f t="shared" si="2"/>
        <v>2039</v>
      </c>
      <c r="V23" s="348"/>
      <c r="W23" s="348"/>
      <c r="X23" s="348"/>
      <c r="Y23" s="348"/>
    </row>
    <row r="24" spans="1:25" s="2" customFormat="1" ht="30.2" customHeight="1" x14ac:dyDescent="0.2">
      <c r="A24" s="348">
        <v>6</v>
      </c>
      <c r="B24" s="348" t="s">
        <v>6089</v>
      </c>
      <c r="C24" s="348" t="s">
        <v>6090</v>
      </c>
      <c r="D24" s="348" t="s">
        <v>6091</v>
      </c>
      <c r="E24" s="348" t="s">
        <v>6092</v>
      </c>
      <c r="F24" s="348" t="s">
        <v>561</v>
      </c>
      <c r="G24" s="348"/>
      <c r="H24" s="348">
        <v>0.02</v>
      </c>
      <c r="I24" s="348" t="s">
        <v>6081</v>
      </c>
      <c r="J24" s="114">
        <v>44.99</v>
      </c>
      <c r="K24" s="114">
        <v>159</v>
      </c>
      <c r="L24" s="114">
        <v>6</v>
      </c>
      <c r="M24" s="114">
        <v>2019</v>
      </c>
      <c r="N24" s="114">
        <v>2021</v>
      </c>
      <c r="O24" s="114">
        <v>2025</v>
      </c>
      <c r="P24" s="114">
        <v>20</v>
      </c>
      <c r="Q24" s="113" t="s">
        <v>83</v>
      </c>
      <c r="R24" s="112">
        <f t="shared" si="0"/>
        <v>2039</v>
      </c>
      <c r="S24" s="114" t="s">
        <v>63</v>
      </c>
      <c r="T24" s="114"/>
      <c r="U24" s="112">
        <f t="shared" si="2"/>
        <v>2039</v>
      </c>
      <c r="V24" s="348">
        <v>17</v>
      </c>
      <c r="W24" s="348">
        <v>34</v>
      </c>
      <c r="X24" s="348">
        <v>51</v>
      </c>
      <c r="Y24" s="348" t="s">
        <v>7003</v>
      </c>
    </row>
    <row r="25" spans="1:25" s="2" customFormat="1" ht="30.2" customHeight="1" x14ac:dyDescent="0.2">
      <c r="A25" s="348"/>
      <c r="B25" s="348"/>
      <c r="C25" s="348"/>
      <c r="D25" s="348"/>
      <c r="E25" s="348"/>
      <c r="F25" s="348"/>
      <c r="G25" s="348"/>
      <c r="H25" s="348"/>
      <c r="I25" s="348"/>
      <c r="J25" s="114">
        <v>4</v>
      </c>
      <c r="K25" s="114">
        <v>108</v>
      </c>
      <c r="L25" s="114">
        <v>5</v>
      </c>
      <c r="M25" s="114">
        <v>2019</v>
      </c>
      <c r="N25" s="114">
        <v>2021</v>
      </c>
      <c r="O25" s="114">
        <v>2025</v>
      </c>
      <c r="P25" s="114">
        <v>20</v>
      </c>
      <c r="Q25" s="113" t="s">
        <v>83</v>
      </c>
      <c r="R25" s="112">
        <f t="shared" si="0"/>
        <v>2039</v>
      </c>
      <c r="S25" s="114" t="s">
        <v>63</v>
      </c>
      <c r="T25" s="114"/>
      <c r="U25" s="112">
        <f t="shared" si="2"/>
        <v>2039</v>
      </c>
      <c r="V25" s="348"/>
      <c r="W25" s="348"/>
      <c r="X25" s="348"/>
      <c r="Y25" s="348"/>
    </row>
    <row r="26" spans="1:25" s="2" customFormat="1" ht="30.2" customHeight="1" x14ac:dyDescent="0.2">
      <c r="A26" s="348"/>
      <c r="B26" s="348"/>
      <c r="C26" s="348"/>
      <c r="D26" s="348"/>
      <c r="E26" s="348"/>
      <c r="F26" s="348"/>
      <c r="G26" s="348"/>
      <c r="H26" s="348"/>
      <c r="I26" s="348"/>
      <c r="J26" s="114">
        <v>0.2</v>
      </c>
      <c r="K26" s="114">
        <v>89</v>
      </c>
      <c r="L26" s="114">
        <v>5</v>
      </c>
      <c r="M26" s="114">
        <v>2019</v>
      </c>
      <c r="N26" s="114">
        <v>2021</v>
      </c>
      <c r="O26" s="114">
        <v>2025</v>
      </c>
      <c r="P26" s="114">
        <v>20</v>
      </c>
      <c r="Q26" s="113" t="s">
        <v>83</v>
      </c>
      <c r="R26" s="112">
        <f t="shared" si="0"/>
        <v>2039</v>
      </c>
      <c r="S26" s="114" t="s">
        <v>63</v>
      </c>
      <c r="T26" s="114"/>
      <c r="U26" s="112">
        <f t="shared" si="2"/>
        <v>2039</v>
      </c>
      <c r="V26" s="348"/>
      <c r="W26" s="348"/>
      <c r="X26" s="348"/>
      <c r="Y26" s="348"/>
    </row>
    <row r="27" spans="1:25" s="2" customFormat="1" ht="30.2" customHeight="1" x14ac:dyDescent="0.2">
      <c r="A27" s="348">
        <v>7</v>
      </c>
      <c r="B27" s="348" t="s">
        <v>6093</v>
      </c>
      <c r="C27" s="348" t="s">
        <v>6094</v>
      </c>
      <c r="D27" s="348" t="s">
        <v>5839</v>
      </c>
      <c r="E27" s="348" t="s">
        <v>6095</v>
      </c>
      <c r="F27" s="348" t="s">
        <v>709</v>
      </c>
      <c r="G27" s="348"/>
      <c r="H27" s="348" t="s">
        <v>5838</v>
      </c>
      <c r="I27" s="348" t="s">
        <v>6081</v>
      </c>
      <c r="J27" s="114">
        <v>51.04</v>
      </c>
      <c r="K27" s="114">
        <v>273</v>
      </c>
      <c r="L27" s="114">
        <v>8</v>
      </c>
      <c r="M27" s="114">
        <v>2019</v>
      </c>
      <c r="N27" s="114">
        <v>2023</v>
      </c>
      <c r="O27" s="114">
        <v>2025</v>
      </c>
      <c r="P27" s="114">
        <v>20</v>
      </c>
      <c r="Q27" s="113" t="s">
        <v>83</v>
      </c>
      <c r="R27" s="112">
        <f t="shared" si="0"/>
        <v>2039</v>
      </c>
      <c r="S27" s="114" t="s">
        <v>63</v>
      </c>
      <c r="T27" s="114"/>
      <c r="U27" s="112">
        <f t="shared" si="2"/>
        <v>2039</v>
      </c>
      <c r="V27" s="348">
        <v>43</v>
      </c>
      <c r="W27" s="348">
        <v>9</v>
      </c>
      <c r="X27" s="348">
        <v>52</v>
      </c>
      <c r="Y27" s="348" t="s">
        <v>7003</v>
      </c>
    </row>
    <row r="28" spans="1:25" s="2" customFormat="1" ht="30.2" customHeight="1" x14ac:dyDescent="0.2">
      <c r="A28" s="348"/>
      <c r="B28" s="348"/>
      <c r="C28" s="348"/>
      <c r="D28" s="348"/>
      <c r="E28" s="348"/>
      <c r="F28" s="348"/>
      <c r="G28" s="348"/>
      <c r="H28" s="348"/>
      <c r="I28" s="348"/>
      <c r="J28" s="114">
        <v>18.754999999999999</v>
      </c>
      <c r="K28" s="114">
        <v>159</v>
      </c>
      <c r="L28" s="114">
        <v>6</v>
      </c>
      <c r="M28" s="114">
        <v>2019</v>
      </c>
      <c r="N28" s="114">
        <v>2023</v>
      </c>
      <c r="O28" s="114">
        <v>2025</v>
      </c>
      <c r="P28" s="114">
        <v>20</v>
      </c>
      <c r="Q28" s="113" t="s">
        <v>83</v>
      </c>
      <c r="R28" s="112">
        <f t="shared" si="0"/>
        <v>2039</v>
      </c>
      <c r="S28" s="114" t="s">
        <v>63</v>
      </c>
      <c r="T28" s="114"/>
      <c r="U28" s="112">
        <f t="shared" si="2"/>
        <v>2039</v>
      </c>
      <c r="V28" s="348"/>
      <c r="W28" s="348"/>
      <c r="X28" s="348"/>
      <c r="Y28" s="348"/>
    </row>
    <row r="29" spans="1:25" s="2" customFormat="1" ht="30.2" customHeight="1" x14ac:dyDescent="0.2">
      <c r="A29" s="348"/>
      <c r="B29" s="348"/>
      <c r="C29" s="348"/>
      <c r="D29" s="348"/>
      <c r="E29" s="348"/>
      <c r="F29" s="348"/>
      <c r="G29" s="348"/>
      <c r="H29" s="348"/>
      <c r="I29" s="348"/>
      <c r="J29" s="114">
        <v>24.175000000000001</v>
      </c>
      <c r="K29" s="114">
        <v>108</v>
      </c>
      <c r="L29" s="114">
        <v>5</v>
      </c>
      <c r="M29" s="114">
        <v>2019</v>
      </c>
      <c r="N29" s="114">
        <v>2023</v>
      </c>
      <c r="O29" s="114">
        <v>2025</v>
      </c>
      <c r="P29" s="114">
        <v>20</v>
      </c>
      <c r="Q29" s="113" t="s">
        <v>83</v>
      </c>
      <c r="R29" s="112">
        <f t="shared" si="0"/>
        <v>2039</v>
      </c>
      <c r="S29" s="114" t="s">
        <v>63</v>
      </c>
      <c r="T29" s="114"/>
      <c r="U29" s="112">
        <f t="shared" si="2"/>
        <v>2039</v>
      </c>
      <c r="V29" s="348"/>
      <c r="W29" s="348"/>
      <c r="X29" s="348"/>
      <c r="Y29" s="348"/>
    </row>
    <row r="30" spans="1:25" s="2" customFormat="1" ht="30.2" customHeight="1" x14ac:dyDescent="0.2">
      <c r="A30" s="348"/>
      <c r="B30" s="348"/>
      <c r="C30" s="348"/>
      <c r="D30" s="348"/>
      <c r="E30" s="348"/>
      <c r="F30" s="348"/>
      <c r="G30" s="348"/>
      <c r="H30" s="348"/>
      <c r="I30" s="348"/>
      <c r="J30" s="114">
        <v>0.59499999999999997</v>
      </c>
      <c r="K30" s="114">
        <v>57</v>
      </c>
      <c r="L30" s="114">
        <v>6</v>
      </c>
      <c r="M30" s="114">
        <v>2019</v>
      </c>
      <c r="N30" s="114">
        <v>2023</v>
      </c>
      <c r="O30" s="114">
        <v>2025</v>
      </c>
      <c r="P30" s="114">
        <v>20</v>
      </c>
      <c r="Q30" s="113" t="s">
        <v>83</v>
      </c>
      <c r="R30" s="112">
        <f t="shared" si="0"/>
        <v>2039</v>
      </c>
      <c r="S30" s="114" t="s">
        <v>63</v>
      </c>
      <c r="T30" s="114"/>
      <c r="U30" s="112">
        <f t="shared" si="2"/>
        <v>2039</v>
      </c>
      <c r="V30" s="348"/>
      <c r="W30" s="348"/>
      <c r="X30" s="348"/>
      <c r="Y30" s="348"/>
    </row>
    <row r="31" spans="1:25" s="2" customFormat="1" ht="30.2" customHeight="1" x14ac:dyDescent="0.2">
      <c r="A31" s="348"/>
      <c r="B31" s="348"/>
      <c r="C31" s="348"/>
      <c r="D31" s="348"/>
      <c r="E31" s="348"/>
      <c r="F31" s="348"/>
      <c r="G31" s="348"/>
      <c r="H31" s="348"/>
      <c r="I31" s="348"/>
      <c r="J31" s="114">
        <v>0.3</v>
      </c>
      <c r="K31" s="114">
        <v>57</v>
      </c>
      <c r="L31" s="114">
        <v>5</v>
      </c>
      <c r="M31" s="114">
        <v>2019</v>
      </c>
      <c r="N31" s="114">
        <v>2023</v>
      </c>
      <c r="O31" s="114">
        <v>2025</v>
      </c>
      <c r="P31" s="114">
        <v>20</v>
      </c>
      <c r="Q31" s="113" t="s">
        <v>83</v>
      </c>
      <c r="R31" s="112">
        <f t="shared" si="0"/>
        <v>2039</v>
      </c>
      <c r="S31" s="114" t="s">
        <v>63</v>
      </c>
      <c r="T31" s="114"/>
      <c r="U31" s="112">
        <f t="shared" si="2"/>
        <v>2039</v>
      </c>
      <c r="V31" s="348"/>
      <c r="W31" s="348"/>
      <c r="X31" s="348"/>
      <c r="Y31" s="348"/>
    </row>
    <row r="32" spans="1:25" s="2" customFormat="1" ht="30.2" customHeight="1" x14ac:dyDescent="0.2">
      <c r="A32" s="348"/>
      <c r="B32" s="348"/>
      <c r="C32" s="348"/>
      <c r="D32" s="348"/>
      <c r="E32" s="348"/>
      <c r="F32" s="348"/>
      <c r="G32" s="348"/>
      <c r="H32" s="348"/>
      <c r="I32" s="348"/>
      <c r="J32" s="114">
        <v>29.285</v>
      </c>
      <c r="K32" s="114">
        <v>108</v>
      </c>
      <c r="L32" s="114">
        <v>4</v>
      </c>
      <c r="M32" s="114">
        <v>2019</v>
      </c>
      <c r="N32" s="114">
        <v>2023</v>
      </c>
      <c r="O32" s="114">
        <v>2025</v>
      </c>
      <c r="P32" s="114">
        <v>20</v>
      </c>
      <c r="Q32" s="113" t="s">
        <v>83</v>
      </c>
      <c r="R32" s="112">
        <f t="shared" si="0"/>
        <v>2039</v>
      </c>
      <c r="S32" s="114" t="s">
        <v>63</v>
      </c>
      <c r="T32" s="114"/>
      <c r="U32" s="112">
        <f t="shared" si="2"/>
        <v>2039</v>
      </c>
      <c r="V32" s="348"/>
      <c r="W32" s="348"/>
      <c r="X32" s="348"/>
      <c r="Y32" s="348"/>
    </row>
    <row r="33" spans="1:25" s="2" customFormat="1" ht="30.2" customHeight="1" x14ac:dyDescent="0.2">
      <c r="A33" s="348"/>
      <c r="B33" s="348"/>
      <c r="C33" s="348"/>
      <c r="D33" s="348"/>
      <c r="E33" s="348"/>
      <c r="F33" s="348"/>
      <c r="G33" s="348"/>
      <c r="H33" s="348"/>
      <c r="I33" s="348"/>
      <c r="J33" s="114">
        <v>0.15</v>
      </c>
      <c r="K33" s="114">
        <v>32</v>
      </c>
      <c r="L33" s="114">
        <v>4</v>
      </c>
      <c r="M33" s="114">
        <v>2019</v>
      </c>
      <c r="N33" s="114">
        <v>2023</v>
      </c>
      <c r="O33" s="114">
        <v>2025</v>
      </c>
      <c r="P33" s="114">
        <v>20</v>
      </c>
      <c r="Q33" s="113" t="s">
        <v>83</v>
      </c>
      <c r="R33" s="112">
        <f t="shared" si="0"/>
        <v>2039</v>
      </c>
      <c r="S33" s="114" t="s">
        <v>63</v>
      </c>
      <c r="T33" s="114"/>
      <c r="U33" s="112">
        <f t="shared" si="2"/>
        <v>2039</v>
      </c>
      <c r="V33" s="348"/>
      <c r="W33" s="348"/>
      <c r="X33" s="348"/>
      <c r="Y33" s="348"/>
    </row>
    <row r="34" spans="1:25" s="2" customFormat="1" ht="30.2" customHeight="1" x14ac:dyDescent="0.2">
      <c r="A34" s="348">
        <v>8</v>
      </c>
      <c r="B34" s="348" t="s">
        <v>6096</v>
      </c>
      <c r="C34" s="348" t="s">
        <v>6097</v>
      </c>
      <c r="D34" s="348" t="s">
        <v>5842</v>
      </c>
      <c r="E34" s="348" t="s">
        <v>6098</v>
      </c>
      <c r="F34" s="348" t="s">
        <v>709</v>
      </c>
      <c r="G34" s="348"/>
      <c r="H34" s="348" t="s">
        <v>5840</v>
      </c>
      <c r="I34" s="348" t="s">
        <v>6081</v>
      </c>
      <c r="J34" s="114">
        <v>73.8</v>
      </c>
      <c r="K34" s="114">
        <v>273</v>
      </c>
      <c r="L34" s="114">
        <v>8</v>
      </c>
      <c r="M34" s="114">
        <v>2019</v>
      </c>
      <c r="N34" s="114">
        <v>2023</v>
      </c>
      <c r="O34" s="114">
        <v>2025</v>
      </c>
      <c r="P34" s="114">
        <v>20</v>
      </c>
      <c r="Q34" s="113" t="s">
        <v>83</v>
      </c>
      <c r="R34" s="112">
        <f t="shared" si="0"/>
        <v>2039</v>
      </c>
      <c r="S34" s="114" t="s">
        <v>63</v>
      </c>
      <c r="T34" s="114"/>
      <c r="U34" s="112">
        <f t="shared" si="2"/>
        <v>2039</v>
      </c>
      <c r="V34" s="348">
        <v>29</v>
      </c>
      <c r="W34" s="348">
        <v>12</v>
      </c>
      <c r="X34" s="348">
        <v>41</v>
      </c>
      <c r="Y34" s="348" t="s">
        <v>7003</v>
      </c>
    </row>
    <row r="35" spans="1:25" s="2" customFormat="1" ht="30.2" customHeight="1" x14ac:dyDescent="0.2">
      <c r="A35" s="348"/>
      <c r="B35" s="348"/>
      <c r="C35" s="348"/>
      <c r="D35" s="348"/>
      <c r="E35" s="348"/>
      <c r="F35" s="348"/>
      <c r="G35" s="348"/>
      <c r="H35" s="348"/>
      <c r="I35" s="348"/>
      <c r="J35" s="114">
        <v>19.984999999999999</v>
      </c>
      <c r="K35" s="114">
        <v>159</v>
      </c>
      <c r="L35" s="114">
        <v>6</v>
      </c>
      <c r="M35" s="114">
        <v>2019</v>
      </c>
      <c r="N35" s="114">
        <v>2023</v>
      </c>
      <c r="O35" s="114">
        <v>2025</v>
      </c>
      <c r="P35" s="114">
        <v>20</v>
      </c>
      <c r="Q35" s="113" t="s">
        <v>83</v>
      </c>
      <c r="R35" s="112">
        <f t="shared" si="0"/>
        <v>2039</v>
      </c>
      <c r="S35" s="114" t="s">
        <v>63</v>
      </c>
      <c r="T35" s="114"/>
      <c r="U35" s="112">
        <f t="shared" si="2"/>
        <v>2039</v>
      </c>
      <c r="V35" s="348"/>
      <c r="W35" s="348"/>
      <c r="X35" s="348"/>
      <c r="Y35" s="348"/>
    </row>
    <row r="36" spans="1:25" s="2" customFormat="1" ht="30.2" customHeight="1" x14ac:dyDescent="0.2">
      <c r="A36" s="348"/>
      <c r="B36" s="348"/>
      <c r="C36" s="348"/>
      <c r="D36" s="348"/>
      <c r="E36" s="348"/>
      <c r="F36" s="348"/>
      <c r="G36" s="348"/>
      <c r="H36" s="348"/>
      <c r="I36" s="348"/>
      <c r="J36" s="114">
        <v>32</v>
      </c>
      <c r="K36" s="114">
        <v>108</v>
      </c>
      <c r="L36" s="114">
        <v>5</v>
      </c>
      <c r="M36" s="114">
        <v>2019</v>
      </c>
      <c r="N36" s="114">
        <v>2023</v>
      </c>
      <c r="O36" s="114">
        <v>2025</v>
      </c>
      <c r="P36" s="114">
        <v>20</v>
      </c>
      <c r="Q36" s="113" t="s">
        <v>83</v>
      </c>
      <c r="R36" s="112">
        <f t="shared" si="0"/>
        <v>2039</v>
      </c>
      <c r="S36" s="114" t="s">
        <v>63</v>
      </c>
      <c r="T36" s="114"/>
      <c r="U36" s="112">
        <f t="shared" si="2"/>
        <v>2039</v>
      </c>
      <c r="V36" s="348"/>
      <c r="W36" s="348"/>
      <c r="X36" s="348"/>
      <c r="Y36" s="348"/>
    </row>
    <row r="37" spans="1:25" s="2" customFormat="1" ht="30.2" customHeight="1" x14ac:dyDescent="0.2">
      <c r="A37" s="348"/>
      <c r="B37" s="348"/>
      <c r="C37" s="348"/>
      <c r="D37" s="348"/>
      <c r="E37" s="348"/>
      <c r="F37" s="348"/>
      <c r="G37" s="348"/>
      <c r="H37" s="348"/>
      <c r="I37" s="348"/>
      <c r="J37" s="114">
        <v>1.3</v>
      </c>
      <c r="K37" s="114">
        <v>57</v>
      </c>
      <c r="L37" s="114">
        <v>5</v>
      </c>
      <c r="M37" s="114">
        <v>2019</v>
      </c>
      <c r="N37" s="114">
        <v>2023</v>
      </c>
      <c r="O37" s="114">
        <v>2025</v>
      </c>
      <c r="P37" s="114">
        <v>20</v>
      </c>
      <c r="Q37" s="113" t="s">
        <v>83</v>
      </c>
      <c r="R37" s="112">
        <f t="shared" si="0"/>
        <v>2039</v>
      </c>
      <c r="S37" s="114" t="s">
        <v>63</v>
      </c>
      <c r="T37" s="114"/>
      <c r="U37" s="112">
        <f t="shared" si="2"/>
        <v>2039</v>
      </c>
      <c r="V37" s="348"/>
      <c r="W37" s="348"/>
      <c r="X37" s="348"/>
      <c r="Y37" s="348"/>
    </row>
    <row r="38" spans="1:25" s="2" customFormat="1" ht="30.2" customHeight="1" x14ac:dyDescent="0.2">
      <c r="A38" s="348"/>
      <c r="B38" s="348"/>
      <c r="C38" s="348"/>
      <c r="D38" s="348"/>
      <c r="E38" s="348"/>
      <c r="F38" s="348"/>
      <c r="G38" s="348"/>
      <c r="H38" s="348"/>
      <c r="I38" s="348"/>
      <c r="J38" s="114">
        <v>0.15</v>
      </c>
      <c r="K38" s="114">
        <v>32</v>
      </c>
      <c r="L38" s="114">
        <v>4</v>
      </c>
      <c r="M38" s="114">
        <v>2019</v>
      </c>
      <c r="N38" s="114">
        <v>2023</v>
      </c>
      <c r="O38" s="114">
        <v>2025</v>
      </c>
      <c r="P38" s="114">
        <v>20</v>
      </c>
      <c r="Q38" s="113" t="s">
        <v>83</v>
      </c>
      <c r="R38" s="112">
        <f t="shared" si="0"/>
        <v>2039</v>
      </c>
      <c r="S38" s="114" t="s">
        <v>63</v>
      </c>
      <c r="T38" s="114"/>
      <c r="U38" s="112">
        <f t="shared" si="2"/>
        <v>2039</v>
      </c>
      <c r="V38" s="348"/>
      <c r="W38" s="348"/>
      <c r="X38" s="348"/>
      <c r="Y38" s="348"/>
    </row>
    <row r="39" spans="1:25" s="2" customFormat="1" ht="30.2" customHeight="1" thickBot="1" x14ac:dyDescent="0.25">
      <c r="A39" s="348"/>
      <c r="B39" s="348"/>
      <c r="C39" s="348"/>
      <c r="D39" s="348"/>
      <c r="E39" s="348"/>
      <c r="F39" s="348"/>
      <c r="G39" s="348"/>
      <c r="H39" s="348"/>
      <c r="I39" s="348"/>
      <c r="J39" s="114">
        <v>34.335000000000001</v>
      </c>
      <c r="K39" s="114">
        <v>108</v>
      </c>
      <c r="L39" s="114">
        <v>4</v>
      </c>
      <c r="M39" s="114">
        <v>2019</v>
      </c>
      <c r="N39" s="114">
        <v>2023</v>
      </c>
      <c r="O39" s="114">
        <v>2025</v>
      </c>
      <c r="P39" s="114">
        <v>20</v>
      </c>
      <c r="Q39" s="113" t="s">
        <v>83</v>
      </c>
      <c r="R39" s="112">
        <f t="shared" si="0"/>
        <v>2039</v>
      </c>
      <c r="S39" s="114" t="s">
        <v>63</v>
      </c>
      <c r="T39" s="114"/>
      <c r="U39" s="112">
        <f t="shared" si="2"/>
        <v>2039</v>
      </c>
      <c r="V39" s="428"/>
      <c r="W39" s="428"/>
      <c r="X39" s="428"/>
      <c r="Y39" s="348"/>
    </row>
    <row r="40" spans="1:25" s="2" customFormat="1" ht="30.2" customHeight="1" thickBot="1" x14ac:dyDescent="0.25">
      <c r="A40" s="53"/>
      <c r="B40" s="53"/>
      <c r="C40" s="53"/>
      <c r="D40" s="53"/>
      <c r="E40" s="53"/>
      <c r="F40" s="53"/>
      <c r="G40" s="53"/>
      <c r="H40" s="53"/>
      <c r="I40" s="53"/>
      <c r="J40" s="53"/>
      <c r="K40" s="53"/>
      <c r="L40" s="53"/>
      <c r="M40" s="53"/>
      <c r="N40" s="53"/>
      <c r="O40" s="53"/>
      <c r="P40" s="53"/>
      <c r="Q40" s="53"/>
      <c r="R40" s="203" t="str">
        <f t="shared" si="0"/>
        <v/>
      </c>
      <c r="S40" s="53"/>
      <c r="T40" s="53"/>
      <c r="U40" s="239" t="str">
        <f t="shared" si="2"/>
        <v/>
      </c>
      <c r="V40" s="242">
        <f>SUM(V10:V39)</f>
        <v>198</v>
      </c>
      <c r="W40" s="241">
        <f>SUM(W10:W39)</f>
        <v>238</v>
      </c>
      <c r="X40" s="240">
        <f>SUM(X10:X39)</f>
        <v>436</v>
      </c>
    </row>
    <row r="41" spans="1:25" s="2" customFormat="1" ht="30.2" customHeight="1" x14ac:dyDescent="0.2">
      <c r="A41" s="50"/>
      <c r="B41" s="50"/>
      <c r="C41" s="57" t="s">
        <v>6124</v>
      </c>
      <c r="D41" s="50"/>
      <c r="E41" s="50"/>
      <c r="F41" s="50"/>
      <c r="G41" s="50"/>
      <c r="H41" s="50"/>
      <c r="I41" s="50"/>
      <c r="J41" s="50"/>
      <c r="K41" s="50"/>
      <c r="L41" s="50"/>
      <c r="M41" s="50"/>
      <c r="N41" s="50"/>
      <c r="O41" s="50"/>
      <c r="P41" s="50"/>
      <c r="Q41" s="50"/>
      <c r="R41" s="6" t="str">
        <f t="shared" si="0"/>
        <v/>
      </c>
      <c r="S41" s="50"/>
      <c r="T41" s="50"/>
      <c r="U41" s="6" t="str">
        <f t="shared" si="2"/>
        <v/>
      </c>
      <c r="V41" s="23"/>
      <c r="W41" s="23"/>
    </row>
  </sheetData>
  <sheetProtection formatCells="0" formatColumns="0" formatRows="0" insertColumns="0" insertRows="0" insertHyperlinks="0" sort="0" autoFilter="0" pivotTables="0"/>
  <autoFilter ref="A9:Y9"/>
  <mergeCells count="130">
    <mergeCell ref="A10:A12"/>
    <mergeCell ref="A13:A14"/>
    <mergeCell ref="A15:A16"/>
    <mergeCell ref="A17:A20"/>
    <mergeCell ref="A21:A23"/>
    <mergeCell ref="A24:A26"/>
    <mergeCell ref="A27:A33"/>
    <mergeCell ref="A34:A39"/>
    <mergeCell ref="B34:B39"/>
    <mergeCell ref="B24:B26"/>
    <mergeCell ref="B13:B14"/>
    <mergeCell ref="B10:B12"/>
    <mergeCell ref="C24:C26"/>
    <mergeCell ref="D24:D26"/>
    <mergeCell ref="E24:E26"/>
    <mergeCell ref="B27:B33"/>
    <mergeCell ref="C27:C33"/>
    <mergeCell ref="D27:D33"/>
    <mergeCell ref="E27:E33"/>
    <mergeCell ref="F34:F39"/>
    <mergeCell ref="C34:C39"/>
    <mergeCell ref="D34:D39"/>
    <mergeCell ref="H27:H33"/>
    <mergeCell ref="I27:I33"/>
    <mergeCell ref="G24:G26"/>
    <mergeCell ref="H24:H26"/>
    <mergeCell ref="I24:I26"/>
    <mergeCell ref="F27:F33"/>
    <mergeCell ref="G27:G33"/>
    <mergeCell ref="F24:F26"/>
    <mergeCell ref="E34:E39"/>
    <mergeCell ref="G34:G39"/>
    <mergeCell ref="H34:H39"/>
    <mergeCell ref="I34:I39"/>
    <mergeCell ref="J17:J18"/>
    <mergeCell ref="B17:B20"/>
    <mergeCell ref="C17:C20"/>
    <mergeCell ref="E17:E20"/>
    <mergeCell ref="F17:F20"/>
    <mergeCell ref="G17:G20"/>
    <mergeCell ref="B21:B23"/>
    <mergeCell ref="C21:C23"/>
    <mergeCell ref="D21:D23"/>
    <mergeCell ref="E21:E23"/>
    <mergeCell ref="H17:H20"/>
    <mergeCell ref="F21:F23"/>
    <mergeCell ref="G21:G23"/>
    <mergeCell ref="H21:H23"/>
    <mergeCell ref="I21:I23"/>
    <mergeCell ref="I15:I16"/>
    <mergeCell ref="B15:B16"/>
    <mergeCell ref="C15:C16"/>
    <mergeCell ref="D15:D16"/>
    <mergeCell ref="E15:E16"/>
    <mergeCell ref="F15:F16"/>
    <mergeCell ref="G15:G16"/>
    <mergeCell ref="H15:H16"/>
    <mergeCell ref="I17:I20"/>
    <mergeCell ref="C13:C14"/>
    <mergeCell ref="D13:D14"/>
    <mergeCell ref="E13:E14"/>
    <mergeCell ref="G13:G14"/>
    <mergeCell ref="H13:H14"/>
    <mergeCell ref="I13:I14"/>
    <mergeCell ref="Q6:Q8"/>
    <mergeCell ref="R6:R8"/>
    <mergeCell ref="O7:O8"/>
    <mergeCell ref="C10:C12"/>
    <mergeCell ref="E10:E12"/>
    <mergeCell ref="G10:G12"/>
    <mergeCell ref="S6:U6"/>
    <mergeCell ref="N7:N8"/>
    <mergeCell ref="M6:M8"/>
    <mergeCell ref="C7:C8"/>
    <mergeCell ref="D7:D8"/>
    <mergeCell ref="G7:G8"/>
    <mergeCell ref="H7:I7"/>
    <mergeCell ref="J7:L7"/>
    <mergeCell ref="N6:O6"/>
    <mergeCell ref="S7:S8"/>
    <mergeCell ref="T7:T8"/>
    <mergeCell ref="U7:U8"/>
    <mergeCell ref="A1:Y2"/>
    <mergeCell ref="V10:V12"/>
    <mergeCell ref="V13:V14"/>
    <mergeCell ref="V15:V16"/>
    <mergeCell ref="V17:V20"/>
    <mergeCell ref="X10:X12"/>
    <mergeCell ref="X13:X14"/>
    <mergeCell ref="X15:X16"/>
    <mergeCell ref="X17:X20"/>
    <mergeCell ref="V5:V8"/>
    <mergeCell ref="W5:W8"/>
    <mergeCell ref="X5:X8"/>
    <mergeCell ref="Y5:Y8"/>
    <mergeCell ref="A3:Y4"/>
    <mergeCell ref="P6:P8"/>
    <mergeCell ref="H10:H12"/>
    <mergeCell ref="I10:I12"/>
    <mergeCell ref="A5:U5"/>
    <mergeCell ref="A6:A8"/>
    <mergeCell ref="B6:B8"/>
    <mergeCell ref="C6:D6"/>
    <mergeCell ref="E6:E8"/>
    <mergeCell ref="F6:F8"/>
    <mergeCell ref="G6:L6"/>
    <mergeCell ref="V21:V23"/>
    <mergeCell ref="V24:V26"/>
    <mergeCell ref="V27:V33"/>
    <mergeCell ref="V34:V39"/>
    <mergeCell ref="W10:W12"/>
    <mergeCell ref="W13:W14"/>
    <mergeCell ref="W15:W16"/>
    <mergeCell ref="W17:W20"/>
    <mergeCell ref="W21:W23"/>
    <mergeCell ref="W24:W26"/>
    <mergeCell ref="W27:W33"/>
    <mergeCell ref="W34:W39"/>
    <mergeCell ref="X21:X23"/>
    <mergeCell ref="X24:X26"/>
    <mergeCell ref="X27:X33"/>
    <mergeCell ref="X34:X39"/>
    <mergeCell ref="Y10:Y12"/>
    <mergeCell ref="Y13:Y14"/>
    <mergeCell ref="Y15:Y16"/>
    <mergeCell ref="Y17:Y20"/>
    <mergeCell ref="Y21:Y23"/>
    <mergeCell ref="Y24:Y26"/>
    <mergeCell ref="Y27:Y33"/>
    <mergeCell ref="Y34:Y39"/>
  </mergeCells>
  <printOptions horizontalCentered="1"/>
  <pageMargins left="0.39370078740157483" right="0.39370078740157483" top="0.39370078740157483" bottom="0.39370078740157483" header="0.19685039370078741" footer="0.19685039370078741"/>
  <pageSetup paperSize="9" scale="53"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ТТ\[7.2.000 УОСН  Освидетельствование ТТ.xlsx]Разработчик'!#REF!</xm:f>
          </x14:formula1>
          <xm:sqref>F17 F21 F24 F27 F34 F40:F41 F10:F15</xm:sqref>
        </x14:dataValidation>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ТТ\[7.2.000 УОСН  Освидетельствование ТТ.xlsx]Разработчик'!#REF!</xm:f>
          </x14:formula1>
          <xm:sqref>A3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E20"/>
  <sheetViews>
    <sheetView view="pageBreakPreview" zoomScale="115" zoomScaleNormal="100" zoomScaleSheetLayoutView="115" workbookViewId="0">
      <selection activeCell="E14" sqref="E14"/>
    </sheetView>
  </sheetViews>
  <sheetFormatPr defaultRowHeight="15" x14ac:dyDescent="0.25"/>
  <cols>
    <col min="1" max="1" width="18.5703125" customWidth="1"/>
    <col min="2" max="2" width="21.5703125" customWidth="1"/>
    <col min="3" max="3" width="20.7109375" customWidth="1"/>
    <col min="4" max="4" width="25" customWidth="1"/>
    <col min="5" max="5" width="28" customWidth="1"/>
  </cols>
  <sheetData>
    <row r="1" spans="1:5" ht="90" customHeight="1" thickBot="1" x14ac:dyDescent="0.3">
      <c r="A1" s="24" t="s">
        <v>6099</v>
      </c>
      <c r="B1" s="25" t="s">
        <v>6125</v>
      </c>
      <c r="C1" s="26" t="s">
        <v>6100</v>
      </c>
      <c r="D1" s="27" t="s">
        <v>6101</v>
      </c>
      <c r="E1" s="28" t="s">
        <v>6102</v>
      </c>
    </row>
    <row r="2" spans="1:5" x14ac:dyDescent="0.25">
      <c r="A2" s="29" t="s">
        <v>6103</v>
      </c>
      <c r="B2" s="29">
        <v>19</v>
      </c>
      <c r="C2" s="29">
        <f>'АТ-1'!V64</f>
        <v>109</v>
      </c>
      <c r="D2" s="30">
        <f>'АТ-1'!W64</f>
        <v>155</v>
      </c>
      <c r="E2" s="29">
        <f>'АТ-1'!X64</f>
        <v>264</v>
      </c>
    </row>
    <row r="3" spans="1:5" x14ac:dyDescent="0.25">
      <c r="A3" s="31" t="s">
        <v>6104</v>
      </c>
      <c r="B3" s="31">
        <v>20</v>
      </c>
      <c r="C3" s="32">
        <f>'АТ-2'!V137</f>
        <v>90</v>
      </c>
      <c r="D3" s="33">
        <f>'АТ-2'!W137</f>
        <v>106</v>
      </c>
      <c r="E3" s="29">
        <f>'АТ-2'!X137</f>
        <v>196</v>
      </c>
    </row>
    <row r="4" spans="1:5" x14ac:dyDescent="0.25">
      <c r="A4" s="31" t="s">
        <v>6105</v>
      </c>
      <c r="B4" s="31">
        <v>186</v>
      </c>
      <c r="C4" s="31">
        <f>'АТ-3'!V778</f>
        <v>3392</v>
      </c>
      <c r="D4" s="34">
        <f>'АТ-3'!W778</f>
        <v>3689</v>
      </c>
      <c r="E4" s="29">
        <f>'АТ-3'!X778</f>
        <v>7081</v>
      </c>
    </row>
    <row r="5" spans="1:5" x14ac:dyDescent="0.25">
      <c r="A5" s="31" t="s">
        <v>413</v>
      </c>
      <c r="B5" s="31">
        <v>16</v>
      </c>
      <c r="C5" s="31">
        <f>СУГ!V402</f>
        <v>305</v>
      </c>
      <c r="D5" s="34">
        <f>СУГ!W402</f>
        <v>269</v>
      </c>
      <c r="E5" s="29">
        <f>СУГ!X402</f>
        <v>574</v>
      </c>
    </row>
    <row r="6" spans="1:5" x14ac:dyDescent="0.25">
      <c r="A6" s="31" t="s">
        <v>6117</v>
      </c>
      <c r="B6" s="31">
        <v>3</v>
      </c>
      <c r="C6" s="31">
        <f>'СУГ ФХ'!V30</f>
        <v>27</v>
      </c>
      <c r="D6" s="34">
        <f>'СУГ ФХ'!W30</f>
        <v>32</v>
      </c>
      <c r="E6" s="29">
        <f>'СУГ ФХ'!X30</f>
        <v>59</v>
      </c>
    </row>
    <row r="7" spans="1:5" x14ac:dyDescent="0.25">
      <c r="A7" s="31" t="s">
        <v>6106</v>
      </c>
      <c r="B7" s="31">
        <v>112</v>
      </c>
      <c r="C7" s="32">
        <f>УГОДТ!V1094</f>
        <v>3177</v>
      </c>
      <c r="D7" s="33">
        <f>УГОДТ!W1094</f>
        <v>4164</v>
      </c>
      <c r="E7" s="30">
        <f>УГОДТ!X1094</f>
        <v>7341</v>
      </c>
    </row>
    <row r="8" spans="1:5" x14ac:dyDescent="0.25">
      <c r="A8" s="31" t="s">
        <v>6107</v>
      </c>
      <c r="B8" s="31">
        <v>20</v>
      </c>
      <c r="C8" s="32">
        <f>УПВ!V419</f>
        <v>1039</v>
      </c>
      <c r="D8" s="33">
        <f>УПВ!W419</f>
        <v>2016</v>
      </c>
      <c r="E8" s="29">
        <f>УПВ!X419</f>
        <v>3055</v>
      </c>
    </row>
    <row r="9" spans="1:5" x14ac:dyDescent="0.25">
      <c r="A9" s="31" t="s">
        <v>6108</v>
      </c>
      <c r="B9" s="31">
        <v>283</v>
      </c>
      <c r="C9" s="32">
        <f>КУПВБ!S1480</f>
        <v>5337</v>
      </c>
      <c r="D9" s="32">
        <f>КУПВБ!T1480</f>
        <v>4920</v>
      </c>
      <c r="E9" s="32">
        <f>КУПВБ!U1480</f>
        <v>10257</v>
      </c>
    </row>
    <row r="10" spans="1:5" x14ac:dyDescent="0.25">
      <c r="A10" s="31" t="s">
        <v>6109</v>
      </c>
      <c r="B10" s="31">
        <v>142</v>
      </c>
      <c r="C10" s="31">
        <f>УГПМ!V1654</f>
        <v>5089</v>
      </c>
      <c r="D10" s="31">
        <f>УГПМ!W1654</f>
        <v>4439</v>
      </c>
      <c r="E10" s="31">
        <f>УГПМ!X1654</f>
        <v>9528</v>
      </c>
    </row>
    <row r="11" spans="1:5" x14ac:dyDescent="0.25">
      <c r="A11" s="31" t="s">
        <v>6110</v>
      </c>
      <c r="B11" s="31">
        <v>53</v>
      </c>
      <c r="C11" s="31">
        <f>УПЭС!V577</f>
        <v>1778</v>
      </c>
      <c r="D11" s="34">
        <f>УПЭС!W577</f>
        <v>5397</v>
      </c>
      <c r="E11" s="29">
        <f>УПЭС!X577</f>
        <v>7175</v>
      </c>
    </row>
    <row r="12" spans="1:5" x14ac:dyDescent="0.25">
      <c r="A12" s="31" t="s">
        <v>6111</v>
      </c>
      <c r="B12" s="31">
        <v>15</v>
      </c>
      <c r="C12" s="251">
        <f>УПХН!V81</f>
        <v>489</v>
      </c>
      <c r="D12" s="252">
        <f>УПХН!W81</f>
        <v>649</v>
      </c>
      <c r="E12" s="253">
        <f>УПХН!X81</f>
        <v>1138</v>
      </c>
    </row>
    <row r="13" spans="1:5" x14ac:dyDescent="0.25">
      <c r="A13" s="31" t="s">
        <v>6112</v>
      </c>
      <c r="B13" s="31">
        <v>56</v>
      </c>
      <c r="C13" s="251">
        <f>УПХНП!V270</f>
        <v>1864</v>
      </c>
      <c r="D13" s="256">
        <f>УПХНП!W270</f>
        <v>2839</v>
      </c>
      <c r="E13" s="253">
        <f>УПХНП!X270</f>
        <v>4703</v>
      </c>
    </row>
    <row r="14" spans="1:5" x14ac:dyDescent="0.25">
      <c r="A14" s="31" t="s">
        <v>6113</v>
      </c>
      <c r="B14" s="31">
        <v>38</v>
      </c>
      <c r="C14" s="31">
        <f>УМЦК!V145</f>
        <v>876</v>
      </c>
      <c r="D14" s="34">
        <f>УМЦК!W145</f>
        <v>984</v>
      </c>
      <c r="E14" s="29">
        <f>УМЦК!X145</f>
        <v>1860</v>
      </c>
    </row>
    <row r="15" spans="1:5" x14ac:dyDescent="0.25">
      <c r="A15" s="31" t="s">
        <v>6118</v>
      </c>
      <c r="B15" s="31">
        <v>1</v>
      </c>
      <c r="C15" s="31">
        <f>УОВ!V21</f>
        <v>27</v>
      </c>
      <c r="D15" s="34">
        <f>УОВ!W21</f>
        <v>60</v>
      </c>
      <c r="E15" s="29">
        <f>УОВ!X21</f>
        <v>87</v>
      </c>
    </row>
    <row r="16" spans="1:5" x14ac:dyDescent="0.25">
      <c r="A16" s="31" t="s">
        <v>6114</v>
      </c>
      <c r="B16" s="31">
        <v>12</v>
      </c>
      <c r="C16" s="31">
        <f>УОТНиПН!V37</f>
        <v>900</v>
      </c>
      <c r="D16" s="34">
        <f>УОТНиПН!W37</f>
        <v>1605</v>
      </c>
      <c r="E16" s="29">
        <f>УОТНиПН!X37</f>
        <v>2505</v>
      </c>
    </row>
    <row r="17" spans="1:5" ht="15.75" thickBot="1" x14ac:dyDescent="0.3">
      <c r="A17" s="35" t="s">
        <v>6115</v>
      </c>
      <c r="B17" s="35">
        <v>8</v>
      </c>
      <c r="C17" s="35">
        <f>УОСН!V40</f>
        <v>198</v>
      </c>
      <c r="D17" s="36">
        <f>УОСН!W40</f>
        <v>238</v>
      </c>
      <c r="E17" s="29">
        <f>УОСН!X40</f>
        <v>436</v>
      </c>
    </row>
    <row r="18" spans="1:5" ht="16.5" thickBot="1" x14ac:dyDescent="0.3">
      <c r="A18" s="37" t="s">
        <v>6116</v>
      </c>
      <c r="B18" s="37">
        <f>SUM(B2:B17)</f>
        <v>984</v>
      </c>
      <c r="C18" s="38">
        <f>SUM(C2:C17)</f>
        <v>24697</v>
      </c>
      <c r="D18" s="39">
        <f>SUM(D2:D17)</f>
        <v>31562</v>
      </c>
      <c r="E18" s="40">
        <f>SUM(E2:E17)</f>
        <v>56259</v>
      </c>
    </row>
    <row r="20" spans="1:5" x14ac:dyDescent="0.25">
      <c r="E20" s="243"/>
    </row>
  </sheetData>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Y138"/>
  <sheetViews>
    <sheetView view="pageBreakPreview" zoomScale="80" zoomScaleNormal="90" zoomScaleSheetLayoutView="80" workbookViewId="0">
      <pane ySplit="9" topLeftCell="A132" activePane="bottomLeft" state="frozenSplit"/>
      <selection activeCell="F27" sqref="F27"/>
      <selection pane="bottomLeft" activeCell="V137" sqref="V137:W137"/>
    </sheetView>
  </sheetViews>
  <sheetFormatPr defaultColWidth="9" defaultRowHeight="15" x14ac:dyDescent="0.25"/>
  <cols>
    <col min="1" max="1" width="5.7109375" style="1" customWidth="1"/>
    <col min="2" max="2" width="7.5703125" style="1" customWidth="1"/>
    <col min="3" max="3" width="31.42578125" style="1" customWidth="1"/>
    <col min="4" max="4" width="18.42578125" style="1" customWidth="1"/>
    <col min="5" max="5" width="13.85546875" style="1" customWidth="1"/>
    <col min="6" max="13" width="7" style="1" customWidth="1"/>
    <col min="14" max="14" width="11.42578125" style="1" customWidth="1"/>
    <col min="15" max="15" width="10.28515625" style="1" customWidth="1"/>
    <col min="16" max="18" width="7.5703125" style="1" customWidth="1"/>
    <col min="19" max="19" width="12.28515625" style="1" customWidth="1"/>
    <col min="20" max="20" width="10.28515625" style="1" customWidth="1"/>
    <col min="21" max="21" width="9.5703125" style="1" customWidth="1"/>
    <col min="22" max="22" width="15.42578125" style="1" customWidth="1"/>
    <col min="23" max="23" width="17.140625" style="1" customWidth="1"/>
    <col min="24" max="24" width="15.5703125" style="1" customWidth="1"/>
    <col min="25" max="25" width="16.57031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334" t="s">
        <v>108</v>
      </c>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ht="15" customHeight="1" x14ac:dyDescent="0.25">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56">
        <v>1</v>
      </c>
      <c r="B10" s="356" t="s">
        <v>109</v>
      </c>
      <c r="C10" s="354" t="s">
        <v>110</v>
      </c>
      <c r="D10" s="354" t="s">
        <v>111</v>
      </c>
      <c r="E10" s="354" t="s">
        <v>112</v>
      </c>
      <c r="F10" s="70" t="s">
        <v>88</v>
      </c>
      <c r="G10" s="354">
        <v>0.6</v>
      </c>
      <c r="H10" s="357">
        <v>0.6</v>
      </c>
      <c r="I10" s="354">
        <v>40</v>
      </c>
      <c r="J10" s="70">
        <v>4.0999999999999996</v>
      </c>
      <c r="K10" s="70">
        <v>219</v>
      </c>
      <c r="L10" s="70">
        <v>7</v>
      </c>
      <c r="M10" s="70">
        <v>2010</v>
      </c>
      <c r="N10" s="16">
        <v>2023</v>
      </c>
      <c r="O10" s="16">
        <v>2025</v>
      </c>
      <c r="P10" s="71">
        <v>10</v>
      </c>
      <c r="Q10" s="72" t="s">
        <v>113</v>
      </c>
      <c r="R10" s="17">
        <f t="shared" ref="R10:R41" si="0">IF(M10="","",M10+P10)</f>
        <v>2020</v>
      </c>
      <c r="S10" s="16">
        <v>2020</v>
      </c>
      <c r="T10" s="16">
        <v>10</v>
      </c>
      <c r="U10" s="17">
        <f t="shared" ref="U10:U31" si="1">IFERROR(IF(S10="",R10,S10+T10),R10)</f>
        <v>2030</v>
      </c>
      <c r="V10" s="354">
        <v>7</v>
      </c>
      <c r="W10" s="354">
        <v>3</v>
      </c>
      <c r="X10" s="354">
        <v>10</v>
      </c>
      <c r="Y10" s="354" t="s">
        <v>7003</v>
      </c>
    </row>
    <row r="11" spans="1:25" s="2" customFormat="1" ht="30.2" customHeight="1" x14ac:dyDescent="0.2">
      <c r="A11" s="356"/>
      <c r="B11" s="356"/>
      <c r="C11" s="354"/>
      <c r="D11" s="354"/>
      <c r="E11" s="354"/>
      <c r="F11" s="70" t="s">
        <v>88</v>
      </c>
      <c r="G11" s="354"/>
      <c r="H11" s="357"/>
      <c r="I11" s="354"/>
      <c r="J11" s="70">
        <v>8.3000000000000007</v>
      </c>
      <c r="K11" s="70">
        <v>159</v>
      </c>
      <c r="L11" s="70">
        <v>7</v>
      </c>
      <c r="M11" s="70">
        <v>2010</v>
      </c>
      <c r="N11" s="16">
        <v>2023</v>
      </c>
      <c r="O11" s="16">
        <v>2025</v>
      </c>
      <c r="P11" s="71">
        <v>10</v>
      </c>
      <c r="Q11" s="72" t="s">
        <v>113</v>
      </c>
      <c r="R11" s="17">
        <f t="shared" si="0"/>
        <v>2020</v>
      </c>
      <c r="S11" s="16">
        <v>2020</v>
      </c>
      <c r="T11" s="16">
        <v>10</v>
      </c>
      <c r="U11" s="17">
        <f t="shared" si="1"/>
        <v>2030</v>
      </c>
      <c r="V11" s="354"/>
      <c r="W11" s="354"/>
      <c r="X11" s="354"/>
      <c r="Y11" s="354"/>
    </row>
    <row r="12" spans="1:25" s="2" customFormat="1" ht="30.2" customHeight="1" x14ac:dyDescent="0.2">
      <c r="A12" s="356"/>
      <c r="B12" s="356"/>
      <c r="C12" s="354"/>
      <c r="D12" s="354"/>
      <c r="E12" s="354"/>
      <c r="F12" s="70" t="s">
        <v>88</v>
      </c>
      <c r="G12" s="354"/>
      <c r="H12" s="357"/>
      <c r="I12" s="354"/>
      <c r="J12" s="70">
        <v>4.7</v>
      </c>
      <c r="K12" s="70">
        <v>108</v>
      </c>
      <c r="L12" s="70">
        <v>6</v>
      </c>
      <c r="M12" s="70">
        <v>2010</v>
      </c>
      <c r="N12" s="16">
        <v>2023</v>
      </c>
      <c r="O12" s="16">
        <v>2025</v>
      </c>
      <c r="P12" s="71">
        <v>10</v>
      </c>
      <c r="Q12" s="72" t="s">
        <v>113</v>
      </c>
      <c r="R12" s="17">
        <f t="shared" si="0"/>
        <v>2020</v>
      </c>
      <c r="S12" s="16">
        <v>2020</v>
      </c>
      <c r="T12" s="16">
        <v>10</v>
      </c>
      <c r="U12" s="17">
        <f t="shared" si="1"/>
        <v>2030</v>
      </c>
      <c r="V12" s="354"/>
      <c r="W12" s="354"/>
      <c r="X12" s="354"/>
      <c r="Y12" s="354"/>
    </row>
    <row r="13" spans="1:25" s="2" customFormat="1" ht="30.2" customHeight="1" x14ac:dyDescent="0.2">
      <c r="A13" s="356"/>
      <c r="B13" s="356"/>
      <c r="C13" s="354"/>
      <c r="D13" s="354"/>
      <c r="E13" s="354"/>
      <c r="F13" s="70" t="s">
        <v>88</v>
      </c>
      <c r="G13" s="354"/>
      <c r="H13" s="357"/>
      <c r="I13" s="354"/>
      <c r="J13" s="70">
        <v>4.5</v>
      </c>
      <c r="K13" s="70">
        <v>57</v>
      </c>
      <c r="L13" s="70">
        <v>6</v>
      </c>
      <c r="M13" s="70">
        <v>2010</v>
      </c>
      <c r="N13" s="16">
        <v>2023</v>
      </c>
      <c r="O13" s="16">
        <v>2025</v>
      </c>
      <c r="P13" s="71">
        <v>10</v>
      </c>
      <c r="Q13" s="72" t="s">
        <v>113</v>
      </c>
      <c r="R13" s="17">
        <f t="shared" si="0"/>
        <v>2020</v>
      </c>
      <c r="S13" s="16">
        <v>2020</v>
      </c>
      <c r="T13" s="16">
        <v>10</v>
      </c>
      <c r="U13" s="17">
        <f t="shared" si="1"/>
        <v>2030</v>
      </c>
      <c r="V13" s="354"/>
      <c r="W13" s="354"/>
      <c r="X13" s="354"/>
      <c r="Y13" s="354"/>
    </row>
    <row r="14" spans="1:25" s="2" customFormat="1" ht="30.2" customHeight="1" x14ac:dyDescent="0.2">
      <c r="A14" s="356"/>
      <c r="B14" s="356"/>
      <c r="C14" s="354"/>
      <c r="D14" s="354"/>
      <c r="E14" s="354"/>
      <c r="F14" s="70" t="s">
        <v>88</v>
      </c>
      <c r="G14" s="354"/>
      <c r="H14" s="357"/>
      <c r="I14" s="354"/>
      <c r="J14" s="70">
        <v>2.7</v>
      </c>
      <c r="K14" s="70">
        <v>32</v>
      </c>
      <c r="L14" s="70">
        <v>5</v>
      </c>
      <c r="M14" s="70">
        <v>2010</v>
      </c>
      <c r="N14" s="16">
        <v>2023</v>
      </c>
      <c r="O14" s="16">
        <v>2025</v>
      </c>
      <c r="P14" s="71">
        <v>10</v>
      </c>
      <c r="Q14" s="72" t="s">
        <v>113</v>
      </c>
      <c r="R14" s="17">
        <f t="shared" si="0"/>
        <v>2020</v>
      </c>
      <c r="S14" s="16">
        <v>2020</v>
      </c>
      <c r="T14" s="16">
        <v>10</v>
      </c>
      <c r="U14" s="17">
        <f t="shared" si="1"/>
        <v>2030</v>
      </c>
      <c r="V14" s="354"/>
      <c r="W14" s="354"/>
      <c r="X14" s="354"/>
      <c r="Y14" s="354"/>
    </row>
    <row r="15" spans="1:25" s="2" customFormat="1" ht="30.2" customHeight="1" x14ac:dyDescent="0.2">
      <c r="A15" s="356"/>
      <c r="B15" s="356"/>
      <c r="C15" s="354"/>
      <c r="D15" s="354"/>
      <c r="E15" s="354"/>
      <c r="F15" s="70" t="s">
        <v>88</v>
      </c>
      <c r="G15" s="354"/>
      <c r="H15" s="357"/>
      <c r="I15" s="354"/>
      <c r="J15" s="70">
        <v>0.5</v>
      </c>
      <c r="K15" s="70">
        <v>18</v>
      </c>
      <c r="L15" s="70">
        <v>5</v>
      </c>
      <c r="M15" s="70">
        <v>2010</v>
      </c>
      <c r="N15" s="16">
        <v>2023</v>
      </c>
      <c r="O15" s="16">
        <v>2025</v>
      </c>
      <c r="P15" s="71">
        <v>10</v>
      </c>
      <c r="Q15" s="72" t="s">
        <v>113</v>
      </c>
      <c r="R15" s="17">
        <f t="shared" si="0"/>
        <v>2020</v>
      </c>
      <c r="S15" s="16">
        <v>2020</v>
      </c>
      <c r="T15" s="16">
        <v>10</v>
      </c>
      <c r="U15" s="17">
        <f t="shared" si="1"/>
        <v>2030</v>
      </c>
      <c r="V15" s="354"/>
      <c r="W15" s="354"/>
      <c r="X15" s="354"/>
      <c r="Y15" s="354"/>
    </row>
    <row r="16" spans="1:25" s="2" customFormat="1" ht="30.2" customHeight="1" x14ac:dyDescent="0.2">
      <c r="A16" s="356"/>
      <c r="B16" s="356"/>
      <c r="C16" s="354"/>
      <c r="D16" s="354" t="s">
        <v>114</v>
      </c>
      <c r="E16" s="354"/>
      <c r="F16" s="70" t="s">
        <v>88</v>
      </c>
      <c r="G16" s="354"/>
      <c r="H16" s="357"/>
      <c r="I16" s="354"/>
      <c r="J16" s="70">
        <v>20.7</v>
      </c>
      <c r="K16" s="70">
        <v>89</v>
      </c>
      <c r="L16" s="70">
        <v>6</v>
      </c>
      <c r="M16" s="70">
        <v>2010</v>
      </c>
      <c r="N16" s="16">
        <v>2023</v>
      </c>
      <c r="O16" s="16">
        <v>2025</v>
      </c>
      <c r="P16" s="71">
        <v>10</v>
      </c>
      <c r="Q16" s="72" t="s">
        <v>113</v>
      </c>
      <c r="R16" s="17">
        <f t="shared" si="0"/>
        <v>2020</v>
      </c>
      <c r="S16" s="16">
        <v>2020</v>
      </c>
      <c r="T16" s="16">
        <v>10</v>
      </c>
      <c r="U16" s="17">
        <f t="shared" si="1"/>
        <v>2030</v>
      </c>
      <c r="V16" s="354"/>
      <c r="W16" s="354"/>
      <c r="X16" s="354"/>
      <c r="Y16" s="354"/>
    </row>
    <row r="17" spans="1:25" s="2" customFormat="1" ht="30.2" customHeight="1" x14ac:dyDescent="0.2">
      <c r="A17" s="356"/>
      <c r="B17" s="356"/>
      <c r="C17" s="354"/>
      <c r="D17" s="354"/>
      <c r="E17" s="354"/>
      <c r="F17" s="70" t="s">
        <v>88</v>
      </c>
      <c r="G17" s="354"/>
      <c r="H17" s="357"/>
      <c r="I17" s="354"/>
      <c r="J17" s="70">
        <v>2.1</v>
      </c>
      <c r="K17" s="70">
        <v>45</v>
      </c>
      <c r="L17" s="70">
        <v>6</v>
      </c>
      <c r="M17" s="70">
        <v>2010</v>
      </c>
      <c r="N17" s="16">
        <v>2023</v>
      </c>
      <c r="O17" s="16">
        <v>2025</v>
      </c>
      <c r="P17" s="71">
        <v>10</v>
      </c>
      <c r="Q17" s="72" t="s">
        <v>113</v>
      </c>
      <c r="R17" s="17">
        <f t="shared" si="0"/>
        <v>2020</v>
      </c>
      <c r="S17" s="16">
        <v>2020</v>
      </c>
      <c r="T17" s="16">
        <v>10</v>
      </c>
      <c r="U17" s="17">
        <f t="shared" si="1"/>
        <v>2030</v>
      </c>
      <c r="V17" s="354"/>
      <c r="W17" s="354"/>
      <c r="X17" s="354"/>
      <c r="Y17" s="354"/>
    </row>
    <row r="18" spans="1:25" s="2" customFormat="1" ht="30.2" customHeight="1" x14ac:dyDescent="0.2">
      <c r="A18" s="356"/>
      <c r="B18" s="356"/>
      <c r="C18" s="354"/>
      <c r="D18" s="354"/>
      <c r="E18" s="354"/>
      <c r="F18" s="70" t="s">
        <v>88</v>
      </c>
      <c r="G18" s="354"/>
      <c r="H18" s="357"/>
      <c r="I18" s="354"/>
      <c r="J18" s="70">
        <v>0.15</v>
      </c>
      <c r="K18" s="70">
        <v>32</v>
      </c>
      <c r="L18" s="70">
        <v>5</v>
      </c>
      <c r="M18" s="70">
        <v>2010</v>
      </c>
      <c r="N18" s="16">
        <v>2023</v>
      </c>
      <c r="O18" s="16">
        <v>2025</v>
      </c>
      <c r="P18" s="71">
        <v>10</v>
      </c>
      <c r="Q18" s="72" t="s">
        <v>113</v>
      </c>
      <c r="R18" s="17">
        <f t="shared" si="0"/>
        <v>2020</v>
      </c>
      <c r="S18" s="16">
        <v>2020</v>
      </c>
      <c r="T18" s="16">
        <v>10</v>
      </c>
      <c r="U18" s="17">
        <f t="shared" si="1"/>
        <v>2030</v>
      </c>
      <c r="V18" s="354"/>
      <c r="W18" s="354"/>
      <c r="X18" s="354"/>
      <c r="Y18" s="354"/>
    </row>
    <row r="19" spans="1:25" s="2" customFormat="1" ht="30.2" customHeight="1" x14ac:dyDescent="0.2">
      <c r="A19" s="356"/>
      <c r="B19" s="356"/>
      <c r="C19" s="354"/>
      <c r="D19" s="354" t="s">
        <v>115</v>
      </c>
      <c r="E19" s="354"/>
      <c r="F19" s="70" t="s">
        <v>88</v>
      </c>
      <c r="G19" s="354">
        <v>0.6</v>
      </c>
      <c r="H19" s="357">
        <v>0.6</v>
      </c>
      <c r="I19" s="354">
        <v>40</v>
      </c>
      <c r="J19" s="70">
        <v>21.3</v>
      </c>
      <c r="K19" s="70">
        <v>159</v>
      </c>
      <c r="L19" s="70">
        <v>7</v>
      </c>
      <c r="M19" s="70">
        <v>2010</v>
      </c>
      <c r="N19" s="16">
        <v>2023</v>
      </c>
      <c r="O19" s="16">
        <v>2025</v>
      </c>
      <c r="P19" s="71">
        <v>10</v>
      </c>
      <c r="Q19" s="72" t="s">
        <v>113</v>
      </c>
      <c r="R19" s="17">
        <f t="shared" si="0"/>
        <v>2020</v>
      </c>
      <c r="S19" s="16">
        <v>2020</v>
      </c>
      <c r="T19" s="16">
        <v>10</v>
      </c>
      <c r="U19" s="17">
        <f t="shared" si="1"/>
        <v>2030</v>
      </c>
      <c r="V19" s="354"/>
      <c r="W19" s="354"/>
      <c r="X19" s="354"/>
      <c r="Y19" s="354"/>
    </row>
    <row r="20" spans="1:25" s="2" customFormat="1" ht="30.2" customHeight="1" x14ac:dyDescent="0.2">
      <c r="A20" s="356"/>
      <c r="B20" s="356"/>
      <c r="C20" s="354"/>
      <c r="D20" s="354"/>
      <c r="E20" s="354"/>
      <c r="F20" s="70" t="s">
        <v>88</v>
      </c>
      <c r="G20" s="354"/>
      <c r="H20" s="357"/>
      <c r="I20" s="354"/>
      <c r="J20" s="70">
        <v>3.3</v>
      </c>
      <c r="K20" s="70">
        <v>108</v>
      </c>
      <c r="L20" s="70">
        <v>6</v>
      </c>
      <c r="M20" s="70">
        <v>2010</v>
      </c>
      <c r="N20" s="16">
        <v>2023</v>
      </c>
      <c r="O20" s="16">
        <v>2025</v>
      </c>
      <c r="P20" s="71">
        <v>10</v>
      </c>
      <c r="Q20" s="72" t="s">
        <v>113</v>
      </c>
      <c r="R20" s="17">
        <f t="shared" si="0"/>
        <v>2020</v>
      </c>
      <c r="S20" s="16">
        <v>2020</v>
      </c>
      <c r="T20" s="16">
        <v>10</v>
      </c>
      <c r="U20" s="17">
        <f t="shared" si="1"/>
        <v>2030</v>
      </c>
      <c r="V20" s="354"/>
      <c r="W20" s="354"/>
      <c r="X20" s="354"/>
      <c r="Y20" s="354"/>
    </row>
    <row r="21" spans="1:25" s="2" customFormat="1" ht="30.2" customHeight="1" x14ac:dyDescent="0.2">
      <c r="A21" s="356"/>
      <c r="B21" s="356"/>
      <c r="C21" s="354"/>
      <c r="D21" s="354"/>
      <c r="E21" s="354"/>
      <c r="F21" s="70" t="s">
        <v>88</v>
      </c>
      <c r="G21" s="354"/>
      <c r="H21" s="357"/>
      <c r="I21" s="354"/>
      <c r="J21" s="70">
        <v>8.6999999999999993</v>
      </c>
      <c r="K21" s="70">
        <v>89</v>
      </c>
      <c r="L21" s="70">
        <v>6</v>
      </c>
      <c r="M21" s="70">
        <v>2010</v>
      </c>
      <c r="N21" s="16">
        <v>2023</v>
      </c>
      <c r="O21" s="16">
        <v>2025</v>
      </c>
      <c r="P21" s="71">
        <v>10</v>
      </c>
      <c r="Q21" s="72" t="s">
        <v>113</v>
      </c>
      <c r="R21" s="17">
        <f t="shared" si="0"/>
        <v>2020</v>
      </c>
      <c r="S21" s="16">
        <v>2020</v>
      </c>
      <c r="T21" s="16">
        <v>10</v>
      </c>
      <c r="U21" s="17">
        <f t="shared" si="1"/>
        <v>2030</v>
      </c>
      <c r="V21" s="354"/>
      <c r="W21" s="354"/>
      <c r="X21" s="354"/>
      <c r="Y21" s="354"/>
    </row>
    <row r="22" spans="1:25" s="2" customFormat="1" ht="30.2" customHeight="1" x14ac:dyDescent="0.2">
      <c r="A22" s="356"/>
      <c r="B22" s="356"/>
      <c r="C22" s="354"/>
      <c r="D22" s="354"/>
      <c r="E22" s="354"/>
      <c r="F22" s="70" t="s">
        <v>88</v>
      </c>
      <c r="G22" s="354"/>
      <c r="H22" s="357"/>
      <c r="I22" s="354"/>
      <c r="J22" s="70">
        <v>0.45</v>
      </c>
      <c r="K22" s="70">
        <v>32</v>
      </c>
      <c r="L22" s="70">
        <v>5</v>
      </c>
      <c r="M22" s="70">
        <v>2010</v>
      </c>
      <c r="N22" s="16">
        <v>2023</v>
      </c>
      <c r="O22" s="16">
        <v>2025</v>
      </c>
      <c r="P22" s="71">
        <v>10</v>
      </c>
      <c r="Q22" s="72" t="s">
        <v>113</v>
      </c>
      <c r="R22" s="17">
        <f t="shared" si="0"/>
        <v>2020</v>
      </c>
      <c r="S22" s="16">
        <v>2020</v>
      </c>
      <c r="T22" s="16">
        <v>10</v>
      </c>
      <c r="U22" s="17">
        <f t="shared" si="1"/>
        <v>2030</v>
      </c>
      <c r="V22" s="354"/>
      <c r="W22" s="354"/>
      <c r="X22" s="354"/>
      <c r="Y22" s="354"/>
    </row>
    <row r="23" spans="1:25" s="2" customFormat="1" ht="30.2" customHeight="1" x14ac:dyDescent="0.2">
      <c r="A23" s="356"/>
      <c r="B23" s="356"/>
      <c r="C23" s="354"/>
      <c r="D23" s="354"/>
      <c r="E23" s="354"/>
      <c r="F23" s="70" t="s">
        <v>88</v>
      </c>
      <c r="G23" s="354"/>
      <c r="H23" s="357"/>
      <c r="I23" s="354"/>
      <c r="J23" s="70">
        <v>0.3</v>
      </c>
      <c r="K23" s="70">
        <v>18</v>
      </c>
      <c r="L23" s="70">
        <v>5</v>
      </c>
      <c r="M23" s="70">
        <v>2010</v>
      </c>
      <c r="N23" s="16">
        <v>2023</v>
      </c>
      <c r="O23" s="16">
        <v>2025</v>
      </c>
      <c r="P23" s="71">
        <v>10</v>
      </c>
      <c r="Q23" s="72" t="s">
        <v>113</v>
      </c>
      <c r="R23" s="17">
        <f t="shared" si="0"/>
        <v>2020</v>
      </c>
      <c r="S23" s="16">
        <v>2020</v>
      </c>
      <c r="T23" s="16">
        <v>10</v>
      </c>
      <c r="U23" s="17">
        <f t="shared" si="1"/>
        <v>2030</v>
      </c>
      <c r="V23" s="354"/>
      <c r="W23" s="354"/>
      <c r="X23" s="354"/>
      <c r="Y23" s="354"/>
    </row>
    <row r="24" spans="1:25" s="2" customFormat="1" ht="30.2" customHeight="1" x14ac:dyDescent="0.2">
      <c r="A24" s="358">
        <v>2</v>
      </c>
      <c r="B24" s="358" t="s">
        <v>119</v>
      </c>
      <c r="C24" s="354" t="s">
        <v>117</v>
      </c>
      <c r="D24" s="354" t="s">
        <v>120</v>
      </c>
      <c r="E24" s="354" t="s">
        <v>118</v>
      </c>
      <c r="F24" s="70" t="s">
        <v>88</v>
      </c>
      <c r="G24" s="354">
        <v>2</v>
      </c>
      <c r="H24" s="354">
        <v>0.5</v>
      </c>
      <c r="I24" s="354">
        <v>120</v>
      </c>
      <c r="J24" s="70">
        <v>16</v>
      </c>
      <c r="K24" s="70">
        <v>273</v>
      </c>
      <c r="L24" s="70">
        <v>8</v>
      </c>
      <c r="M24" s="70">
        <v>2010</v>
      </c>
      <c r="N24" s="16">
        <v>2023</v>
      </c>
      <c r="O24" s="16">
        <v>2025</v>
      </c>
      <c r="P24" s="71">
        <v>10</v>
      </c>
      <c r="Q24" s="72" t="s">
        <v>113</v>
      </c>
      <c r="R24" s="17">
        <f t="shared" si="0"/>
        <v>2020</v>
      </c>
      <c r="S24" s="16">
        <v>2020</v>
      </c>
      <c r="T24" s="16">
        <v>6</v>
      </c>
      <c r="U24" s="17">
        <f t="shared" si="1"/>
        <v>2026</v>
      </c>
      <c r="V24" s="354">
        <v>7</v>
      </c>
      <c r="W24" s="354">
        <v>8</v>
      </c>
      <c r="X24" s="354">
        <v>15</v>
      </c>
      <c r="Y24" s="354" t="s">
        <v>7003</v>
      </c>
    </row>
    <row r="25" spans="1:25" s="2" customFormat="1" ht="30.2" customHeight="1" x14ac:dyDescent="0.2">
      <c r="A25" s="358"/>
      <c r="B25" s="358"/>
      <c r="C25" s="354"/>
      <c r="D25" s="354"/>
      <c r="E25" s="354"/>
      <c r="F25" s="70" t="s">
        <v>88</v>
      </c>
      <c r="G25" s="354"/>
      <c r="H25" s="354"/>
      <c r="I25" s="354"/>
      <c r="J25" s="70">
        <v>35</v>
      </c>
      <c r="K25" s="70">
        <v>159</v>
      </c>
      <c r="L25" s="70">
        <v>7</v>
      </c>
      <c r="M25" s="70">
        <v>2010</v>
      </c>
      <c r="N25" s="16">
        <v>2023</v>
      </c>
      <c r="O25" s="16">
        <v>2025</v>
      </c>
      <c r="P25" s="71">
        <v>10</v>
      </c>
      <c r="Q25" s="72" t="s">
        <v>113</v>
      </c>
      <c r="R25" s="17">
        <f t="shared" si="0"/>
        <v>2020</v>
      </c>
      <c r="S25" s="16">
        <v>2020</v>
      </c>
      <c r="T25" s="16">
        <v>6</v>
      </c>
      <c r="U25" s="17">
        <f t="shared" si="1"/>
        <v>2026</v>
      </c>
      <c r="V25" s="354"/>
      <c r="W25" s="354"/>
      <c r="X25" s="354"/>
      <c r="Y25" s="354"/>
    </row>
    <row r="26" spans="1:25" s="2" customFormat="1" ht="30.2" customHeight="1" x14ac:dyDescent="0.2">
      <c r="A26" s="358"/>
      <c r="B26" s="358"/>
      <c r="C26" s="354"/>
      <c r="D26" s="354"/>
      <c r="E26" s="354"/>
      <c r="F26" s="70" t="s">
        <v>88</v>
      </c>
      <c r="G26" s="354"/>
      <c r="H26" s="354"/>
      <c r="I26" s="354"/>
      <c r="J26" s="70">
        <v>25.2</v>
      </c>
      <c r="K26" s="70">
        <v>32</v>
      </c>
      <c r="L26" s="70">
        <v>5</v>
      </c>
      <c r="M26" s="70">
        <v>2010</v>
      </c>
      <c r="N26" s="16">
        <v>2023</v>
      </c>
      <c r="O26" s="16">
        <v>2025</v>
      </c>
      <c r="P26" s="71">
        <v>10</v>
      </c>
      <c r="Q26" s="72" t="s">
        <v>113</v>
      </c>
      <c r="R26" s="17">
        <f t="shared" si="0"/>
        <v>2020</v>
      </c>
      <c r="S26" s="16">
        <v>2020</v>
      </c>
      <c r="T26" s="16">
        <v>6</v>
      </c>
      <c r="U26" s="17">
        <f t="shared" si="1"/>
        <v>2026</v>
      </c>
      <c r="V26" s="354"/>
      <c r="W26" s="354"/>
      <c r="X26" s="354"/>
      <c r="Y26" s="354"/>
    </row>
    <row r="27" spans="1:25" s="2" customFormat="1" ht="30.2" customHeight="1" x14ac:dyDescent="0.2">
      <c r="A27" s="358"/>
      <c r="B27" s="358"/>
      <c r="C27" s="354"/>
      <c r="D27" s="354"/>
      <c r="E27" s="354"/>
      <c r="F27" s="70" t="s">
        <v>88</v>
      </c>
      <c r="G27" s="354"/>
      <c r="H27" s="354"/>
      <c r="I27" s="354"/>
      <c r="J27" s="70">
        <v>0.8</v>
      </c>
      <c r="K27" s="70">
        <v>18</v>
      </c>
      <c r="L27" s="70">
        <v>5</v>
      </c>
      <c r="M27" s="70">
        <v>2010</v>
      </c>
      <c r="N27" s="16">
        <v>2023</v>
      </c>
      <c r="O27" s="16">
        <v>2025</v>
      </c>
      <c r="P27" s="71">
        <v>10</v>
      </c>
      <c r="Q27" s="72" t="s">
        <v>113</v>
      </c>
      <c r="R27" s="17">
        <f t="shared" si="0"/>
        <v>2020</v>
      </c>
      <c r="S27" s="16">
        <v>2020</v>
      </c>
      <c r="T27" s="16">
        <v>6</v>
      </c>
      <c r="U27" s="17">
        <f t="shared" si="1"/>
        <v>2026</v>
      </c>
      <c r="V27" s="354"/>
      <c r="W27" s="354"/>
      <c r="X27" s="354"/>
      <c r="Y27" s="354"/>
    </row>
    <row r="28" spans="1:25" s="2" customFormat="1" ht="30.2" customHeight="1" x14ac:dyDescent="0.2">
      <c r="A28" s="358"/>
      <c r="B28" s="358"/>
      <c r="C28" s="354"/>
      <c r="D28" s="354" t="s">
        <v>121</v>
      </c>
      <c r="E28" s="354"/>
      <c r="F28" s="70" t="s">
        <v>88</v>
      </c>
      <c r="G28" s="354"/>
      <c r="H28" s="354"/>
      <c r="I28" s="354"/>
      <c r="J28" s="70">
        <v>23.5</v>
      </c>
      <c r="K28" s="70">
        <v>38</v>
      </c>
      <c r="L28" s="70">
        <v>5</v>
      </c>
      <c r="M28" s="70">
        <v>2010</v>
      </c>
      <c r="N28" s="16">
        <v>2023</v>
      </c>
      <c r="O28" s="16">
        <v>2025</v>
      </c>
      <c r="P28" s="71">
        <v>10</v>
      </c>
      <c r="Q28" s="72" t="s">
        <v>113</v>
      </c>
      <c r="R28" s="17">
        <f t="shared" si="0"/>
        <v>2020</v>
      </c>
      <c r="S28" s="16">
        <v>2020</v>
      </c>
      <c r="T28" s="16">
        <v>6</v>
      </c>
      <c r="U28" s="17">
        <f t="shared" si="1"/>
        <v>2026</v>
      </c>
      <c r="V28" s="354"/>
      <c r="W28" s="354"/>
      <c r="X28" s="354"/>
      <c r="Y28" s="354"/>
    </row>
    <row r="29" spans="1:25" s="2" customFormat="1" ht="30.2" customHeight="1" x14ac:dyDescent="0.2">
      <c r="A29" s="358"/>
      <c r="B29" s="358"/>
      <c r="C29" s="354"/>
      <c r="D29" s="354"/>
      <c r="E29" s="354"/>
      <c r="F29" s="70" t="s">
        <v>88</v>
      </c>
      <c r="G29" s="354"/>
      <c r="H29" s="354"/>
      <c r="I29" s="354"/>
      <c r="J29" s="70">
        <v>0.5</v>
      </c>
      <c r="K29" s="70">
        <v>32</v>
      </c>
      <c r="L29" s="70">
        <v>5</v>
      </c>
      <c r="M29" s="70">
        <v>2010</v>
      </c>
      <c r="N29" s="16">
        <v>2023</v>
      </c>
      <c r="O29" s="16">
        <v>2025</v>
      </c>
      <c r="P29" s="71">
        <v>10</v>
      </c>
      <c r="Q29" s="72" t="s">
        <v>113</v>
      </c>
      <c r="R29" s="17">
        <f t="shared" si="0"/>
        <v>2020</v>
      </c>
      <c r="S29" s="16">
        <v>2020</v>
      </c>
      <c r="T29" s="16">
        <v>6</v>
      </c>
      <c r="U29" s="17">
        <f t="shared" si="1"/>
        <v>2026</v>
      </c>
      <c r="V29" s="354"/>
      <c r="W29" s="354"/>
      <c r="X29" s="354"/>
      <c r="Y29" s="354"/>
    </row>
    <row r="30" spans="1:25" s="2" customFormat="1" ht="30.2" customHeight="1" x14ac:dyDescent="0.2">
      <c r="A30" s="358"/>
      <c r="B30" s="358"/>
      <c r="C30" s="354"/>
      <c r="D30" s="354"/>
      <c r="E30" s="354"/>
      <c r="F30" s="70" t="s">
        <v>88</v>
      </c>
      <c r="G30" s="354"/>
      <c r="H30" s="354"/>
      <c r="I30" s="354"/>
      <c r="J30" s="70">
        <v>0.4</v>
      </c>
      <c r="K30" s="70">
        <v>18</v>
      </c>
      <c r="L30" s="70">
        <v>5</v>
      </c>
      <c r="M30" s="70">
        <v>2010</v>
      </c>
      <c r="N30" s="16">
        <v>2023</v>
      </c>
      <c r="O30" s="16">
        <v>2025</v>
      </c>
      <c r="P30" s="71">
        <v>10</v>
      </c>
      <c r="Q30" s="72" t="s">
        <v>113</v>
      </c>
      <c r="R30" s="17">
        <f t="shared" si="0"/>
        <v>2020</v>
      </c>
      <c r="S30" s="16">
        <v>2020</v>
      </c>
      <c r="T30" s="16">
        <v>6</v>
      </c>
      <c r="U30" s="17">
        <f t="shared" si="1"/>
        <v>2026</v>
      </c>
      <c r="V30" s="354"/>
      <c r="W30" s="354"/>
      <c r="X30" s="354"/>
      <c r="Y30" s="354"/>
    </row>
    <row r="31" spans="1:25" s="2" customFormat="1" ht="30.2" customHeight="1" x14ac:dyDescent="0.2">
      <c r="A31" s="358"/>
      <c r="B31" s="358"/>
      <c r="C31" s="354"/>
      <c r="D31" s="70" t="s">
        <v>122</v>
      </c>
      <c r="E31" s="354"/>
      <c r="F31" s="70" t="s">
        <v>88</v>
      </c>
      <c r="G31" s="354"/>
      <c r="H31" s="354"/>
      <c r="I31" s="354"/>
      <c r="J31" s="70">
        <v>31.5</v>
      </c>
      <c r="K31" s="70">
        <v>89</v>
      </c>
      <c r="L31" s="70">
        <v>6</v>
      </c>
      <c r="M31" s="70">
        <v>2010</v>
      </c>
      <c r="N31" s="16">
        <v>2023</v>
      </c>
      <c r="O31" s="16">
        <v>2025</v>
      </c>
      <c r="P31" s="71">
        <v>10</v>
      </c>
      <c r="Q31" s="72" t="s">
        <v>113</v>
      </c>
      <c r="R31" s="17">
        <f t="shared" si="0"/>
        <v>2020</v>
      </c>
      <c r="S31" s="16">
        <v>2020</v>
      </c>
      <c r="T31" s="16">
        <v>6</v>
      </c>
      <c r="U31" s="17">
        <f t="shared" si="1"/>
        <v>2026</v>
      </c>
      <c r="V31" s="354"/>
      <c r="W31" s="354"/>
      <c r="X31" s="354"/>
      <c r="Y31" s="354"/>
    </row>
    <row r="32" spans="1:25" s="23" customFormat="1" ht="30.2" customHeight="1" x14ac:dyDescent="0.2">
      <c r="A32" s="361">
        <v>3</v>
      </c>
      <c r="B32" s="361" t="s">
        <v>126</v>
      </c>
      <c r="C32" s="354" t="s">
        <v>125</v>
      </c>
      <c r="D32" s="354" t="s">
        <v>127</v>
      </c>
      <c r="E32" s="354" t="s">
        <v>124</v>
      </c>
      <c r="F32" s="260" t="s">
        <v>39</v>
      </c>
      <c r="G32" s="354">
        <v>2</v>
      </c>
      <c r="H32" s="354">
        <v>2</v>
      </c>
      <c r="I32" s="354">
        <v>50</v>
      </c>
      <c r="J32" s="259">
        <v>8.9</v>
      </c>
      <c r="K32" s="259">
        <v>219</v>
      </c>
      <c r="L32" s="259">
        <v>8</v>
      </c>
      <c r="M32" s="260">
        <v>2010</v>
      </c>
      <c r="N32" s="257">
        <v>2023</v>
      </c>
      <c r="O32" s="257">
        <v>2025</v>
      </c>
      <c r="P32" s="261">
        <v>10</v>
      </c>
      <c r="Q32" s="263" t="s">
        <v>113</v>
      </c>
      <c r="R32" s="17">
        <f t="shared" si="0"/>
        <v>2020</v>
      </c>
      <c r="S32" s="257">
        <v>2020</v>
      </c>
      <c r="T32" s="257">
        <v>10</v>
      </c>
      <c r="U32" s="17">
        <f t="shared" ref="U32:U40" si="2">IFERROR(IF(S32="",R32,S32+T32),R32)</f>
        <v>2030</v>
      </c>
      <c r="V32" s="354">
        <v>8</v>
      </c>
      <c r="W32" s="354">
        <v>10</v>
      </c>
      <c r="X32" s="354">
        <v>18</v>
      </c>
      <c r="Y32" s="354" t="s">
        <v>7003</v>
      </c>
    </row>
    <row r="33" spans="1:25" s="23" customFormat="1" ht="30.2" customHeight="1" x14ac:dyDescent="0.2">
      <c r="A33" s="361"/>
      <c r="B33" s="361"/>
      <c r="C33" s="354"/>
      <c r="D33" s="354"/>
      <c r="E33" s="354"/>
      <c r="F33" s="260" t="s">
        <v>39</v>
      </c>
      <c r="G33" s="354"/>
      <c r="H33" s="354"/>
      <c r="I33" s="354"/>
      <c r="J33" s="259">
        <v>0.15</v>
      </c>
      <c r="K33" s="259">
        <v>32</v>
      </c>
      <c r="L33" s="259">
        <v>5</v>
      </c>
      <c r="M33" s="260">
        <v>2010</v>
      </c>
      <c r="N33" s="257">
        <v>2023</v>
      </c>
      <c r="O33" s="257">
        <v>2025</v>
      </c>
      <c r="P33" s="261">
        <v>10</v>
      </c>
      <c r="Q33" s="263" t="s">
        <v>113</v>
      </c>
      <c r="R33" s="17">
        <f t="shared" si="0"/>
        <v>2020</v>
      </c>
      <c r="S33" s="257">
        <v>2020</v>
      </c>
      <c r="T33" s="257">
        <v>10</v>
      </c>
      <c r="U33" s="17">
        <f t="shared" si="2"/>
        <v>2030</v>
      </c>
      <c r="V33" s="354"/>
      <c r="W33" s="354"/>
      <c r="X33" s="354"/>
      <c r="Y33" s="354"/>
    </row>
    <row r="34" spans="1:25" s="23" customFormat="1" ht="30.2" customHeight="1" x14ac:dyDescent="0.2">
      <c r="A34" s="361"/>
      <c r="B34" s="361"/>
      <c r="C34" s="354"/>
      <c r="D34" s="354"/>
      <c r="E34" s="354"/>
      <c r="F34" s="260" t="s">
        <v>39</v>
      </c>
      <c r="G34" s="354"/>
      <c r="H34" s="354"/>
      <c r="I34" s="354"/>
      <c r="J34" s="259">
        <v>0.15</v>
      </c>
      <c r="K34" s="259">
        <v>18</v>
      </c>
      <c r="L34" s="259">
        <v>5</v>
      </c>
      <c r="M34" s="260">
        <v>2010</v>
      </c>
      <c r="N34" s="257">
        <v>2023</v>
      </c>
      <c r="O34" s="257">
        <v>2025</v>
      </c>
      <c r="P34" s="261">
        <v>10</v>
      </c>
      <c r="Q34" s="263" t="s">
        <v>113</v>
      </c>
      <c r="R34" s="17">
        <f t="shared" si="0"/>
        <v>2020</v>
      </c>
      <c r="S34" s="257">
        <v>2020</v>
      </c>
      <c r="T34" s="257">
        <v>10</v>
      </c>
      <c r="U34" s="17">
        <f t="shared" si="2"/>
        <v>2030</v>
      </c>
      <c r="V34" s="354"/>
      <c r="W34" s="354"/>
      <c r="X34" s="354"/>
      <c r="Y34" s="354"/>
    </row>
    <row r="35" spans="1:25" s="23" customFormat="1" ht="30.2" customHeight="1" x14ac:dyDescent="0.2">
      <c r="A35" s="361"/>
      <c r="B35" s="361"/>
      <c r="C35" s="354"/>
      <c r="D35" s="354" t="s">
        <v>128</v>
      </c>
      <c r="E35" s="354"/>
      <c r="F35" s="260" t="s">
        <v>39</v>
      </c>
      <c r="G35" s="354"/>
      <c r="H35" s="354"/>
      <c r="I35" s="354"/>
      <c r="J35" s="259">
        <v>9.3000000000000007</v>
      </c>
      <c r="K35" s="259">
        <v>219</v>
      </c>
      <c r="L35" s="259">
        <v>8</v>
      </c>
      <c r="M35" s="260">
        <v>2010</v>
      </c>
      <c r="N35" s="257">
        <v>2023</v>
      </c>
      <c r="O35" s="257">
        <v>2025</v>
      </c>
      <c r="P35" s="261">
        <v>10</v>
      </c>
      <c r="Q35" s="263" t="s">
        <v>113</v>
      </c>
      <c r="R35" s="17">
        <f t="shared" si="0"/>
        <v>2020</v>
      </c>
      <c r="S35" s="257">
        <v>2020</v>
      </c>
      <c r="T35" s="257">
        <v>10</v>
      </c>
      <c r="U35" s="17">
        <f t="shared" si="2"/>
        <v>2030</v>
      </c>
      <c r="V35" s="354"/>
      <c r="W35" s="354"/>
      <c r="X35" s="354"/>
      <c r="Y35" s="354"/>
    </row>
    <row r="36" spans="1:25" s="23" customFormat="1" ht="30.2" customHeight="1" x14ac:dyDescent="0.2">
      <c r="A36" s="361"/>
      <c r="B36" s="361"/>
      <c r="C36" s="354"/>
      <c r="D36" s="354"/>
      <c r="E36" s="354"/>
      <c r="F36" s="260" t="s">
        <v>39</v>
      </c>
      <c r="G36" s="354"/>
      <c r="H36" s="354"/>
      <c r="I36" s="354"/>
      <c r="J36" s="259">
        <v>0.3</v>
      </c>
      <c r="K36" s="259">
        <v>32</v>
      </c>
      <c r="L36" s="259">
        <v>5</v>
      </c>
      <c r="M36" s="260">
        <v>2010</v>
      </c>
      <c r="N36" s="257">
        <v>2023</v>
      </c>
      <c r="O36" s="257">
        <v>2025</v>
      </c>
      <c r="P36" s="261">
        <v>10</v>
      </c>
      <c r="Q36" s="263" t="s">
        <v>113</v>
      </c>
      <c r="R36" s="17">
        <f t="shared" si="0"/>
        <v>2020</v>
      </c>
      <c r="S36" s="257">
        <v>2020</v>
      </c>
      <c r="T36" s="257">
        <v>10</v>
      </c>
      <c r="U36" s="17">
        <f t="shared" si="2"/>
        <v>2030</v>
      </c>
      <c r="V36" s="354"/>
      <c r="W36" s="354"/>
      <c r="X36" s="354"/>
      <c r="Y36" s="354"/>
    </row>
    <row r="37" spans="1:25" s="23" customFormat="1" ht="30.2" customHeight="1" x14ac:dyDescent="0.2">
      <c r="A37" s="361"/>
      <c r="B37" s="361"/>
      <c r="C37" s="354"/>
      <c r="D37" s="354"/>
      <c r="E37" s="354"/>
      <c r="F37" s="260" t="s">
        <v>39</v>
      </c>
      <c r="G37" s="354"/>
      <c r="H37" s="354"/>
      <c r="I37" s="354"/>
      <c r="J37" s="259">
        <v>0.15</v>
      </c>
      <c r="K37" s="259">
        <v>18</v>
      </c>
      <c r="L37" s="259">
        <v>5</v>
      </c>
      <c r="M37" s="260">
        <v>2010</v>
      </c>
      <c r="N37" s="257">
        <v>2023</v>
      </c>
      <c r="O37" s="257">
        <v>2025</v>
      </c>
      <c r="P37" s="261">
        <v>10</v>
      </c>
      <c r="Q37" s="263" t="s">
        <v>113</v>
      </c>
      <c r="R37" s="17">
        <f t="shared" si="0"/>
        <v>2020</v>
      </c>
      <c r="S37" s="257">
        <v>2020</v>
      </c>
      <c r="T37" s="257">
        <v>10</v>
      </c>
      <c r="U37" s="17">
        <f t="shared" si="2"/>
        <v>2030</v>
      </c>
      <c r="V37" s="354"/>
      <c r="W37" s="354"/>
      <c r="X37" s="354"/>
      <c r="Y37" s="354"/>
    </row>
    <row r="38" spans="1:25" s="2" customFormat="1" ht="30.2" customHeight="1" x14ac:dyDescent="0.2">
      <c r="A38" s="360">
        <v>4</v>
      </c>
      <c r="B38" s="360" t="s">
        <v>132</v>
      </c>
      <c r="C38" s="354" t="s">
        <v>129</v>
      </c>
      <c r="D38" s="354" t="s">
        <v>133</v>
      </c>
      <c r="E38" s="354" t="s">
        <v>130</v>
      </c>
      <c r="F38" s="70" t="s">
        <v>39</v>
      </c>
      <c r="G38" s="359">
        <v>2</v>
      </c>
      <c r="H38" s="359">
        <v>2</v>
      </c>
      <c r="I38" s="359">
        <v>150</v>
      </c>
      <c r="J38" s="73">
        <v>15.1</v>
      </c>
      <c r="K38" s="73">
        <v>219</v>
      </c>
      <c r="L38" s="73">
        <v>8</v>
      </c>
      <c r="M38" s="73">
        <v>2010</v>
      </c>
      <c r="N38" s="16">
        <v>2023</v>
      </c>
      <c r="O38" s="16">
        <v>2025</v>
      </c>
      <c r="P38" s="71">
        <v>10</v>
      </c>
      <c r="Q38" s="72" t="s">
        <v>113</v>
      </c>
      <c r="R38" s="17">
        <f t="shared" si="0"/>
        <v>2020</v>
      </c>
      <c r="S38" s="16">
        <v>2020</v>
      </c>
      <c r="T38" s="16">
        <v>10</v>
      </c>
      <c r="U38" s="17">
        <f t="shared" si="2"/>
        <v>2030</v>
      </c>
      <c r="V38" s="354">
        <v>1</v>
      </c>
      <c r="W38" s="354">
        <v>2</v>
      </c>
      <c r="X38" s="354">
        <v>3</v>
      </c>
      <c r="Y38" s="354" t="s">
        <v>7003</v>
      </c>
    </row>
    <row r="39" spans="1:25" s="2" customFormat="1" ht="30.2" customHeight="1" x14ac:dyDescent="0.2">
      <c r="A39" s="360"/>
      <c r="B39" s="360"/>
      <c r="C39" s="354"/>
      <c r="D39" s="354"/>
      <c r="E39" s="354"/>
      <c r="F39" s="70" t="s">
        <v>39</v>
      </c>
      <c r="G39" s="359"/>
      <c r="H39" s="359"/>
      <c r="I39" s="359"/>
      <c r="J39" s="73">
        <v>0.3</v>
      </c>
      <c r="K39" s="73">
        <v>32</v>
      </c>
      <c r="L39" s="73">
        <v>5</v>
      </c>
      <c r="M39" s="73">
        <v>2010</v>
      </c>
      <c r="N39" s="16">
        <v>2023</v>
      </c>
      <c r="O39" s="16">
        <v>2025</v>
      </c>
      <c r="P39" s="71">
        <v>10</v>
      </c>
      <c r="Q39" s="72" t="s">
        <v>113</v>
      </c>
      <c r="R39" s="17">
        <f t="shared" si="0"/>
        <v>2020</v>
      </c>
      <c r="S39" s="16">
        <v>2020</v>
      </c>
      <c r="T39" s="16">
        <v>10</v>
      </c>
      <c r="U39" s="17">
        <f t="shared" si="2"/>
        <v>2030</v>
      </c>
      <c r="V39" s="354"/>
      <c r="W39" s="354"/>
      <c r="X39" s="354"/>
      <c r="Y39" s="354"/>
    </row>
    <row r="40" spans="1:25" s="2" customFormat="1" ht="30.2" customHeight="1" x14ac:dyDescent="0.2">
      <c r="A40" s="360"/>
      <c r="B40" s="360"/>
      <c r="C40" s="354"/>
      <c r="D40" s="354"/>
      <c r="E40" s="354"/>
      <c r="F40" s="70" t="s">
        <v>39</v>
      </c>
      <c r="G40" s="359"/>
      <c r="H40" s="359"/>
      <c r="I40" s="359"/>
      <c r="J40" s="73">
        <v>0.15</v>
      </c>
      <c r="K40" s="73">
        <v>18</v>
      </c>
      <c r="L40" s="73">
        <v>5</v>
      </c>
      <c r="M40" s="73">
        <v>2010</v>
      </c>
      <c r="N40" s="16">
        <v>2023</v>
      </c>
      <c r="O40" s="16">
        <v>2025</v>
      </c>
      <c r="P40" s="71">
        <v>10</v>
      </c>
      <c r="Q40" s="72" t="s">
        <v>113</v>
      </c>
      <c r="R40" s="17">
        <f t="shared" si="0"/>
        <v>2020</v>
      </c>
      <c r="S40" s="16">
        <v>2020</v>
      </c>
      <c r="T40" s="16">
        <v>10</v>
      </c>
      <c r="U40" s="17">
        <f t="shared" si="2"/>
        <v>2030</v>
      </c>
      <c r="V40" s="354"/>
      <c r="W40" s="354"/>
      <c r="X40" s="354"/>
      <c r="Y40" s="354"/>
    </row>
    <row r="41" spans="1:25" s="2" customFormat="1" ht="30.2" customHeight="1" x14ac:dyDescent="0.2">
      <c r="A41" s="360">
        <v>5</v>
      </c>
      <c r="B41" s="360" t="s">
        <v>137</v>
      </c>
      <c r="C41" s="354" t="s">
        <v>135</v>
      </c>
      <c r="D41" s="356" t="s">
        <v>138</v>
      </c>
      <c r="E41" s="354" t="s">
        <v>136</v>
      </c>
      <c r="F41" s="73" t="s">
        <v>64</v>
      </c>
      <c r="G41" s="359">
        <v>0.55000000000000004</v>
      </c>
      <c r="H41" s="359">
        <v>0.6</v>
      </c>
      <c r="I41" s="359">
        <v>160</v>
      </c>
      <c r="J41" s="73">
        <v>31.14</v>
      </c>
      <c r="K41" s="73">
        <v>377</v>
      </c>
      <c r="L41" s="73">
        <v>9</v>
      </c>
      <c r="M41" s="73">
        <v>2010</v>
      </c>
      <c r="N41" s="16">
        <v>2023</v>
      </c>
      <c r="O41" s="16">
        <v>2025</v>
      </c>
      <c r="P41" s="71">
        <v>10</v>
      </c>
      <c r="Q41" s="72" t="s">
        <v>113</v>
      </c>
      <c r="R41" s="17">
        <f t="shared" si="0"/>
        <v>2020</v>
      </c>
      <c r="S41" s="16">
        <v>2020</v>
      </c>
      <c r="T41" s="16">
        <v>10</v>
      </c>
      <c r="U41" s="17">
        <f t="shared" ref="U41:U55" si="3">IFERROR(IF(S41="",R41,S41+T41),R41)</f>
        <v>2030</v>
      </c>
      <c r="V41" s="354">
        <v>2</v>
      </c>
      <c r="W41" s="354"/>
      <c r="X41" s="354">
        <v>2</v>
      </c>
      <c r="Y41" s="354" t="s">
        <v>7003</v>
      </c>
    </row>
    <row r="42" spans="1:25" s="2" customFormat="1" ht="30.2" customHeight="1" x14ac:dyDescent="0.2">
      <c r="A42" s="360"/>
      <c r="B42" s="360"/>
      <c r="C42" s="354"/>
      <c r="D42" s="356"/>
      <c r="E42" s="354"/>
      <c r="F42" s="73" t="s">
        <v>64</v>
      </c>
      <c r="G42" s="359"/>
      <c r="H42" s="359"/>
      <c r="I42" s="359"/>
      <c r="J42" s="73">
        <v>26.7</v>
      </c>
      <c r="K42" s="73">
        <v>219</v>
      </c>
      <c r="L42" s="73">
        <v>8</v>
      </c>
      <c r="M42" s="73">
        <v>2010</v>
      </c>
      <c r="N42" s="16">
        <v>2023</v>
      </c>
      <c r="O42" s="16">
        <v>2025</v>
      </c>
      <c r="P42" s="71">
        <v>10</v>
      </c>
      <c r="Q42" s="72" t="s">
        <v>113</v>
      </c>
      <c r="R42" s="17">
        <f t="shared" ref="R42:R73" si="4">IF(M42="","",M42+P42)</f>
        <v>2020</v>
      </c>
      <c r="S42" s="16">
        <v>2020</v>
      </c>
      <c r="T42" s="16">
        <v>10</v>
      </c>
      <c r="U42" s="17">
        <f t="shared" si="3"/>
        <v>2030</v>
      </c>
      <c r="V42" s="354"/>
      <c r="W42" s="354"/>
      <c r="X42" s="354"/>
      <c r="Y42" s="354"/>
    </row>
    <row r="43" spans="1:25" s="2" customFormat="1" ht="30.2" customHeight="1" x14ac:dyDescent="0.2">
      <c r="A43" s="360"/>
      <c r="B43" s="360"/>
      <c r="C43" s="354"/>
      <c r="D43" s="356"/>
      <c r="E43" s="354"/>
      <c r="F43" s="73" t="s">
        <v>64</v>
      </c>
      <c r="G43" s="359"/>
      <c r="H43" s="359"/>
      <c r="I43" s="359"/>
      <c r="J43" s="73">
        <v>13.5</v>
      </c>
      <c r="K43" s="73">
        <v>159</v>
      </c>
      <c r="L43" s="73">
        <v>7</v>
      </c>
      <c r="M43" s="73">
        <v>2010</v>
      </c>
      <c r="N43" s="16">
        <v>2023</v>
      </c>
      <c r="O43" s="16">
        <v>2025</v>
      </c>
      <c r="P43" s="71">
        <v>10</v>
      </c>
      <c r="Q43" s="72" t="s">
        <v>113</v>
      </c>
      <c r="R43" s="17">
        <f t="shared" si="4"/>
        <v>2020</v>
      </c>
      <c r="S43" s="16">
        <v>2020</v>
      </c>
      <c r="T43" s="16">
        <v>10</v>
      </c>
      <c r="U43" s="17">
        <f t="shared" si="3"/>
        <v>2030</v>
      </c>
      <c r="V43" s="354"/>
      <c r="W43" s="354"/>
      <c r="X43" s="354"/>
      <c r="Y43" s="354"/>
    </row>
    <row r="44" spans="1:25" s="2" customFormat="1" ht="30.2" customHeight="1" x14ac:dyDescent="0.2">
      <c r="A44" s="360"/>
      <c r="B44" s="360"/>
      <c r="C44" s="354"/>
      <c r="D44" s="356"/>
      <c r="E44" s="354"/>
      <c r="F44" s="73" t="s">
        <v>64</v>
      </c>
      <c r="G44" s="359"/>
      <c r="H44" s="359"/>
      <c r="I44" s="359"/>
      <c r="J44" s="73">
        <v>0.6</v>
      </c>
      <c r="K44" s="73">
        <v>32</v>
      </c>
      <c r="L44" s="73">
        <v>5</v>
      </c>
      <c r="M44" s="73">
        <v>2010</v>
      </c>
      <c r="N44" s="16">
        <v>2023</v>
      </c>
      <c r="O44" s="16">
        <v>2025</v>
      </c>
      <c r="P44" s="71">
        <v>10</v>
      </c>
      <c r="Q44" s="72" t="s">
        <v>113</v>
      </c>
      <c r="R44" s="17">
        <f t="shared" si="4"/>
        <v>2020</v>
      </c>
      <c r="S44" s="16">
        <v>2020</v>
      </c>
      <c r="T44" s="16">
        <v>10</v>
      </c>
      <c r="U44" s="17">
        <f t="shared" si="3"/>
        <v>2030</v>
      </c>
      <c r="V44" s="354"/>
      <c r="W44" s="354"/>
      <c r="X44" s="354"/>
      <c r="Y44" s="354"/>
    </row>
    <row r="45" spans="1:25" s="2" customFormat="1" ht="30.2" customHeight="1" x14ac:dyDescent="0.2">
      <c r="A45" s="360"/>
      <c r="B45" s="360"/>
      <c r="C45" s="354"/>
      <c r="D45" s="74" t="s">
        <v>139</v>
      </c>
      <c r="E45" s="354"/>
      <c r="F45" s="73" t="s">
        <v>64</v>
      </c>
      <c r="G45" s="359"/>
      <c r="H45" s="359"/>
      <c r="I45" s="359"/>
      <c r="J45" s="73">
        <v>0.50800000000000001</v>
      </c>
      <c r="K45" s="73">
        <v>219</v>
      </c>
      <c r="L45" s="73">
        <v>8</v>
      </c>
      <c r="M45" s="73">
        <v>2010</v>
      </c>
      <c r="N45" s="16">
        <v>2023</v>
      </c>
      <c r="O45" s="16">
        <v>2025</v>
      </c>
      <c r="P45" s="71">
        <v>10</v>
      </c>
      <c r="Q45" s="72" t="s">
        <v>113</v>
      </c>
      <c r="R45" s="17">
        <f t="shared" si="4"/>
        <v>2020</v>
      </c>
      <c r="S45" s="16">
        <v>2020</v>
      </c>
      <c r="T45" s="16">
        <v>10</v>
      </c>
      <c r="U45" s="17">
        <f t="shared" si="3"/>
        <v>2030</v>
      </c>
      <c r="V45" s="354"/>
      <c r="W45" s="354"/>
      <c r="X45" s="354"/>
      <c r="Y45" s="354"/>
    </row>
    <row r="46" spans="1:25" s="2" customFormat="1" ht="30.2" customHeight="1" x14ac:dyDescent="0.2">
      <c r="A46" s="360"/>
      <c r="B46" s="360"/>
      <c r="C46" s="354"/>
      <c r="D46" s="356" t="s">
        <v>140</v>
      </c>
      <c r="E46" s="354"/>
      <c r="F46" s="359" t="s">
        <v>64</v>
      </c>
      <c r="G46" s="359"/>
      <c r="H46" s="359"/>
      <c r="I46" s="359"/>
      <c r="J46" s="73">
        <v>7.8</v>
      </c>
      <c r="K46" s="73">
        <v>159</v>
      </c>
      <c r="L46" s="73">
        <v>7</v>
      </c>
      <c r="M46" s="73">
        <v>2010</v>
      </c>
      <c r="N46" s="16">
        <v>2023</v>
      </c>
      <c r="O46" s="16">
        <v>2025</v>
      </c>
      <c r="P46" s="71">
        <v>10</v>
      </c>
      <c r="Q46" s="72" t="s">
        <v>113</v>
      </c>
      <c r="R46" s="17">
        <f t="shared" si="4"/>
        <v>2020</v>
      </c>
      <c r="S46" s="16">
        <v>2020</v>
      </c>
      <c r="T46" s="16">
        <v>10</v>
      </c>
      <c r="U46" s="17">
        <f t="shared" si="3"/>
        <v>2030</v>
      </c>
      <c r="V46" s="354"/>
      <c r="W46" s="354"/>
      <c r="X46" s="354"/>
      <c r="Y46" s="354"/>
    </row>
    <row r="47" spans="1:25" s="2" customFormat="1" ht="30.2" customHeight="1" x14ac:dyDescent="0.2">
      <c r="A47" s="360"/>
      <c r="B47" s="360"/>
      <c r="C47" s="354"/>
      <c r="D47" s="356"/>
      <c r="E47" s="354"/>
      <c r="F47" s="359"/>
      <c r="G47" s="359"/>
      <c r="H47" s="359"/>
      <c r="I47" s="359"/>
      <c r="J47" s="73">
        <v>0.15</v>
      </c>
      <c r="K47" s="73">
        <v>32</v>
      </c>
      <c r="L47" s="73">
        <v>5</v>
      </c>
      <c r="M47" s="73">
        <v>2010</v>
      </c>
      <c r="N47" s="16">
        <v>2023</v>
      </c>
      <c r="O47" s="16">
        <v>2025</v>
      </c>
      <c r="P47" s="71">
        <v>10</v>
      </c>
      <c r="Q47" s="72" t="s">
        <v>113</v>
      </c>
      <c r="R47" s="17">
        <f t="shared" si="4"/>
        <v>2020</v>
      </c>
      <c r="S47" s="16">
        <v>2020</v>
      </c>
      <c r="T47" s="16">
        <v>10</v>
      </c>
      <c r="U47" s="17">
        <f t="shared" si="3"/>
        <v>2030</v>
      </c>
      <c r="V47" s="354"/>
      <c r="W47" s="354"/>
      <c r="X47" s="354"/>
      <c r="Y47" s="354"/>
    </row>
    <row r="48" spans="1:25" s="2" customFormat="1" ht="30.2" customHeight="1" x14ac:dyDescent="0.2">
      <c r="A48" s="360">
        <v>6</v>
      </c>
      <c r="B48" s="360" t="s">
        <v>141</v>
      </c>
      <c r="C48" s="354" t="s">
        <v>135</v>
      </c>
      <c r="D48" s="354" t="s">
        <v>142</v>
      </c>
      <c r="E48" s="354" t="s">
        <v>136</v>
      </c>
      <c r="F48" s="73" t="s">
        <v>88</v>
      </c>
      <c r="G48" s="359">
        <v>0.6</v>
      </c>
      <c r="H48" s="359">
        <v>0.6</v>
      </c>
      <c r="I48" s="359">
        <v>80</v>
      </c>
      <c r="J48" s="73">
        <v>27.1</v>
      </c>
      <c r="K48" s="73">
        <v>273</v>
      </c>
      <c r="L48" s="73">
        <v>9</v>
      </c>
      <c r="M48" s="73">
        <v>2010</v>
      </c>
      <c r="N48" s="16">
        <v>2023</v>
      </c>
      <c r="O48" s="16">
        <v>2025</v>
      </c>
      <c r="P48" s="71">
        <v>10</v>
      </c>
      <c r="Q48" s="72" t="s">
        <v>113</v>
      </c>
      <c r="R48" s="17">
        <f t="shared" si="4"/>
        <v>2020</v>
      </c>
      <c r="S48" s="16">
        <v>2020</v>
      </c>
      <c r="T48" s="16">
        <v>10</v>
      </c>
      <c r="U48" s="17">
        <f t="shared" si="3"/>
        <v>2030</v>
      </c>
      <c r="V48" s="354">
        <v>7</v>
      </c>
      <c r="W48" s="354">
        <v>6</v>
      </c>
      <c r="X48" s="354">
        <v>13</v>
      </c>
      <c r="Y48" s="354" t="s">
        <v>7003</v>
      </c>
    </row>
    <row r="49" spans="1:25" s="2" customFormat="1" ht="30.2" customHeight="1" x14ac:dyDescent="0.2">
      <c r="A49" s="360"/>
      <c r="B49" s="360"/>
      <c r="C49" s="354"/>
      <c r="D49" s="354"/>
      <c r="E49" s="354"/>
      <c r="F49" s="73" t="s">
        <v>88</v>
      </c>
      <c r="G49" s="359"/>
      <c r="H49" s="359"/>
      <c r="I49" s="359"/>
      <c r="J49" s="73">
        <v>25.6</v>
      </c>
      <c r="K49" s="73">
        <v>159</v>
      </c>
      <c r="L49" s="73">
        <v>7</v>
      </c>
      <c r="M49" s="73">
        <v>2010</v>
      </c>
      <c r="N49" s="16">
        <v>2023</v>
      </c>
      <c r="O49" s="16">
        <v>2025</v>
      </c>
      <c r="P49" s="71">
        <v>10</v>
      </c>
      <c r="Q49" s="72" t="s">
        <v>113</v>
      </c>
      <c r="R49" s="17">
        <f t="shared" si="4"/>
        <v>2020</v>
      </c>
      <c r="S49" s="16">
        <v>2020</v>
      </c>
      <c r="T49" s="16">
        <v>10</v>
      </c>
      <c r="U49" s="17">
        <f t="shared" si="3"/>
        <v>2030</v>
      </c>
      <c r="V49" s="354"/>
      <c r="W49" s="354"/>
      <c r="X49" s="354"/>
      <c r="Y49" s="354"/>
    </row>
    <row r="50" spans="1:25" s="2" customFormat="1" ht="30.2" customHeight="1" x14ac:dyDescent="0.2">
      <c r="A50" s="360"/>
      <c r="B50" s="360"/>
      <c r="C50" s="354"/>
      <c r="D50" s="354" t="s">
        <v>143</v>
      </c>
      <c r="E50" s="354" t="s">
        <v>136</v>
      </c>
      <c r="F50" s="73" t="s">
        <v>88</v>
      </c>
      <c r="G50" s="359">
        <v>0.6</v>
      </c>
      <c r="H50" s="359">
        <v>0.6</v>
      </c>
      <c r="I50" s="359">
        <v>80</v>
      </c>
      <c r="J50" s="73">
        <v>3</v>
      </c>
      <c r="K50" s="73">
        <v>273</v>
      </c>
      <c r="L50" s="73">
        <v>8</v>
      </c>
      <c r="M50" s="73">
        <v>2012</v>
      </c>
      <c r="N50" s="16">
        <v>2023</v>
      </c>
      <c r="O50" s="16">
        <v>2025</v>
      </c>
      <c r="P50" s="71">
        <v>10</v>
      </c>
      <c r="Q50" s="72" t="s">
        <v>113</v>
      </c>
      <c r="R50" s="17">
        <f t="shared" si="4"/>
        <v>2022</v>
      </c>
      <c r="S50" s="16">
        <v>2020</v>
      </c>
      <c r="T50" s="16">
        <v>10</v>
      </c>
      <c r="U50" s="17">
        <f t="shared" si="3"/>
        <v>2030</v>
      </c>
      <c r="V50" s="354"/>
      <c r="W50" s="354"/>
      <c r="X50" s="354"/>
      <c r="Y50" s="354"/>
    </row>
    <row r="51" spans="1:25" s="2" customFormat="1" ht="30.2" customHeight="1" x14ac:dyDescent="0.2">
      <c r="A51" s="360"/>
      <c r="B51" s="360"/>
      <c r="C51" s="354"/>
      <c r="D51" s="354"/>
      <c r="E51" s="354"/>
      <c r="F51" s="73" t="s">
        <v>88</v>
      </c>
      <c r="G51" s="359"/>
      <c r="H51" s="359"/>
      <c r="I51" s="359"/>
      <c r="J51" s="73">
        <v>6.3</v>
      </c>
      <c r="K51" s="73">
        <v>159</v>
      </c>
      <c r="L51" s="73">
        <v>7</v>
      </c>
      <c r="M51" s="73">
        <v>2012</v>
      </c>
      <c r="N51" s="16">
        <v>2023</v>
      </c>
      <c r="O51" s="16">
        <v>2025</v>
      </c>
      <c r="P51" s="71">
        <v>10</v>
      </c>
      <c r="Q51" s="72" t="s">
        <v>113</v>
      </c>
      <c r="R51" s="17">
        <f t="shared" si="4"/>
        <v>2022</v>
      </c>
      <c r="S51" s="16">
        <v>2020</v>
      </c>
      <c r="T51" s="16">
        <v>10</v>
      </c>
      <c r="U51" s="17">
        <f t="shared" si="3"/>
        <v>2030</v>
      </c>
      <c r="V51" s="354"/>
      <c r="W51" s="354"/>
      <c r="X51" s="354"/>
      <c r="Y51" s="354"/>
    </row>
    <row r="52" spans="1:25" s="2" customFormat="1" ht="30.2" customHeight="1" x14ac:dyDescent="0.2">
      <c r="A52" s="360"/>
      <c r="B52" s="360"/>
      <c r="C52" s="354"/>
      <c r="D52" s="354" t="s">
        <v>144</v>
      </c>
      <c r="E52" s="354" t="s">
        <v>136</v>
      </c>
      <c r="F52" s="73" t="s">
        <v>88</v>
      </c>
      <c r="G52" s="359">
        <v>0.6</v>
      </c>
      <c r="H52" s="359">
        <v>0.6</v>
      </c>
      <c r="I52" s="359">
        <v>80</v>
      </c>
      <c r="J52" s="73">
        <v>8.3000000000000007</v>
      </c>
      <c r="K52" s="73">
        <v>273</v>
      </c>
      <c r="L52" s="73">
        <v>8</v>
      </c>
      <c r="M52" s="73">
        <v>2014</v>
      </c>
      <c r="N52" s="16">
        <v>2023</v>
      </c>
      <c r="O52" s="16">
        <v>2025</v>
      </c>
      <c r="P52" s="71">
        <v>10</v>
      </c>
      <c r="Q52" s="72" t="s">
        <v>113</v>
      </c>
      <c r="R52" s="17">
        <f t="shared" si="4"/>
        <v>2024</v>
      </c>
      <c r="S52" s="16">
        <v>2020</v>
      </c>
      <c r="T52" s="16">
        <v>10</v>
      </c>
      <c r="U52" s="17">
        <f t="shared" si="3"/>
        <v>2030</v>
      </c>
      <c r="V52" s="354"/>
      <c r="W52" s="354"/>
      <c r="X52" s="354"/>
      <c r="Y52" s="354"/>
    </row>
    <row r="53" spans="1:25" s="2" customFormat="1" ht="30.2" customHeight="1" x14ac:dyDescent="0.2">
      <c r="A53" s="360"/>
      <c r="B53" s="360"/>
      <c r="C53" s="354"/>
      <c r="D53" s="354"/>
      <c r="E53" s="354"/>
      <c r="F53" s="73" t="s">
        <v>88</v>
      </c>
      <c r="G53" s="359"/>
      <c r="H53" s="359"/>
      <c r="I53" s="359"/>
      <c r="J53" s="73">
        <v>0.5</v>
      </c>
      <c r="K53" s="73">
        <v>32</v>
      </c>
      <c r="L53" s="73">
        <v>2.5</v>
      </c>
      <c r="M53" s="73">
        <v>2014</v>
      </c>
      <c r="N53" s="16">
        <v>2023</v>
      </c>
      <c r="O53" s="16">
        <v>2025</v>
      </c>
      <c r="P53" s="71">
        <v>10</v>
      </c>
      <c r="Q53" s="72" t="s">
        <v>113</v>
      </c>
      <c r="R53" s="17">
        <f t="shared" si="4"/>
        <v>2024</v>
      </c>
      <c r="S53" s="16">
        <v>2020</v>
      </c>
      <c r="T53" s="16">
        <v>10</v>
      </c>
      <c r="U53" s="17">
        <f t="shared" si="3"/>
        <v>2030</v>
      </c>
      <c r="V53" s="354"/>
      <c r="W53" s="354"/>
      <c r="X53" s="354"/>
      <c r="Y53" s="354"/>
    </row>
    <row r="54" spans="1:25" s="2" customFormat="1" ht="30.2" customHeight="1" x14ac:dyDescent="0.2">
      <c r="A54" s="360"/>
      <c r="B54" s="360"/>
      <c r="C54" s="354"/>
      <c r="D54" s="354" t="s">
        <v>145</v>
      </c>
      <c r="E54" s="354" t="s">
        <v>136</v>
      </c>
      <c r="F54" s="73" t="s">
        <v>88</v>
      </c>
      <c r="G54" s="359">
        <v>0.6</v>
      </c>
      <c r="H54" s="359">
        <v>0.6</v>
      </c>
      <c r="I54" s="359">
        <v>80</v>
      </c>
      <c r="J54" s="73">
        <v>7.5</v>
      </c>
      <c r="K54" s="73">
        <v>273</v>
      </c>
      <c r="L54" s="73">
        <v>8</v>
      </c>
      <c r="M54" s="73">
        <v>2014</v>
      </c>
      <c r="N54" s="16">
        <v>2023</v>
      </c>
      <c r="O54" s="16">
        <v>2025</v>
      </c>
      <c r="P54" s="71">
        <v>10</v>
      </c>
      <c r="Q54" s="72" t="s">
        <v>113</v>
      </c>
      <c r="R54" s="17">
        <f t="shared" si="4"/>
        <v>2024</v>
      </c>
      <c r="S54" s="16">
        <v>2020</v>
      </c>
      <c r="T54" s="16">
        <v>10</v>
      </c>
      <c r="U54" s="17">
        <f t="shared" si="3"/>
        <v>2030</v>
      </c>
      <c r="V54" s="354"/>
      <c r="W54" s="354"/>
      <c r="X54" s="354"/>
      <c r="Y54" s="354"/>
    </row>
    <row r="55" spans="1:25" s="2" customFormat="1" ht="30.2" customHeight="1" x14ac:dyDescent="0.2">
      <c r="A55" s="360"/>
      <c r="B55" s="360"/>
      <c r="C55" s="354"/>
      <c r="D55" s="354"/>
      <c r="E55" s="354"/>
      <c r="F55" s="73" t="s">
        <v>88</v>
      </c>
      <c r="G55" s="359"/>
      <c r="H55" s="359"/>
      <c r="I55" s="359"/>
      <c r="J55" s="73">
        <v>0.5</v>
      </c>
      <c r="K55" s="73">
        <v>32</v>
      </c>
      <c r="L55" s="73">
        <v>2.5</v>
      </c>
      <c r="M55" s="73">
        <v>2014</v>
      </c>
      <c r="N55" s="16">
        <v>2023</v>
      </c>
      <c r="O55" s="16">
        <v>2025</v>
      </c>
      <c r="P55" s="71">
        <v>10</v>
      </c>
      <c r="Q55" s="72" t="s">
        <v>113</v>
      </c>
      <c r="R55" s="17">
        <f t="shared" si="4"/>
        <v>2024</v>
      </c>
      <c r="S55" s="16">
        <v>2020</v>
      </c>
      <c r="T55" s="16">
        <v>10</v>
      </c>
      <c r="U55" s="17">
        <f t="shared" si="3"/>
        <v>2030</v>
      </c>
      <c r="V55" s="354"/>
      <c r="W55" s="354"/>
      <c r="X55" s="354"/>
      <c r="Y55" s="354"/>
    </row>
    <row r="56" spans="1:25" s="2" customFormat="1" ht="30.2" customHeight="1" x14ac:dyDescent="0.2">
      <c r="A56" s="360">
        <v>7</v>
      </c>
      <c r="B56" s="360" t="s">
        <v>152</v>
      </c>
      <c r="C56" s="354" t="s">
        <v>150</v>
      </c>
      <c r="D56" s="354" t="s">
        <v>153</v>
      </c>
      <c r="E56" s="354" t="s">
        <v>151</v>
      </c>
      <c r="F56" s="73" t="s">
        <v>88</v>
      </c>
      <c r="G56" s="359">
        <v>3</v>
      </c>
      <c r="H56" s="359">
        <v>1.82</v>
      </c>
      <c r="I56" s="359">
        <v>50</v>
      </c>
      <c r="J56" s="73">
        <v>67.599999999999994</v>
      </c>
      <c r="K56" s="73">
        <v>108</v>
      </c>
      <c r="L56" s="73">
        <v>6</v>
      </c>
      <c r="M56" s="73">
        <v>2010</v>
      </c>
      <c r="N56" s="16">
        <v>2023</v>
      </c>
      <c r="O56" s="16">
        <v>2025</v>
      </c>
      <c r="P56" s="71">
        <v>10</v>
      </c>
      <c r="Q56" s="72" t="s">
        <v>113</v>
      </c>
      <c r="R56" s="17">
        <f t="shared" si="4"/>
        <v>2020</v>
      </c>
      <c r="S56" s="16">
        <v>2020</v>
      </c>
      <c r="T56" s="16">
        <v>10</v>
      </c>
      <c r="U56" s="17">
        <f t="shared" ref="U56:U69" si="5">IFERROR(IF(S56="",R56,S56+T56),R56)</f>
        <v>2030</v>
      </c>
      <c r="V56" s="354">
        <v>1</v>
      </c>
      <c r="W56" s="354">
        <v>4</v>
      </c>
      <c r="X56" s="354">
        <v>5</v>
      </c>
      <c r="Y56" s="354" t="s">
        <v>7003</v>
      </c>
    </row>
    <row r="57" spans="1:25" s="2" customFormat="1" ht="30.2" customHeight="1" x14ac:dyDescent="0.2">
      <c r="A57" s="360"/>
      <c r="B57" s="360"/>
      <c r="C57" s="354"/>
      <c r="D57" s="354"/>
      <c r="E57" s="354"/>
      <c r="F57" s="73" t="s">
        <v>88</v>
      </c>
      <c r="G57" s="359"/>
      <c r="H57" s="359"/>
      <c r="I57" s="359"/>
      <c r="J57" s="73">
        <v>2.1</v>
      </c>
      <c r="K57" s="73">
        <v>57</v>
      </c>
      <c r="L57" s="73">
        <v>6</v>
      </c>
      <c r="M57" s="73">
        <v>2010</v>
      </c>
      <c r="N57" s="16">
        <v>2023</v>
      </c>
      <c r="O57" s="16">
        <v>2025</v>
      </c>
      <c r="P57" s="71">
        <v>10</v>
      </c>
      <c r="Q57" s="72" t="s">
        <v>113</v>
      </c>
      <c r="R57" s="17">
        <f t="shared" si="4"/>
        <v>2020</v>
      </c>
      <c r="S57" s="16">
        <v>2020</v>
      </c>
      <c r="T57" s="16">
        <v>10</v>
      </c>
      <c r="U57" s="17">
        <f t="shared" si="5"/>
        <v>2030</v>
      </c>
      <c r="V57" s="354"/>
      <c r="W57" s="354"/>
      <c r="X57" s="354"/>
      <c r="Y57" s="354"/>
    </row>
    <row r="58" spans="1:25" s="2" customFormat="1" ht="30.2" customHeight="1" x14ac:dyDescent="0.2">
      <c r="A58" s="360"/>
      <c r="B58" s="360"/>
      <c r="C58" s="354"/>
      <c r="D58" s="354"/>
      <c r="E58" s="354"/>
      <c r="F58" s="73" t="s">
        <v>88</v>
      </c>
      <c r="G58" s="359"/>
      <c r="H58" s="359"/>
      <c r="I58" s="359"/>
      <c r="J58" s="73">
        <v>15</v>
      </c>
      <c r="K58" s="73">
        <v>38</v>
      </c>
      <c r="L58" s="73">
        <v>5</v>
      </c>
      <c r="M58" s="73">
        <v>2010</v>
      </c>
      <c r="N58" s="16">
        <v>2023</v>
      </c>
      <c r="O58" s="16">
        <v>2025</v>
      </c>
      <c r="P58" s="71">
        <v>10</v>
      </c>
      <c r="Q58" s="72" t="s">
        <v>113</v>
      </c>
      <c r="R58" s="17">
        <f t="shared" si="4"/>
        <v>2020</v>
      </c>
      <c r="S58" s="16">
        <v>2020</v>
      </c>
      <c r="T58" s="16">
        <v>10</v>
      </c>
      <c r="U58" s="17">
        <f t="shared" si="5"/>
        <v>2030</v>
      </c>
      <c r="V58" s="354"/>
      <c r="W58" s="354"/>
      <c r="X58" s="354"/>
      <c r="Y58" s="354"/>
    </row>
    <row r="59" spans="1:25" s="2" customFormat="1" ht="30.2" customHeight="1" x14ac:dyDescent="0.2">
      <c r="A59" s="360"/>
      <c r="B59" s="360"/>
      <c r="C59" s="354"/>
      <c r="D59" s="354"/>
      <c r="E59" s="354"/>
      <c r="F59" s="73" t="s">
        <v>88</v>
      </c>
      <c r="G59" s="359"/>
      <c r="H59" s="359"/>
      <c r="I59" s="359"/>
      <c r="J59" s="73">
        <v>2.8</v>
      </c>
      <c r="K59" s="73">
        <v>32</v>
      </c>
      <c r="L59" s="73">
        <v>5</v>
      </c>
      <c r="M59" s="73">
        <v>2010</v>
      </c>
      <c r="N59" s="16">
        <v>2023</v>
      </c>
      <c r="O59" s="16">
        <v>2025</v>
      </c>
      <c r="P59" s="71">
        <v>10</v>
      </c>
      <c r="Q59" s="72" t="s">
        <v>113</v>
      </c>
      <c r="R59" s="17">
        <f t="shared" si="4"/>
        <v>2020</v>
      </c>
      <c r="S59" s="16">
        <v>2020</v>
      </c>
      <c r="T59" s="16">
        <v>10</v>
      </c>
      <c r="U59" s="17">
        <f t="shared" si="5"/>
        <v>2030</v>
      </c>
      <c r="V59" s="354"/>
      <c r="W59" s="354"/>
      <c r="X59" s="354"/>
      <c r="Y59" s="354"/>
    </row>
    <row r="60" spans="1:25" s="2" customFormat="1" ht="30.2" customHeight="1" x14ac:dyDescent="0.2">
      <c r="A60" s="360"/>
      <c r="B60" s="360"/>
      <c r="C60" s="354"/>
      <c r="D60" s="354"/>
      <c r="E60" s="354"/>
      <c r="F60" s="73" t="s">
        <v>88</v>
      </c>
      <c r="G60" s="359"/>
      <c r="H60" s="359"/>
      <c r="I60" s="359"/>
      <c r="J60" s="73">
        <v>0.3</v>
      </c>
      <c r="K60" s="73">
        <v>18</v>
      </c>
      <c r="L60" s="73">
        <v>5</v>
      </c>
      <c r="M60" s="73">
        <v>2010</v>
      </c>
      <c r="N60" s="16">
        <v>2023</v>
      </c>
      <c r="O60" s="16">
        <v>2025</v>
      </c>
      <c r="P60" s="71">
        <v>10</v>
      </c>
      <c r="Q60" s="72" t="s">
        <v>113</v>
      </c>
      <c r="R60" s="17">
        <f t="shared" si="4"/>
        <v>2020</v>
      </c>
      <c r="S60" s="16">
        <v>2020</v>
      </c>
      <c r="T60" s="16">
        <v>10</v>
      </c>
      <c r="U60" s="17">
        <f t="shared" si="5"/>
        <v>2030</v>
      </c>
      <c r="V60" s="354"/>
      <c r="W60" s="354"/>
      <c r="X60" s="354"/>
      <c r="Y60" s="354"/>
    </row>
    <row r="61" spans="1:25" s="2" customFormat="1" ht="30.2" customHeight="1" x14ac:dyDescent="0.2">
      <c r="A61" s="360"/>
      <c r="B61" s="360"/>
      <c r="C61" s="354"/>
      <c r="D61" s="354" t="s">
        <v>154</v>
      </c>
      <c r="E61" s="354"/>
      <c r="F61" s="73" t="s">
        <v>88</v>
      </c>
      <c r="G61" s="359"/>
      <c r="H61" s="359"/>
      <c r="I61" s="359"/>
      <c r="J61" s="73">
        <v>9.8000000000000007</v>
      </c>
      <c r="K61" s="73">
        <v>57</v>
      </c>
      <c r="L61" s="73">
        <v>6</v>
      </c>
      <c r="M61" s="73">
        <v>2010</v>
      </c>
      <c r="N61" s="16">
        <v>2023</v>
      </c>
      <c r="O61" s="16">
        <v>2025</v>
      </c>
      <c r="P61" s="71">
        <v>10</v>
      </c>
      <c r="Q61" s="72" t="s">
        <v>113</v>
      </c>
      <c r="R61" s="17">
        <f t="shared" si="4"/>
        <v>2020</v>
      </c>
      <c r="S61" s="16">
        <v>2020</v>
      </c>
      <c r="T61" s="16">
        <v>10</v>
      </c>
      <c r="U61" s="17">
        <f t="shared" si="5"/>
        <v>2030</v>
      </c>
      <c r="V61" s="354"/>
      <c r="W61" s="354"/>
      <c r="X61" s="354"/>
      <c r="Y61" s="354"/>
    </row>
    <row r="62" spans="1:25" s="2" customFormat="1" ht="30.2" customHeight="1" x14ac:dyDescent="0.2">
      <c r="A62" s="360"/>
      <c r="B62" s="360"/>
      <c r="C62" s="354"/>
      <c r="D62" s="354"/>
      <c r="E62" s="354"/>
      <c r="F62" s="73" t="s">
        <v>88</v>
      </c>
      <c r="G62" s="359"/>
      <c r="H62" s="359"/>
      <c r="I62" s="359"/>
      <c r="J62" s="73">
        <v>3.6</v>
      </c>
      <c r="K62" s="73">
        <v>32</v>
      </c>
      <c r="L62" s="73">
        <v>5</v>
      </c>
      <c r="M62" s="73">
        <v>2010</v>
      </c>
      <c r="N62" s="16">
        <v>2023</v>
      </c>
      <c r="O62" s="16">
        <v>2025</v>
      </c>
      <c r="P62" s="71">
        <v>10</v>
      </c>
      <c r="Q62" s="72" t="s">
        <v>113</v>
      </c>
      <c r="R62" s="17">
        <f t="shared" si="4"/>
        <v>2020</v>
      </c>
      <c r="S62" s="16">
        <v>2020</v>
      </c>
      <c r="T62" s="16">
        <v>10</v>
      </c>
      <c r="U62" s="17">
        <f t="shared" si="5"/>
        <v>2030</v>
      </c>
      <c r="V62" s="354"/>
      <c r="W62" s="354"/>
      <c r="X62" s="354"/>
      <c r="Y62" s="354"/>
    </row>
    <row r="63" spans="1:25" s="2" customFormat="1" ht="30.2" customHeight="1" x14ac:dyDescent="0.2">
      <c r="A63" s="360"/>
      <c r="B63" s="360"/>
      <c r="C63" s="354"/>
      <c r="D63" s="70" t="s">
        <v>155</v>
      </c>
      <c r="E63" s="354"/>
      <c r="F63" s="73" t="s">
        <v>88</v>
      </c>
      <c r="G63" s="359"/>
      <c r="H63" s="359"/>
      <c r="I63" s="359"/>
      <c r="J63" s="73">
        <v>9</v>
      </c>
      <c r="K63" s="73">
        <v>18</v>
      </c>
      <c r="L63" s="73">
        <v>5</v>
      </c>
      <c r="M63" s="73">
        <v>2010</v>
      </c>
      <c r="N63" s="16">
        <v>2023</v>
      </c>
      <c r="O63" s="16">
        <v>2025</v>
      </c>
      <c r="P63" s="71">
        <v>10</v>
      </c>
      <c r="Q63" s="72" t="s">
        <v>113</v>
      </c>
      <c r="R63" s="17">
        <f t="shared" si="4"/>
        <v>2020</v>
      </c>
      <c r="S63" s="16">
        <v>2020</v>
      </c>
      <c r="T63" s="16">
        <v>10</v>
      </c>
      <c r="U63" s="17">
        <f t="shared" si="5"/>
        <v>2030</v>
      </c>
      <c r="V63" s="354"/>
      <c r="W63" s="354"/>
      <c r="X63" s="354"/>
      <c r="Y63" s="354"/>
    </row>
    <row r="64" spans="1:25" s="2" customFormat="1" ht="30.2" customHeight="1" x14ac:dyDescent="0.2">
      <c r="A64" s="360">
        <v>8</v>
      </c>
      <c r="B64" s="360" t="s">
        <v>156</v>
      </c>
      <c r="C64" s="354" t="s">
        <v>157</v>
      </c>
      <c r="D64" s="354" t="s">
        <v>158</v>
      </c>
      <c r="E64" s="354" t="s">
        <v>159</v>
      </c>
      <c r="F64" s="73" t="s">
        <v>62</v>
      </c>
      <c r="G64" s="359">
        <v>0.4</v>
      </c>
      <c r="H64" s="359">
        <v>0.6</v>
      </c>
      <c r="I64" s="359">
        <v>200</v>
      </c>
      <c r="J64" s="73">
        <v>21.5</v>
      </c>
      <c r="K64" s="73">
        <v>159</v>
      </c>
      <c r="L64" s="73">
        <v>7</v>
      </c>
      <c r="M64" s="73">
        <v>2010</v>
      </c>
      <c r="N64" s="16">
        <v>2023</v>
      </c>
      <c r="O64" s="16">
        <v>2025</v>
      </c>
      <c r="P64" s="71">
        <v>10</v>
      </c>
      <c r="Q64" s="72" t="s">
        <v>113</v>
      </c>
      <c r="R64" s="17">
        <f t="shared" si="4"/>
        <v>2020</v>
      </c>
      <c r="S64" s="16">
        <v>2020</v>
      </c>
      <c r="T64" s="16">
        <v>10</v>
      </c>
      <c r="U64" s="17">
        <f t="shared" si="5"/>
        <v>2030</v>
      </c>
      <c r="V64" s="354">
        <v>3</v>
      </c>
      <c r="W64" s="354">
        <v>2</v>
      </c>
      <c r="X64" s="354">
        <v>5</v>
      </c>
      <c r="Y64" s="354" t="s">
        <v>7003</v>
      </c>
    </row>
    <row r="65" spans="1:25" s="2" customFormat="1" ht="30.2" customHeight="1" x14ac:dyDescent="0.2">
      <c r="A65" s="360"/>
      <c r="B65" s="360"/>
      <c r="C65" s="354"/>
      <c r="D65" s="354"/>
      <c r="E65" s="354"/>
      <c r="F65" s="73" t="s">
        <v>62</v>
      </c>
      <c r="G65" s="359"/>
      <c r="H65" s="359"/>
      <c r="I65" s="359"/>
      <c r="J65" s="73">
        <v>1.25</v>
      </c>
      <c r="K65" s="73">
        <v>108</v>
      </c>
      <c r="L65" s="73">
        <v>6</v>
      </c>
      <c r="M65" s="73">
        <v>2010</v>
      </c>
      <c r="N65" s="16">
        <v>2023</v>
      </c>
      <c r="O65" s="16">
        <v>2025</v>
      </c>
      <c r="P65" s="71">
        <v>10</v>
      </c>
      <c r="Q65" s="72" t="s">
        <v>113</v>
      </c>
      <c r="R65" s="17">
        <f t="shared" si="4"/>
        <v>2020</v>
      </c>
      <c r="S65" s="16">
        <v>2020</v>
      </c>
      <c r="T65" s="16">
        <v>10</v>
      </c>
      <c r="U65" s="17">
        <f t="shared" si="5"/>
        <v>2030</v>
      </c>
      <c r="V65" s="354"/>
      <c r="W65" s="354"/>
      <c r="X65" s="354"/>
      <c r="Y65" s="354"/>
    </row>
    <row r="66" spans="1:25" s="2" customFormat="1" ht="30.2" customHeight="1" x14ac:dyDescent="0.2">
      <c r="A66" s="360"/>
      <c r="B66" s="360"/>
      <c r="C66" s="354"/>
      <c r="D66" s="354"/>
      <c r="E66" s="354"/>
      <c r="F66" s="73" t="s">
        <v>62</v>
      </c>
      <c r="G66" s="359"/>
      <c r="H66" s="359"/>
      <c r="I66" s="359"/>
      <c r="J66" s="73">
        <v>0.3</v>
      </c>
      <c r="K66" s="73">
        <v>32</v>
      </c>
      <c r="L66" s="73">
        <v>5</v>
      </c>
      <c r="M66" s="73">
        <v>2010</v>
      </c>
      <c r="N66" s="16">
        <v>2023</v>
      </c>
      <c r="O66" s="16">
        <v>2025</v>
      </c>
      <c r="P66" s="71">
        <v>10</v>
      </c>
      <c r="Q66" s="72" t="s">
        <v>113</v>
      </c>
      <c r="R66" s="17">
        <f t="shared" si="4"/>
        <v>2020</v>
      </c>
      <c r="S66" s="16">
        <v>2020</v>
      </c>
      <c r="T66" s="16">
        <v>10</v>
      </c>
      <c r="U66" s="17">
        <f t="shared" si="5"/>
        <v>2030</v>
      </c>
      <c r="V66" s="354"/>
      <c r="W66" s="354"/>
      <c r="X66" s="354"/>
      <c r="Y66" s="354"/>
    </row>
    <row r="67" spans="1:25" s="2" customFormat="1" ht="30.2" customHeight="1" x14ac:dyDescent="0.2">
      <c r="A67" s="360"/>
      <c r="B67" s="360"/>
      <c r="C67" s="354"/>
      <c r="D67" s="354" t="s">
        <v>160</v>
      </c>
      <c r="E67" s="354"/>
      <c r="F67" s="73" t="s">
        <v>62</v>
      </c>
      <c r="G67" s="359"/>
      <c r="H67" s="359"/>
      <c r="I67" s="359"/>
      <c r="J67" s="73">
        <v>77</v>
      </c>
      <c r="K67" s="73">
        <v>273</v>
      </c>
      <c r="L67" s="73">
        <v>8</v>
      </c>
      <c r="M67" s="73">
        <v>2010</v>
      </c>
      <c r="N67" s="16">
        <v>2023</v>
      </c>
      <c r="O67" s="16">
        <v>2025</v>
      </c>
      <c r="P67" s="71">
        <v>10</v>
      </c>
      <c r="Q67" s="72" t="s">
        <v>113</v>
      </c>
      <c r="R67" s="17">
        <f t="shared" si="4"/>
        <v>2020</v>
      </c>
      <c r="S67" s="16">
        <v>2020</v>
      </c>
      <c r="T67" s="16">
        <v>10</v>
      </c>
      <c r="U67" s="17">
        <f t="shared" si="5"/>
        <v>2030</v>
      </c>
      <c r="V67" s="354"/>
      <c r="W67" s="354"/>
      <c r="X67" s="354"/>
      <c r="Y67" s="354"/>
    </row>
    <row r="68" spans="1:25" s="2" customFormat="1" ht="30.2" customHeight="1" x14ac:dyDescent="0.2">
      <c r="A68" s="360"/>
      <c r="B68" s="360"/>
      <c r="C68" s="354"/>
      <c r="D68" s="354"/>
      <c r="E68" s="354"/>
      <c r="F68" s="73" t="s">
        <v>62</v>
      </c>
      <c r="G68" s="359"/>
      <c r="H68" s="359"/>
      <c r="I68" s="359"/>
      <c r="J68" s="73">
        <v>0.3</v>
      </c>
      <c r="K68" s="73">
        <v>32</v>
      </c>
      <c r="L68" s="73">
        <v>5</v>
      </c>
      <c r="M68" s="73">
        <v>2010</v>
      </c>
      <c r="N68" s="16">
        <v>2023</v>
      </c>
      <c r="O68" s="16">
        <v>2025</v>
      </c>
      <c r="P68" s="71">
        <v>10</v>
      </c>
      <c r="Q68" s="72" t="s">
        <v>113</v>
      </c>
      <c r="R68" s="17">
        <f t="shared" si="4"/>
        <v>2020</v>
      </c>
      <c r="S68" s="16">
        <v>2020</v>
      </c>
      <c r="T68" s="16">
        <v>10</v>
      </c>
      <c r="U68" s="17">
        <f t="shared" si="5"/>
        <v>2030</v>
      </c>
      <c r="V68" s="354"/>
      <c r="W68" s="354"/>
      <c r="X68" s="354"/>
      <c r="Y68" s="354"/>
    </row>
    <row r="69" spans="1:25" s="2" customFormat="1" ht="30.2" customHeight="1" x14ac:dyDescent="0.2">
      <c r="A69" s="360"/>
      <c r="B69" s="360"/>
      <c r="C69" s="354"/>
      <c r="D69" s="354"/>
      <c r="E69" s="354"/>
      <c r="F69" s="73" t="s">
        <v>62</v>
      </c>
      <c r="G69" s="359"/>
      <c r="H69" s="359"/>
      <c r="I69" s="359"/>
      <c r="J69" s="73">
        <v>0.4</v>
      </c>
      <c r="K69" s="73">
        <v>18</v>
      </c>
      <c r="L69" s="73">
        <v>5</v>
      </c>
      <c r="M69" s="73">
        <v>2010</v>
      </c>
      <c r="N69" s="16">
        <v>2023</v>
      </c>
      <c r="O69" s="16">
        <v>2025</v>
      </c>
      <c r="P69" s="71">
        <v>10</v>
      </c>
      <c r="Q69" s="72" t="s">
        <v>113</v>
      </c>
      <c r="R69" s="17">
        <f t="shared" si="4"/>
        <v>2020</v>
      </c>
      <c r="S69" s="16">
        <v>2020</v>
      </c>
      <c r="T69" s="16">
        <v>10</v>
      </c>
      <c r="U69" s="17">
        <f t="shared" si="5"/>
        <v>2030</v>
      </c>
      <c r="V69" s="354"/>
      <c r="W69" s="354"/>
      <c r="X69" s="354"/>
      <c r="Y69" s="354"/>
    </row>
    <row r="70" spans="1:25" s="2" customFormat="1" ht="30.2" customHeight="1" x14ac:dyDescent="0.2">
      <c r="A70" s="360">
        <v>9</v>
      </c>
      <c r="B70" s="360" t="s">
        <v>161</v>
      </c>
      <c r="C70" s="354" t="s">
        <v>157</v>
      </c>
      <c r="D70" s="354" t="s">
        <v>162</v>
      </c>
      <c r="E70" s="354" t="s">
        <v>159</v>
      </c>
      <c r="F70" s="73" t="s">
        <v>62</v>
      </c>
      <c r="G70" s="359">
        <v>1.5</v>
      </c>
      <c r="H70" s="359">
        <v>1.29</v>
      </c>
      <c r="I70" s="359">
        <v>200</v>
      </c>
      <c r="J70" s="73">
        <v>9.8539999999999992</v>
      </c>
      <c r="K70" s="73">
        <v>159</v>
      </c>
      <c r="L70" s="73">
        <v>7</v>
      </c>
      <c r="M70" s="73">
        <v>2010</v>
      </c>
      <c r="N70" s="16">
        <v>2023</v>
      </c>
      <c r="O70" s="16">
        <v>2025</v>
      </c>
      <c r="P70" s="71">
        <v>10</v>
      </c>
      <c r="Q70" s="72" t="s">
        <v>113</v>
      </c>
      <c r="R70" s="17">
        <f t="shared" si="4"/>
        <v>2020</v>
      </c>
      <c r="S70" s="16">
        <v>2020</v>
      </c>
      <c r="T70" s="16">
        <v>10</v>
      </c>
      <c r="U70" s="17">
        <f t="shared" ref="U70:U73" si="6">IFERROR(IF(S70="",R70,S70+T70),R70)</f>
        <v>2030</v>
      </c>
      <c r="V70" s="354"/>
      <c r="W70" s="354">
        <v>19</v>
      </c>
      <c r="X70" s="354">
        <v>19</v>
      </c>
      <c r="Y70" s="354" t="s">
        <v>7003</v>
      </c>
    </row>
    <row r="71" spans="1:25" s="2" customFormat="1" ht="30.2" customHeight="1" x14ac:dyDescent="0.2">
      <c r="A71" s="360"/>
      <c r="B71" s="360"/>
      <c r="C71" s="354"/>
      <c r="D71" s="354"/>
      <c r="E71" s="354"/>
      <c r="F71" s="73" t="s">
        <v>62</v>
      </c>
      <c r="G71" s="359"/>
      <c r="H71" s="359"/>
      <c r="I71" s="359"/>
      <c r="J71" s="73">
        <v>90.8</v>
      </c>
      <c r="K71" s="73">
        <v>108</v>
      </c>
      <c r="L71" s="73">
        <v>6</v>
      </c>
      <c r="M71" s="73">
        <v>2010</v>
      </c>
      <c r="N71" s="16">
        <v>2023</v>
      </c>
      <c r="O71" s="16">
        <v>2025</v>
      </c>
      <c r="P71" s="71">
        <v>10</v>
      </c>
      <c r="Q71" s="72" t="s">
        <v>113</v>
      </c>
      <c r="R71" s="17">
        <f t="shared" si="4"/>
        <v>2020</v>
      </c>
      <c r="S71" s="16">
        <v>2020</v>
      </c>
      <c r="T71" s="16">
        <v>10</v>
      </c>
      <c r="U71" s="17">
        <f t="shared" si="6"/>
        <v>2030</v>
      </c>
      <c r="V71" s="354"/>
      <c r="W71" s="354"/>
      <c r="X71" s="354"/>
      <c r="Y71" s="354"/>
    </row>
    <row r="72" spans="1:25" s="2" customFormat="1" ht="30.2" customHeight="1" x14ac:dyDescent="0.2">
      <c r="A72" s="360"/>
      <c r="B72" s="360"/>
      <c r="C72" s="354"/>
      <c r="D72" s="354"/>
      <c r="E72" s="354"/>
      <c r="F72" s="73" t="s">
        <v>62</v>
      </c>
      <c r="G72" s="359"/>
      <c r="H72" s="359"/>
      <c r="I72" s="359"/>
      <c r="J72" s="73">
        <v>4.4000000000000004</v>
      </c>
      <c r="K72" s="73">
        <v>32</v>
      </c>
      <c r="L72" s="73">
        <v>5</v>
      </c>
      <c r="M72" s="73">
        <v>2010</v>
      </c>
      <c r="N72" s="16">
        <v>2023</v>
      </c>
      <c r="O72" s="16">
        <v>2025</v>
      </c>
      <c r="P72" s="71">
        <v>10</v>
      </c>
      <c r="Q72" s="72" t="s">
        <v>113</v>
      </c>
      <c r="R72" s="17">
        <f t="shared" si="4"/>
        <v>2020</v>
      </c>
      <c r="S72" s="16">
        <v>2020</v>
      </c>
      <c r="T72" s="16">
        <v>10</v>
      </c>
      <c r="U72" s="17">
        <f t="shared" si="6"/>
        <v>2030</v>
      </c>
      <c r="V72" s="354"/>
      <c r="W72" s="354"/>
      <c r="X72" s="354"/>
      <c r="Y72" s="354"/>
    </row>
    <row r="73" spans="1:25" s="2" customFormat="1" ht="30.2" customHeight="1" x14ac:dyDescent="0.2">
      <c r="A73" s="360"/>
      <c r="B73" s="360"/>
      <c r="C73" s="354"/>
      <c r="D73" s="354"/>
      <c r="E73" s="354"/>
      <c r="F73" s="73" t="s">
        <v>62</v>
      </c>
      <c r="G73" s="359"/>
      <c r="H73" s="359"/>
      <c r="I73" s="359"/>
      <c r="J73" s="73">
        <v>0.3</v>
      </c>
      <c r="K73" s="73">
        <v>18</v>
      </c>
      <c r="L73" s="73">
        <v>5</v>
      </c>
      <c r="M73" s="73">
        <v>2010</v>
      </c>
      <c r="N73" s="16">
        <v>2023</v>
      </c>
      <c r="O73" s="16">
        <v>2025</v>
      </c>
      <c r="P73" s="71">
        <v>10</v>
      </c>
      <c r="Q73" s="72" t="s">
        <v>113</v>
      </c>
      <c r="R73" s="17">
        <f t="shared" si="4"/>
        <v>2020</v>
      </c>
      <c r="S73" s="16">
        <v>2020</v>
      </c>
      <c r="T73" s="16">
        <v>10</v>
      </c>
      <c r="U73" s="17">
        <f t="shared" si="6"/>
        <v>2030</v>
      </c>
      <c r="V73" s="354"/>
      <c r="W73" s="354"/>
      <c r="X73" s="354"/>
      <c r="Y73" s="354"/>
    </row>
    <row r="74" spans="1:25" s="2" customFormat="1" ht="30.2" customHeight="1" x14ac:dyDescent="0.2">
      <c r="A74" s="360">
        <v>10</v>
      </c>
      <c r="B74" s="360" t="s">
        <v>165</v>
      </c>
      <c r="C74" s="354" t="s">
        <v>163</v>
      </c>
      <c r="D74" s="354" t="s">
        <v>166</v>
      </c>
      <c r="E74" s="354" t="s">
        <v>164</v>
      </c>
      <c r="F74" s="73" t="s">
        <v>62</v>
      </c>
      <c r="G74" s="359">
        <v>3</v>
      </c>
      <c r="H74" s="359">
        <v>1.3</v>
      </c>
      <c r="I74" s="359">
        <v>246</v>
      </c>
      <c r="J74" s="73">
        <v>36.299999999999997</v>
      </c>
      <c r="K74" s="73">
        <v>108</v>
      </c>
      <c r="L74" s="73">
        <v>6</v>
      </c>
      <c r="M74" s="73">
        <v>2010</v>
      </c>
      <c r="N74" s="16">
        <v>2023</v>
      </c>
      <c r="O74" s="16">
        <v>2025</v>
      </c>
      <c r="P74" s="71">
        <v>10</v>
      </c>
      <c r="Q74" s="72" t="s">
        <v>113</v>
      </c>
      <c r="R74" s="17">
        <f t="shared" ref="R74:R105" si="7">IF(M74="","",M74+P74)</f>
        <v>2020</v>
      </c>
      <c r="S74" s="16" t="s">
        <v>63</v>
      </c>
      <c r="T74" s="16"/>
      <c r="U74" s="17">
        <v>2030</v>
      </c>
      <c r="V74" s="354">
        <v>7</v>
      </c>
      <c r="W74" s="354">
        <v>2</v>
      </c>
      <c r="X74" s="354">
        <v>9</v>
      </c>
      <c r="Y74" s="354" t="s">
        <v>7003</v>
      </c>
    </row>
    <row r="75" spans="1:25" s="2" customFormat="1" ht="30.2" customHeight="1" x14ac:dyDescent="0.2">
      <c r="A75" s="360"/>
      <c r="B75" s="360"/>
      <c r="C75" s="354"/>
      <c r="D75" s="354"/>
      <c r="E75" s="354"/>
      <c r="F75" s="73" t="s">
        <v>62</v>
      </c>
      <c r="G75" s="359"/>
      <c r="H75" s="359"/>
      <c r="I75" s="359"/>
      <c r="J75" s="73">
        <v>3.2</v>
      </c>
      <c r="K75" s="73">
        <v>57</v>
      </c>
      <c r="L75" s="73">
        <v>6</v>
      </c>
      <c r="M75" s="73">
        <v>2010</v>
      </c>
      <c r="N75" s="16">
        <v>2023</v>
      </c>
      <c r="O75" s="16">
        <v>2025</v>
      </c>
      <c r="P75" s="71">
        <v>10</v>
      </c>
      <c r="Q75" s="72" t="s">
        <v>113</v>
      </c>
      <c r="R75" s="17">
        <f t="shared" si="7"/>
        <v>2020</v>
      </c>
      <c r="S75" s="16" t="s">
        <v>63</v>
      </c>
      <c r="T75" s="16"/>
      <c r="U75" s="17">
        <v>2030</v>
      </c>
      <c r="V75" s="354"/>
      <c r="W75" s="354"/>
      <c r="X75" s="354"/>
      <c r="Y75" s="354"/>
    </row>
    <row r="76" spans="1:25" s="2" customFormat="1" ht="30.2" customHeight="1" x14ac:dyDescent="0.2">
      <c r="A76" s="360"/>
      <c r="B76" s="360"/>
      <c r="C76" s="354"/>
      <c r="D76" s="354"/>
      <c r="E76" s="354"/>
      <c r="F76" s="73" t="s">
        <v>62</v>
      </c>
      <c r="G76" s="359"/>
      <c r="H76" s="359"/>
      <c r="I76" s="359"/>
      <c r="J76" s="73">
        <v>2.1</v>
      </c>
      <c r="K76" s="73">
        <v>32</v>
      </c>
      <c r="L76" s="73">
        <v>5</v>
      </c>
      <c r="M76" s="73">
        <v>2010</v>
      </c>
      <c r="N76" s="16">
        <v>2023</v>
      </c>
      <c r="O76" s="16">
        <v>2025</v>
      </c>
      <c r="P76" s="71">
        <v>10</v>
      </c>
      <c r="Q76" s="72" t="s">
        <v>113</v>
      </c>
      <c r="R76" s="17">
        <f t="shared" si="7"/>
        <v>2020</v>
      </c>
      <c r="S76" s="16" t="s">
        <v>63</v>
      </c>
      <c r="T76" s="16"/>
      <c r="U76" s="17">
        <v>2030</v>
      </c>
      <c r="V76" s="354"/>
      <c r="W76" s="354"/>
      <c r="X76" s="354"/>
      <c r="Y76" s="354"/>
    </row>
    <row r="77" spans="1:25" s="2" customFormat="1" ht="30.2" customHeight="1" x14ac:dyDescent="0.2">
      <c r="A77" s="360"/>
      <c r="B77" s="360"/>
      <c r="C77" s="354"/>
      <c r="D77" s="354"/>
      <c r="E77" s="354"/>
      <c r="F77" s="73" t="s">
        <v>62</v>
      </c>
      <c r="G77" s="359"/>
      <c r="H77" s="359"/>
      <c r="I77" s="359"/>
      <c r="J77" s="73">
        <v>0.2</v>
      </c>
      <c r="K77" s="73">
        <v>18</v>
      </c>
      <c r="L77" s="73">
        <v>5</v>
      </c>
      <c r="M77" s="73">
        <v>2010</v>
      </c>
      <c r="N77" s="16">
        <v>2023</v>
      </c>
      <c r="O77" s="16">
        <v>2025</v>
      </c>
      <c r="P77" s="71">
        <v>10</v>
      </c>
      <c r="Q77" s="72" t="s">
        <v>113</v>
      </c>
      <c r="R77" s="17">
        <f t="shared" si="7"/>
        <v>2020</v>
      </c>
      <c r="S77" s="16" t="s">
        <v>63</v>
      </c>
      <c r="T77" s="16"/>
      <c r="U77" s="17">
        <v>2030</v>
      </c>
      <c r="V77" s="354"/>
      <c r="W77" s="354"/>
      <c r="X77" s="354"/>
      <c r="Y77" s="354"/>
    </row>
    <row r="78" spans="1:25" s="2" customFormat="1" ht="30.2" customHeight="1" x14ac:dyDescent="0.2">
      <c r="A78" s="360"/>
      <c r="B78" s="360"/>
      <c r="C78" s="354"/>
      <c r="D78" s="354" t="s">
        <v>167</v>
      </c>
      <c r="E78" s="354"/>
      <c r="F78" s="73" t="s">
        <v>62</v>
      </c>
      <c r="G78" s="359"/>
      <c r="H78" s="359"/>
      <c r="I78" s="359"/>
      <c r="J78" s="73">
        <v>6.2</v>
      </c>
      <c r="K78" s="73">
        <v>108</v>
      </c>
      <c r="L78" s="73">
        <v>6</v>
      </c>
      <c r="M78" s="73">
        <v>2010</v>
      </c>
      <c r="N78" s="16">
        <v>2023</v>
      </c>
      <c r="O78" s="16">
        <v>2025</v>
      </c>
      <c r="P78" s="71">
        <v>10</v>
      </c>
      <c r="Q78" s="72" t="s">
        <v>113</v>
      </c>
      <c r="R78" s="17">
        <f t="shared" si="7"/>
        <v>2020</v>
      </c>
      <c r="S78" s="16" t="s">
        <v>63</v>
      </c>
      <c r="T78" s="16"/>
      <c r="U78" s="17">
        <v>2030</v>
      </c>
      <c r="V78" s="354"/>
      <c r="W78" s="354"/>
      <c r="X78" s="354"/>
      <c r="Y78" s="354"/>
    </row>
    <row r="79" spans="1:25" s="2" customFormat="1" ht="30.2" customHeight="1" x14ac:dyDescent="0.2">
      <c r="A79" s="360"/>
      <c r="B79" s="360"/>
      <c r="C79" s="354"/>
      <c r="D79" s="354"/>
      <c r="E79" s="354"/>
      <c r="F79" s="73" t="s">
        <v>62</v>
      </c>
      <c r="G79" s="359"/>
      <c r="H79" s="359"/>
      <c r="I79" s="359"/>
      <c r="J79" s="73">
        <v>0.3</v>
      </c>
      <c r="K79" s="73">
        <v>32</v>
      </c>
      <c r="L79" s="73">
        <v>5</v>
      </c>
      <c r="M79" s="73">
        <v>2010</v>
      </c>
      <c r="N79" s="16">
        <v>2023</v>
      </c>
      <c r="O79" s="16">
        <v>2025</v>
      </c>
      <c r="P79" s="71">
        <v>10</v>
      </c>
      <c r="Q79" s="72" t="s">
        <v>113</v>
      </c>
      <c r="R79" s="17">
        <f t="shared" si="7"/>
        <v>2020</v>
      </c>
      <c r="S79" s="16" t="s">
        <v>63</v>
      </c>
      <c r="T79" s="16"/>
      <c r="U79" s="17">
        <v>2030</v>
      </c>
      <c r="V79" s="354"/>
      <c r="W79" s="354"/>
      <c r="X79" s="354"/>
      <c r="Y79" s="354"/>
    </row>
    <row r="80" spans="1:25" s="2" customFormat="1" ht="30.2" customHeight="1" x14ac:dyDescent="0.2">
      <c r="A80" s="360"/>
      <c r="B80" s="360"/>
      <c r="C80" s="354"/>
      <c r="D80" s="354"/>
      <c r="E80" s="354"/>
      <c r="F80" s="73" t="s">
        <v>62</v>
      </c>
      <c r="G80" s="359"/>
      <c r="H80" s="359"/>
      <c r="I80" s="359"/>
      <c r="J80" s="73">
        <v>0.15</v>
      </c>
      <c r="K80" s="73">
        <v>18</v>
      </c>
      <c r="L80" s="73">
        <v>5</v>
      </c>
      <c r="M80" s="73">
        <v>2010</v>
      </c>
      <c r="N80" s="16">
        <v>2023</v>
      </c>
      <c r="O80" s="16">
        <v>2025</v>
      </c>
      <c r="P80" s="71">
        <v>10</v>
      </c>
      <c r="Q80" s="72" t="s">
        <v>113</v>
      </c>
      <c r="R80" s="17">
        <f t="shared" si="7"/>
        <v>2020</v>
      </c>
      <c r="S80" s="16" t="s">
        <v>63</v>
      </c>
      <c r="T80" s="16"/>
      <c r="U80" s="17">
        <v>2030</v>
      </c>
      <c r="V80" s="354"/>
      <c r="W80" s="354"/>
      <c r="X80" s="354"/>
      <c r="Y80" s="354"/>
    </row>
    <row r="81" spans="1:25" s="2" customFormat="1" ht="30.2" customHeight="1" x14ac:dyDescent="0.2">
      <c r="A81" s="360"/>
      <c r="B81" s="360"/>
      <c r="C81" s="354"/>
      <c r="D81" s="354" t="s">
        <v>168</v>
      </c>
      <c r="E81" s="354"/>
      <c r="F81" s="73" t="s">
        <v>62</v>
      </c>
      <c r="G81" s="359"/>
      <c r="H81" s="359"/>
      <c r="I81" s="359"/>
      <c r="J81" s="73">
        <v>20.2</v>
      </c>
      <c r="K81" s="73">
        <v>108</v>
      </c>
      <c r="L81" s="73">
        <v>6</v>
      </c>
      <c r="M81" s="73">
        <v>2010</v>
      </c>
      <c r="N81" s="16">
        <v>2023</v>
      </c>
      <c r="O81" s="16">
        <v>2025</v>
      </c>
      <c r="P81" s="71">
        <v>10</v>
      </c>
      <c r="Q81" s="72" t="s">
        <v>113</v>
      </c>
      <c r="R81" s="17">
        <f t="shared" si="7"/>
        <v>2020</v>
      </c>
      <c r="S81" s="16" t="s">
        <v>63</v>
      </c>
      <c r="T81" s="16"/>
      <c r="U81" s="17">
        <v>2030</v>
      </c>
      <c r="V81" s="354"/>
      <c r="W81" s="354"/>
      <c r="X81" s="354"/>
      <c r="Y81" s="354"/>
    </row>
    <row r="82" spans="1:25" s="2" customFormat="1" ht="30.2" customHeight="1" x14ac:dyDescent="0.2">
      <c r="A82" s="360"/>
      <c r="B82" s="360"/>
      <c r="C82" s="354"/>
      <c r="D82" s="354"/>
      <c r="E82" s="354"/>
      <c r="F82" s="73" t="s">
        <v>62</v>
      </c>
      <c r="G82" s="359"/>
      <c r="H82" s="359"/>
      <c r="I82" s="359"/>
      <c r="J82" s="73">
        <v>3</v>
      </c>
      <c r="K82" s="73">
        <v>57</v>
      </c>
      <c r="L82" s="73">
        <v>6</v>
      </c>
      <c r="M82" s="73">
        <v>2010</v>
      </c>
      <c r="N82" s="16">
        <v>2023</v>
      </c>
      <c r="O82" s="16">
        <v>2025</v>
      </c>
      <c r="P82" s="71">
        <v>10</v>
      </c>
      <c r="Q82" s="72" t="s">
        <v>113</v>
      </c>
      <c r="R82" s="17">
        <f t="shared" si="7"/>
        <v>2020</v>
      </c>
      <c r="S82" s="16" t="s">
        <v>63</v>
      </c>
      <c r="T82" s="16"/>
      <c r="U82" s="17">
        <v>2030</v>
      </c>
      <c r="V82" s="354"/>
      <c r="W82" s="354"/>
      <c r="X82" s="354"/>
      <c r="Y82" s="354"/>
    </row>
    <row r="83" spans="1:25" s="2" customFormat="1" ht="30.2" customHeight="1" x14ac:dyDescent="0.2">
      <c r="A83" s="360"/>
      <c r="B83" s="360"/>
      <c r="C83" s="354"/>
      <c r="D83" s="354"/>
      <c r="E83" s="354"/>
      <c r="F83" s="73" t="s">
        <v>62</v>
      </c>
      <c r="G83" s="359"/>
      <c r="H83" s="359"/>
      <c r="I83" s="359"/>
      <c r="J83" s="73">
        <v>0.45</v>
      </c>
      <c r="K83" s="73">
        <v>32</v>
      </c>
      <c r="L83" s="73">
        <v>5</v>
      </c>
      <c r="M83" s="73">
        <v>2010</v>
      </c>
      <c r="N83" s="16">
        <v>2023</v>
      </c>
      <c r="O83" s="16">
        <v>2025</v>
      </c>
      <c r="P83" s="71">
        <v>10</v>
      </c>
      <c r="Q83" s="72" t="s">
        <v>113</v>
      </c>
      <c r="R83" s="17">
        <f t="shared" si="7"/>
        <v>2020</v>
      </c>
      <c r="S83" s="16" t="s">
        <v>63</v>
      </c>
      <c r="T83" s="16"/>
      <c r="U83" s="17">
        <v>2030</v>
      </c>
      <c r="V83" s="354"/>
      <c r="W83" s="354"/>
      <c r="X83" s="354"/>
      <c r="Y83" s="354"/>
    </row>
    <row r="84" spans="1:25" s="2" customFormat="1" ht="30.2" customHeight="1" x14ac:dyDescent="0.2">
      <c r="A84" s="360">
        <v>11</v>
      </c>
      <c r="B84" s="360" t="s">
        <v>169</v>
      </c>
      <c r="C84" s="354" t="s">
        <v>163</v>
      </c>
      <c r="D84" s="354" t="s">
        <v>170</v>
      </c>
      <c r="E84" s="354" t="s">
        <v>164</v>
      </c>
      <c r="F84" s="73" t="s">
        <v>62</v>
      </c>
      <c r="G84" s="359">
        <v>2.5</v>
      </c>
      <c r="H84" s="359">
        <v>1.41</v>
      </c>
      <c r="I84" s="359">
        <v>110</v>
      </c>
      <c r="J84" s="73">
        <v>15.9</v>
      </c>
      <c r="K84" s="73">
        <v>108</v>
      </c>
      <c r="L84" s="73">
        <v>6</v>
      </c>
      <c r="M84" s="73">
        <v>2010</v>
      </c>
      <c r="N84" s="16">
        <v>2023</v>
      </c>
      <c r="O84" s="16">
        <v>2025</v>
      </c>
      <c r="P84" s="71">
        <v>10</v>
      </c>
      <c r="Q84" s="72" t="s">
        <v>113</v>
      </c>
      <c r="R84" s="17">
        <f t="shared" si="7"/>
        <v>2020</v>
      </c>
      <c r="S84" s="16" t="s">
        <v>63</v>
      </c>
      <c r="T84" s="16"/>
      <c r="U84" s="17">
        <v>2030</v>
      </c>
      <c r="V84" s="354">
        <v>3</v>
      </c>
      <c r="W84" s="354">
        <v>3</v>
      </c>
      <c r="X84" s="354">
        <v>6</v>
      </c>
      <c r="Y84" s="354" t="s">
        <v>7003</v>
      </c>
    </row>
    <row r="85" spans="1:25" s="2" customFormat="1" ht="30.2" customHeight="1" x14ac:dyDescent="0.2">
      <c r="A85" s="360"/>
      <c r="B85" s="360"/>
      <c r="C85" s="354"/>
      <c r="D85" s="354"/>
      <c r="E85" s="354"/>
      <c r="F85" s="73" t="s">
        <v>62</v>
      </c>
      <c r="G85" s="359"/>
      <c r="H85" s="359"/>
      <c r="I85" s="359"/>
      <c r="J85" s="73">
        <v>4.0999999999999996</v>
      </c>
      <c r="K85" s="73">
        <v>57</v>
      </c>
      <c r="L85" s="73">
        <v>6</v>
      </c>
      <c r="M85" s="73">
        <v>2010</v>
      </c>
      <c r="N85" s="16">
        <v>2023</v>
      </c>
      <c r="O85" s="16">
        <v>2025</v>
      </c>
      <c r="P85" s="71">
        <v>10</v>
      </c>
      <c r="Q85" s="72" t="s">
        <v>113</v>
      </c>
      <c r="R85" s="17">
        <f t="shared" si="7"/>
        <v>2020</v>
      </c>
      <c r="S85" s="16" t="s">
        <v>63</v>
      </c>
      <c r="T85" s="16"/>
      <c r="U85" s="17">
        <v>2030</v>
      </c>
      <c r="V85" s="354"/>
      <c r="W85" s="354"/>
      <c r="X85" s="354"/>
      <c r="Y85" s="354"/>
    </row>
    <row r="86" spans="1:25" s="2" customFormat="1" ht="30.2" customHeight="1" x14ac:dyDescent="0.2">
      <c r="A86" s="360"/>
      <c r="B86" s="360"/>
      <c r="C86" s="354"/>
      <c r="D86" s="354"/>
      <c r="E86" s="354"/>
      <c r="F86" s="73" t="s">
        <v>62</v>
      </c>
      <c r="G86" s="359"/>
      <c r="H86" s="359"/>
      <c r="I86" s="359"/>
      <c r="J86" s="73">
        <v>0.45</v>
      </c>
      <c r="K86" s="73">
        <v>32</v>
      </c>
      <c r="L86" s="73">
        <v>5</v>
      </c>
      <c r="M86" s="73">
        <v>2010</v>
      </c>
      <c r="N86" s="16">
        <v>2023</v>
      </c>
      <c r="O86" s="16">
        <v>2025</v>
      </c>
      <c r="P86" s="71">
        <v>10</v>
      </c>
      <c r="Q86" s="72" t="s">
        <v>113</v>
      </c>
      <c r="R86" s="17">
        <f t="shared" si="7"/>
        <v>2020</v>
      </c>
      <c r="S86" s="16" t="s">
        <v>63</v>
      </c>
      <c r="T86" s="16"/>
      <c r="U86" s="17">
        <v>2030</v>
      </c>
      <c r="V86" s="354"/>
      <c r="W86" s="354"/>
      <c r="X86" s="354"/>
      <c r="Y86" s="354"/>
    </row>
    <row r="87" spans="1:25" s="2" customFormat="1" ht="30.2" customHeight="1" x14ac:dyDescent="0.2">
      <c r="A87" s="360"/>
      <c r="B87" s="360"/>
      <c r="C87" s="354"/>
      <c r="D87" s="354"/>
      <c r="E87" s="354"/>
      <c r="F87" s="73" t="s">
        <v>62</v>
      </c>
      <c r="G87" s="359"/>
      <c r="H87" s="359"/>
      <c r="I87" s="359"/>
      <c r="J87" s="73">
        <v>0.15</v>
      </c>
      <c r="K87" s="73">
        <v>18</v>
      </c>
      <c r="L87" s="73">
        <v>5</v>
      </c>
      <c r="M87" s="73">
        <v>2012</v>
      </c>
      <c r="N87" s="16">
        <v>2023</v>
      </c>
      <c r="O87" s="16">
        <v>2025</v>
      </c>
      <c r="P87" s="71">
        <v>10</v>
      </c>
      <c r="Q87" s="72" t="s">
        <v>113</v>
      </c>
      <c r="R87" s="17">
        <f t="shared" si="7"/>
        <v>2022</v>
      </c>
      <c r="S87" s="16" t="s">
        <v>63</v>
      </c>
      <c r="T87" s="16"/>
      <c r="U87" s="17">
        <v>2030</v>
      </c>
      <c r="V87" s="354"/>
      <c r="W87" s="354"/>
      <c r="X87" s="354"/>
      <c r="Y87" s="354"/>
    </row>
    <row r="88" spans="1:25" s="2" customFormat="1" ht="46.5" customHeight="1" x14ac:dyDescent="0.2">
      <c r="A88" s="360"/>
      <c r="B88" s="360"/>
      <c r="C88" s="354"/>
      <c r="D88" s="70" t="s">
        <v>171</v>
      </c>
      <c r="E88" s="354"/>
      <c r="F88" s="73" t="s">
        <v>62</v>
      </c>
      <c r="G88" s="359"/>
      <c r="H88" s="359"/>
      <c r="I88" s="359"/>
      <c r="J88" s="73">
        <v>19.899999999999999</v>
      </c>
      <c r="K88" s="73">
        <v>18</v>
      </c>
      <c r="L88" s="73">
        <v>5</v>
      </c>
      <c r="M88" s="73">
        <v>2010</v>
      </c>
      <c r="N88" s="16">
        <v>2023</v>
      </c>
      <c r="O88" s="16">
        <v>2025</v>
      </c>
      <c r="P88" s="71">
        <v>10</v>
      </c>
      <c r="Q88" s="72" t="s">
        <v>113</v>
      </c>
      <c r="R88" s="17">
        <f t="shared" si="7"/>
        <v>2020</v>
      </c>
      <c r="S88" s="16" t="s">
        <v>63</v>
      </c>
      <c r="T88" s="16"/>
      <c r="U88" s="17">
        <v>2030</v>
      </c>
      <c r="V88" s="354"/>
      <c r="W88" s="354"/>
      <c r="X88" s="354"/>
      <c r="Y88" s="354"/>
    </row>
    <row r="89" spans="1:25" s="2" customFormat="1" ht="30.2" customHeight="1" x14ac:dyDescent="0.2">
      <c r="A89" s="360">
        <v>12</v>
      </c>
      <c r="B89" s="360" t="s">
        <v>172</v>
      </c>
      <c r="C89" s="354" t="s">
        <v>163</v>
      </c>
      <c r="D89" s="354" t="s">
        <v>173</v>
      </c>
      <c r="E89" s="354" t="s">
        <v>164</v>
      </c>
      <c r="F89" s="73" t="s">
        <v>62</v>
      </c>
      <c r="G89" s="359">
        <v>0.4</v>
      </c>
      <c r="H89" s="359">
        <v>0.1</v>
      </c>
      <c r="I89" s="359">
        <v>246</v>
      </c>
      <c r="J89" s="73">
        <v>63.32</v>
      </c>
      <c r="K89" s="73">
        <v>325</v>
      </c>
      <c r="L89" s="73">
        <v>8</v>
      </c>
      <c r="M89" s="73">
        <v>2010</v>
      </c>
      <c r="N89" s="16">
        <v>2023</v>
      </c>
      <c r="O89" s="16">
        <v>2025</v>
      </c>
      <c r="P89" s="71">
        <v>10</v>
      </c>
      <c r="Q89" s="72" t="s">
        <v>113</v>
      </c>
      <c r="R89" s="17">
        <f t="shared" si="7"/>
        <v>2020</v>
      </c>
      <c r="S89" s="16" t="s">
        <v>63</v>
      </c>
      <c r="T89" s="16"/>
      <c r="U89" s="17">
        <v>2030</v>
      </c>
      <c r="V89" s="354">
        <v>4</v>
      </c>
      <c r="W89" s="354">
        <v>14</v>
      </c>
      <c r="X89" s="354">
        <v>18</v>
      </c>
      <c r="Y89" s="354" t="s">
        <v>7003</v>
      </c>
    </row>
    <row r="90" spans="1:25" s="2" customFormat="1" ht="30.2" customHeight="1" x14ac:dyDescent="0.2">
      <c r="A90" s="360"/>
      <c r="B90" s="360"/>
      <c r="C90" s="354"/>
      <c r="D90" s="354"/>
      <c r="E90" s="354"/>
      <c r="F90" s="73" t="s">
        <v>62</v>
      </c>
      <c r="G90" s="359"/>
      <c r="H90" s="359"/>
      <c r="I90" s="359"/>
      <c r="J90" s="73">
        <v>0.3</v>
      </c>
      <c r="K90" s="73">
        <v>32</v>
      </c>
      <c r="L90" s="73">
        <v>5</v>
      </c>
      <c r="M90" s="73">
        <v>2010</v>
      </c>
      <c r="N90" s="16">
        <v>2023</v>
      </c>
      <c r="O90" s="16">
        <v>2025</v>
      </c>
      <c r="P90" s="71">
        <v>10</v>
      </c>
      <c r="Q90" s="72" t="s">
        <v>113</v>
      </c>
      <c r="R90" s="17">
        <f t="shared" si="7"/>
        <v>2020</v>
      </c>
      <c r="S90" s="16" t="s">
        <v>63</v>
      </c>
      <c r="T90" s="16"/>
      <c r="U90" s="17">
        <v>2030</v>
      </c>
      <c r="V90" s="354"/>
      <c r="W90" s="354"/>
      <c r="X90" s="354"/>
      <c r="Y90" s="354"/>
    </row>
    <row r="91" spans="1:25" s="2" customFormat="1" ht="30.2" customHeight="1" x14ac:dyDescent="0.2">
      <c r="A91" s="360"/>
      <c r="B91" s="360"/>
      <c r="C91" s="354"/>
      <c r="D91" s="354"/>
      <c r="E91" s="354"/>
      <c r="F91" s="73" t="s">
        <v>62</v>
      </c>
      <c r="G91" s="359"/>
      <c r="H91" s="359"/>
      <c r="I91" s="359"/>
      <c r="J91" s="73">
        <v>0.6</v>
      </c>
      <c r="K91" s="73">
        <v>18</v>
      </c>
      <c r="L91" s="73">
        <v>5</v>
      </c>
      <c r="M91" s="73">
        <v>2010</v>
      </c>
      <c r="N91" s="16">
        <v>2023</v>
      </c>
      <c r="O91" s="16">
        <v>2025</v>
      </c>
      <c r="P91" s="71">
        <v>10</v>
      </c>
      <c r="Q91" s="72" t="s">
        <v>113</v>
      </c>
      <c r="R91" s="17">
        <f t="shared" si="7"/>
        <v>2020</v>
      </c>
      <c r="S91" s="16" t="s">
        <v>63</v>
      </c>
      <c r="T91" s="16"/>
      <c r="U91" s="17">
        <v>2030</v>
      </c>
      <c r="V91" s="354"/>
      <c r="W91" s="354"/>
      <c r="X91" s="354"/>
      <c r="Y91" s="354"/>
    </row>
    <row r="92" spans="1:25" s="2" customFormat="1" ht="30.2" customHeight="1" x14ac:dyDescent="0.2">
      <c r="A92" s="360">
        <v>13</v>
      </c>
      <c r="B92" s="360" t="s">
        <v>174</v>
      </c>
      <c r="C92" s="354" t="s">
        <v>163</v>
      </c>
      <c r="D92" s="354" t="s">
        <v>175</v>
      </c>
      <c r="E92" s="354" t="s">
        <v>164</v>
      </c>
      <c r="F92" s="73" t="s">
        <v>62</v>
      </c>
      <c r="G92" s="359">
        <v>2</v>
      </c>
      <c r="H92" s="359">
        <v>1.4</v>
      </c>
      <c r="I92" s="359">
        <v>230</v>
      </c>
      <c r="J92" s="73">
        <v>35.200000000000003</v>
      </c>
      <c r="K92" s="73">
        <v>273</v>
      </c>
      <c r="L92" s="73">
        <v>8</v>
      </c>
      <c r="M92" s="73">
        <v>2010</v>
      </c>
      <c r="N92" s="16">
        <v>2022</v>
      </c>
      <c r="O92" s="16">
        <v>2025</v>
      </c>
      <c r="P92" s="71">
        <v>10</v>
      </c>
      <c r="Q92" s="72" t="s">
        <v>113</v>
      </c>
      <c r="R92" s="17">
        <f t="shared" si="7"/>
        <v>2020</v>
      </c>
      <c r="S92" s="16" t="s">
        <v>63</v>
      </c>
      <c r="T92" s="16"/>
      <c r="U92" s="17">
        <v>2030</v>
      </c>
      <c r="V92" s="354">
        <v>7</v>
      </c>
      <c r="W92" s="354">
        <v>4</v>
      </c>
      <c r="X92" s="354">
        <v>11</v>
      </c>
      <c r="Y92" s="354" t="s">
        <v>7003</v>
      </c>
    </row>
    <row r="93" spans="1:25" s="2" customFormat="1" ht="30.2" customHeight="1" x14ac:dyDescent="0.2">
      <c r="A93" s="360"/>
      <c r="B93" s="360"/>
      <c r="C93" s="354"/>
      <c r="D93" s="354"/>
      <c r="E93" s="354"/>
      <c r="F93" s="73" t="s">
        <v>62</v>
      </c>
      <c r="G93" s="359"/>
      <c r="H93" s="359"/>
      <c r="I93" s="359"/>
      <c r="J93" s="73">
        <v>8.1999999999999993</v>
      </c>
      <c r="K93" s="73">
        <v>159</v>
      </c>
      <c r="L93" s="73">
        <v>7</v>
      </c>
      <c r="M93" s="73">
        <v>2010</v>
      </c>
      <c r="N93" s="16">
        <v>2022</v>
      </c>
      <c r="O93" s="16">
        <v>2025</v>
      </c>
      <c r="P93" s="71">
        <v>10</v>
      </c>
      <c r="Q93" s="72" t="s">
        <v>113</v>
      </c>
      <c r="R93" s="17">
        <f t="shared" si="7"/>
        <v>2020</v>
      </c>
      <c r="S93" s="16" t="s">
        <v>63</v>
      </c>
      <c r="T93" s="16"/>
      <c r="U93" s="17">
        <v>2030</v>
      </c>
      <c r="V93" s="354"/>
      <c r="W93" s="354"/>
      <c r="X93" s="354"/>
      <c r="Y93" s="354"/>
    </row>
    <row r="94" spans="1:25" s="2" customFormat="1" ht="30.2" customHeight="1" x14ac:dyDescent="0.2">
      <c r="A94" s="360"/>
      <c r="B94" s="360"/>
      <c r="C94" s="354"/>
      <c r="D94" s="354"/>
      <c r="E94" s="354"/>
      <c r="F94" s="73" t="s">
        <v>62</v>
      </c>
      <c r="G94" s="359"/>
      <c r="H94" s="359"/>
      <c r="I94" s="359"/>
      <c r="J94" s="73">
        <v>0.6</v>
      </c>
      <c r="K94" s="73">
        <v>32</v>
      </c>
      <c r="L94" s="73">
        <v>5</v>
      </c>
      <c r="M94" s="73">
        <v>2010</v>
      </c>
      <c r="N94" s="16">
        <v>2022</v>
      </c>
      <c r="O94" s="16">
        <v>2025</v>
      </c>
      <c r="P94" s="71">
        <v>10</v>
      </c>
      <c r="Q94" s="72" t="s">
        <v>113</v>
      </c>
      <c r="R94" s="17">
        <f t="shared" si="7"/>
        <v>2020</v>
      </c>
      <c r="S94" s="16" t="s">
        <v>63</v>
      </c>
      <c r="T94" s="16"/>
      <c r="U94" s="17">
        <v>2030</v>
      </c>
      <c r="V94" s="354"/>
      <c r="W94" s="354"/>
      <c r="X94" s="354"/>
      <c r="Y94" s="354"/>
    </row>
    <row r="95" spans="1:25" s="2" customFormat="1" ht="30.2" customHeight="1" x14ac:dyDescent="0.2">
      <c r="A95" s="360"/>
      <c r="B95" s="360"/>
      <c r="C95" s="354"/>
      <c r="D95" s="354"/>
      <c r="E95" s="354"/>
      <c r="F95" s="73" t="s">
        <v>62</v>
      </c>
      <c r="G95" s="359"/>
      <c r="H95" s="359"/>
      <c r="I95" s="359"/>
      <c r="J95" s="73">
        <v>0.15</v>
      </c>
      <c r="K95" s="73">
        <v>18</v>
      </c>
      <c r="L95" s="73">
        <v>5</v>
      </c>
      <c r="M95" s="73">
        <v>2010</v>
      </c>
      <c r="N95" s="16">
        <v>2022</v>
      </c>
      <c r="O95" s="16">
        <v>2025</v>
      </c>
      <c r="P95" s="71">
        <v>10</v>
      </c>
      <c r="Q95" s="72" t="s">
        <v>113</v>
      </c>
      <c r="R95" s="17">
        <f t="shared" si="7"/>
        <v>2020</v>
      </c>
      <c r="S95" s="16" t="s">
        <v>63</v>
      </c>
      <c r="T95" s="16"/>
      <c r="U95" s="17">
        <v>2030</v>
      </c>
      <c r="V95" s="354"/>
      <c r="W95" s="354"/>
      <c r="X95" s="354"/>
      <c r="Y95" s="354"/>
    </row>
    <row r="96" spans="1:25" s="2" customFormat="1" ht="30.2" customHeight="1" x14ac:dyDescent="0.2">
      <c r="A96" s="360">
        <v>14</v>
      </c>
      <c r="B96" s="360" t="s">
        <v>176</v>
      </c>
      <c r="C96" s="354" t="s">
        <v>163</v>
      </c>
      <c r="D96" s="354" t="s">
        <v>177</v>
      </c>
      <c r="E96" s="354" t="s">
        <v>164</v>
      </c>
      <c r="F96" s="73" t="s">
        <v>62</v>
      </c>
      <c r="G96" s="359">
        <v>2</v>
      </c>
      <c r="H96" s="359">
        <v>1.4</v>
      </c>
      <c r="I96" s="359">
        <v>200</v>
      </c>
      <c r="J96" s="73">
        <v>46.6</v>
      </c>
      <c r="K96" s="73">
        <v>273</v>
      </c>
      <c r="L96" s="73">
        <v>8</v>
      </c>
      <c r="M96" s="73">
        <v>2010</v>
      </c>
      <c r="N96" s="16">
        <v>2022</v>
      </c>
      <c r="O96" s="16">
        <v>2025</v>
      </c>
      <c r="P96" s="71">
        <v>10</v>
      </c>
      <c r="Q96" s="72" t="s">
        <v>113</v>
      </c>
      <c r="R96" s="17">
        <f t="shared" si="7"/>
        <v>2020</v>
      </c>
      <c r="S96" s="16" t="s">
        <v>63</v>
      </c>
      <c r="T96" s="16"/>
      <c r="U96" s="17">
        <v>2030</v>
      </c>
      <c r="V96" s="354">
        <v>10</v>
      </c>
      <c r="W96" s="354">
        <v>2</v>
      </c>
      <c r="X96" s="354">
        <v>12</v>
      </c>
      <c r="Y96" s="354" t="s">
        <v>7003</v>
      </c>
    </row>
    <row r="97" spans="1:25" s="2" customFormat="1" ht="30.2" customHeight="1" x14ac:dyDescent="0.2">
      <c r="A97" s="360"/>
      <c r="B97" s="360"/>
      <c r="C97" s="354"/>
      <c r="D97" s="354"/>
      <c r="E97" s="354"/>
      <c r="F97" s="73" t="s">
        <v>62</v>
      </c>
      <c r="G97" s="359"/>
      <c r="H97" s="359"/>
      <c r="I97" s="359"/>
      <c r="J97" s="73">
        <v>8.1999999999999993</v>
      </c>
      <c r="K97" s="73">
        <v>159</v>
      </c>
      <c r="L97" s="73">
        <v>7</v>
      </c>
      <c r="M97" s="73">
        <v>2010</v>
      </c>
      <c r="N97" s="16">
        <v>2022</v>
      </c>
      <c r="O97" s="16">
        <v>2025</v>
      </c>
      <c r="P97" s="71">
        <v>10</v>
      </c>
      <c r="Q97" s="72" t="s">
        <v>113</v>
      </c>
      <c r="R97" s="17">
        <f t="shared" si="7"/>
        <v>2020</v>
      </c>
      <c r="S97" s="16" t="s">
        <v>63</v>
      </c>
      <c r="T97" s="16"/>
      <c r="U97" s="17">
        <v>2030</v>
      </c>
      <c r="V97" s="354"/>
      <c r="W97" s="354"/>
      <c r="X97" s="354"/>
      <c r="Y97" s="354"/>
    </row>
    <row r="98" spans="1:25" s="2" customFormat="1" ht="30.2" customHeight="1" x14ac:dyDescent="0.2">
      <c r="A98" s="360"/>
      <c r="B98" s="360"/>
      <c r="C98" s="354"/>
      <c r="D98" s="354"/>
      <c r="E98" s="354"/>
      <c r="F98" s="73" t="s">
        <v>62</v>
      </c>
      <c r="G98" s="359"/>
      <c r="H98" s="359"/>
      <c r="I98" s="359"/>
      <c r="J98" s="73">
        <v>0.6</v>
      </c>
      <c r="K98" s="73">
        <v>32</v>
      </c>
      <c r="L98" s="73">
        <v>5</v>
      </c>
      <c r="M98" s="73">
        <v>2010</v>
      </c>
      <c r="N98" s="16">
        <v>2022</v>
      </c>
      <c r="O98" s="16">
        <v>2025</v>
      </c>
      <c r="P98" s="71">
        <v>10</v>
      </c>
      <c r="Q98" s="72" t="s">
        <v>113</v>
      </c>
      <c r="R98" s="17">
        <f t="shared" si="7"/>
        <v>2020</v>
      </c>
      <c r="S98" s="16" t="s">
        <v>63</v>
      </c>
      <c r="T98" s="16"/>
      <c r="U98" s="17">
        <v>2030</v>
      </c>
      <c r="V98" s="354"/>
      <c r="W98" s="354"/>
      <c r="X98" s="354"/>
      <c r="Y98" s="354"/>
    </row>
    <row r="99" spans="1:25" s="2" customFormat="1" ht="30.2" customHeight="1" x14ac:dyDescent="0.2">
      <c r="A99" s="360">
        <v>15</v>
      </c>
      <c r="B99" s="360" t="s">
        <v>180</v>
      </c>
      <c r="C99" s="354" t="s">
        <v>178</v>
      </c>
      <c r="D99" s="354" t="s">
        <v>181</v>
      </c>
      <c r="E99" s="354" t="s">
        <v>179</v>
      </c>
      <c r="F99" s="73" t="s">
        <v>62</v>
      </c>
      <c r="G99" s="359">
        <v>3</v>
      </c>
      <c r="H99" s="359">
        <v>2</v>
      </c>
      <c r="I99" s="359">
        <v>350</v>
      </c>
      <c r="J99" s="73">
        <v>53.8</v>
      </c>
      <c r="K99" s="73">
        <v>159</v>
      </c>
      <c r="L99" s="73">
        <v>7</v>
      </c>
      <c r="M99" s="73">
        <v>2010</v>
      </c>
      <c r="N99" s="331">
        <v>2023</v>
      </c>
      <c r="O99" s="331">
        <v>2025</v>
      </c>
      <c r="P99" s="71">
        <v>10</v>
      </c>
      <c r="Q99" s="72" t="s">
        <v>113</v>
      </c>
      <c r="R99" s="17">
        <f t="shared" si="7"/>
        <v>2020</v>
      </c>
      <c r="S99" s="16" t="s">
        <v>63</v>
      </c>
      <c r="T99" s="16"/>
      <c r="U99" s="17">
        <v>2030</v>
      </c>
      <c r="V99" s="354">
        <v>4</v>
      </c>
      <c r="W99" s="354">
        <v>8</v>
      </c>
      <c r="X99" s="354">
        <v>12</v>
      </c>
      <c r="Y99" s="354" t="s">
        <v>7003</v>
      </c>
    </row>
    <row r="100" spans="1:25" s="2" customFormat="1" ht="30.2" customHeight="1" x14ac:dyDescent="0.2">
      <c r="A100" s="360"/>
      <c r="B100" s="360"/>
      <c r="C100" s="354"/>
      <c r="D100" s="354"/>
      <c r="E100" s="354"/>
      <c r="F100" s="73" t="s">
        <v>62</v>
      </c>
      <c r="G100" s="359"/>
      <c r="H100" s="359"/>
      <c r="I100" s="359"/>
      <c r="J100" s="73">
        <v>0.4</v>
      </c>
      <c r="K100" s="73">
        <v>108</v>
      </c>
      <c r="L100" s="73">
        <v>6</v>
      </c>
      <c r="M100" s="73">
        <v>2010</v>
      </c>
      <c r="N100" s="331"/>
      <c r="O100" s="331"/>
      <c r="P100" s="71">
        <v>10</v>
      </c>
      <c r="Q100" s="72" t="s">
        <v>113</v>
      </c>
      <c r="R100" s="17">
        <f t="shared" si="7"/>
        <v>2020</v>
      </c>
      <c r="S100" s="16" t="s">
        <v>63</v>
      </c>
      <c r="T100" s="16"/>
      <c r="U100" s="17">
        <v>2030</v>
      </c>
      <c r="V100" s="354"/>
      <c r="W100" s="354"/>
      <c r="X100" s="354"/>
      <c r="Y100" s="354"/>
    </row>
    <row r="101" spans="1:25" s="2" customFormat="1" ht="30.2" customHeight="1" x14ac:dyDescent="0.2">
      <c r="A101" s="360"/>
      <c r="B101" s="360"/>
      <c r="C101" s="354"/>
      <c r="D101" s="354"/>
      <c r="E101" s="354"/>
      <c r="F101" s="73" t="s">
        <v>62</v>
      </c>
      <c r="G101" s="359"/>
      <c r="H101" s="359"/>
      <c r="I101" s="359"/>
      <c r="J101" s="73">
        <v>2.4</v>
      </c>
      <c r="K101" s="73">
        <v>57</v>
      </c>
      <c r="L101" s="73">
        <v>6</v>
      </c>
      <c r="M101" s="73">
        <v>2010</v>
      </c>
      <c r="N101" s="331"/>
      <c r="O101" s="331"/>
      <c r="P101" s="71">
        <v>10</v>
      </c>
      <c r="Q101" s="72" t="s">
        <v>113</v>
      </c>
      <c r="R101" s="17">
        <f t="shared" si="7"/>
        <v>2020</v>
      </c>
      <c r="S101" s="16" t="s">
        <v>63</v>
      </c>
      <c r="T101" s="16"/>
      <c r="U101" s="17">
        <v>2030</v>
      </c>
      <c r="V101" s="354"/>
      <c r="W101" s="354"/>
      <c r="X101" s="354"/>
      <c r="Y101" s="354"/>
    </row>
    <row r="102" spans="1:25" s="2" customFormat="1" ht="30.2" customHeight="1" x14ac:dyDescent="0.2">
      <c r="A102" s="360"/>
      <c r="B102" s="360"/>
      <c r="C102" s="354"/>
      <c r="D102" s="354"/>
      <c r="E102" s="354"/>
      <c r="F102" s="73" t="s">
        <v>62</v>
      </c>
      <c r="G102" s="359"/>
      <c r="H102" s="359"/>
      <c r="I102" s="359"/>
      <c r="J102" s="73">
        <v>0.45</v>
      </c>
      <c r="K102" s="73">
        <v>32</v>
      </c>
      <c r="L102" s="73">
        <v>5</v>
      </c>
      <c r="M102" s="73">
        <v>2010</v>
      </c>
      <c r="N102" s="331"/>
      <c r="O102" s="331"/>
      <c r="P102" s="71">
        <v>10</v>
      </c>
      <c r="Q102" s="72" t="s">
        <v>113</v>
      </c>
      <c r="R102" s="17">
        <f t="shared" si="7"/>
        <v>2020</v>
      </c>
      <c r="S102" s="16" t="s">
        <v>63</v>
      </c>
      <c r="T102" s="16"/>
      <c r="U102" s="17">
        <v>2030</v>
      </c>
      <c r="V102" s="354"/>
      <c r="W102" s="354"/>
      <c r="X102" s="354"/>
      <c r="Y102" s="354"/>
    </row>
    <row r="103" spans="1:25" s="2" customFormat="1" ht="30.2" customHeight="1" x14ac:dyDescent="0.2">
      <c r="A103" s="360"/>
      <c r="B103" s="360"/>
      <c r="C103" s="354"/>
      <c r="D103" s="354"/>
      <c r="E103" s="354"/>
      <c r="F103" s="73" t="s">
        <v>62</v>
      </c>
      <c r="G103" s="359"/>
      <c r="H103" s="359"/>
      <c r="I103" s="359"/>
      <c r="J103" s="73">
        <v>0.3</v>
      </c>
      <c r="K103" s="73">
        <v>18</v>
      </c>
      <c r="L103" s="73">
        <v>5</v>
      </c>
      <c r="M103" s="73">
        <v>2010</v>
      </c>
      <c r="N103" s="331"/>
      <c r="O103" s="331"/>
      <c r="P103" s="71">
        <v>10</v>
      </c>
      <c r="Q103" s="72" t="s">
        <v>113</v>
      </c>
      <c r="R103" s="17">
        <f t="shared" si="7"/>
        <v>2020</v>
      </c>
      <c r="S103" s="16" t="s">
        <v>63</v>
      </c>
      <c r="T103" s="16"/>
      <c r="U103" s="17">
        <v>2030</v>
      </c>
      <c r="V103" s="354"/>
      <c r="W103" s="354"/>
      <c r="X103" s="354"/>
      <c r="Y103" s="354"/>
    </row>
    <row r="104" spans="1:25" s="2" customFormat="1" ht="30.2" customHeight="1" x14ac:dyDescent="0.2">
      <c r="A104" s="360">
        <v>16</v>
      </c>
      <c r="B104" s="362" t="s">
        <v>182</v>
      </c>
      <c r="C104" s="354" t="s">
        <v>183</v>
      </c>
      <c r="D104" s="354" t="s">
        <v>184</v>
      </c>
      <c r="E104" s="354" t="s">
        <v>52</v>
      </c>
      <c r="F104" s="73" t="s">
        <v>53</v>
      </c>
      <c r="G104" s="359">
        <v>0.4</v>
      </c>
      <c r="H104" s="359">
        <v>0.6</v>
      </c>
      <c r="I104" s="359">
        <v>360</v>
      </c>
      <c r="J104" s="73">
        <v>16.2</v>
      </c>
      <c r="K104" s="73">
        <v>325</v>
      </c>
      <c r="L104" s="73">
        <v>9</v>
      </c>
      <c r="M104" s="73">
        <v>2010</v>
      </c>
      <c r="N104" s="16">
        <v>2023</v>
      </c>
      <c r="O104" s="16">
        <v>2025</v>
      </c>
      <c r="P104" s="71">
        <v>10</v>
      </c>
      <c r="Q104" s="72" t="s">
        <v>113</v>
      </c>
      <c r="R104" s="17">
        <f t="shared" si="7"/>
        <v>2020</v>
      </c>
      <c r="S104" s="16">
        <v>2020</v>
      </c>
      <c r="T104" s="16">
        <v>10</v>
      </c>
      <c r="U104" s="17">
        <f t="shared" ref="U104:U114" si="8">IFERROR(IF(S104="",R104,S104+T104),R104)</f>
        <v>2030</v>
      </c>
      <c r="V104" s="354">
        <v>4</v>
      </c>
      <c r="W104" s="354">
        <v>15</v>
      </c>
      <c r="X104" s="354">
        <v>19</v>
      </c>
      <c r="Y104" s="354" t="s">
        <v>7003</v>
      </c>
    </row>
    <row r="105" spans="1:25" s="2" customFormat="1" ht="30.2" customHeight="1" x14ac:dyDescent="0.2">
      <c r="A105" s="360"/>
      <c r="B105" s="362"/>
      <c r="C105" s="354"/>
      <c r="D105" s="354"/>
      <c r="E105" s="354"/>
      <c r="F105" s="73" t="s">
        <v>53</v>
      </c>
      <c r="G105" s="359"/>
      <c r="H105" s="359"/>
      <c r="I105" s="359"/>
      <c r="J105" s="73">
        <v>24.1</v>
      </c>
      <c r="K105" s="73">
        <v>219</v>
      </c>
      <c r="L105" s="73">
        <v>8</v>
      </c>
      <c r="M105" s="73">
        <v>2010</v>
      </c>
      <c r="N105" s="16">
        <v>2023</v>
      </c>
      <c r="O105" s="16">
        <v>2025</v>
      </c>
      <c r="P105" s="71">
        <v>10</v>
      </c>
      <c r="Q105" s="72" t="s">
        <v>113</v>
      </c>
      <c r="R105" s="17">
        <f t="shared" si="7"/>
        <v>2020</v>
      </c>
      <c r="S105" s="16">
        <v>2020</v>
      </c>
      <c r="T105" s="16">
        <v>10</v>
      </c>
      <c r="U105" s="17">
        <f t="shared" si="8"/>
        <v>2030</v>
      </c>
      <c r="V105" s="354"/>
      <c r="W105" s="354"/>
      <c r="X105" s="354"/>
      <c r="Y105" s="354"/>
    </row>
    <row r="106" spans="1:25" s="2" customFormat="1" ht="30.2" customHeight="1" x14ac:dyDescent="0.2">
      <c r="A106" s="360"/>
      <c r="B106" s="362"/>
      <c r="C106" s="354"/>
      <c r="D106" s="354"/>
      <c r="E106" s="354"/>
      <c r="F106" s="73" t="s">
        <v>53</v>
      </c>
      <c r="G106" s="359"/>
      <c r="H106" s="359"/>
      <c r="I106" s="359"/>
      <c r="J106" s="73">
        <v>3.8</v>
      </c>
      <c r="K106" s="73">
        <v>159</v>
      </c>
      <c r="L106" s="73">
        <v>8</v>
      </c>
      <c r="M106" s="73">
        <v>2010</v>
      </c>
      <c r="N106" s="16">
        <v>2023</v>
      </c>
      <c r="O106" s="16">
        <v>2025</v>
      </c>
      <c r="P106" s="71">
        <v>10</v>
      </c>
      <c r="Q106" s="72" t="s">
        <v>113</v>
      </c>
      <c r="R106" s="17">
        <f t="shared" ref="R106:R138" si="9">IF(M106="","",M106+P106)</f>
        <v>2020</v>
      </c>
      <c r="S106" s="16">
        <v>2020</v>
      </c>
      <c r="T106" s="16">
        <v>10</v>
      </c>
      <c r="U106" s="17">
        <f t="shared" si="8"/>
        <v>2030</v>
      </c>
      <c r="V106" s="354"/>
      <c r="W106" s="354"/>
      <c r="X106" s="354"/>
      <c r="Y106" s="354"/>
    </row>
    <row r="107" spans="1:25" s="2" customFormat="1" ht="30.2" customHeight="1" x14ac:dyDescent="0.2">
      <c r="A107" s="360"/>
      <c r="B107" s="362"/>
      <c r="C107" s="354"/>
      <c r="D107" s="354"/>
      <c r="E107" s="354"/>
      <c r="F107" s="73" t="s">
        <v>53</v>
      </c>
      <c r="G107" s="359"/>
      <c r="H107" s="359"/>
      <c r="I107" s="359"/>
      <c r="J107" s="73">
        <v>0.5</v>
      </c>
      <c r="K107" s="73">
        <v>32</v>
      </c>
      <c r="L107" s="73">
        <v>6</v>
      </c>
      <c r="M107" s="73">
        <v>2010</v>
      </c>
      <c r="N107" s="16">
        <v>2023</v>
      </c>
      <c r="O107" s="16">
        <v>2025</v>
      </c>
      <c r="P107" s="71">
        <v>10</v>
      </c>
      <c r="Q107" s="72" t="s">
        <v>113</v>
      </c>
      <c r="R107" s="17">
        <f t="shared" si="9"/>
        <v>2020</v>
      </c>
      <c r="S107" s="16">
        <v>2020</v>
      </c>
      <c r="T107" s="16">
        <v>10</v>
      </c>
      <c r="U107" s="17">
        <f t="shared" si="8"/>
        <v>2030</v>
      </c>
      <c r="V107" s="354"/>
      <c r="W107" s="354"/>
      <c r="X107" s="354"/>
      <c r="Y107" s="354"/>
    </row>
    <row r="108" spans="1:25" s="2" customFormat="1" ht="30.2" customHeight="1" x14ac:dyDescent="0.2">
      <c r="A108" s="360"/>
      <c r="B108" s="362"/>
      <c r="C108" s="354"/>
      <c r="D108" s="354"/>
      <c r="E108" s="354"/>
      <c r="F108" s="73" t="s">
        <v>53</v>
      </c>
      <c r="G108" s="359"/>
      <c r="H108" s="359"/>
      <c r="I108" s="359"/>
      <c r="J108" s="73">
        <v>0.6</v>
      </c>
      <c r="K108" s="73">
        <v>18</v>
      </c>
      <c r="L108" s="73">
        <v>5</v>
      </c>
      <c r="M108" s="73">
        <v>2010</v>
      </c>
      <c r="N108" s="16">
        <v>2023</v>
      </c>
      <c r="O108" s="16">
        <v>2025</v>
      </c>
      <c r="P108" s="71">
        <v>10</v>
      </c>
      <c r="Q108" s="72" t="s">
        <v>113</v>
      </c>
      <c r="R108" s="17">
        <f t="shared" si="9"/>
        <v>2020</v>
      </c>
      <c r="S108" s="16">
        <v>2020</v>
      </c>
      <c r="T108" s="16">
        <v>10</v>
      </c>
      <c r="U108" s="17">
        <f t="shared" si="8"/>
        <v>2030</v>
      </c>
      <c r="V108" s="354"/>
      <c r="W108" s="354"/>
      <c r="X108" s="354"/>
      <c r="Y108" s="354"/>
    </row>
    <row r="109" spans="1:25" s="2" customFormat="1" ht="30.2" customHeight="1" x14ac:dyDescent="0.2">
      <c r="A109" s="360">
        <v>17</v>
      </c>
      <c r="B109" s="362" t="s">
        <v>185</v>
      </c>
      <c r="C109" s="354" t="s">
        <v>183</v>
      </c>
      <c r="D109" s="354" t="s">
        <v>186</v>
      </c>
      <c r="E109" s="354" t="s">
        <v>52</v>
      </c>
      <c r="F109" s="73" t="s">
        <v>53</v>
      </c>
      <c r="G109" s="359">
        <v>3</v>
      </c>
      <c r="H109" s="359">
        <v>2</v>
      </c>
      <c r="I109" s="359">
        <v>360</v>
      </c>
      <c r="J109" s="73">
        <v>15.5</v>
      </c>
      <c r="K109" s="73">
        <v>219</v>
      </c>
      <c r="L109" s="73">
        <v>8</v>
      </c>
      <c r="M109" s="73">
        <v>2010</v>
      </c>
      <c r="N109" s="16">
        <v>2023</v>
      </c>
      <c r="O109" s="16">
        <v>2025</v>
      </c>
      <c r="P109" s="71">
        <v>10</v>
      </c>
      <c r="Q109" s="72" t="s">
        <v>113</v>
      </c>
      <c r="R109" s="17">
        <f t="shared" si="9"/>
        <v>2020</v>
      </c>
      <c r="S109" s="16">
        <v>2020</v>
      </c>
      <c r="T109" s="16">
        <v>10</v>
      </c>
      <c r="U109" s="17">
        <f t="shared" si="8"/>
        <v>2030</v>
      </c>
      <c r="V109" s="354">
        <v>8</v>
      </c>
      <c r="W109" s="354">
        <v>2</v>
      </c>
      <c r="X109" s="354">
        <v>10</v>
      </c>
      <c r="Y109" s="354" t="s">
        <v>7003</v>
      </c>
    </row>
    <row r="110" spans="1:25" s="2" customFormat="1" ht="30.2" customHeight="1" x14ac:dyDescent="0.2">
      <c r="A110" s="360"/>
      <c r="B110" s="362"/>
      <c r="C110" s="354"/>
      <c r="D110" s="354"/>
      <c r="E110" s="354"/>
      <c r="F110" s="73" t="s">
        <v>53</v>
      </c>
      <c r="G110" s="359"/>
      <c r="H110" s="359"/>
      <c r="I110" s="359"/>
      <c r="J110" s="73">
        <v>15.6</v>
      </c>
      <c r="K110" s="73">
        <v>159</v>
      </c>
      <c r="L110" s="73">
        <v>8</v>
      </c>
      <c r="M110" s="73">
        <v>2010</v>
      </c>
      <c r="N110" s="16">
        <v>2023</v>
      </c>
      <c r="O110" s="16">
        <v>2025</v>
      </c>
      <c r="P110" s="71">
        <v>10</v>
      </c>
      <c r="Q110" s="72" t="s">
        <v>113</v>
      </c>
      <c r="R110" s="17">
        <f t="shared" si="9"/>
        <v>2020</v>
      </c>
      <c r="S110" s="16">
        <v>2020</v>
      </c>
      <c r="T110" s="16">
        <v>10</v>
      </c>
      <c r="U110" s="17">
        <f t="shared" si="8"/>
        <v>2030</v>
      </c>
      <c r="V110" s="354"/>
      <c r="W110" s="354"/>
      <c r="X110" s="354"/>
      <c r="Y110" s="354"/>
    </row>
    <row r="111" spans="1:25" s="2" customFormat="1" ht="30.2" customHeight="1" x14ac:dyDescent="0.2">
      <c r="A111" s="360"/>
      <c r="B111" s="362"/>
      <c r="C111" s="354"/>
      <c r="D111" s="354"/>
      <c r="E111" s="354"/>
      <c r="F111" s="73" t="s">
        <v>53</v>
      </c>
      <c r="G111" s="359"/>
      <c r="H111" s="359"/>
      <c r="I111" s="359"/>
      <c r="J111" s="73">
        <v>0.3</v>
      </c>
      <c r="K111" s="73">
        <v>108</v>
      </c>
      <c r="L111" s="73">
        <v>6</v>
      </c>
      <c r="M111" s="73">
        <v>2010</v>
      </c>
      <c r="N111" s="16">
        <v>2023</v>
      </c>
      <c r="O111" s="16">
        <v>2025</v>
      </c>
      <c r="P111" s="71">
        <v>10</v>
      </c>
      <c r="Q111" s="72" t="s">
        <v>113</v>
      </c>
      <c r="R111" s="17">
        <f t="shared" si="9"/>
        <v>2020</v>
      </c>
      <c r="S111" s="16">
        <v>2020</v>
      </c>
      <c r="T111" s="16">
        <v>10</v>
      </c>
      <c r="U111" s="17">
        <f t="shared" si="8"/>
        <v>2030</v>
      </c>
      <c r="V111" s="354"/>
      <c r="W111" s="354"/>
      <c r="X111" s="354"/>
      <c r="Y111" s="354"/>
    </row>
    <row r="112" spans="1:25" s="2" customFormat="1" ht="30.2" customHeight="1" x14ac:dyDescent="0.2">
      <c r="A112" s="360"/>
      <c r="B112" s="362"/>
      <c r="C112" s="354"/>
      <c r="D112" s="354"/>
      <c r="E112" s="354"/>
      <c r="F112" s="73" t="s">
        <v>53</v>
      </c>
      <c r="G112" s="359"/>
      <c r="H112" s="359"/>
      <c r="I112" s="359"/>
      <c r="J112" s="73">
        <v>2.52</v>
      </c>
      <c r="K112" s="73">
        <v>57</v>
      </c>
      <c r="L112" s="73">
        <v>8</v>
      </c>
      <c r="M112" s="73">
        <v>2010</v>
      </c>
      <c r="N112" s="16">
        <v>2023</v>
      </c>
      <c r="O112" s="16">
        <v>2025</v>
      </c>
      <c r="P112" s="71">
        <v>10</v>
      </c>
      <c r="Q112" s="72" t="s">
        <v>113</v>
      </c>
      <c r="R112" s="17">
        <f t="shared" si="9"/>
        <v>2020</v>
      </c>
      <c r="S112" s="16">
        <v>2020</v>
      </c>
      <c r="T112" s="16">
        <v>10</v>
      </c>
      <c r="U112" s="17">
        <f t="shared" si="8"/>
        <v>2030</v>
      </c>
      <c r="V112" s="354"/>
      <c r="W112" s="354"/>
      <c r="X112" s="354"/>
      <c r="Y112" s="354"/>
    </row>
    <row r="113" spans="1:25" s="2" customFormat="1" ht="30.2" customHeight="1" x14ac:dyDescent="0.2">
      <c r="A113" s="360"/>
      <c r="B113" s="362"/>
      <c r="C113" s="354"/>
      <c r="D113" s="354"/>
      <c r="E113" s="354"/>
      <c r="F113" s="73" t="s">
        <v>53</v>
      </c>
      <c r="G113" s="359"/>
      <c r="H113" s="359"/>
      <c r="I113" s="359"/>
      <c r="J113" s="73">
        <v>0.65</v>
      </c>
      <c r="K113" s="73">
        <v>32</v>
      </c>
      <c r="L113" s="73">
        <v>5</v>
      </c>
      <c r="M113" s="73">
        <v>2010</v>
      </c>
      <c r="N113" s="16">
        <v>2023</v>
      </c>
      <c r="O113" s="16">
        <v>2025</v>
      </c>
      <c r="P113" s="71">
        <v>10</v>
      </c>
      <c r="Q113" s="72" t="s">
        <v>113</v>
      </c>
      <c r="R113" s="17">
        <f t="shared" si="9"/>
        <v>2020</v>
      </c>
      <c r="S113" s="16">
        <v>2020</v>
      </c>
      <c r="T113" s="16">
        <v>10</v>
      </c>
      <c r="U113" s="17">
        <f t="shared" si="8"/>
        <v>2030</v>
      </c>
      <c r="V113" s="354"/>
      <c r="W113" s="354"/>
      <c r="X113" s="354"/>
      <c r="Y113" s="354"/>
    </row>
    <row r="114" spans="1:25" s="2" customFormat="1" ht="30.2" customHeight="1" x14ac:dyDescent="0.2">
      <c r="A114" s="360"/>
      <c r="B114" s="362"/>
      <c r="C114" s="354"/>
      <c r="D114" s="354"/>
      <c r="E114" s="354"/>
      <c r="F114" s="73" t="s">
        <v>53</v>
      </c>
      <c r="G114" s="359"/>
      <c r="H114" s="359"/>
      <c r="I114" s="359"/>
      <c r="J114" s="73">
        <v>0.3</v>
      </c>
      <c r="K114" s="73">
        <v>18</v>
      </c>
      <c r="L114" s="73">
        <v>5</v>
      </c>
      <c r="M114" s="73">
        <v>2010</v>
      </c>
      <c r="N114" s="16">
        <v>2023</v>
      </c>
      <c r="O114" s="16">
        <v>2025</v>
      </c>
      <c r="P114" s="71">
        <v>10</v>
      </c>
      <c r="Q114" s="72" t="s">
        <v>113</v>
      </c>
      <c r="R114" s="17">
        <f t="shared" si="9"/>
        <v>2020</v>
      </c>
      <c r="S114" s="16">
        <v>2020</v>
      </c>
      <c r="T114" s="16">
        <v>10</v>
      </c>
      <c r="U114" s="17">
        <f t="shared" si="8"/>
        <v>2030</v>
      </c>
      <c r="V114" s="354"/>
      <c r="W114" s="354"/>
      <c r="X114" s="354"/>
      <c r="Y114" s="354"/>
    </row>
    <row r="115" spans="1:25" s="2" customFormat="1" ht="30.2" customHeight="1" x14ac:dyDescent="0.2">
      <c r="A115" s="360">
        <v>18</v>
      </c>
      <c r="B115" s="360" t="s">
        <v>188</v>
      </c>
      <c r="C115" s="354" t="s">
        <v>187</v>
      </c>
      <c r="D115" s="354" t="s">
        <v>189</v>
      </c>
      <c r="E115" s="354" t="s">
        <v>52</v>
      </c>
      <c r="F115" s="73" t="s">
        <v>62</v>
      </c>
      <c r="G115" s="359">
        <v>2.5</v>
      </c>
      <c r="H115" s="359">
        <v>0.85</v>
      </c>
      <c r="I115" s="359">
        <v>40</v>
      </c>
      <c r="J115" s="73">
        <v>71.8</v>
      </c>
      <c r="K115" s="73">
        <v>159</v>
      </c>
      <c r="L115" s="73">
        <v>7</v>
      </c>
      <c r="M115" s="73">
        <v>2010</v>
      </c>
      <c r="N115" s="16">
        <v>2022</v>
      </c>
      <c r="O115" s="16">
        <v>2025</v>
      </c>
      <c r="P115" s="71">
        <v>10</v>
      </c>
      <c r="Q115" s="72" t="s">
        <v>113</v>
      </c>
      <c r="R115" s="17">
        <f t="shared" si="9"/>
        <v>2020</v>
      </c>
      <c r="S115" s="16">
        <v>2020</v>
      </c>
      <c r="T115" s="16">
        <v>10</v>
      </c>
      <c r="U115" s="17">
        <f t="shared" ref="U115:U126" si="10">IFERROR(IF(S115="",R115,S115+T115),R115)</f>
        <v>2030</v>
      </c>
      <c r="V115" s="354">
        <v>4</v>
      </c>
      <c r="W115" s="354">
        <v>1</v>
      </c>
      <c r="X115" s="354">
        <v>5</v>
      </c>
      <c r="Y115" s="354" t="s">
        <v>7003</v>
      </c>
    </row>
    <row r="116" spans="1:25" s="2" customFormat="1" ht="30.2" customHeight="1" x14ac:dyDescent="0.2">
      <c r="A116" s="360"/>
      <c r="B116" s="360"/>
      <c r="C116" s="354"/>
      <c r="D116" s="354"/>
      <c r="E116" s="354"/>
      <c r="F116" s="73" t="s">
        <v>62</v>
      </c>
      <c r="G116" s="359"/>
      <c r="H116" s="359"/>
      <c r="I116" s="359"/>
      <c r="J116" s="73">
        <v>0.7</v>
      </c>
      <c r="K116" s="73">
        <v>32</v>
      </c>
      <c r="L116" s="73">
        <v>5</v>
      </c>
      <c r="M116" s="73">
        <v>2010</v>
      </c>
      <c r="N116" s="16">
        <v>2022</v>
      </c>
      <c r="O116" s="16">
        <v>2025</v>
      </c>
      <c r="P116" s="71">
        <v>10</v>
      </c>
      <c r="Q116" s="72" t="s">
        <v>113</v>
      </c>
      <c r="R116" s="17">
        <f t="shared" si="9"/>
        <v>2020</v>
      </c>
      <c r="S116" s="16">
        <v>2020</v>
      </c>
      <c r="T116" s="16">
        <v>10</v>
      </c>
      <c r="U116" s="17">
        <f t="shared" si="10"/>
        <v>2030</v>
      </c>
      <c r="V116" s="354"/>
      <c r="W116" s="354"/>
      <c r="X116" s="354"/>
      <c r="Y116" s="354"/>
    </row>
    <row r="117" spans="1:25" s="2" customFormat="1" ht="30.2" customHeight="1" x14ac:dyDescent="0.2">
      <c r="A117" s="360"/>
      <c r="B117" s="360"/>
      <c r="C117" s="354"/>
      <c r="D117" s="354"/>
      <c r="E117" s="354"/>
      <c r="F117" s="73" t="s">
        <v>62</v>
      </c>
      <c r="G117" s="359"/>
      <c r="H117" s="359"/>
      <c r="I117" s="359"/>
      <c r="J117" s="73">
        <v>0.2</v>
      </c>
      <c r="K117" s="73">
        <v>18</v>
      </c>
      <c r="L117" s="73">
        <v>5</v>
      </c>
      <c r="M117" s="73">
        <v>2010</v>
      </c>
      <c r="N117" s="16">
        <v>2022</v>
      </c>
      <c r="O117" s="16">
        <v>2025</v>
      </c>
      <c r="P117" s="71">
        <v>10</v>
      </c>
      <c r="Q117" s="72" t="s">
        <v>113</v>
      </c>
      <c r="R117" s="17">
        <f t="shared" si="9"/>
        <v>2020</v>
      </c>
      <c r="S117" s="16">
        <v>2020</v>
      </c>
      <c r="T117" s="16">
        <v>10</v>
      </c>
      <c r="U117" s="17">
        <f t="shared" si="10"/>
        <v>2030</v>
      </c>
      <c r="V117" s="354"/>
      <c r="W117" s="354"/>
      <c r="X117" s="354"/>
      <c r="Y117" s="354"/>
    </row>
    <row r="118" spans="1:25" s="2" customFormat="1" ht="30.2" customHeight="1" x14ac:dyDescent="0.2">
      <c r="A118" s="360"/>
      <c r="B118" s="360"/>
      <c r="C118" s="354"/>
      <c r="D118" s="70" t="s">
        <v>190</v>
      </c>
      <c r="E118" s="354"/>
      <c r="F118" s="73" t="s">
        <v>62</v>
      </c>
      <c r="G118" s="359"/>
      <c r="H118" s="359"/>
      <c r="I118" s="359"/>
      <c r="J118" s="73">
        <v>14</v>
      </c>
      <c r="K118" s="73">
        <v>18</v>
      </c>
      <c r="L118" s="73">
        <v>5</v>
      </c>
      <c r="M118" s="73">
        <v>2010</v>
      </c>
      <c r="N118" s="16">
        <v>2022</v>
      </c>
      <c r="O118" s="16">
        <v>2025</v>
      </c>
      <c r="P118" s="71">
        <v>10</v>
      </c>
      <c r="Q118" s="72" t="s">
        <v>113</v>
      </c>
      <c r="R118" s="17">
        <f t="shared" si="9"/>
        <v>2020</v>
      </c>
      <c r="S118" s="16">
        <v>2020</v>
      </c>
      <c r="T118" s="16">
        <v>10</v>
      </c>
      <c r="U118" s="17">
        <f t="shared" si="10"/>
        <v>2030</v>
      </c>
      <c r="V118" s="354"/>
      <c r="W118" s="354"/>
      <c r="X118" s="354"/>
      <c r="Y118" s="354"/>
    </row>
    <row r="119" spans="1:25" s="2" customFormat="1" ht="30.2" customHeight="1" x14ac:dyDescent="0.2">
      <c r="A119" s="360">
        <v>19</v>
      </c>
      <c r="B119" s="360" t="s">
        <v>192</v>
      </c>
      <c r="C119" s="354" t="s">
        <v>193</v>
      </c>
      <c r="D119" s="354" t="s">
        <v>194</v>
      </c>
      <c r="E119" s="354" t="s">
        <v>195</v>
      </c>
      <c r="F119" s="70" t="s">
        <v>34</v>
      </c>
      <c r="G119" s="359">
        <v>0.6</v>
      </c>
      <c r="H119" s="359">
        <v>0.8</v>
      </c>
      <c r="I119" s="359">
        <v>30</v>
      </c>
      <c r="J119" s="73">
        <v>79.8</v>
      </c>
      <c r="K119" s="73">
        <v>89</v>
      </c>
      <c r="L119" s="73">
        <v>6</v>
      </c>
      <c r="M119" s="73">
        <v>2010</v>
      </c>
      <c r="N119" s="16">
        <v>2022</v>
      </c>
      <c r="O119" s="16">
        <v>2025</v>
      </c>
      <c r="P119" s="71">
        <v>10</v>
      </c>
      <c r="Q119" s="72" t="s">
        <v>113</v>
      </c>
      <c r="R119" s="17">
        <f t="shared" si="9"/>
        <v>2020</v>
      </c>
      <c r="S119" s="16">
        <v>2020</v>
      </c>
      <c r="T119" s="16">
        <v>10</v>
      </c>
      <c r="U119" s="17">
        <f t="shared" si="10"/>
        <v>2030</v>
      </c>
      <c r="V119" s="354"/>
      <c r="W119" s="354">
        <v>1</v>
      </c>
      <c r="X119" s="354">
        <v>1</v>
      </c>
      <c r="Y119" s="354" t="s">
        <v>7003</v>
      </c>
    </row>
    <row r="120" spans="1:25" s="2" customFormat="1" ht="30.2" customHeight="1" x14ac:dyDescent="0.2">
      <c r="A120" s="360"/>
      <c r="B120" s="360"/>
      <c r="C120" s="354"/>
      <c r="D120" s="354"/>
      <c r="E120" s="354"/>
      <c r="F120" s="70" t="s">
        <v>34</v>
      </c>
      <c r="G120" s="359"/>
      <c r="H120" s="359"/>
      <c r="I120" s="359"/>
      <c r="J120" s="73">
        <v>2</v>
      </c>
      <c r="K120" s="73">
        <v>57</v>
      </c>
      <c r="L120" s="73">
        <v>6</v>
      </c>
      <c r="M120" s="73">
        <v>2010</v>
      </c>
      <c r="N120" s="16">
        <v>2022</v>
      </c>
      <c r="O120" s="16">
        <v>2025</v>
      </c>
      <c r="P120" s="71">
        <v>10</v>
      </c>
      <c r="Q120" s="72" t="s">
        <v>113</v>
      </c>
      <c r="R120" s="17">
        <f t="shared" si="9"/>
        <v>2020</v>
      </c>
      <c r="S120" s="16">
        <v>2020</v>
      </c>
      <c r="T120" s="16">
        <v>10</v>
      </c>
      <c r="U120" s="17">
        <f t="shared" si="10"/>
        <v>2030</v>
      </c>
      <c r="V120" s="354"/>
      <c r="W120" s="354"/>
      <c r="X120" s="354"/>
      <c r="Y120" s="354"/>
    </row>
    <row r="121" spans="1:25" s="2" customFormat="1" ht="30.2" customHeight="1" x14ac:dyDescent="0.2">
      <c r="A121" s="360"/>
      <c r="B121" s="360"/>
      <c r="C121" s="354"/>
      <c r="D121" s="354"/>
      <c r="E121" s="354"/>
      <c r="F121" s="70" t="s">
        <v>34</v>
      </c>
      <c r="G121" s="359"/>
      <c r="H121" s="359"/>
      <c r="I121" s="359"/>
      <c r="J121" s="73">
        <v>0.7</v>
      </c>
      <c r="K121" s="73">
        <v>32</v>
      </c>
      <c r="L121" s="73">
        <v>5</v>
      </c>
      <c r="M121" s="73">
        <v>2010</v>
      </c>
      <c r="N121" s="16">
        <v>2022</v>
      </c>
      <c r="O121" s="16">
        <v>2025</v>
      </c>
      <c r="P121" s="71">
        <v>10</v>
      </c>
      <c r="Q121" s="72" t="s">
        <v>113</v>
      </c>
      <c r="R121" s="17">
        <f t="shared" si="9"/>
        <v>2020</v>
      </c>
      <c r="S121" s="16">
        <v>2020</v>
      </c>
      <c r="T121" s="16">
        <v>10</v>
      </c>
      <c r="U121" s="17">
        <f t="shared" si="10"/>
        <v>2030</v>
      </c>
      <c r="V121" s="354"/>
      <c r="W121" s="354"/>
      <c r="X121" s="354"/>
      <c r="Y121" s="354"/>
    </row>
    <row r="122" spans="1:25" s="2" customFormat="1" ht="30.2" customHeight="1" x14ac:dyDescent="0.2">
      <c r="A122" s="360"/>
      <c r="B122" s="360"/>
      <c r="C122" s="354"/>
      <c r="D122" s="354"/>
      <c r="E122" s="354"/>
      <c r="F122" s="70" t="s">
        <v>34</v>
      </c>
      <c r="G122" s="359"/>
      <c r="H122" s="359"/>
      <c r="I122" s="359"/>
      <c r="J122" s="73">
        <v>0.35</v>
      </c>
      <c r="K122" s="73">
        <v>32</v>
      </c>
      <c r="L122" s="73">
        <v>3</v>
      </c>
      <c r="M122" s="73">
        <v>2010</v>
      </c>
      <c r="N122" s="16">
        <v>2022</v>
      </c>
      <c r="O122" s="16">
        <v>2025</v>
      </c>
      <c r="P122" s="71">
        <v>10</v>
      </c>
      <c r="Q122" s="72" t="s">
        <v>113</v>
      </c>
      <c r="R122" s="17">
        <f t="shared" si="9"/>
        <v>2020</v>
      </c>
      <c r="S122" s="16">
        <v>2020</v>
      </c>
      <c r="T122" s="16">
        <v>10</v>
      </c>
      <c r="U122" s="17">
        <f t="shared" si="10"/>
        <v>2030</v>
      </c>
      <c r="V122" s="354"/>
      <c r="W122" s="354"/>
      <c r="X122" s="354"/>
      <c r="Y122" s="354"/>
    </row>
    <row r="123" spans="1:25" s="2" customFormat="1" ht="30.2" customHeight="1" x14ac:dyDescent="0.2">
      <c r="A123" s="360"/>
      <c r="B123" s="360"/>
      <c r="C123" s="354"/>
      <c r="D123" s="354" t="s">
        <v>196</v>
      </c>
      <c r="E123" s="354"/>
      <c r="F123" s="70" t="s">
        <v>34</v>
      </c>
      <c r="G123" s="359"/>
      <c r="H123" s="359"/>
      <c r="I123" s="359"/>
      <c r="J123" s="73">
        <v>10.31</v>
      </c>
      <c r="K123" s="73">
        <v>57</v>
      </c>
      <c r="L123" s="73">
        <v>3.5</v>
      </c>
      <c r="M123" s="73">
        <v>2010</v>
      </c>
      <c r="N123" s="16">
        <v>2022</v>
      </c>
      <c r="O123" s="16">
        <v>2025</v>
      </c>
      <c r="P123" s="71">
        <v>10</v>
      </c>
      <c r="Q123" s="72" t="s">
        <v>113</v>
      </c>
      <c r="R123" s="17">
        <f t="shared" si="9"/>
        <v>2020</v>
      </c>
      <c r="S123" s="16">
        <v>2020</v>
      </c>
      <c r="T123" s="16">
        <v>10</v>
      </c>
      <c r="U123" s="17">
        <f t="shared" si="10"/>
        <v>2030</v>
      </c>
      <c r="V123" s="354"/>
      <c r="W123" s="354"/>
      <c r="X123" s="354"/>
      <c r="Y123" s="354"/>
    </row>
    <row r="124" spans="1:25" s="2" customFormat="1" ht="30.2" customHeight="1" x14ac:dyDescent="0.2">
      <c r="A124" s="360"/>
      <c r="B124" s="360"/>
      <c r="C124" s="354"/>
      <c r="D124" s="354"/>
      <c r="E124" s="354"/>
      <c r="F124" s="70" t="s">
        <v>34</v>
      </c>
      <c r="G124" s="359"/>
      <c r="H124" s="359"/>
      <c r="I124" s="359"/>
      <c r="J124" s="73">
        <v>2.6</v>
      </c>
      <c r="K124" s="73">
        <v>32</v>
      </c>
      <c r="L124" s="73">
        <v>3</v>
      </c>
      <c r="M124" s="73">
        <v>2010</v>
      </c>
      <c r="N124" s="16">
        <v>2022</v>
      </c>
      <c r="O124" s="16">
        <v>2025</v>
      </c>
      <c r="P124" s="71">
        <v>10</v>
      </c>
      <c r="Q124" s="72" t="s">
        <v>113</v>
      </c>
      <c r="R124" s="17">
        <f t="shared" si="9"/>
        <v>2020</v>
      </c>
      <c r="S124" s="16">
        <v>2020</v>
      </c>
      <c r="T124" s="16">
        <v>10</v>
      </c>
      <c r="U124" s="17">
        <f t="shared" si="10"/>
        <v>2030</v>
      </c>
      <c r="V124" s="354"/>
      <c r="W124" s="354"/>
      <c r="X124" s="354"/>
      <c r="Y124" s="354"/>
    </row>
    <row r="125" spans="1:25" s="2" customFormat="1" ht="30.2" customHeight="1" x14ac:dyDescent="0.2">
      <c r="A125" s="360"/>
      <c r="B125" s="360"/>
      <c r="C125" s="354"/>
      <c r="D125" s="354"/>
      <c r="E125" s="354"/>
      <c r="F125" s="70" t="s">
        <v>34</v>
      </c>
      <c r="G125" s="359"/>
      <c r="H125" s="359"/>
      <c r="I125" s="359"/>
      <c r="J125" s="73">
        <v>0.3</v>
      </c>
      <c r="K125" s="73">
        <v>18</v>
      </c>
      <c r="L125" s="73">
        <v>5</v>
      </c>
      <c r="M125" s="73">
        <v>2010</v>
      </c>
      <c r="N125" s="16">
        <v>2022</v>
      </c>
      <c r="O125" s="16">
        <v>2025</v>
      </c>
      <c r="P125" s="71">
        <v>10</v>
      </c>
      <c r="Q125" s="72" t="s">
        <v>113</v>
      </c>
      <c r="R125" s="17">
        <f t="shared" si="9"/>
        <v>2020</v>
      </c>
      <c r="S125" s="16">
        <v>2020</v>
      </c>
      <c r="T125" s="16">
        <v>10</v>
      </c>
      <c r="U125" s="17">
        <f t="shared" si="10"/>
        <v>2030</v>
      </c>
      <c r="V125" s="354"/>
      <c r="W125" s="354"/>
      <c r="X125" s="354"/>
      <c r="Y125" s="354"/>
    </row>
    <row r="126" spans="1:25" s="2" customFormat="1" ht="30.2" customHeight="1" x14ac:dyDescent="0.2">
      <c r="A126" s="360"/>
      <c r="B126" s="360"/>
      <c r="C126" s="354"/>
      <c r="D126" s="70" t="s">
        <v>197</v>
      </c>
      <c r="E126" s="354"/>
      <c r="F126" s="70" t="s">
        <v>34</v>
      </c>
      <c r="G126" s="359"/>
      <c r="H126" s="359"/>
      <c r="I126" s="359"/>
      <c r="J126" s="73">
        <v>10.59</v>
      </c>
      <c r="K126" s="73">
        <v>57</v>
      </c>
      <c r="L126" s="73">
        <v>3.5</v>
      </c>
      <c r="M126" s="73">
        <v>2010</v>
      </c>
      <c r="N126" s="16">
        <v>2022</v>
      </c>
      <c r="O126" s="16">
        <v>2025</v>
      </c>
      <c r="P126" s="71">
        <v>10</v>
      </c>
      <c r="Q126" s="72" t="s">
        <v>113</v>
      </c>
      <c r="R126" s="17">
        <f t="shared" si="9"/>
        <v>2020</v>
      </c>
      <c r="S126" s="16">
        <v>2020</v>
      </c>
      <c r="T126" s="16">
        <v>10</v>
      </c>
      <c r="U126" s="17">
        <f t="shared" si="10"/>
        <v>2030</v>
      </c>
      <c r="V126" s="354"/>
      <c r="W126" s="354"/>
      <c r="X126" s="354"/>
      <c r="Y126" s="354"/>
    </row>
    <row r="127" spans="1:25" s="2" customFormat="1" ht="30.2" customHeight="1" x14ac:dyDescent="0.2">
      <c r="A127" s="360">
        <v>20</v>
      </c>
      <c r="B127" s="360" t="s">
        <v>203</v>
      </c>
      <c r="C127" s="354" t="s">
        <v>200</v>
      </c>
      <c r="D127" s="354" t="s">
        <v>204</v>
      </c>
      <c r="E127" s="354" t="s">
        <v>202</v>
      </c>
      <c r="F127" s="70" t="s">
        <v>39</v>
      </c>
      <c r="G127" s="359">
        <v>1</v>
      </c>
      <c r="H127" s="359">
        <v>0.4</v>
      </c>
      <c r="I127" s="359">
        <v>40</v>
      </c>
      <c r="J127" s="73">
        <v>6.8</v>
      </c>
      <c r="K127" s="73">
        <v>108</v>
      </c>
      <c r="L127" s="73">
        <v>4</v>
      </c>
      <c r="M127" s="73">
        <v>2010</v>
      </c>
      <c r="N127" s="16">
        <v>2022</v>
      </c>
      <c r="O127" s="16">
        <v>2025</v>
      </c>
      <c r="P127" s="71">
        <v>10</v>
      </c>
      <c r="Q127" s="72" t="s">
        <v>113</v>
      </c>
      <c r="R127" s="17">
        <f t="shared" si="9"/>
        <v>2020</v>
      </c>
      <c r="S127" s="16">
        <v>2020</v>
      </c>
      <c r="T127" s="16">
        <v>10</v>
      </c>
      <c r="U127" s="17">
        <f t="shared" ref="U127:U136" si="11">IFERROR(IF(S127="",R127,S127+T127),R127)</f>
        <v>2030</v>
      </c>
      <c r="V127" s="354">
        <v>3</v>
      </c>
      <c r="W127" s="354"/>
      <c r="X127" s="354">
        <v>3</v>
      </c>
      <c r="Y127" s="354" t="s">
        <v>7003</v>
      </c>
    </row>
    <row r="128" spans="1:25" s="2" customFormat="1" ht="30.2" customHeight="1" x14ac:dyDescent="0.2">
      <c r="A128" s="360"/>
      <c r="B128" s="360"/>
      <c r="C128" s="354"/>
      <c r="D128" s="354"/>
      <c r="E128" s="354"/>
      <c r="F128" s="70" t="s">
        <v>39</v>
      </c>
      <c r="G128" s="359"/>
      <c r="H128" s="359"/>
      <c r="I128" s="359"/>
      <c r="J128" s="73">
        <v>26</v>
      </c>
      <c r="K128" s="73">
        <v>89</v>
      </c>
      <c r="L128" s="73">
        <v>3.5</v>
      </c>
      <c r="M128" s="73">
        <v>2010</v>
      </c>
      <c r="N128" s="16">
        <v>2022</v>
      </c>
      <c r="O128" s="16">
        <v>2025</v>
      </c>
      <c r="P128" s="71">
        <v>10</v>
      </c>
      <c r="Q128" s="72" t="s">
        <v>113</v>
      </c>
      <c r="R128" s="17">
        <f t="shared" si="9"/>
        <v>2020</v>
      </c>
      <c r="S128" s="16">
        <v>2020</v>
      </c>
      <c r="T128" s="16">
        <v>10</v>
      </c>
      <c r="U128" s="17">
        <f t="shared" si="11"/>
        <v>2030</v>
      </c>
      <c r="V128" s="354"/>
      <c r="W128" s="354"/>
      <c r="X128" s="354"/>
      <c r="Y128" s="354"/>
    </row>
    <row r="129" spans="1:25" s="2" customFormat="1" ht="30.2" customHeight="1" x14ac:dyDescent="0.2">
      <c r="A129" s="360"/>
      <c r="B129" s="360"/>
      <c r="C129" s="354"/>
      <c r="D129" s="354"/>
      <c r="E129" s="354"/>
      <c r="F129" s="70" t="s">
        <v>39</v>
      </c>
      <c r="G129" s="359"/>
      <c r="H129" s="359"/>
      <c r="I129" s="359"/>
      <c r="J129" s="73">
        <v>61.1</v>
      </c>
      <c r="K129" s="73">
        <v>57</v>
      </c>
      <c r="L129" s="73">
        <v>3.5</v>
      </c>
      <c r="M129" s="73">
        <v>2010</v>
      </c>
      <c r="N129" s="16">
        <v>2022</v>
      </c>
      <c r="O129" s="16">
        <v>2025</v>
      </c>
      <c r="P129" s="71">
        <v>10</v>
      </c>
      <c r="Q129" s="72" t="s">
        <v>113</v>
      </c>
      <c r="R129" s="17">
        <f t="shared" si="9"/>
        <v>2020</v>
      </c>
      <c r="S129" s="16">
        <v>2020</v>
      </c>
      <c r="T129" s="16">
        <v>10</v>
      </c>
      <c r="U129" s="17">
        <f t="shared" si="11"/>
        <v>2030</v>
      </c>
      <c r="V129" s="354"/>
      <c r="W129" s="354"/>
      <c r="X129" s="354"/>
      <c r="Y129" s="354"/>
    </row>
    <row r="130" spans="1:25" s="2" customFormat="1" ht="30.2" customHeight="1" x14ac:dyDescent="0.2">
      <c r="A130" s="360"/>
      <c r="B130" s="360"/>
      <c r="C130" s="354"/>
      <c r="D130" s="354"/>
      <c r="E130" s="354"/>
      <c r="F130" s="70" t="s">
        <v>39</v>
      </c>
      <c r="G130" s="359"/>
      <c r="H130" s="359"/>
      <c r="I130" s="359"/>
      <c r="J130" s="73">
        <v>17.2</v>
      </c>
      <c r="K130" s="73">
        <v>32</v>
      </c>
      <c r="L130" s="73">
        <v>3</v>
      </c>
      <c r="M130" s="73">
        <v>2010</v>
      </c>
      <c r="N130" s="16">
        <v>2022</v>
      </c>
      <c r="O130" s="16">
        <v>2025</v>
      </c>
      <c r="P130" s="71">
        <v>10</v>
      </c>
      <c r="Q130" s="72" t="s">
        <v>113</v>
      </c>
      <c r="R130" s="17">
        <f t="shared" si="9"/>
        <v>2020</v>
      </c>
      <c r="S130" s="16">
        <v>2020</v>
      </c>
      <c r="T130" s="16">
        <v>10</v>
      </c>
      <c r="U130" s="17">
        <f t="shared" si="11"/>
        <v>2030</v>
      </c>
      <c r="V130" s="354"/>
      <c r="W130" s="354"/>
      <c r="X130" s="354"/>
      <c r="Y130" s="354"/>
    </row>
    <row r="131" spans="1:25" s="2" customFormat="1" ht="30.2" customHeight="1" x14ac:dyDescent="0.2">
      <c r="A131" s="360"/>
      <c r="B131" s="360"/>
      <c r="C131" s="354"/>
      <c r="D131" s="354"/>
      <c r="E131" s="354"/>
      <c r="F131" s="70" t="s">
        <v>39</v>
      </c>
      <c r="G131" s="359"/>
      <c r="H131" s="359"/>
      <c r="I131" s="359"/>
      <c r="J131" s="73">
        <v>10.9</v>
      </c>
      <c r="K131" s="73">
        <v>25</v>
      </c>
      <c r="L131" s="73">
        <v>3</v>
      </c>
      <c r="M131" s="73">
        <v>2010</v>
      </c>
      <c r="N131" s="16">
        <v>2022</v>
      </c>
      <c r="O131" s="16">
        <v>2025</v>
      </c>
      <c r="P131" s="71">
        <v>10</v>
      </c>
      <c r="Q131" s="72" t="s">
        <v>113</v>
      </c>
      <c r="R131" s="17">
        <f t="shared" si="9"/>
        <v>2020</v>
      </c>
      <c r="S131" s="16">
        <v>2020</v>
      </c>
      <c r="T131" s="16">
        <v>10</v>
      </c>
      <c r="U131" s="17">
        <f t="shared" si="11"/>
        <v>2030</v>
      </c>
      <c r="V131" s="354"/>
      <c r="W131" s="354"/>
      <c r="X131" s="354"/>
      <c r="Y131" s="354"/>
    </row>
    <row r="132" spans="1:25" s="2" customFormat="1" ht="30.2" customHeight="1" x14ac:dyDescent="0.2">
      <c r="A132" s="360"/>
      <c r="B132" s="360"/>
      <c r="C132" s="354"/>
      <c r="D132" s="354"/>
      <c r="E132" s="354"/>
      <c r="F132" s="70" t="s">
        <v>39</v>
      </c>
      <c r="G132" s="359"/>
      <c r="H132" s="359"/>
      <c r="I132" s="359"/>
      <c r="J132" s="73">
        <v>0.3</v>
      </c>
      <c r="K132" s="73">
        <v>18</v>
      </c>
      <c r="L132" s="73">
        <v>3</v>
      </c>
      <c r="M132" s="73">
        <v>2010</v>
      </c>
      <c r="N132" s="16">
        <v>2022</v>
      </c>
      <c r="O132" s="16">
        <v>2025</v>
      </c>
      <c r="P132" s="71">
        <v>10</v>
      </c>
      <c r="Q132" s="72" t="s">
        <v>113</v>
      </c>
      <c r="R132" s="17">
        <f t="shared" si="9"/>
        <v>2020</v>
      </c>
      <c r="S132" s="16">
        <v>2020</v>
      </c>
      <c r="T132" s="16">
        <v>10</v>
      </c>
      <c r="U132" s="17">
        <f t="shared" si="11"/>
        <v>2030</v>
      </c>
      <c r="V132" s="354"/>
      <c r="W132" s="354"/>
      <c r="X132" s="354"/>
      <c r="Y132" s="354"/>
    </row>
    <row r="133" spans="1:25" s="2" customFormat="1" ht="30.2" customHeight="1" x14ac:dyDescent="0.2">
      <c r="A133" s="360"/>
      <c r="B133" s="360"/>
      <c r="C133" s="354"/>
      <c r="D133" s="354" t="s">
        <v>201</v>
      </c>
      <c r="E133" s="354"/>
      <c r="F133" s="70" t="s">
        <v>39</v>
      </c>
      <c r="G133" s="359"/>
      <c r="H133" s="359"/>
      <c r="I133" s="359"/>
      <c r="J133" s="73">
        <v>13.2</v>
      </c>
      <c r="K133" s="73">
        <v>89</v>
      </c>
      <c r="L133" s="73">
        <v>3.5</v>
      </c>
      <c r="M133" s="73">
        <v>2010</v>
      </c>
      <c r="N133" s="16">
        <v>2022</v>
      </c>
      <c r="O133" s="16">
        <v>2025</v>
      </c>
      <c r="P133" s="71">
        <v>10</v>
      </c>
      <c r="Q133" s="72" t="s">
        <v>113</v>
      </c>
      <c r="R133" s="17">
        <f t="shared" si="9"/>
        <v>2020</v>
      </c>
      <c r="S133" s="16">
        <v>2020</v>
      </c>
      <c r="T133" s="16">
        <v>10</v>
      </c>
      <c r="U133" s="17">
        <f t="shared" si="11"/>
        <v>2030</v>
      </c>
      <c r="V133" s="354"/>
      <c r="W133" s="354"/>
      <c r="X133" s="354"/>
      <c r="Y133" s="354"/>
    </row>
    <row r="134" spans="1:25" s="2" customFormat="1" ht="30.2" customHeight="1" x14ac:dyDescent="0.2">
      <c r="A134" s="360"/>
      <c r="B134" s="360"/>
      <c r="C134" s="354"/>
      <c r="D134" s="354"/>
      <c r="E134" s="354"/>
      <c r="F134" s="70" t="s">
        <v>39</v>
      </c>
      <c r="G134" s="359"/>
      <c r="H134" s="359"/>
      <c r="I134" s="359"/>
      <c r="J134" s="73">
        <v>52.1</v>
      </c>
      <c r="K134" s="73">
        <v>57</v>
      </c>
      <c r="L134" s="73">
        <v>3.5</v>
      </c>
      <c r="M134" s="73">
        <v>2010</v>
      </c>
      <c r="N134" s="16">
        <v>2022</v>
      </c>
      <c r="O134" s="16">
        <v>2025</v>
      </c>
      <c r="P134" s="71">
        <v>10</v>
      </c>
      <c r="Q134" s="72" t="s">
        <v>113</v>
      </c>
      <c r="R134" s="17">
        <f t="shared" si="9"/>
        <v>2020</v>
      </c>
      <c r="S134" s="16">
        <v>2020</v>
      </c>
      <c r="T134" s="16">
        <v>10</v>
      </c>
      <c r="U134" s="17">
        <f t="shared" si="11"/>
        <v>2030</v>
      </c>
      <c r="V134" s="354"/>
      <c r="W134" s="354"/>
      <c r="X134" s="354"/>
      <c r="Y134" s="354"/>
    </row>
    <row r="135" spans="1:25" s="2" customFormat="1" ht="30.2" customHeight="1" x14ac:dyDescent="0.2">
      <c r="A135" s="360"/>
      <c r="B135" s="360"/>
      <c r="C135" s="354"/>
      <c r="D135" s="354" t="s">
        <v>205</v>
      </c>
      <c r="E135" s="354"/>
      <c r="F135" s="70" t="s">
        <v>39</v>
      </c>
      <c r="G135" s="359"/>
      <c r="H135" s="359"/>
      <c r="I135" s="359"/>
      <c r="J135" s="73">
        <v>21</v>
      </c>
      <c r="K135" s="73">
        <v>89</v>
      </c>
      <c r="L135" s="73">
        <v>3.5</v>
      </c>
      <c r="M135" s="73">
        <v>2010</v>
      </c>
      <c r="N135" s="16">
        <v>2022</v>
      </c>
      <c r="O135" s="16">
        <v>2025</v>
      </c>
      <c r="P135" s="71">
        <v>10</v>
      </c>
      <c r="Q135" s="72" t="s">
        <v>113</v>
      </c>
      <c r="R135" s="17">
        <f t="shared" si="9"/>
        <v>2020</v>
      </c>
      <c r="S135" s="16">
        <v>2020</v>
      </c>
      <c r="T135" s="16">
        <v>10</v>
      </c>
      <c r="U135" s="17">
        <f t="shared" si="11"/>
        <v>2030</v>
      </c>
      <c r="V135" s="354"/>
      <c r="W135" s="354"/>
      <c r="X135" s="354"/>
      <c r="Y135" s="354"/>
    </row>
    <row r="136" spans="1:25" s="2" customFormat="1" ht="30.2" customHeight="1" thickBot="1" x14ac:dyDescent="0.25">
      <c r="A136" s="360"/>
      <c r="B136" s="360"/>
      <c r="C136" s="354"/>
      <c r="D136" s="354"/>
      <c r="E136" s="354"/>
      <c r="F136" s="70" t="s">
        <v>39</v>
      </c>
      <c r="G136" s="359"/>
      <c r="H136" s="359"/>
      <c r="I136" s="359"/>
      <c r="J136" s="73">
        <v>66.900000000000006</v>
      </c>
      <c r="K136" s="73">
        <v>57</v>
      </c>
      <c r="L136" s="73">
        <v>3.5</v>
      </c>
      <c r="M136" s="73">
        <v>2010</v>
      </c>
      <c r="N136" s="16">
        <v>2022</v>
      </c>
      <c r="O136" s="16">
        <v>2025</v>
      </c>
      <c r="P136" s="71">
        <v>10</v>
      </c>
      <c r="Q136" s="72" t="s">
        <v>113</v>
      </c>
      <c r="R136" s="17">
        <f t="shared" si="9"/>
        <v>2020</v>
      </c>
      <c r="S136" s="16">
        <v>2020</v>
      </c>
      <c r="T136" s="16">
        <v>10</v>
      </c>
      <c r="U136" s="17">
        <f t="shared" si="11"/>
        <v>2030</v>
      </c>
      <c r="V136" s="355"/>
      <c r="W136" s="355"/>
      <c r="X136" s="355"/>
      <c r="Y136" s="354"/>
    </row>
    <row r="137" spans="1:25" s="2" customFormat="1" ht="30.2" customHeight="1" thickBot="1" x14ac:dyDescent="0.25">
      <c r="A137" s="52"/>
      <c r="B137" s="52"/>
      <c r="C137" s="52"/>
      <c r="D137" s="52"/>
      <c r="E137" s="52"/>
      <c r="F137" s="52"/>
      <c r="G137" s="52"/>
      <c r="H137" s="52"/>
      <c r="I137" s="52"/>
      <c r="J137" s="52"/>
      <c r="K137" s="52"/>
      <c r="L137" s="52"/>
      <c r="M137" s="52"/>
      <c r="N137" s="52"/>
      <c r="O137" s="52"/>
      <c r="P137" s="52"/>
      <c r="Q137" s="52"/>
      <c r="R137" s="59" t="str">
        <f t="shared" si="9"/>
        <v/>
      </c>
      <c r="S137" s="52"/>
      <c r="T137" s="52"/>
      <c r="U137" s="229" t="str">
        <f t="shared" ref="U137:U138" si="12">IFERROR(IF(S137="",R137,S137+T137),R137)</f>
        <v/>
      </c>
      <c r="V137" s="230">
        <f>SUM(V10:V136)</f>
        <v>90</v>
      </c>
      <c r="W137" s="231">
        <f>SUM(W10:W136)</f>
        <v>106</v>
      </c>
      <c r="X137" s="232">
        <f>SUM(X10:X136)</f>
        <v>196</v>
      </c>
    </row>
    <row r="138" spans="1:25" s="2" customFormat="1" ht="30.2" customHeight="1" x14ac:dyDescent="0.2">
      <c r="A138" s="4"/>
      <c r="B138" s="4"/>
      <c r="C138" s="41" t="s">
        <v>7000</v>
      </c>
      <c r="D138" s="4"/>
      <c r="E138" s="4"/>
      <c r="F138" s="4"/>
      <c r="G138" s="4"/>
      <c r="H138" s="4"/>
      <c r="I138" s="4"/>
      <c r="J138" s="4"/>
      <c r="K138" s="4"/>
      <c r="L138" s="4"/>
      <c r="M138" s="4"/>
      <c r="N138" s="4"/>
      <c r="O138" s="4"/>
      <c r="P138" s="4"/>
      <c r="Q138" s="4"/>
      <c r="R138" s="5" t="str">
        <f t="shared" si="9"/>
        <v/>
      </c>
      <c r="S138" s="4"/>
      <c r="T138" s="4"/>
      <c r="U138" s="5" t="str">
        <f t="shared" si="12"/>
        <v/>
      </c>
    </row>
  </sheetData>
  <sheetProtection formatCells="0" formatColumns="0" formatRows="0" insertColumns="0" insertRows="0" insertHyperlinks="0" sort="0" autoFilter="0" pivotTables="0"/>
  <autoFilter ref="A9:Y9"/>
  <mergeCells count="302">
    <mergeCell ref="A109:A114"/>
    <mergeCell ref="A115:A118"/>
    <mergeCell ref="A119:A126"/>
    <mergeCell ref="A127:A136"/>
    <mergeCell ref="A64:A69"/>
    <mergeCell ref="A70:A73"/>
    <mergeCell ref="A74:A83"/>
    <mergeCell ref="A84:A88"/>
    <mergeCell ref="A89:A91"/>
    <mergeCell ref="A92:A95"/>
    <mergeCell ref="A96:A98"/>
    <mergeCell ref="A99:A103"/>
    <mergeCell ref="A104:A108"/>
    <mergeCell ref="A10:A23"/>
    <mergeCell ref="A24:A31"/>
    <mergeCell ref="A32:A37"/>
    <mergeCell ref="A38:A40"/>
    <mergeCell ref="A41:A47"/>
    <mergeCell ref="A48:A55"/>
    <mergeCell ref="A56:A63"/>
    <mergeCell ref="H52:H53"/>
    <mergeCell ref="I52:I53"/>
    <mergeCell ref="B56:B63"/>
    <mergeCell ref="C56:C63"/>
    <mergeCell ref="D56:D60"/>
    <mergeCell ref="E56:E63"/>
    <mergeCell ref="G56:G63"/>
    <mergeCell ref="H56:H63"/>
    <mergeCell ref="I56:I63"/>
    <mergeCell ref="D61:D62"/>
    <mergeCell ref="D54:D55"/>
    <mergeCell ref="E54:E55"/>
    <mergeCell ref="G54:G55"/>
    <mergeCell ref="H54:H55"/>
    <mergeCell ref="I54:I55"/>
    <mergeCell ref="I41:I47"/>
    <mergeCell ref="D46:D47"/>
    <mergeCell ref="H127:H136"/>
    <mergeCell ref="I127:I136"/>
    <mergeCell ref="D133:D134"/>
    <mergeCell ref="D135:D136"/>
    <mergeCell ref="B127:B136"/>
    <mergeCell ref="C127:C136"/>
    <mergeCell ref="D127:D132"/>
    <mergeCell ref="E127:E136"/>
    <mergeCell ref="G127:G136"/>
    <mergeCell ref="H119:H126"/>
    <mergeCell ref="I119:I126"/>
    <mergeCell ref="D123:D125"/>
    <mergeCell ref="B119:B126"/>
    <mergeCell ref="C119:C126"/>
    <mergeCell ref="D119:D122"/>
    <mergeCell ref="E119:E126"/>
    <mergeCell ref="G119:G126"/>
    <mergeCell ref="I115:I118"/>
    <mergeCell ref="B115:B118"/>
    <mergeCell ref="C115:C118"/>
    <mergeCell ref="D115:D117"/>
    <mergeCell ref="E115:E118"/>
    <mergeCell ref="G115:G118"/>
    <mergeCell ref="H115:H118"/>
    <mergeCell ref="I109:I114"/>
    <mergeCell ref="B109:B114"/>
    <mergeCell ref="C109:C114"/>
    <mergeCell ref="D109:D114"/>
    <mergeCell ref="E109:E114"/>
    <mergeCell ref="G109:G114"/>
    <mergeCell ref="H109:H114"/>
    <mergeCell ref="B104:B108"/>
    <mergeCell ref="C104:C108"/>
    <mergeCell ref="D104:D108"/>
    <mergeCell ref="E104:E108"/>
    <mergeCell ref="G104:G108"/>
    <mergeCell ref="H104:H108"/>
    <mergeCell ref="I104:I108"/>
    <mergeCell ref="I99:I103"/>
    <mergeCell ref="N99:N103"/>
    <mergeCell ref="O99:O103"/>
    <mergeCell ref="B99:B103"/>
    <mergeCell ref="C99:C103"/>
    <mergeCell ref="D99:D103"/>
    <mergeCell ref="E99:E103"/>
    <mergeCell ref="G99:G103"/>
    <mergeCell ref="H99:H103"/>
    <mergeCell ref="I96:I98"/>
    <mergeCell ref="B96:B98"/>
    <mergeCell ref="C96:C98"/>
    <mergeCell ref="D96:D98"/>
    <mergeCell ref="E96:E98"/>
    <mergeCell ref="G96:G98"/>
    <mergeCell ref="H96:H98"/>
    <mergeCell ref="B92:B95"/>
    <mergeCell ref="C92:C95"/>
    <mergeCell ref="D92:D95"/>
    <mergeCell ref="E92:E95"/>
    <mergeCell ref="G92:G95"/>
    <mergeCell ref="H92:H95"/>
    <mergeCell ref="I92:I95"/>
    <mergeCell ref="I84:I88"/>
    <mergeCell ref="B89:B91"/>
    <mergeCell ref="C89:C91"/>
    <mergeCell ref="D89:D91"/>
    <mergeCell ref="E89:E91"/>
    <mergeCell ref="G89:G91"/>
    <mergeCell ref="H89:H91"/>
    <mergeCell ref="I89:I91"/>
    <mergeCell ref="B84:B88"/>
    <mergeCell ref="C84:C88"/>
    <mergeCell ref="D84:D87"/>
    <mergeCell ref="E84:E88"/>
    <mergeCell ref="G84:G88"/>
    <mergeCell ref="H84:H88"/>
    <mergeCell ref="B74:B83"/>
    <mergeCell ref="C74:C83"/>
    <mergeCell ref="D74:D77"/>
    <mergeCell ref="E74:E83"/>
    <mergeCell ref="G74:G83"/>
    <mergeCell ref="H74:H83"/>
    <mergeCell ref="I74:I83"/>
    <mergeCell ref="D78:D80"/>
    <mergeCell ref="D81:D83"/>
    <mergeCell ref="I70:I73"/>
    <mergeCell ref="B70:B73"/>
    <mergeCell ref="C70:C73"/>
    <mergeCell ref="D70:D73"/>
    <mergeCell ref="E70:E73"/>
    <mergeCell ref="G70:G73"/>
    <mergeCell ref="H70:H73"/>
    <mergeCell ref="I64:I69"/>
    <mergeCell ref="D67:D69"/>
    <mergeCell ref="B64:B69"/>
    <mergeCell ref="C64:C69"/>
    <mergeCell ref="D64:D66"/>
    <mergeCell ref="E64:E69"/>
    <mergeCell ref="G64:G69"/>
    <mergeCell ref="H64:H69"/>
    <mergeCell ref="F46:F47"/>
    <mergeCell ref="B48:B55"/>
    <mergeCell ref="C48:C55"/>
    <mergeCell ref="D48:D49"/>
    <mergeCell ref="E48:E49"/>
    <mergeCell ref="G48:G49"/>
    <mergeCell ref="H48:H49"/>
    <mergeCell ref="I48:I49"/>
    <mergeCell ref="B41:B47"/>
    <mergeCell ref="C41:C47"/>
    <mergeCell ref="D41:D44"/>
    <mergeCell ref="E41:E47"/>
    <mergeCell ref="G41:G47"/>
    <mergeCell ref="H41:H47"/>
    <mergeCell ref="D50:D51"/>
    <mergeCell ref="E50:E51"/>
    <mergeCell ref="G50:G51"/>
    <mergeCell ref="H50:H51"/>
    <mergeCell ref="I50:I51"/>
    <mergeCell ref="D52:D53"/>
    <mergeCell ref="E52:E53"/>
    <mergeCell ref="G52:G53"/>
    <mergeCell ref="I38:I40"/>
    <mergeCell ref="B38:B40"/>
    <mergeCell ref="C38:C40"/>
    <mergeCell ref="D38:D40"/>
    <mergeCell ref="E38:E40"/>
    <mergeCell ref="G38:G40"/>
    <mergeCell ref="H38:H40"/>
    <mergeCell ref="I32:I37"/>
    <mergeCell ref="D35:D37"/>
    <mergeCell ref="B32:B37"/>
    <mergeCell ref="C32:C37"/>
    <mergeCell ref="D32:D34"/>
    <mergeCell ref="E32:E37"/>
    <mergeCell ref="G32:G37"/>
    <mergeCell ref="H32:H37"/>
    <mergeCell ref="B10:B23"/>
    <mergeCell ref="C10:C23"/>
    <mergeCell ref="D10:D15"/>
    <mergeCell ref="E10:E23"/>
    <mergeCell ref="G10:G18"/>
    <mergeCell ref="H10:H18"/>
    <mergeCell ref="I10:I18"/>
    <mergeCell ref="I24:I31"/>
    <mergeCell ref="D28:D30"/>
    <mergeCell ref="B24:B31"/>
    <mergeCell ref="C24:C31"/>
    <mergeCell ref="D24:D27"/>
    <mergeCell ref="E24:E31"/>
    <mergeCell ref="G24:G31"/>
    <mergeCell ref="H24:H31"/>
    <mergeCell ref="D16:D18"/>
    <mergeCell ref="D19:D23"/>
    <mergeCell ref="G19:G23"/>
    <mergeCell ref="H19:H23"/>
    <mergeCell ref="I19:I23"/>
    <mergeCell ref="A5:U5"/>
    <mergeCell ref="A6:A8"/>
    <mergeCell ref="B6:B8"/>
    <mergeCell ref="C6:D6"/>
    <mergeCell ref="E6:E8"/>
    <mergeCell ref="F6:F8"/>
    <mergeCell ref="G6:L6"/>
    <mergeCell ref="S6:U6"/>
    <mergeCell ref="C7:C8"/>
    <mergeCell ref="D7:D8"/>
    <mergeCell ref="G7:G8"/>
    <mergeCell ref="H7:I7"/>
    <mergeCell ref="J7:L7"/>
    <mergeCell ref="N7:N8"/>
    <mergeCell ref="M6:M8"/>
    <mergeCell ref="N6:O6"/>
    <mergeCell ref="P6:P8"/>
    <mergeCell ref="Q6:Q8"/>
    <mergeCell ref="R6:R8"/>
    <mergeCell ref="O7:O8"/>
    <mergeCell ref="S7:S8"/>
    <mergeCell ref="T7:T8"/>
    <mergeCell ref="U7:U8"/>
    <mergeCell ref="V5:V8"/>
    <mergeCell ref="W5:W8"/>
    <mergeCell ref="X5:X8"/>
    <mergeCell ref="Y5:Y8"/>
    <mergeCell ref="A1:Y2"/>
    <mergeCell ref="A3:Y4"/>
    <mergeCell ref="V127:V136"/>
    <mergeCell ref="W127:W136"/>
    <mergeCell ref="X127:X136"/>
    <mergeCell ref="Y127:Y136"/>
    <mergeCell ref="V10:V23"/>
    <mergeCell ref="V24:V31"/>
    <mergeCell ref="V32:V37"/>
    <mergeCell ref="V38:V40"/>
    <mergeCell ref="V41:V47"/>
    <mergeCell ref="V48:V55"/>
    <mergeCell ref="V56:V63"/>
    <mergeCell ref="V64:V69"/>
    <mergeCell ref="V70:V73"/>
    <mergeCell ref="V74:V83"/>
    <mergeCell ref="V84:V88"/>
    <mergeCell ref="V89:V91"/>
    <mergeCell ref="V92:V95"/>
    <mergeCell ref="V96:V98"/>
    <mergeCell ref="V99:V103"/>
    <mergeCell ref="V104:V108"/>
    <mergeCell ref="V109:V114"/>
    <mergeCell ref="V115:V118"/>
    <mergeCell ref="V119:V126"/>
    <mergeCell ref="W10:W23"/>
    <mergeCell ref="W24:W31"/>
    <mergeCell ref="W32:W37"/>
    <mergeCell ref="W38:W40"/>
    <mergeCell ref="W41:W47"/>
    <mergeCell ref="W48:W55"/>
    <mergeCell ref="W56:W63"/>
    <mergeCell ref="W64:W69"/>
    <mergeCell ref="W70:W73"/>
    <mergeCell ref="W74:W83"/>
    <mergeCell ref="W84:W88"/>
    <mergeCell ref="W89:W91"/>
    <mergeCell ref="W92:W95"/>
    <mergeCell ref="W96:W98"/>
    <mergeCell ref="W99:W103"/>
    <mergeCell ref="W104:W108"/>
    <mergeCell ref="W109:W114"/>
    <mergeCell ref="W115:W118"/>
    <mergeCell ref="W119:W126"/>
    <mergeCell ref="X96:X98"/>
    <mergeCell ref="X99:X103"/>
    <mergeCell ref="X104:X108"/>
    <mergeCell ref="X109:X114"/>
    <mergeCell ref="X115:X118"/>
    <mergeCell ref="X10:X23"/>
    <mergeCell ref="X24:X31"/>
    <mergeCell ref="X32:X37"/>
    <mergeCell ref="X38:X40"/>
    <mergeCell ref="X41:X47"/>
    <mergeCell ref="X48:X55"/>
    <mergeCell ref="X56:X63"/>
    <mergeCell ref="X64:X69"/>
    <mergeCell ref="X70:X73"/>
    <mergeCell ref="X119:X126"/>
    <mergeCell ref="Y10:Y23"/>
    <mergeCell ref="Y24:Y31"/>
    <mergeCell ref="Y32:Y37"/>
    <mergeCell ref="Y38:Y40"/>
    <mergeCell ref="Y41:Y47"/>
    <mergeCell ref="Y48:Y55"/>
    <mergeCell ref="Y56:Y63"/>
    <mergeCell ref="Y64:Y69"/>
    <mergeCell ref="Y70:Y73"/>
    <mergeCell ref="Y74:Y83"/>
    <mergeCell ref="Y84:Y88"/>
    <mergeCell ref="Y89:Y91"/>
    <mergeCell ref="Y92:Y95"/>
    <mergeCell ref="Y96:Y98"/>
    <mergeCell ref="Y99:Y103"/>
    <mergeCell ref="Y104:Y108"/>
    <mergeCell ref="Y109:Y114"/>
    <mergeCell ref="Y115:Y118"/>
    <mergeCell ref="Y119:Y126"/>
    <mergeCell ref="X74:X83"/>
    <mergeCell ref="X84:X88"/>
    <mergeCell ref="X89:X91"/>
    <mergeCell ref="X92:X95"/>
  </mergeCells>
  <printOptions horizontalCentered="1"/>
  <pageMargins left="0.39370078740157483" right="0.39370078740157483" top="0.39370078740157483" bottom="0.39370078740157483" header="0.19685039370078741" footer="0.19685039370078741"/>
  <pageSetup paperSize="9" scale="50" fitToHeight="0" orientation="landscape"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ТТ\[1.2.000 АТ-2 ТЦПН №1_Освидетельствование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ТТ\[1.2.000 АТ-2 ТЦПН №1_Освидетельствование ТТ.xlsx]Разработчик'!#REF!</xm:f>
          </x14:formula1>
          <xm:sqref>F10:F138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Z779"/>
  <sheetViews>
    <sheetView topLeftCell="A757" zoomScale="90" zoomScaleNormal="90" workbookViewId="0">
      <selection activeCell="V778" sqref="V778:W778"/>
    </sheetView>
  </sheetViews>
  <sheetFormatPr defaultColWidth="9" defaultRowHeight="15" x14ac:dyDescent="0.25"/>
  <cols>
    <col min="1" max="1" width="5.7109375" style="42" customWidth="1"/>
    <col min="2" max="2" width="7.5703125" style="42" customWidth="1"/>
    <col min="3" max="3" width="31.42578125" style="42" customWidth="1"/>
    <col min="4" max="4" width="17" style="42" customWidth="1"/>
    <col min="5" max="5" width="12.5703125" style="42" customWidth="1"/>
    <col min="6" max="13" width="7" style="42" customWidth="1"/>
    <col min="14" max="14" width="11.42578125" style="42" customWidth="1"/>
    <col min="15" max="15" width="10.28515625" style="42" customWidth="1"/>
    <col min="16" max="18" width="7.5703125" style="42" customWidth="1"/>
    <col min="19" max="19" width="12.7109375" style="42" customWidth="1"/>
    <col min="20" max="20" width="10.28515625" style="42" customWidth="1"/>
    <col min="21" max="21" width="9.5703125" style="42" customWidth="1"/>
    <col min="22" max="22" width="14.85546875" style="42" customWidth="1"/>
    <col min="23" max="23" width="18.5703125" style="42" customWidth="1"/>
    <col min="24" max="24" width="15.140625" style="42" customWidth="1"/>
    <col min="25" max="25" width="10.28515625" style="42" customWidth="1"/>
    <col min="26" max="16384" width="9" style="42"/>
  </cols>
  <sheetData>
    <row r="1" spans="1:25" x14ac:dyDescent="0.25">
      <c r="A1" s="379" t="s">
        <v>0</v>
      </c>
      <c r="B1" s="379"/>
      <c r="C1" s="379"/>
      <c r="D1" s="379"/>
      <c r="E1" s="379"/>
      <c r="F1" s="379"/>
      <c r="G1" s="379"/>
      <c r="H1" s="379"/>
      <c r="I1" s="379"/>
      <c r="J1" s="379"/>
      <c r="K1" s="379"/>
      <c r="L1" s="379"/>
      <c r="M1" s="379"/>
      <c r="N1" s="379"/>
      <c r="O1" s="379"/>
      <c r="P1" s="379"/>
      <c r="Q1" s="379"/>
      <c r="R1" s="379"/>
      <c r="S1" s="379"/>
      <c r="T1" s="379"/>
      <c r="U1" s="379"/>
      <c r="V1" s="379"/>
      <c r="W1" s="379"/>
      <c r="X1" s="379"/>
      <c r="Y1" s="379"/>
    </row>
    <row r="2" spans="1:25" x14ac:dyDescent="0.25">
      <c r="A2" s="379"/>
      <c r="B2" s="379"/>
      <c r="C2" s="379"/>
      <c r="D2" s="379"/>
      <c r="E2" s="379"/>
      <c r="F2" s="379"/>
      <c r="G2" s="379"/>
      <c r="H2" s="379"/>
      <c r="I2" s="379"/>
      <c r="J2" s="379"/>
      <c r="K2" s="379"/>
      <c r="L2" s="379"/>
      <c r="M2" s="379"/>
      <c r="N2" s="379"/>
      <c r="O2" s="379"/>
      <c r="P2" s="379"/>
      <c r="Q2" s="379"/>
      <c r="R2" s="379"/>
      <c r="S2" s="379"/>
      <c r="T2" s="379"/>
      <c r="U2" s="379"/>
      <c r="V2" s="379"/>
      <c r="W2" s="379"/>
      <c r="X2" s="379"/>
      <c r="Y2" s="379"/>
    </row>
    <row r="3" spans="1:25" ht="15.75" customHeight="1" x14ac:dyDescent="0.25">
      <c r="A3" s="380" t="s">
        <v>6126</v>
      </c>
      <c r="B3" s="380"/>
      <c r="C3" s="380"/>
      <c r="D3" s="380"/>
      <c r="E3" s="380"/>
      <c r="F3" s="380"/>
      <c r="G3" s="380"/>
      <c r="H3" s="380"/>
      <c r="I3" s="380"/>
      <c r="J3" s="380"/>
      <c r="K3" s="380"/>
      <c r="L3" s="380"/>
      <c r="M3" s="380"/>
      <c r="N3" s="380"/>
      <c r="O3" s="380"/>
      <c r="P3" s="380"/>
      <c r="Q3" s="380"/>
      <c r="R3" s="380"/>
      <c r="S3" s="380"/>
      <c r="T3" s="380"/>
      <c r="U3" s="380"/>
      <c r="V3" s="380"/>
      <c r="W3" s="380"/>
      <c r="X3" s="380"/>
      <c r="Y3" s="380"/>
    </row>
    <row r="4" spans="1:25" ht="15" customHeight="1" x14ac:dyDescent="0.25">
      <c r="A4" s="380"/>
      <c r="B4" s="380"/>
      <c r="C4" s="380"/>
      <c r="D4" s="380"/>
      <c r="E4" s="380"/>
      <c r="F4" s="380"/>
      <c r="G4" s="380"/>
      <c r="H4" s="380"/>
      <c r="I4" s="380"/>
      <c r="J4" s="380"/>
      <c r="K4" s="380"/>
      <c r="L4" s="380"/>
      <c r="M4" s="380"/>
      <c r="N4" s="380"/>
      <c r="O4" s="380"/>
      <c r="P4" s="380"/>
      <c r="Q4" s="380"/>
      <c r="R4" s="380"/>
      <c r="S4" s="380"/>
      <c r="T4" s="380"/>
      <c r="U4" s="380"/>
      <c r="V4" s="380"/>
      <c r="W4" s="380"/>
      <c r="X4" s="380"/>
      <c r="Y4" s="380"/>
    </row>
    <row r="5" spans="1:25" ht="15.75" customHeight="1" x14ac:dyDescent="0.25">
      <c r="A5" s="381" t="s">
        <v>2</v>
      </c>
      <c r="B5" s="381"/>
      <c r="C5" s="381"/>
      <c r="D5" s="381"/>
      <c r="E5" s="381"/>
      <c r="F5" s="381"/>
      <c r="G5" s="381"/>
      <c r="H5" s="381"/>
      <c r="I5" s="381"/>
      <c r="J5" s="381"/>
      <c r="K5" s="381"/>
      <c r="L5" s="381"/>
      <c r="M5" s="381"/>
      <c r="N5" s="381"/>
      <c r="O5" s="381"/>
      <c r="P5" s="381"/>
      <c r="Q5" s="381"/>
      <c r="R5" s="381"/>
      <c r="S5" s="381"/>
      <c r="T5" s="381"/>
      <c r="U5" s="381"/>
      <c r="V5" s="343" t="s">
        <v>7002</v>
      </c>
      <c r="W5" s="344" t="s">
        <v>6101</v>
      </c>
      <c r="X5" s="344" t="s">
        <v>6102</v>
      </c>
      <c r="Y5" s="333" t="s">
        <v>7001</v>
      </c>
    </row>
    <row r="6" spans="1:25" s="43" customFormat="1" ht="42" customHeight="1" x14ac:dyDescent="0.2">
      <c r="A6" s="382" t="s">
        <v>3</v>
      </c>
      <c r="B6" s="382" t="s">
        <v>4</v>
      </c>
      <c r="C6" s="383" t="s">
        <v>5</v>
      </c>
      <c r="D6" s="383"/>
      <c r="E6" s="384" t="s">
        <v>6</v>
      </c>
      <c r="F6" s="385" t="s">
        <v>7</v>
      </c>
      <c r="G6" s="386" t="s">
        <v>8</v>
      </c>
      <c r="H6" s="386"/>
      <c r="I6" s="386"/>
      <c r="J6" s="386"/>
      <c r="K6" s="386"/>
      <c r="L6" s="386"/>
      <c r="M6" s="382" t="s">
        <v>9</v>
      </c>
      <c r="N6" s="389" t="s">
        <v>10</v>
      </c>
      <c r="O6" s="389"/>
      <c r="P6" s="382" t="s">
        <v>11</v>
      </c>
      <c r="Q6" s="382" t="s">
        <v>12</v>
      </c>
      <c r="R6" s="382" t="s">
        <v>13</v>
      </c>
      <c r="S6" s="387" t="s">
        <v>14</v>
      </c>
      <c r="T6" s="387"/>
      <c r="U6" s="387"/>
      <c r="V6" s="343"/>
      <c r="W6" s="344"/>
      <c r="X6" s="344"/>
      <c r="Y6" s="333"/>
    </row>
    <row r="7" spans="1:25" s="43" customFormat="1" ht="31.5" customHeight="1" x14ac:dyDescent="0.2">
      <c r="A7" s="382"/>
      <c r="B7" s="382"/>
      <c r="C7" s="383" t="s">
        <v>15</v>
      </c>
      <c r="D7" s="383" t="s">
        <v>16</v>
      </c>
      <c r="E7" s="384"/>
      <c r="F7" s="385"/>
      <c r="G7" s="382" t="s">
        <v>17</v>
      </c>
      <c r="H7" s="384" t="s">
        <v>18</v>
      </c>
      <c r="I7" s="384"/>
      <c r="J7" s="384" t="s">
        <v>19</v>
      </c>
      <c r="K7" s="384"/>
      <c r="L7" s="384"/>
      <c r="M7" s="382"/>
      <c r="N7" s="388" t="s">
        <v>20</v>
      </c>
      <c r="O7" s="388" t="s">
        <v>21</v>
      </c>
      <c r="P7" s="382"/>
      <c r="Q7" s="382"/>
      <c r="R7" s="382"/>
      <c r="S7" s="382" t="s">
        <v>22</v>
      </c>
      <c r="T7" s="382" t="s">
        <v>23</v>
      </c>
      <c r="U7" s="382" t="s">
        <v>24</v>
      </c>
      <c r="V7" s="343"/>
      <c r="W7" s="344"/>
      <c r="X7" s="344"/>
      <c r="Y7" s="333"/>
    </row>
    <row r="8" spans="1:25" s="43" customFormat="1" ht="82.5" customHeight="1" x14ac:dyDescent="0.2">
      <c r="A8" s="382"/>
      <c r="B8" s="382"/>
      <c r="C8" s="383"/>
      <c r="D8" s="383"/>
      <c r="E8" s="384"/>
      <c r="F8" s="385"/>
      <c r="G8" s="382"/>
      <c r="H8" s="81" t="s">
        <v>25</v>
      </c>
      <c r="I8" s="81" t="s">
        <v>6127</v>
      </c>
      <c r="J8" s="82" t="s">
        <v>27</v>
      </c>
      <c r="K8" s="82" t="s">
        <v>28</v>
      </c>
      <c r="L8" s="82" t="s">
        <v>29</v>
      </c>
      <c r="M8" s="382"/>
      <c r="N8" s="388"/>
      <c r="O8" s="388"/>
      <c r="P8" s="382"/>
      <c r="Q8" s="382"/>
      <c r="R8" s="382"/>
      <c r="S8" s="382"/>
      <c r="T8" s="382"/>
      <c r="U8" s="382"/>
      <c r="V8" s="343"/>
      <c r="W8" s="344"/>
      <c r="X8" s="344"/>
      <c r="Y8" s="333"/>
    </row>
    <row r="9" spans="1:25" ht="15" customHeight="1" x14ac:dyDescent="0.25">
      <c r="A9" s="83"/>
      <c r="B9" s="83"/>
      <c r="C9" s="84"/>
      <c r="D9" s="84"/>
      <c r="E9" s="85"/>
      <c r="F9" s="86"/>
      <c r="G9" s="86"/>
      <c r="H9" s="86"/>
      <c r="I9" s="86"/>
      <c r="J9" s="83"/>
      <c r="K9" s="83"/>
      <c r="L9" s="83"/>
      <c r="M9" s="87"/>
      <c r="N9" s="87"/>
      <c r="O9" s="87"/>
      <c r="P9" s="87"/>
      <c r="Q9" s="87"/>
      <c r="R9" s="88"/>
      <c r="S9" s="87"/>
      <c r="T9" s="87"/>
      <c r="U9" s="87"/>
      <c r="V9" s="89"/>
      <c r="W9" s="89"/>
      <c r="X9" s="89"/>
      <c r="Y9" s="89"/>
    </row>
    <row r="10" spans="1:25" s="43" customFormat="1" ht="30" customHeight="1" x14ac:dyDescent="0.2">
      <c r="A10" s="90">
        <v>1</v>
      </c>
      <c r="B10" s="90" t="s">
        <v>6128</v>
      </c>
      <c r="C10" s="90" t="s">
        <v>6129</v>
      </c>
      <c r="D10" s="90" t="s">
        <v>6130</v>
      </c>
      <c r="E10" s="90" t="s">
        <v>6131</v>
      </c>
      <c r="F10" s="90" t="s">
        <v>103</v>
      </c>
      <c r="G10" s="91" t="s">
        <v>131</v>
      </c>
      <c r="H10" s="91" t="s">
        <v>131</v>
      </c>
      <c r="I10" s="91" t="s">
        <v>6132</v>
      </c>
      <c r="J10" s="92">
        <v>1.7</v>
      </c>
      <c r="K10" s="93">
        <v>108</v>
      </c>
      <c r="L10" s="93">
        <v>5</v>
      </c>
      <c r="M10" s="91">
        <v>2014</v>
      </c>
      <c r="N10" s="90">
        <v>2019</v>
      </c>
      <c r="O10" s="90">
        <v>2025</v>
      </c>
      <c r="P10" s="92">
        <v>20</v>
      </c>
      <c r="Q10" s="93" t="s">
        <v>6133</v>
      </c>
      <c r="R10" s="94">
        <f t="shared" ref="R10:R73" si="0">IF(M10="","",M10+P10)</f>
        <v>2034</v>
      </c>
      <c r="S10" s="90" t="s">
        <v>63</v>
      </c>
      <c r="T10" s="90"/>
      <c r="U10" s="94">
        <f t="shared" ref="U10" si="1">IFERROR(IF(S10="",R10,S10+T10),R10)</f>
        <v>2034</v>
      </c>
      <c r="V10" s="322">
        <v>1</v>
      </c>
      <c r="W10" s="322">
        <v>2</v>
      </c>
      <c r="X10" s="322">
        <v>3</v>
      </c>
      <c r="Y10" s="90" t="s">
        <v>7003</v>
      </c>
    </row>
    <row r="11" spans="1:25" s="43" customFormat="1" ht="30" customHeight="1" x14ac:dyDescent="0.2">
      <c r="A11" s="90">
        <v>2</v>
      </c>
      <c r="B11" s="90" t="s">
        <v>6136</v>
      </c>
      <c r="C11" s="90" t="s">
        <v>6137</v>
      </c>
      <c r="D11" s="90" t="s">
        <v>6138</v>
      </c>
      <c r="E11" s="90" t="s">
        <v>6134</v>
      </c>
      <c r="F11" s="90" t="s">
        <v>39</v>
      </c>
      <c r="G11" s="91" t="s">
        <v>131</v>
      </c>
      <c r="H11" s="91" t="s">
        <v>131</v>
      </c>
      <c r="I11" s="91" t="s">
        <v>512</v>
      </c>
      <c r="J11" s="92">
        <v>1.3</v>
      </c>
      <c r="K11" s="93">
        <v>57</v>
      </c>
      <c r="L11" s="93">
        <v>5</v>
      </c>
      <c r="M11" s="91">
        <v>2014</v>
      </c>
      <c r="N11" s="90">
        <v>2023</v>
      </c>
      <c r="O11" s="90">
        <v>2025</v>
      </c>
      <c r="P11" s="92">
        <v>10</v>
      </c>
      <c r="Q11" s="93" t="s">
        <v>6133</v>
      </c>
      <c r="R11" s="94">
        <f t="shared" si="0"/>
        <v>2024</v>
      </c>
      <c r="S11" s="90" t="s">
        <v>63</v>
      </c>
      <c r="T11" s="90">
        <v>2023</v>
      </c>
      <c r="U11" s="94">
        <v>2031</v>
      </c>
      <c r="V11" s="322">
        <v>1</v>
      </c>
      <c r="W11" s="322"/>
      <c r="X11" s="322">
        <v>1</v>
      </c>
      <c r="Y11" s="90" t="s">
        <v>7003</v>
      </c>
    </row>
    <row r="12" spans="1:25" s="43" customFormat="1" ht="30" customHeight="1" x14ac:dyDescent="0.2">
      <c r="A12" s="370">
        <v>3</v>
      </c>
      <c r="B12" s="370" t="s">
        <v>6139</v>
      </c>
      <c r="C12" s="370" t="s">
        <v>6134</v>
      </c>
      <c r="D12" s="370" t="s">
        <v>6140</v>
      </c>
      <c r="E12" s="370" t="s">
        <v>6134</v>
      </c>
      <c r="F12" s="90" t="s">
        <v>39</v>
      </c>
      <c r="G12" s="91" t="s">
        <v>131</v>
      </c>
      <c r="H12" s="91" t="s">
        <v>131</v>
      </c>
      <c r="I12" s="91" t="s">
        <v>222</v>
      </c>
      <c r="J12" s="92">
        <v>101.9</v>
      </c>
      <c r="K12" s="93">
        <v>219</v>
      </c>
      <c r="L12" s="93">
        <v>6</v>
      </c>
      <c r="M12" s="91">
        <v>2014</v>
      </c>
      <c r="N12" s="90">
        <v>2023</v>
      </c>
      <c r="O12" s="90">
        <v>2025</v>
      </c>
      <c r="P12" s="92">
        <v>10</v>
      </c>
      <c r="Q12" s="93" t="s">
        <v>6133</v>
      </c>
      <c r="R12" s="94">
        <f t="shared" si="0"/>
        <v>2024</v>
      </c>
      <c r="S12" s="90">
        <v>2023</v>
      </c>
      <c r="T12" s="90">
        <v>8</v>
      </c>
      <c r="U12" s="94">
        <f t="shared" ref="U12:U41" si="2">IFERROR(IF(S12="",R12,S12+T12),R12)</f>
        <v>2031</v>
      </c>
      <c r="V12" s="374">
        <v>53</v>
      </c>
      <c r="W12" s="374">
        <v>9</v>
      </c>
      <c r="X12" s="374">
        <v>62</v>
      </c>
      <c r="Y12" s="370" t="s">
        <v>7003</v>
      </c>
    </row>
    <row r="13" spans="1:25" s="43" customFormat="1" ht="30" customHeight="1" x14ac:dyDescent="0.2">
      <c r="A13" s="370"/>
      <c r="B13" s="370"/>
      <c r="C13" s="370"/>
      <c r="D13" s="370"/>
      <c r="E13" s="370"/>
      <c r="F13" s="90" t="s">
        <v>39</v>
      </c>
      <c r="G13" s="91" t="s">
        <v>131</v>
      </c>
      <c r="H13" s="91" t="s">
        <v>131</v>
      </c>
      <c r="I13" s="91" t="s">
        <v>222</v>
      </c>
      <c r="J13" s="92">
        <v>23.7</v>
      </c>
      <c r="K13" s="93">
        <v>108</v>
      </c>
      <c r="L13" s="93">
        <v>5</v>
      </c>
      <c r="M13" s="91">
        <v>2014</v>
      </c>
      <c r="N13" s="90">
        <v>2023</v>
      </c>
      <c r="O13" s="90">
        <v>2025</v>
      </c>
      <c r="P13" s="92">
        <v>10</v>
      </c>
      <c r="Q13" s="93" t="s">
        <v>6133</v>
      </c>
      <c r="R13" s="94">
        <f t="shared" si="0"/>
        <v>2024</v>
      </c>
      <c r="S13" s="90">
        <v>2023</v>
      </c>
      <c r="T13" s="90">
        <v>8</v>
      </c>
      <c r="U13" s="94">
        <f t="shared" si="2"/>
        <v>2031</v>
      </c>
      <c r="V13" s="374"/>
      <c r="W13" s="374"/>
      <c r="X13" s="374"/>
      <c r="Y13" s="370"/>
    </row>
    <row r="14" spans="1:25" s="43" customFormat="1" ht="30" customHeight="1" x14ac:dyDescent="0.2">
      <c r="A14" s="370"/>
      <c r="B14" s="370"/>
      <c r="C14" s="370"/>
      <c r="D14" s="370"/>
      <c r="E14" s="370"/>
      <c r="F14" s="90" t="s">
        <v>39</v>
      </c>
      <c r="G14" s="91" t="s">
        <v>131</v>
      </c>
      <c r="H14" s="91" t="s">
        <v>131</v>
      </c>
      <c r="I14" s="91" t="s">
        <v>222</v>
      </c>
      <c r="J14" s="92">
        <v>108.4</v>
      </c>
      <c r="K14" s="93">
        <v>57</v>
      </c>
      <c r="L14" s="93">
        <v>5</v>
      </c>
      <c r="M14" s="91">
        <v>2014</v>
      </c>
      <c r="N14" s="90">
        <v>2023</v>
      </c>
      <c r="O14" s="90">
        <v>2025</v>
      </c>
      <c r="P14" s="92">
        <v>10</v>
      </c>
      <c r="Q14" s="93" t="s">
        <v>6133</v>
      </c>
      <c r="R14" s="94">
        <f t="shared" si="0"/>
        <v>2024</v>
      </c>
      <c r="S14" s="90">
        <v>2023</v>
      </c>
      <c r="T14" s="90">
        <v>8</v>
      </c>
      <c r="U14" s="94">
        <f t="shared" si="2"/>
        <v>2031</v>
      </c>
      <c r="V14" s="374"/>
      <c r="W14" s="374"/>
      <c r="X14" s="374"/>
      <c r="Y14" s="370"/>
    </row>
    <row r="15" spans="1:25" s="43" customFormat="1" ht="30" customHeight="1" x14ac:dyDescent="0.2">
      <c r="A15" s="370"/>
      <c r="B15" s="370"/>
      <c r="C15" s="370"/>
      <c r="D15" s="370" t="s">
        <v>6141</v>
      </c>
      <c r="E15" s="370"/>
      <c r="F15" s="90" t="s">
        <v>39</v>
      </c>
      <c r="G15" s="91" t="s">
        <v>131</v>
      </c>
      <c r="H15" s="91" t="s">
        <v>131</v>
      </c>
      <c r="I15" s="91" t="s">
        <v>222</v>
      </c>
      <c r="J15" s="92">
        <v>2.9</v>
      </c>
      <c r="K15" s="93">
        <v>57</v>
      </c>
      <c r="L15" s="93">
        <v>5</v>
      </c>
      <c r="M15" s="91">
        <v>2014</v>
      </c>
      <c r="N15" s="90">
        <v>2023</v>
      </c>
      <c r="O15" s="90">
        <v>2025</v>
      </c>
      <c r="P15" s="92">
        <v>10</v>
      </c>
      <c r="Q15" s="93" t="s">
        <v>6133</v>
      </c>
      <c r="R15" s="94">
        <f t="shared" si="0"/>
        <v>2024</v>
      </c>
      <c r="S15" s="90">
        <v>2023</v>
      </c>
      <c r="T15" s="90">
        <v>8</v>
      </c>
      <c r="U15" s="94">
        <f t="shared" si="2"/>
        <v>2031</v>
      </c>
      <c r="V15" s="374"/>
      <c r="W15" s="374"/>
      <c r="X15" s="374"/>
      <c r="Y15" s="370"/>
    </row>
    <row r="16" spans="1:25" s="43" customFormat="1" ht="30" customHeight="1" x14ac:dyDescent="0.2">
      <c r="A16" s="370"/>
      <c r="B16" s="370"/>
      <c r="C16" s="370"/>
      <c r="D16" s="370"/>
      <c r="E16" s="370"/>
      <c r="F16" s="90" t="s">
        <v>39</v>
      </c>
      <c r="G16" s="91" t="s">
        <v>131</v>
      </c>
      <c r="H16" s="91" t="s">
        <v>131</v>
      </c>
      <c r="I16" s="91" t="s">
        <v>222</v>
      </c>
      <c r="J16" s="92">
        <v>6.3</v>
      </c>
      <c r="K16" s="93">
        <v>32</v>
      </c>
      <c r="L16" s="93">
        <v>4</v>
      </c>
      <c r="M16" s="91">
        <v>2014</v>
      </c>
      <c r="N16" s="90">
        <v>2023</v>
      </c>
      <c r="O16" s="90">
        <v>2025</v>
      </c>
      <c r="P16" s="92">
        <v>10</v>
      </c>
      <c r="Q16" s="93" t="s">
        <v>6133</v>
      </c>
      <c r="R16" s="94">
        <f t="shared" si="0"/>
        <v>2024</v>
      </c>
      <c r="S16" s="90">
        <v>2023</v>
      </c>
      <c r="T16" s="90">
        <v>8</v>
      </c>
      <c r="U16" s="94">
        <f t="shared" si="2"/>
        <v>2031</v>
      </c>
      <c r="V16" s="374"/>
      <c r="W16" s="374"/>
      <c r="X16" s="374"/>
      <c r="Y16" s="370"/>
    </row>
    <row r="17" spans="1:25" s="43" customFormat="1" ht="30" customHeight="1" x14ac:dyDescent="0.2">
      <c r="A17" s="370"/>
      <c r="B17" s="370"/>
      <c r="C17" s="370"/>
      <c r="D17" s="370" t="s">
        <v>6142</v>
      </c>
      <c r="E17" s="370"/>
      <c r="F17" s="90" t="s">
        <v>39</v>
      </c>
      <c r="G17" s="91" t="s">
        <v>131</v>
      </c>
      <c r="H17" s="91" t="s">
        <v>131</v>
      </c>
      <c r="I17" s="91" t="s">
        <v>222</v>
      </c>
      <c r="J17" s="92">
        <v>16.2</v>
      </c>
      <c r="K17" s="93">
        <v>89</v>
      </c>
      <c r="L17" s="93">
        <v>5</v>
      </c>
      <c r="M17" s="91">
        <v>2014</v>
      </c>
      <c r="N17" s="90">
        <v>2023</v>
      </c>
      <c r="O17" s="90">
        <v>2025</v>
      </c>
      <c r="P17" s="92">
        <v>10</v>
      </c>
      <c r="Q17" s="93" t="s">
        <v>6133</v>
      </c>
      <c r="R17" s="94">
        <f t="shared" si="0"/>
        <v>2024</v>
      </c>
      <c r="S17" s="90">
        <v>2023</v>
      </c>
      <c r="T17" s="90">
        <v>8</v>
      </c>
      <c r="U17" s="94">
        <f t="shared" si="2"/>
        <v>2031</v>
      </c>
      <c r="V17" s="374"/>
      <c r="W17" s="374"/>
      <c r="X17" s="374"/>
      <c r="Y17" s="370"/>
    </row>
    <row r="18" spans="1:25" s="43" customFormat="1" ht="30" customHeight="1" x14ac:dyDescent="0.2">
      <c r="A18" s="370"/>
      <c r="B18" s="370"/>
      <c r="C18" s="370"/>
      <c r="D18" s="370"/>
      <c r="E18" s="370"/>
      <c r="F18" s="90" t="s">
        <v>39</v>
      </c>
      <c r="G18" s="91" t="s">
        <v>131</v>
      </c>
      <c r="H18" s="91" t="s">
        <v>131</v>
      </c>
      <c r="I18" s="91" t="s">
        <v>222</v>
      </c>
      <c r="J18" s="92">
        <v>8.8000000000000007</v>
      </c>
      <c r="K18" s="93">
        <v>57</v>
      </c>
      <c r="L18" s="93">
        <v>5</v>
      </c>
      <c r="M18" s="91">
        <v>2014</v>
      </c>
      <c r="N18" s="90">
        <v>2023</v>
      </c>
      <c r="O18" s="90">
        <v>2025</v>
      </c>
      <c r="P18" s="92">
        <v>10</v>
      </c>
      <c r="Q18" s="93" t="s">
        <v>6133</v>
      </c>
      <c r="R18" s="94">
        <f t="shared" si="0"/>
        <v>2024</v>
      </c>
      <c r="S18" s="90">
        <v>2023</v>
      </c>
      <c r="T18" s="90">
        <v>8</v>
      </c>
      <c r="U18" s="94">
        <f t="shared" si="2"/>
        <v>2031</v>
      </c>
      <c r="V18" s="374"/>
      <c r="W18" s="374"/>
      <c r="X18" s="374"/>
      <c r="Y18" s="370"/>
    </row>
    <row r="19" spans="1:25" s="43" customFormat="1" ht="30" customHeight="1" x14ac:dyDescent="0.2">
      <c r="A19" s="370"/>
      <c r="B19" s="370"/>
      <c r="C19" s="370"/>
      <c r="D19" s="370"/>
      <c r="E19" s="370"/>
      <c r="F19" s="90" t="s">
        <v>39</v>
      </c>
      <c r="G19" s="91" t="s">
        <v>131</v>
      </c>
      <c r="H19" s="91" t="s">
        <v>131</v>
      </c>
      <c r="I19" s="91" t="s">
        <v>222</v>
      </c>
      <c r="J19" s="92">
        <v>40.1</v>
      </c>
      <c r="K19" s="93">
        <v>32</v>
      </c>
      <c r="L19" s="93">
        <v>4</v>
      </c>
      <c r="M19" s="91">
        <v>2014</v>
      </c>
      <c r="N19" s="90">
        <v>2023</v>
      </c>
      <c r="O19" s="90">
        <v>2025</v>
      </c>
      <c r="P19" s="92">
        <v>10</v>
      </c>
      <c r="Q19" s="93" t="s">
        <v>6133</v>
      </c>
      <c r="R19" s="94">
        <f t="shared" si="0"/>
        <v>2024</v>
      </c>
      <c r="S19" s="90">
        <v>2023</v>
      </c>
      <c r="T19" s="90">
        <v>8</v>
      </c>
      <c r="U19" s="94">
        <f t="shared" si="2"/>
        <v>2031</v>
      </c>
      <c r="V19" s="374"/>
      <c r="W19" s="374"/>
      <c r="X19" s="374"/>
      <c r="Y19" s="370"/>
    </row>
    <row r="20" spans="1:25" s="43" customFormat="1" ht="30" customHeight="1" x14ac:dyDescent="0.2">
      <c r="A20" s="370"/>
      <c r="B20" s="370"/>
      <c r="C20" s="370"/>
      <c r="D20" s="370" t="s">
        <v>6143</v>
      </c>
      <c r="E20" s="370"/>
      <c r="F20" s="90" t="s">
        <v>39</v>
      </c>
      <c r="G20" s="91" t="s">
        <v>131</v>
      </c>
      <c r="H20" s="91" t="s">
        <v>131</v>
      </c>
      <c r="I20" s="91" t="s">
        <v>6144</v>
      </c>
      <c r="J20" s="92">
        <v>7.7</v>
      </c>
      <c r="K20" s="93">
        <v>45</v>
      </c>
      <c r="L20" s="93">
        <v>5</v>
      </c>
      <c r="M20" s="91">
        <v>2014</v>
      </c>
      <c r="N20" s="90">
        <v>2023</v>
      </c>
      <c r="O20" s="90">
        <v>2025</v>
      </c>
      <c r="P20" s="92">
        <v>10</v>
      </c>
      <c r="Q20" s="93" t="s">
        <v>6133</v>
      </c>
      <c r="R20" s="94">
        <f t="shared" si="0"/>
        <v>2024</v>
      </c>
      <c r="S20" s="90">
        <v>2023</v>
      </c>
      <c r="T20" s="90">
        <v>8</v>
      </c>
      <c r="U20" s="94">
        <f t="shared" si="2"/>
        <v>2031</v>
      </c>
      <c r="V20" s="374"/>
      <c r="W20" s="374"/>
      <c r="X20" s="374"/>
      <c r="Y20" s="370"/>
    </row>
    <row r="21" spans="1:25" s="43" customFormat="1" ht="30" customHeight="1" x14ac:dyDescent="0.2">
      <c r="A21" s="370"/>
      <c r="B21" s="370"/>
      <c r="C21" s="370"/>
      <c r="D21" s="370"/>
      <c r="E21" s="370"/>
      <c r="F21" s="90" t="s">
        <v>39</v>
      </c>
      <c r="G21" s="91" t="s">
        <v>131</v>
      </c>
      <c r="H21" s="91" t="s">
        <v>131</v>
      </c>
      <c r="I21" s="91" t="s">
        <v>6144</v>
      </c>
      <c r="J21" s="92">
        <v>0.2</v>
      </c>
      <c r="K21" s="93">
        <v>32</v>
      </c>
      <c r="L21" s="93">
        <v>4</v>
      </c>
      <c r="M21" s="91">
        <v>2014</v>
      </c>
      <c r="N21" s="90">
        <v>2023</v>
      </c>
      <c r="O21" s="90">
        <v>2025</v>
      </c>
      <c r="P21" s="92">
        <v>10</v>
      </c>
      <c r="Q21" s="93" t="s">
        <v>6133</v>
      </c>
      <c r="R21" s="94">
        <f t="shared" si="0"/>
        <v>2024</v>
      </c>
      <c r="S21" s="90">
        <v>2023</v>
      </c>
      <c r="T21" s="90">
        <v>8</v>
      </c>
      <c r="U21" s="94">
        <f t="shared" si="2"/>
        <v>2031</v>
      </c>
      <c r="V21" s="374"/>
      <c r="W21" s="374"/>
      <c r="X21" s="374"/>
      <c r="Y21" s="370"/>
    </row>
    <row r="22" spans="1:25" s="43" customFormat="1" ht="30" customHeight="1" x14ac:dyDescent="0.2">
      <c r="A22" s="370"/>
      <c r="B22" s="370"/>
      <c r="C22" s="370"/>
      <c r="D22" s="370"/>
      <c r="E22" s="370"/>
      <c r="F22" s="90" t="s">
        <v>39</v>
      </c>
      <c r="G22" s="91" t="s">
        <v>131</v>
      </c>
      <c r="H22" s="91" t="s">
        <v>131</v>
      </c>
      <c r="I22" s="91" t="s">
        <v>6144</v>
      </c>
      <c r="J22" s="92">
        <v>1.8</v>
      </c>
      <c r="K22" s="93">
        <v>25</v>
      </c>
      <c r="L22" s="93">
        <v>4</v>
      </c>
      <c r="M22" s="91">
        <v>2014</v>
      </c>
      <c r="N22" s="90">
        <v>2023</v>
      </c>
      <c r="O22" s="90">
        <v>2025</v>
      </c>
      <c r="P22" s="92">
        <v>10</v>
      </c>
      <c r="Q22" s="93" t="s">
        <v>6133</v>
      </c>
      <c r="R22" s="94">
        <f t="shared" si="0"/>
        <v>2024</v>
      </c>
      <c r="S22" s="90">
        <v>2023</v>
      </c>
      <c r="T22" s="90">
        <v>8</v>
      </c>
      <c r="U22" s="94">
        <f t="shared" si="2"/>
        <v>2031</v>
      </c>
      <c r="V22" s="374"/>
      <c r="W22" s="374"/>
      <c r="X22" s="374"/>
      <c r="Y22" s="370"/>
    </row>
    <row r="23" spans="1:25" s="43" customFormat="1" ht="30" customHeight="1" x14ac:dyDescent="0.2">
      <c r="A23" s="370"/>
      <c r="B23" s="370"/>
      <c r="C23" s="370"/>
      <c r="D23" s="370" t="s">
        <v>6145</v>
      </c>
      <c r="E23" s="370"/>
      <c r="F23" s="90" t="s">
        <v>39</v>
      </c>
      <c r="G23" s="91" t="s">
        <v>131</v>
      </c>
      <c r="H23" s="91" t="s">
        <v>131</v>
      </c>
      <c r="I23" s="91" t="s">
        <v>6144</v>
      </c>
      <c r="J23" s="92">
        <v>6.6</v>
      </c>
      <c r="K23" s="93">
        <v>108</v>
      </c>
      <c r="L23" s="93">
        <v>5</v>
      </c>
      <c r="M23" s="91">
        <v>2014</v>
      </c>
      <c r="N23" s="90">
        <v>2023</v>
      </c>
      <c r="O23" s="90">
        <v>2025</v>
      </c>
      <c r="P23" s="92">
        <v>10</v>
      </c>
      <c r="Q23" s="93" t="s">
        <v>6133</v>
      </c>
      <c r="R23" s="94">
        <f t="shared" si="0"/>
        <v>2024</v>
      </c>
      <c r="S23" s="90">
        <v>2023</v>
      </c>
      <c r="T23" s="90">
        <v>8</v>
      </c>
      <c r="U23" s="94">
        <f t="shared" si="2"/>
        <v>2031</v>
      </c>
      <c r="V23" s="374"/>
      <c r="W23" s="374"/>
      <c r="X23" s="374"/>
      <c r="Y23" s="370"/>
    </row>
    <row r="24" spans="1:25" s="43" customFormat="1" ht="30" customHeight="1" x14ac:dyDescent="0.2">
      <c r="A24" s="370"/>
      <c r="B24" s="370"/>
      <c r="C24" s="370"/>
      <c r="D24" s="370"/>
      <c r="E24" s="370"/>
      <c r="F24" s="90" t="s">
        <v>39</v>
      </c>
      <c r="G24" s="91" t="s">
        <v>131</v>
      </c>
      <c r="H24" s="91" t="s">
        <v>131</v>
      </c>
      <c r="I24" s="91" t="s">
        <v>6144</v>
      </c>
      <c r="J24" s="92">
        <v>41.4</v>
      </c>
      <c r="K24" s="93">
        <v>89</v>
      </c>
      <c r="L24" s="93">
        <v>5</v>
      </c>
      <c r="M24" s="91">
        <v>2014</v>
      </c>
      <c r="N24" s="90">
        <v>2023</v>
      </c>
      <c r="O24" s="90">
        <v>2025</v>
      </c>
      <c r="P24" s="92">
        <v>10</v>
      </c>
      <c r="Q24" s="93" t="s">
        <v>6133</v>
      </c>
      <c r="R24" s="94">
        <f t="shared" si="0"/>
        <v>2024</v>
      </c>
      <c r="S24" s="90">
        <v>2023</v>
      </c>
      <c r="T24" s="90">
        <v>8</v>
      </c>
      <c r="U24" s="94">
        <f t="shared" si="2"/>
        <v>2031</v>
      </c>
      <c r="V24" s="374"/>
      <c r="W24" s="374"/>
      <c r="X24" s="374"/>
      <c r="Y24" s="370"/>
    </row>
    <row r="25" spans="1:25" s="43" customFormat="1" ht="30" customHeight="1" x14ac:dyDescent="0.2">
      <c r="A25" s="370"/>
      <c r="B25" s="370"/>
      <c r="C25" s="370"/>
      <c r="D25" s="370"/>
      <c r="E25" s="370"/>
      <c r="F25" s="90" t="s">
        <v>39</v>
      </c>
      <c r="G25" s="91" t="s">
        <v>131</v>
      </c>
      <c r="H25" s="91" t="s">
        <v>131</v>
      </c>
      <c r="I25" s="91" t="s">
        <v>6144</v>
      </c>
      <c r="J25" s="92">
        <v>10.8</v>
      </c>
      <c r="K25" s="93">
        <v>45</v>
      </c>
      <c r="L25" s="93">
        <v>5</v>
      </c>
      <c r="M25" s="91">
        <v>2014</v>
      </c>
      <c r="N25" s="90">
        <v>2023</v>
      </c>
      <c r="O25" s="90">
        <v>2025</v>
      </c>
      <c r="P25" s="92">
        <v>10</v>
      </c>
      <c r="Q25" s="93" t="s">
        <v>6133</v>
      </c>
      <c r="R25" s="94">
        <f t="shared" si="0"/>
        <v>2024</v>
      </c>
      <c r="S25" s="90">
        <v>2023</v>
      </c>
      <c r="T25" s="90">
        <v>8</v>
      </c>
      <c r="U25" s="94">
        <f t="shared" si="2"/>
        <v>2031</v>
      </c>
      <c r="V25" s="374"/>
      <c r="W25" s="374"/>
      <c r="X25" s="374"/>
      <c r="Y25" s="370"/>
    </row>
    <row r="26" spans="1:25" s="43" customFormat="1" ht="30" customHeight="1" x14ac:dyDescent="0.2">
      <c r="A26" s="370"/>
      <c r="B26" s="370"/>
      <c r="C26" s="370"/>
      <c r="D26" s="370"/>
      <c r="E26" s="370"/>
      <c r="F26" s="90" t="s">
        <v>39</v>
      </c>
      <c r="G26" s="91" t="s">
        <v>131</v>
      </c>
      <c r="H26" s="91" t="s">
        <v>131</v>
      </c>
      <c r="I26" s="91" t="s">
        <v>6144</v>
      </c>
      <c r="J26" s="92">
        <v>0.1</v>
      </c>
      <c r="K26" s="93">
        <v>32</v>
      </c>
      <c r="L26" s="93">
        <v>4</v>
      </c>
      <c r="M26" s="91">
        <v>2014</v>
      </c>
      <c r="N26" s="90">
        <v>2023</v>
      </c>
      <c r="O26" s="90">
        <v>2025</v>
      </c>
      <c r="P26" s="92">
        <v>10</v>
      </c>
      <c r="Q26" s="93" t="s">
        <v>6133</v>
      </c>
      <c r="R26" s="94">
        <f t="shared" si="0"/>
        <v>2024</v>
      </c>
      <c r="S26" s="90">
        <v>2023</v>
      </c>
      <c r="T26" s="90">
        <v>8</v>
      </c>
      <c r="U26" s="94">
        <f t="shared" si="2"/>
        <v>2031</v>
      </c>
      <c r="V26" s="374"/>
      <c r="W26" s="374"/>
      <c r="X26" s="374"/>
      <c r="Y26" s="370"/>
    </row>
    <row r="27" spans="1:25" s="43" customFormat="1" ht="30" customHeight="1" x14ac:dyDescent="0.2">
      <c r="A27" s="370"/>
      <c r="B27" s="370"/>
      <c r="C27" s="370"/>
      <c r="D27" s="370"/>
      <c r="E27" s="370"/>
      <c r="F27" s="90" t="s">
        <v>39</v>
      </c>
      <c r="G27" s="91" t="s">
        <v>131</v>
      </c>
      <c r="H27" s="91" t="s">
        <v>131</v>
      </c>
      <c r="I27" s="91" t="s">
        <v>6144</v>
      </c>
      <c r="J27" s="92">
        <v>2.9</v>
      </c>
      <c r="K27" s="93">
        <v>25</v>
      </c>
      <c r="L27" s="93">
        <v>4</v>
      </c>
      <c r="M27" s="91">
        <v>2014</v>
      </c>
      <c r="N27" s="90">
        <v>2023</v>
      </c>
      <c r="O27" s="90">
        <v>2025</v>
      </c>
      <c r="P27" s="92">
        <v>10</v>
      </c>
      <c r="Q27" s="93" t="s">
        <v>6133</v>
      </c>
      <c r="R27" s="94">
        <f t="shared" si="0"/>
        <v>2024</v>
      </c>
      <c r="S27" s="90">
        <v>2023</v>
      </c>
      <c r="T27" s="90">
        <v>8</v>
      </c>
      <c r="U27" s="94">
        <f t="shared" si="2"/>
        <v>2031</v>
      </c>
      <c r="V27" s="374"/>
      <c r="W27" s="374"/>
      <c r="X27" s="374"/>
      <c r="Y27" s="370"/>
    </row>
    <row r="28" spans="1:25" s="43" customFormat="1" ht="30" customHeight="1" x14ac:dyDescent="0.2">
      <c r="A28" s="370"/>
      <c r="B28" s="370"/>
      <c r="C28" s="370"/>
      <c r="D28" s="370" t="s">
        <v>6146</v>
      </c>
      <c r="E28" s="370"/>
      <c r="F28" s="90" t="s">
        <v>39</v>
      </c>
      <c r="G28" s="91" t="s">
        <v>131</v>
      </c>
      <c r="H28" s="91" t="s">
        <v>131</v>
      </c>
      <c r="I28" s="91" t="s">
        <v>222</v>
      </c>
      <c r="J28" s="92">
        <v>15.3</v>
      </c>
      <c r="K28" s="93">
        <v>89</v>
      </c>
      <c r="L28" s="93">
        <v>5</v>
      </c>
      <c r="M28" s="91">
        <v>2014</v>
      </c>
      <c r="N28" s="90">
        <v>2023</v>
      </c>
      <c r="O28" s="90">
        <v>2025</v>
      </c>
      <c r="P28" s="92">
        <v>10</v>
      </c>
      <c r="Q28" s="93" t="s">
        <v>6133</v>
      </c>
      <c r="R28" s="94">
        <f t="shared" si="0"/>
        <v>2024</v>
      </c>
      <c r="S28" s="90">
        <v>2023</v>
      </c>
      <c r="T28" s="90">
        <v>8</v>
      </c>
      <c r="U28" s="94">
        <f t="shared" si="2"/>
        <v>2031</v>
      </c>
      <c r="V28" s="374"/>
      <c r="W28" s="374"/>
      <c r="X28" s="374"/>
      <c r="Y28" s="370"/>
    </row>
    <row r="29" spans="1:25" s="43" customFormat="1" ht="30" customHeight="1" x14ac:dyDescent="0.2">
      <c r="A29" s="370"/>
      <c r="B29" s="370"/>
      <c r="C29" s="370"/>
      <c r="D29" s="370"/>
      <c r="E29" s="370"/>
      <c r="F29" s="90" t="s">
        <v>39</v>
      </c>
      <c r="G29" s="91" t="s">
        <v>131</v>
      </c>
      <c r="H29" s="91" t="s">
        <v>131</v>
      </c>
      <c r="I29" s="91" t="s">
        <v>222</v>
      </c>
      <c r="J29" s="92">
        <v>2.1</v>
      </c>
      <c r="K29" s="93">
        <v>57</v>
      </c>
      <c r="L29" s="93">
        <v>5</v>
      </c>
      <c r="M29" s="91">
        <v>2014</v>
      </c>
      <c r="N29" s="90">
        <v>2023</v>
      </c>
      <c r="O29" s="90">
        <v>2025</v>
      </c>
      <c r="P29" s="92">
        <v>10</v>
      </c>
      <c r="Q29" s="93" t="s">
        <v>6133</v>
      </c>
      <c r="R29" s="94">
        <f t="shared" si="0"/>
        <v>2024</v>
      </c>
      <c r="S29" s="90">
        <v>2023</v>
      </c>
      <c r="T29" s="90">
        <v>8</v>
      </c>
      <c r="U29" s="94">
        <f t="shared" si="2"/>
        <v>2031</v>
      </c>
      <c r="V29" s="374"/>
      <c r="W29" s="374"/>
      <c r="X29" s="374"/>
      <c r="Y29" s="370"/>
    </row>
    <row r="30" spans="1:25" s="43" customFormat="1" ht="30" customHeight="1" x14ac:dyDescent="0.2">
      <c r="A30" s="370"/>
      <c r="B30" s="370"/>
      <c r="C30" s="370"/>
      <c r="D30" s="370"/>
      <c r="E30" s="370"/>
      <c r="F30" s="90" t="s">
        <v>39</v>
      </c>
      <c r="G30" s="91" t="s">
        <v>131</v>
      </c>
      <c r="H30" s="91" t="s">
        <v>131</v>
      </c>
      <c r="I30" s="91" t="s">
        <v>222</v>
      </c>
      <c r="J30" s="92">
        <v>6.6</v>
      </c>
      <c r="K30" s="93">
        <v>32</v>
      </c>
      <c r="L30" s="93">
        <v>4</v>
      </c>
      <c r="M30" s="91">
        <v>2014</v>
      </c>
      <c r="N30" s="90">
        <v>2023</v>
      </c>
      <c r="O30" s="90">
        <v>2025</v>
      </c>
      <c r="P30" s="92">
        <v>10</v>
      </c>
      <c r="Q30" s="93" t="s">
        <v>6133</v>
      </c>
      <c r="R30" s="94">
        <f t="shared" si="0"/>
        <v>2024</v>
      </c>
      <c r="S30" s="90">
        <v>2023</v>
      </c>
      <c r="T30" s="90">
        <v>8</v>
      </c>
      <c r="U30" s="94">
        <f t="shared" si="2"/>
        <v>2031</v>
      </c>
      <c r="V30" s="374"/>
      <c r="W30" s="374"/>
      <c r="X30" s="374"/>
      <c r="Y30" s="370"/>
    </row>
    <row r="31" spans="1:25" s="43" customFormat="1" ht="30" customHeight="1" x14ac:dyDescent="0.2">
      <c r="A31" s="370"/>
      <c r="B31" s="370"/>
      <c r="C31" s="370"/>
      <c r="D31" s="370" t="s">
        <v>6147</v>
      </c>
      <c r="E31" s="370"/>
      <c r="F31" s="90" t="s">
        <v>39</v>
      </c>
      <c r="G31" s="91" t="s">
        <v>131</v>
      </c>
      <c r="H31" s="91" t="s">
        <v>131</v>
      </c>
      <c r="I31" s="91" t="s">
        <v>6148</v>
      </c>
      <c r="J31" s="92">
        <v>3.2</v>
      </c>
      <c r="K31" s="93">
        <v>57</v>
      </c>
      <c r="L31" s="93">
        <v>5</v>
      </c>
      <c r="M31" s="91">
        <v>2014</v>
      </c>
      <c r="N31" s="90">
        <v>2023</v>
      </c>
      <c r="O31" s="90">
        <v>2025</v>
      </c>
      <c r="P31" s="92">
        <v>10</v>
      </c>
      <c r="Q31" s="93" t="s">
        <v>6133</v>
      </c>
      <c r="R31" s="94">
        <f t="shared" si="0"/>
        <v>2024</v>
      </c>
      <c r="S31" s="90">
        <v>2023</v>
      </c>
      <c r="T31" s="90">
        <v>8</v>
      </c>
      <c r="U31" s="94">
        <f t="shared" si="2"/>
        <v>2031</v>
      </c>
      <c r="V31" s="374"/>
      <c r="W31" s="374"/>
      <c r="X31" s="374"/>
      <c r="Y31" s="370"/>
    </row>
    <row r="32" spans="1:25" s="43" customFormat="1" ht="30" customHeight="1" x14ac:dyDescent="0.2">
      <c r="A32" s="370"/>
      <c r="B32" s="370"/>
      <c r="C32" s="370"/>
      <c r="D32" s="370"/>
      <c r="E32" s="370"/>
      <c r="F32" s="90" t="s">
        <v>39</v>
      </c>
      <c r="G32" s="91" t="s">
        <v>131</v>
      </c>
      <c r="H32" s="91" t="s">
        <v>131</v>
      </c>
      <c r="I32" s="91" t="s">
        <v>6148</v>
      </c>
      <c r="J32" s="92">
        <v>0.4</v>
      </c>
      <c r="K32" s="93">
        <v>32</v>
      </c>
      <c r="L32" s="93">
        <v>4</v>
      </c>
      <c r="M32" s="91">
        <v>2014</v>
      </c>
      <c r="N32" s="90">
        <v>2023</v>
      </c>
      <c r="O32" s="90">
        <v>2025</v>
      </c>
      <c r="P32" s="92">
        <v>10</v>
      </c>
      <c r="Q32" s="93" t="s">
        <v>6133</v>
      </c>
      <c r="R32" s="94">
        <f t="shared" si="0"/>
        <v>2024</v>
      </c>
      <c r="S32" s="90">
        <v>2023</v>
      </c>
      <c r="T32" s="90">
        <v>8</v>
      </c>
      <c r="U32" s="94">
        <f t="shared" si="2"/>
        <v>2031</v>
      </c>
      <c r="V32" s="374"/>
      <c r="W32" s="374"/>
      <c r="X32" s="374"/>
      <c r="Y32" s="370"/>
    </row>
    <row r="33" spans="1:25" s="43" customFormat="1" ht="30" customHeight="1" x14ac:dyDescent="0.2">
      <c r="A33" s="370"/>
      <c r="B33" s="370"/>
      <c r="C33" s="370"/>
      <c r="D33" s="370"/>
      <c r="E33" s="370"/>
      <c r="F33" s="90" t="s">
        <v>39</v>
      </c>
      <c r="G33" s="91" t="s">
        <v>131</v>
      </c>
      <c r="H33" s="91" t="s">
        <v>131</v>
      </c>
      <c r="I33" s="91" t="s">
        <v>6148</v>
      </c>
      <c r="J33" s="92">
        <v>2.7</v>
      </c>
      <c r="K33" s="93">
        <v>25</v>
      </c>
      <c r="L33" s="93">
        <v>4</v>
      </c>
      <c r="M33" s="91">
        <v>2014</v>
      </c>
      <c r="N33" s="90">
        <v>2023</v>
      </c>
      <c r="O33" s="90">
        <v>2025</v>
      </c>
      <c r="P33" s="92">
        <v>10</v>
      </c>
      <c r="Q33" s="93" t="s">
        <v>6133</v>
      </c>
      <c r="R33" s="94">
        <f t="shared" si="0"/>
        <v>2024</v>
      </c>
      <c r="S33" s="90">
        <v>2023</v>
      </c>
      <c r="T33" s="90">
        <v>8</v>
      </c>
      <c r="U33" s="94">
        <f t="shared" si="2"/>
        <v>2031</v>
      </c>
      <c r="V33" s="374"/>
      <c r="W33" s="374"/>
      <c r="X33" s="374"/>
      <c r="Y33" s="370"/>
    </row>
    <row r="34" spans="1:25" s="43" customFormat="1" ht="30" customHeight="1" x14ac:dyDescent="0.2">
      <c r="A34" s="370"/>
      <c r="B34" s="370"/>
      <c r="C34" s="370"/>
      <c r="D34" s="370" t="s">
        <v>6149</v>
      </c>
      <c r="E34" s="370"/>
      <c r="F34" s="90" t="s">
        <v>39</v>
      </c>
      <c r="G34" s="91" t="s">
        <v>131</v>
      </c>
      <c r="H34" s="91" t="s">
        <v>131</v>
      </c>
      <c r="I34" s="91" t="s">
        <v>222</v>
      </c>
      <c r="J34" s="92">
        <v>3.1</v>
      </c>
      <c r="K34" s="93">
        <v>108</v>
      </c>
      <c r="L34" s="93">
        <v>5</v>
      </c>
      <c r="M34" s="91">
        <v>2014</v>
      </c>
      <c r="N34" s="90">
        <v>2023</v>
      </c>
      <c r="O34" s="90">
        <v>2025</v>
      </c>
      <c r="P34" s="92">
        <v>10</v>
      </c>
      <c r="Q34" s="93" t="s">
        <v>6133</v>
      </c>
      <c r="R34" s="94">
        <f t="shared" si="0"/>
        <v>2024</v>
      </c>
      <c r="S34" s="90">
        <v>2023</v>
      </c>
      <c r="T34" s="90">
        <v>8</v>
      </c>
      <c r="U34" s="94">
        <f t="shared" si="2"/>
        <v>2031</v>
      </c>
      <c r="V34" s="374"/>
      <c r="W34" s="374"/>
      <c r="X34" s="374"/>
      <c r="Y34" s="370"/>
    </row>
    <row r="35" spans="1:25" s="43" customFormat="1" ht="30" customHeight="1" x14ac:dyDescent="0.2">
      <c r="A35" s="370"/>
      <c r="B35" s="370"/>
      <c r="C35" s="370"/>
      <c r="D35" s="370"/>
      <c r="E35" s="370"/>
      <c r="F35" s="90" t="s">
        <v>39</v>
      </c>
      <c r="G35" s="91" t="s">
        <v>131</v>
      </c>
      <c r="H35" s="91" t="s">
        <v>131</v>
      </c>
      <c r="I35" s="91" t="s">
        <v>222</v>
      </c>
      <c r="J35" s="92">
        <v>5</v>
      </c>
      <c r="K35" s="93">
        <v>89</v>
      </c>
      <c r="L35" s="93">
        <v>5</v>
      </c>
      <c r="M35" s="91">
        <v>2014</v>
      </c>
      <c r="N35" s="90">
        <v>2023</v>
      </c>
      <c r="O35" s="90">
        <v>2025</v>
      </c>
      <c r="P35" s="92">
        <v>10</v>
      </c>
      <c r="Q35" s="93" t="s">
        <v>6133</v>
      </c>
      <c r="R35" s="94">
        <f t="shared" si="0"/>
        <v>2024</v>
      </c>
      <c r="S35" s="90">
        <v>2023</v>
      </c>
      <c r="T35" s="90">
        <v>8</v>
      </c>
      <c r="U35" s="94">
        <f t="shared" si="2"/>
        <v>2031</v>
      </c>
      <c r="V35" s="374"/>
      <c r="W35" s="374"/>
      <c r="X35" s="374"/>
      <c r="Y35" s="370"/>
    </row>
    <row r="36" spans="1:25" s="43" customFormat="1" ht="30" customHeight="1" x14ac:dyDescent="0.2">
      <c r="A36" s="370"/>
      <c r="B36" s="370"/>
      <c r="C36" s="370"/>
      <c r="D36" s="370"/>
      <c r="E36" s="370"/>
      <c r="F36" s="90" t="s">
        <v>39</v>
      </c>
      <c r="G36" s="91" t="s">
        <v>131</v>
      </c>
      <c r="H36" s="91" t="s">
        <v>131</v>
      </c>
      <c r="I36" s="91" t="s">
        <v>222</v>
      </c>
      <c r="J36" s="92">
        <v>4.5999999999999996</v>
      </c>
      <c r="K36" s="93">
        <v>57</v>
      </c>
      <c r="L36" s="93">
        <v>5</v>
      </c>
      <c r="M36" s="91">
        <v>2014</v>
      </c>
      <c r="N36" s="90">
        <v>2023</v>
      </c>
      <c r="O36" s="90">
        <v>2025</v>
      </c>
      <c r="P36" s="92">
        <v>10</v>
      </c>
      <c r="Q36" s="93" t="s">
        <v>6133</v>
      </c>
      <c r="R36" s="94">
        <f t="shared" si="0"/>
        <v>2024</v>
      </c>
      <c r="S36" s="90">
        <v>2023</v>
      </c>
      <c r="T36" s="90">
        <v>8</v>
      </c>
      <c r="U36" s="94">
        <f t="shared" si="2"/>
        <v>2031</v>
      </c>
      <c r="V36" s="374"/>
      <c r="W36" s="374"/>
      <c r="X36" s="374"/>
      <c r="Y36" s="370"/>
    </row>
    <row r="37" spans="1:25" s="43" customFormat="1" ht="30" customHeight="1" x14ac:dyDescent="0.2">
      <c r="A37" s="370"/>
      <c r="B37" s="370"/>
      <c r="C37" s="370"/>
      <c r="D37" s="370"/>
      <c r="E37" s="370"/>
      <c r="F37" s="90" t="s">
        <v>39</v>
      </c>
      <c r="G37" s="91" t="s">
        <v>131</v>
      </c>
      <c r="H37" s="91" t="s">
        <v>131</v>
      </c>
      <c r="I37" s="91" t="s">
        <v>222</v>
      </c>
      <c r="J37" s="92">
        <v>12.1</v>
      </c>
      <c r="K37" s="93">
        <v>32</v>
      </c>
      <c r="L37" s="93">
        <v>4</v>
      </c>
      <c r="M37" s="91">
        <v>2014</v>
      </c>
      <c r="N37" s="90">
        <v>2023</v>
      </c>
      <c r="O37" s="90">
        <v>2025</v>
      </c>
      <c r="P37" s="92">
        <v>10</v>
      </c>
      <c r="Q37" s="93" t="s">
        <v>6133</v>
      </c>
      <c r="R37" s="94">
        <f t="shared" si="0"/>
        <v>2024</v>
      </c>
      <c r="S37" s="90">
        <v>2023</v>
      </c>
      <c r="T37" s="90">
        <v>8</v>
      </c>
      <c r="U37" s="94">
        <f t="shared" si="2"/>
        <v>2031</v>
      </c>
      <c r="V37" s="374"/>
      <c r="W37" s="374"/>
      <c r="X37" s="374"/>
      <c r="Y37" s="370"/>
    </row>
    <row r="38" spans="1:25" s="43" customFormat="1" ht="30" customHeight="1" x14ac:dyDescent="0.2">
      <c r="A38" s="370"/>
      <c r="B38" s="370"/>
      <c r="C38" s="370"/>
      <c r="D38" s="370" t="s">
        <v>6150</v>
      </c>
      <c r="E38" s="370"/>
      <c r="F38" s="90" t="s">
        <v>39</v>
      </c>
      <c r="G38" s="91" t="s">
        <v>131</v>
      </c>
      <c r="H38" s="91" t="s">
        <v>131</v>
      </c>
      <c r="I38" s="91" t="s">
        <v>6148</v>
      </c>
      <c r="J38" s="92">
        <v>18.7</v>
      </c>
      <c r="K38" s="93">
        <v>57</v>
      </c>
      <c r="L38" s="93">
        <v>5</v>
      </c>
      <c r="M38" s="91">
        <v>2014</v>
      </c>
      <c r="N38" s="90">
        <v>2023</v>
      </c>
      <c r="O38" s="90">
        <v>2025</v>
      </c>
      <c r="P38" s="92">
        <v>10</v>
      </c>
      <c r="Q38" s="93" t="s">
        <v>6133</v>
      </c>
      <c r="R38" s="94">
        <f t="shared" si="0"/>
        <v>2024</v>
      </c>
      <c r="S38" s="90">
        <v>2023</v>
      </c>
      <c r="T38" s="90">
        <v>8</v>
      </c>
      <c r="U38" s="94">
        <f t="shared" si="2"/>
        <v>2031</v>
      </c>
      <c r="V38" s="374"/>
      <c r="W38" s="374"/>
      <c r="X38" s="374"/>
      <c r="Y38" s="370"/>
    </row>
    <row r="39" spans="1:25" s="43" customFormat="1" ht="30" customHeight="1" x14ac:dyDescent="0.2">
      <c r="A39" s="370"/>
      <c r="B39" s="370"/>
      <c r="C39" s="370"/>
      <c r="D39" s="370"/>
      <c r="E39" s="370"/>
      <c r="F39" s="90" t="s">
        <v>39</v>
      </c>
      <c r="G39" s="91" t="s">
        <v>131</v>
      </c>
      <c r="H39" s="91" t="s">
        <v>131</v>
      </c>
      <c r="I39" s="91" t="s">
        <v>6148</v>
      </c>
      <c r="J39" s="92">
        <v>3.6</v>
      </c>
      <c r="K39" s="93">
        <v>32</v>
      </c>
      <c r="L39" s="93">
        <v>4</v>
      </c>
      <c r="M39" s="91">
        <v>2014</v>
      </c>
      <c r="N39" s="90">
        <v>2023</v>
      </c>
      <c r="O39" s="90">
        <v>2025</v>
      </c>
      <c r="P39" s="92">
        <v>10</v>
      </c>
      <c r="Q39" s="93" t="s">
        <v>6133</v>
      </c>
      <c r="R39" s="94">
        <f t="shared" si="0"/>
        <v>2024</v>
      </c>
      <c r="S39" s="90">
        <v>2023</v>
      </c>
      <c r="T39" s="90">
        <v>8</v>
      </c>
      <c r="U39" s="94">
        <f t="shared" si="2"/>
        <v>2031</v>
      </c>
      <c r="V39" s="374"/>
      <c r="W39" s="374"/>
      <c r="X39" s="374"/>
      <c r="Y39" s="370"/>
    </row>
    <row r="40" spans="1:25" s="43" customFormat="1" ht="30" customHeight="1" x14ac:dyDescent="0.2">
      <c r="A40" s="370"/>
      <c r="B40" s="370"/>
      <c r="C40" s="370"/>
      <c r="D40" s="370" t="s">
        <v>6151</v>
      </c>
      <c r="E40" s="370"/>
      <c r="F40" s="90" t="s">
        <v>39</v>
      </c>
      <c r="G40" s="91" t="s">
        <v>131</v>
      </c>
      <c r="H40" s="91" t="s">
        <v>131</v>
      </c>
      <c r="I40" s="91" t="s">
        <v>6148</v>
      </c>
      <c r="J40" s="92">
        <v>20.9</v>
      </c>
      <c r="K40" s="93">
        <v>57</v>
      </c>
      <c r="L40" s="93">
        <v>5</v>
      </c>
      <c r="M40" s="91">
        <v>2014</v>
      </c>
      <c r="N40" s="90">
        <v>2023</v>
      </c>
      <c r="O40" s="90">
        <v>2025</v>
      </c>
      <c r="P40" s="92">
        <v>10</v>
      </c>
      <c r="Q40" s="93" t="s">
        <v>6133</v>
      </c>
      <c r="R40" s="94">
        <f t="shared" si="0"/>
        <v>2024</v>
      </c>
      <c r="S40" s="90">
        <v>2023</v>
      </c>
      <c r="T40" s="90">
        <v>8</v>
      </c>
      <c r="U40" s="94">
        <f t="shared" si="2"/>
        <v>2031</v>
      </c>
      <c r="V40" s="374"/>
      <c r="W40" s="374"/>
      <c r="X40" s="374"/>
      <c r="Y40" s="370"/>
    </row>
    <row r="41" spans="1:25" s="43" customFormat="1" ht="30" customHeight="1" x14ac:dyDescent="0.2">
      <c r="A41" s="370"/>
      <c r="B41" s="370"/>
      <c r="C41" s="370"/>
      <c r="D41" s="370"/>
      <c r="E41" s="370"/>
      <c r="F41" s="90" t="s">
        <v>39</v>
      </c>
      <c r="G41" s="91" t="s">
        <v>131</v>
      </c>
      <c r="H41" s="91" t="s">
        <v>131</v>
      </c>
      <c r="I41" s="91" t="s">
        <v>6148</v>
      </c>
      <c r="J41" s="92">
        <v>1</v>
      </c>
      <c r="K41" s="93">
        <v>32</v>
      </c>
      <c r="L41" s="93">
        <v>4</v>
      </c>
      <c r="M41" s="91">
        <v>2014</v>
      </c>
      <c r="N41" s="90">
        <v>2023</v>
      </c>
      <c r="O41" s="90">
        <v>2025</v>
      </c>
      <c r="P41" s="92">
        <v>10</v>
      </c>
      <c r="Q41" s="93" t="s">
        <v>6133</v>
      </c>
      <c r="R41" s="94">
        <f t="shared" si="0"/>
        <v>2024</v>
      </c>
      <c r="S41" s="90">
        <v>2023</v>
      </c>
      <c r="T41" s="90">
        <v>8</v>
      </c>
      <c r="U41" s="94">
        <f t="shared" si="2"/>
        <v>2031</v>
      </c>
      <c r="V41" s="374"/>
      <c r="W41" s="374"/>
      <c r="X41" s="374"/>
      <c r="Y41" s="370"/>
    </row>
    <row r="42" spans="1:25" s="43" customFormat="1" ht="30" customHeight="1" x14ac:dyDescent="0.2">
      <c r="A42" s="370">
        <v>4</v>
      </c>
      <c r="B42" s="370" t="s">
        <v>6152</v>
      </c>
      <c r="C42" s="370" t="s">
        <v>6153</v>
      </c>
      <c r="D42" s="370" t="s">
        <v>586</v>
      </c>
      <c r="E42" s="370" t="s">
        <v>6154</v>
      </c>
      <c r="F42" s="90" t="s">
        <v>39</v>
      </c>
      <c r="G42" s="91" t="s">
        <v>6135</v>
      </c>
      <c r="H42" s="91" t="s">
        <v>6135</v>
      </c>
      <c r="I42" s="91" t="s">
        <v>6155</v>
      </c>
      <c r="J42" s="92">
        <v>2.1</v>
      </c>
      <c r="K42" s="93">
        <v>108</v>
      </c>
      <c r="L42" s="93">
        <v>5</v>
      </c>
      <c r="M42" s="91">
        <v>2014</v>
      </c>
      <c r="N42" s="90">
        <v>2023</v>
      </c>
      <c r="O42" s="90">
        <v>2025</v>
      </c>
      <c r="P42" s="92">
        <v>10</v>
      </c>
      <c r="Q42" s="93" t="s">
        <v>6133</v>
      </c>
      <c r="R42" s="94">
        <f t="shared" si="0"/>
        <v>2024</v>
      </c>
      <c r="S42" s="90">
        <v>2023</v>
      </c>
      <c r="T42" s="90">
        <v>8</v>
      </c>
      <c r="U42" s="94">
        <v>2031</v>
      </c>
      <c r="V42" s="374">
        <v>5</v>
      </c>
      <c r="W42" s="374">
        <v>4</v>
      </c>
      <c r="X42" s="374">
        <v>9</v>
      </c>
      <c r="Y42" s="370"/>
    </row>
    <row r="43" spans="1:25" s="43" customFormat="1" ht="30" customHeight="1" x14ac:dyDescent="0.2">
      <c r="A43" s="370"/>
      <c r="B43" s="370"/>
      <c r="C43" s="370"/>
      <c r="D43" s="370"/>
      <c r="E43" s="370"/>
      <c r="F43" s="90" t="s">
        <v>39</v>
      </c>
      <c r="G43" s="91" t="s">
        <v>6135</v>
      </c>
      <c r="H43" s="91" t="s">
        <v>6135</v>
      </c>
      <c r="I43" s="91" t="s">
        <v>6155</v>
      </c>
      <c r="J43" s="92">
        <v>0.6</v>
      </c>
      <c r="K43" s="93">
        <v>89</v>
      </c>
      <c r="L43" s="93">
        <v>5</v>
      </c>
      <c r="M43" s="91">
        <v>2014</v>
      </c>
      <c r="N43" s="90">
        <v>2023</v>
      </c>
      <c r="O43" s="90">
        <v>2025</v>
      </c>
      <c r="P43" s="92">
        <v>10</v>
      </c>
      <c r="Q43" s="93" t="s">
        <v>6133</v>
      </c>
      <c r="R43" s="94">
        <f t="shared" si="0"/>
        <v>2024</v>
      </c>
      <c r="S43" s="90">
        <v>2023</v>
      </c>
      <c r="T43" s="90">
        <v>8</v>
      </c>
      <c r="U43" s="94">
        <v>2031</v>
      </c>
      <c r="V43" s="374"/>
      <c r="W43" s="374"/>
      <c r="X43" s="374"/>
      <c r="Y43" s="370"/>
    </row>
    <row r="44" spans="1:25" s="43" customFormat="1" ht="30" customHeight="1" x14ac:dyDescent="0.2">
      <c r="A44" s="370"/>
      <c r="B44" s="370"/>
      <c r="C44" s="370"/>
      <c r="D44" s="370"/>
      <c r="E44" s="370"/>
      <c r="F44" s="90" t="s">
        <v>39</v>
      </c>
      <c r="G44" s="91" t="s">
        <v>6135</v>
      </c>
      <c r="H44" s="91" t="s">
        <v>6135</v>
      </c>
      <c r="I44" s="91" t="s">
        <v>6155</v>
      </c>
      <c r="J44" s="92">
        <v>1.3</v>
      </c>
      <c r="K44" s="93">
        <v>32</v>
      </c>
      <c r="L44" s="93">
        <v>4</v>
      </c>
      <c r="M44" s="91">
        <v>2014</v>
      </c>
      <c r="N44" s="90">
        <v>2023</v>
      </c>
      <c r="O44" s="90">
        <v>2025</v>
      </c>
      <c r="P44" s="92">
        <v>10</v>
      </c>
      <c r="Q44" s="93" t="s">
        <v>6133</v>
      </c>
      <c r="R44" s="94">
        <f t="shared" si="0"/>
        <v>2024</v>
      </c>
      <c r="S44" s="90">
        <v>2023</v>
      </c>
      <c r="T44" s="90">
        <v>8</v>
      </c>
      <c r="U44" s="94">
        <v>2031</v>
      </c>
      <c r="V44" s="374"/>
      <c r="W44" s="374"/>
      <c r="X44" s="374"/>
      <c r="Y44" s="370"/>
    </row>
    <row r="45" spans="1:25" s="43" customFormat="1" ht="30" customHeight="1" x14ac:dyDescent="0.2">
      <c r="A45" s="370">
        <v>5</v>
      </c>
      <c r="B45" s="370" t="s">
        <v>6156</v>
      </c>
      <c r="C45" s="370" t="s">
        <v>6157</v>
      </c>
      <c r="D45" s="370" t="s">
        <v>6158</v>
      </c>
      <c r="E45" s="370" t="s">
        <v>6154</v>
      </c>
      <c r="F45" s="90" t="s">
        <v>39</v>
      </c>
      <c r="G45" s="91" t="s">
        <v>131</v>
      </c>
      <c r="H45" s="91" t="s">
        <v>131</v>
      </c>
      <c r="I45" s="91" t="s">
        <v>6148</v>
      </c>
      <c r="J45" s="92">
        <v>81.3</v>
      </c>
      <c r="K45" s="93">
        <v>219</v>
      </c>
      <c r="L45" s="93">
        <v>6</v>
      </c>
      <c r="M45" s="91">
        <v>2014</v>
      </c>
      <c r="N45" s="90">
        <v>2024</v>
      </c>
      <c r="O45" s="90">
        <v>2025</v>
      </c>
      <c r="P45" s="92">
        <v>10</v>
      </c>
      <c r="Q45" s="93" t="s">
        <v>6133</v>
      </c>
      <c r="R45" s="94">
        <f t="shared" si="0"/>
        <v>2024</v>
      </c>
      <c r="S45" s="90">
        <v>2023</v>
      </c>
      <c r="T45" s="90">
        <v>8</v>
      </c>
      <c r="U45" s="94">
        <f t="shared" ref="U45:U105" si="3">IFERROR(IF(S45="",R45,S45+T45),R45)</f>
        <v>2031</v>
      </c>
      <c r="V45" s="374">
        <v>82</v>
      </c>
      <c r="W45" s="374">
        <v>16</v>
      </c>
      <c r="X45" s="374">
        <f>SUM(V45:W92)</f>
        <v>98</v>
      </c>
      <c r="Y45" s="370" t="s">
        <v>7003</v>
      </c>
    </row>
    <row r="46" spans="1:25" s="43" customFormat="1" ht="30" customHeight="1" x14ac:dyDescent="0.2">
      <c r="A46" s="370"/>
      <c r="B46" s="370"/>
      <c r="C46" s="370"/>
      <c r="D46" s="370"/>
      <c r="E46" s="370"/>
      <c r="F46" s="90" t="s">
        <v>39</v>
      </c>
      <c r="G46" s="91" t="s">
        <v>131</v>
      </c>
      <c r="H46" s="91" t="s">
        <v>131</v>
      </c>
      <c r="I46" s="91" t="s">
        <v>6148</v>
      </c>
      <c r="J46" s="92">
        <v>62.8</v>
      </c>
      <c r="K46" s="93">
        <v>108</v>
      </c>
      <c r="L46" s="93">
        <v>5</v>
      </c>
      <c r="M46" s="91">
        <v>2014</v>
      </c>
      <c r="N46" s="90">
        <v>2024</v>
      </c>
      <c r="O46" s="90">
        <v>2025</v>
      </c>
      <c r="P46" s="92">
        <v>10</v>
      </c>
      <c r="Q46" s="93" t="s">
        <v>6133</v>
      </c>
      <c r="R46" s="94">
        <f t="shared" si="0"/>
        <v>2024</v>
      </c>
      <c r="S46" s="90">
        <v>2023</v>
      </c>
      <c r="T46" s="90">
        <v>8</v>
      </c>
      <c r="U46" s="94">
        <f t="shared" si="3"/>
        <v>2031</v>
      </c>
      <c r="V46" s="374"/>
      <c r="W46" s="374"/>
      <c r="X46" s="374"/>
      <c r="Y46" s="370"/>
    </row>
    <row r="47" spans="1:25" s="43" customFormat="1" ht="30" customHeight="1" x14ac:dyDescent="0.2">
      <c r="A47" s="370"/>
      <c r="B47" s="370"/>
      <c r="C47" s="370"/>
      <c r="D47" s="370"/>
      <c r="E47" s="370"/>
      <c r="F47" s="90" t="s">
        <v>39</v>
      </c>
      <c r="G47" s="91" t="s">
        <v>131</v>
      </c>
      <c r="H47" s="91" t="s">
        <v>131</v>
      </c>
      <c r="I47" s="91" t="s">
        <v>6148</v>
      </c>
      <c r="J47" s="92">
        <v>24.3</v>
      </c>
      <c r="K47" s="93">
        <v>57</v>
      </c>
      <c r="L47" s="93">
        <v>5</v>
      </c>
      <c r="M47" s="91">
        <v>2014</v>
      </c>
      <c r="N47" s="90">
        <v>2024</v>
      </c>
      <c r="O47" s="90">
        <v>2025</v>
      </c>
      <c r="P47" s="92">
        <v>10</v>
      </c>
      <c r="Q47" s="93" t="s">
        <v>6133</v>
      </c>
      <c r="R47" s="94">
        <f t="shared" si="0"/>
        <v>2024</v>
      </c>
      <c r="S47" s="90">
        <v>2023</v>
      </c>
      <c r="T47" s="90">
        <v>8</v>
      </c>
      <c r="U47" s="94">
        <f t="shared" si="3"/>
        <v>2031</v>
      </c>
      <c r="V47" s="374"/>
      <c r="W47" s="374"/>
      <c r="X47" s="374"/>
      <c r="Y47" s="370"/>
    </row>
    <row r="48" spans="1:25" s="43" customFormat="1" ht="30" customHeight="1" x14ac:dyDescent="0.2">
      <c r="A48" s="370"/>
      <c r="B48" s="370"/>
      <c r="C48" s="370"/>
      <c r="D48" s="370" t="s">
        <v>588</v>
      </c>
      <c r="E48" s="370"/>
      <c r="F48" s="90" t="s">
        <v>39</v>
      </c>
      <c r="G48" s="91" t="s">
        <v>131</v>
      </c>
      <c r="H48" s="91" t="s">
        <v>131</v>
      </c>
      <c r="I48" s="91" t="s">
        <v>222</v>
      </c>
      <c r="J48" s="92">
        <v>18.600000000000001</v>
      </c>
      <c r="K48" s="93">
        <v>159</v>
      </c>
      <c r="L48" s="93">
        <v>6</v>
      </c>
      <c r="M48" s="91">
        <v>2014</v>
      </c>
      <c r="N48" s="90">
        <v>2024</v>
      </c>
      <c r="O48" s="90">
        <v>2025</v>
      </c>
      <c r="P48" s="92">
        <v>10</v>
      </c>
      <c r="Q48" s="93" t="s">
        <v>6133</v>
      </c>
      <c r="R48" s="94">
        <f t="shared" si="0"/>
        <v>2024</v>
      </c>
      <c r="S48" s="90">
        <v>2023</v>
      </c>
      <c r="T48" s="90">
        <v>8</v>
      </c>
      <c r="U48" s="94">
        <f t="shared" si="3"/>
        <v>2031</v>
      </c>
      <c r="V48" s="374"/>
      <c r="W48" s="374"/>
      <c r="X48" s="374"/>
      <c r="Y48" s="370"/>
    </row>
    <row r="49" spans="1:25" s="43" customFormat="1" ht="30" customHeight="1" x14ac:dyDescent="0.2">
      <c r="A49" s="370"/>
      <c r="B49" s="370"/>
      <c r="C49" s="370"/>
      <c r="D49" s="370"/>
      <c r="E49" s="370"/>
      <c r="F49" s="90" t="s">
        <v>39</v>
      </c>
      <c r="G49" s="91" t="s">
        <v>131</v>
      </c>
      <c r="H49" s="91" t="s">
        <v>131</v>
      </c>
      <c r="I49" s="91" t="s">
        <v>222</v>
      </c>
      <c r="J49" s="92">
        <v>103.6</v>
      </c>
      <c r="K49" s="93">
        <v>32</v>
      </c>
      <c r="L49" s="93">
        <v>4</v>
      </c>
      <c r="M49" s="91">
        <v>2014</v>
      </c>
      <c r="N49" s="90">
        <v>2024</v>
      </c>
      <c r="O49" s="90">
        <v>2025</v>
      </c>
      <c r="P49" s="92">
        <v>10</v>
      </c>
      <c r="Q49" s="93" t="s">
        <v>6133</v>
      </c>
      <c r="R49" s="94">
        <f t="shared" si="0"/>
        <v>2024</v>
      </c>
      <c r="S49" s="90">
        <v>2023</v>
      </c>
      <c r="T49" s="90">
        <v>8</v>
      </c>
      <c r="U49" s="94">
        <f t="shared" si="3"/>
        <v>2031</v>
      </c>
      <c r="V49" s="374"/>
      <c r="W49" s="374"/>
      <c r="X49" s="374"/>
      <c r="Y49" s="370"/>
    </row>
    <row r="50" spans="1:25" s="43" customFormat="1" ht="30" customHeight="1" x14ac:dyDescent="0.2">
      <c r="A50" s="370"/>
      <c r="B50" s="370"/>
      <c r="C50" s="370"/>
      <c r="D50" s="370" t="s">
        <v>6159</v>
      </c>
      <c r="E50" s="370"/>
      <c r="F50" s="90" t="s">
        <v>39</v>
      </c>
      <c r="G50" s="91" t="s">
        <v>131</v>
      </c>
      <c r="H50" s="91" t="s">
        <v>131</v>
      </c>
      <c r="I50" s="91" t="s">
        <v>6148</v>
      </c>
      <c r="J50" s="92">
        <v>22.1</v>
      </c>
      <c r="K50" s="93">
        <v>57</v>
      </c>
      <c r="L50" s="93">
        <v>5</v>
      </c>
      <c r="M50" s="91">
        <v>2014</v>
      </c>
      <c r="N50" s="90">
        <v>2024</v>
      </c>
      <c r="O50" s="90">
        <v>2025</v>
      </c>
      <c r="P50" s="92">
        <v>10</v>
      </c>
      <c r="Q50" s="93" t="s">
        <v>6133</v>
      </c>
      <c r="R50" s="94">
        <f t="shared" si="0"/>
        <v>2024</v>
      </c>
      <c r="S50" s="90">
        <v>2023</v>
      </c>
      <c r="T50" s="90">
        <v>8</v>
      </c>
      <c r="U50" s="94">
        <f t="shared" si="3"/>
        <v>2031</v>
      </c>
      <c r="V50" s="374"/>
      <c r="W50" s="374"/>
      <c r="X50" s="374"/>
      <c r="Y50" s="370"/>
    </row>
    <row r="51" spans="1:25" s="43" customFormat="1" ht="30" customHeight="1" x14ac:dyDescent="0.2">
      <c r="A51" s="370"/>
      <c r="B51" s="370"/>
      <c r="C51" s="370"/>
      <c r="D51" s="370"/>
      <c r="E51" s="370"/>
      <c r="F51" s="90" t="s">
        <v>39</v>
      </c>
      <c r="G51" s="91" t="s">
        <v>131</v>
      </c>
      <c r="H51" s="91" t="s">
        <v>131</v>
      </c>
      <c r="I51" s="91" t="s">
        <v>6148</v>
      </c>
      <c r="J51" s="92">
        <v>7.7</v>
      </c>
      <c r="K51" s="93">
        <v>32</v>
      </c>
      <c r="L51" s="93">
        <v>4</v>
      </c>
      <c r="M51" s="91">
        <v>2014</v>
      </c>
      <c r="N51" s="90">
        <v>2024</v>
      </c>
      <c r="O51" s="90">
        <v>2025</v>
      </c>
      <c r="P51" s="92">
        <v>10</v>
      </c>
      <c r="Q51" s="93" t="s">
        <v>6133</v>
      </c>
      <c r="R51" s="94">
        <f t="shared" si="0"/>
        <v>2024</v>
      </c>
      <c r="S51" s="90">
        <v>2023</v>
      </c>
      <c r="T51" s="90">
        <v>8</v>
      </c>
      <c r="U51" s="94">
        <f t="shared" si="3"/>
        <v>2031</v>
      </c>
      <c r="V51" s="374"/>
      <c r="W51" s="374"/>
      <c r="X51" s="374"/>
      <c r="Y51" s="370"/>
    </row>
    <row r="52" spans="1:25" s="43" customFormat="1" ht="30" customHeight="1" x14ac:dyDescent="0.2">
      <c r="A52" s="370"/>
      <c r="B52" s="370"/>
      <c r="C52" s="370"/>
      <c r="D52" s="370"/>
      <c r="E52" s="370"/>
      <c r="F52" s="90" t="s">
        <v>39</v>
      </c>
      <c r="G52" s="91" t="s">
        <v>131</v>
      </c>
      <c r="H52" s="91" t="s">
        <v>131</v>
      </c>
      <c r="I52" s="91" t="s">
        <v>6148</v>
      </c>
      <c r="J52" s="92">
        <v>8</v>
      </c>
      <c r="K52" s="93">
        <v>25</v>
      </c>
      <c r="L52" s="93">
        <v>4</v>
      </c>
      <c r="M52" s="91">
        <v>2014</v>
      </c>
      <c r="N52" s="90">
        <v>2024</v>
      </c>
      <c r="O52" s="90">
        <v>2025</v>
      </c>
      <c r="P52" s="92">
        <v>10</v>
      </c>
      <c r="Q52" s="93" t="s">
        <v>6133</v>
      </c>
      <c r="R52" s="94">
        <f t="shared" si="0"/>
        <v>2024</v>
      </c>
      <c r="S52" s="90">
        <v>2023</v>
      </c>
      <c r="T52" s="90">
        <v>8</v>
      </c>
      <c r="U52" s="94">
        <f t="shared" si="3"/>
        <v>2031</v>
      </c>
      <c r="V52" s="374"/>
      <c r="W52" s="374"/>
      <c r="X52" s="374"/>
      <c r="Y52" s="370"/>
    </row>
    <row r="53" spans="1:25" s="43" customFormat="1" ht="30" customHeight="1" x14ac:dyDescent="0.2">
      <c r="A53" s="370"/>
      <c r="B53" s="370"/>
      <c r="C53" s="370"/>
      <c r="D53" s="370" t="s">
        <v>589</v>
      </c>
      <c r="E53" s="370"/>
      <c r="F53" s="90" t="s">
        <v>39</v>
      </c>
      <c r="G53" s="91" t="s">
        <v>131</v>
      </c>
      <c r="H53" s="91" t="s">
        <v>131</v>
      </c>
      <c r="I53" s="91" t="s">
        <v>222</v>
      </c>
      <c r="J53" s="92">
        <v>28.5</v>
      </c>
      <c r="K53" s="93">
        <v>57</v>
      </c>
      <c r="L53" s="93">
        <v>5</v>
      </c>
      <c r="M53" s="91">
        <v>2014</v>
      </c>
      <c r="N53" s="90">
        <v>2024</v>
      </c>
      <c r="O53" s="90">
        <v>2025</v>
      </c>
      <c r="P53" s="92">
        <v>10</v>
      </c>
      <c r="Q53" s="93" t="s">
        <v>6133</v>
      </c>
      <c r="R53" s="94">
        <f t="shared" si="0"/>
        <v>2024</v>
      </c>
      <c r="S53" s="90">
        <v>2023</v>
      </c>
      <c r="T53" s="90">
        <v>8</v>
      </c>
      <c r="U53" s="94">
        <f t="shared" si="3"/>
        <v>2031</v>
      </c>
      <c r="V53" s="374"/>
      <c r="W53" s="374"/>
      <c r="X53" s="374"/>
      <c r="Y53" s="370"/>
    </row>
    <row r="54" spans="1:25" s="43" customFormat="1" ht="30" customHeight="1" x14ac:dyDescent="0.2">
      <c r="A54" s="370"/>
      <c r="B54" s="370"/>
      <c r="C54" s="370"/>
      <c r="D54" s="370"/>
      <c r="E54" s="370"/>
      <c r="F54" s="90" t="s">
        <v>39</v>
      </c>
      <c r="G54" s="91" t="s">
        <v>131</v>
      </c>
      <c r="H54" s="91" t="s">
        <v>131</v>
      </c>
      <c r="I54" s="91" t="s">
        <v>222</v>
      </c>
      <c r="J54" s="92">
        <v>6.9</v>
      </c>
      <c r="K54" s="93">
        <v>32</v>
      </c>
      <c r="L54" s="93">
        <v>4</v>
      </c>
      <c r="M54" s="91">
        <v>2014</v>
      </c>
      <c r="N54" s="90">
        <v>2024</v>
      </c>
      <c r="O54" s="90">
        <v>2025</v>
      </c>
      <c r="P54" s="92">
        <v>10</v>
      </c>
      <c r="Q54" s="93" t="s">
        <v>6133</v>
      </c>
      <c r="R54" s="94">
        <f t="shared" si="0"/>
        <v>2024</v>
      </c>
      <c r="S54" s="90">
        <v>2023</v>
      </c>
      <c r="T54" s="90">
        <v>8</v>
      </c>
      <c r="U54" s="94">
        <f t="shared" si="3"/>
        <v>2031</v>
      </c>
      <c r="V54" s="374"/>
      <c r="W54" s="374"/>
      <c r="X54" s="374"/>
      <c r="Y54" s="370"/>
    </row>
    <row r="55" spans="1:25" s="43" customFormat="1" ht="30" customHeight="1" x14ac:dyDescent="0.2">
      <c r="A55" s="370"/>
      <c r="B55" s="370"/>
      <c r="C55" s="370"/>
      <c r="D55" s="370"/>
      <c r="E55" s="370"/>
      <c r="F55" s="90" t="s">
        <v>39</v>
      </c>
      <c r="G55" s="91" t="s">
        <v>131</v>
      </c>
      <c r="H55" s="91" t="s">
        <v>131</v>
      </c>
      <c r="I55" s="91" t="s">
        <v>222</v>
      </c>
      <c r="J55" s="92">
        <v>5.8</v>
      </c>
      <c r="K55" s="93">
        <v>25</v>
      </c>
      <c r="L55" s="93">
        <v>4</v>
      </c>
      <c r="M55" s="91">
        <v>2014</v>
      </c>
      <c r="N55" s="90">
        <v>2024</v>
      </c>
      <c r="O55" s="90">
        <v>2025</v>
      </c>
      <c r="P55" s="92">
        <v>10</v>
      </c>
      <c r="Q55" s="93" t="s">
        <v>6133</v>
      </c>
      <c r="R55" s="94">
        <f t="shared" si="0"/>
        <v>2024</v>
      </c>
      <c r="S55" s="90">
        <v>2023</v>
      </c>
      <c r="T55" s="90">
        <v>8</v>
      </c>
      <c r="U55" s="94">
        <f t="shared" si="3"/>
        <v>2031</v>
      </c>
      <c r="V55" s="374"/>
      <c r="W55" s="374"/>
      <c r="X55" s="374"/>
      <c r="Y55" s="370"/>
    </row>
    <row r="56" spans="1:25" s="43" customFormat="1" ht="30" customHeight="1" x14ac:dyDescent="0.2">
      <c r="A56" s="370"/>
      <c r="B56" s="370"/>
      <c r="C56" s="370"/>
      <c r="D56" s="370" t="s">
        <v>591</v>
      </c>
      <c r="E56" s="370"/>
      <c r="F56" s="90" t="s">
        <v>39</v>
      </c>
      <c r="G56" s="91" t="s">
        <v>131</v>
      </c>
      <c r="H56" s="91" t="s">
        <v>131</v>
      </c>
      <c r="I56" s="91" t="s">
        <v>222</v>
      </c>
      <c r="J56" s="92">
        <v>21.2</v>
      </c>
      <c r="K56" s="93">
        <v>57</v>
      </c>
      <c r="L56" s="93">
        <v>5</v>
      </c>
      <c r="M56" s="91">
        <v>2014</v>
      </c>
      <c r="N56" s="90">
        <v>2024</v>
      </c>
      <c r="O56" s="90">
        <v>2025</v>
      </c>
      <c r="P56" s="92">
        <v>10</v>
      </c>
      <c r="Q56" s="93" t="s">
        <v>6133</v>
      </c>
      <c r="R56" s="94">
        <f t="shared" si="0"/>
        <v>2024</v>
      </c>
      <c r="S56" s="90">
        <v>2023</v>
      </c>
      <c r="T56" s="90">
        <v>8</v>
      </c>
      <c r="U56" s="94">
        <f t="shared" si="3"/>
        <v>2031</v>
      </c>
      <c r="V56" s="374"/>
      <c r="W56" s="374"/>
      <c r="X56" s="374"/>
      <c r="Y56" s="370"/>
    </row>
    <row r="57" spans="1:25" s="43" customFormat="1" ht="30" customHeight="1" x14ac:dyDescent="0.2">
      <c r="A57" s="370"/>
      <c r="B57" s="370"/>
      <c r="C57" s="370"/>
      <c r="D57" s="370"/>
      <c r="E57" s="370"/>
      <c r="F57" s="90" t="s">
        <v>39</v>
      </c>
      <c r="G57" s="91" t="s">
        <v>131</v>
      </c>
      <c r="H57" s="91" t="s">
        <v>131</v>
      </c>
      <c r="I57" s="91" t="s">
        <v>222</v>
      </c>
      <c r="J57" s="92">
        <v>4.0999999999999996</v>
      </c>
      <c r="K57" s="93">
        <v>32</v>
      </c>
      <c r="L57" s="93">
        <v>4</v>
      </c>
      <c r="M57" s="91">
        <v>2014</v>
      </c>
      <c r="N57" s="90">
        <v>2024</v>
      </c>
      <c r="O57" s="90">
        <v>2025</v>
      </c>
      <c r="P57" s="92">
        <v>10</v>
      </c>
      <c r="Q57" s="93" t="s">
        <v>6133</v>
      </c>
      <c r="R57" s="94">
        <f t="shared" si="0"/>
        <v>2024</v>
      </c>
      <c r="S57" s="90">
        <v>2023</v>
      </c>
      <c r="T57" s="90">
        <v>8</v>
      </c>
      <c r="U57" s="94">
        <f t="shared" si="3"/>
        <v>2031</v>
      </c>
      <c r="V57" s="374"/>
      <c r="W57" s="374"/>
      <c r="X57" s="374"/>
      <c r="Y57" s="370"/>
    </row>
    <row r="58" spans="1:25" s="43" customFormat="1" ht="30" customHeight="1" x14ac:dyDescent="0.2">
      <c r="A58" s="370"/>
      <c r="B58" s="370"/>
      <c r="C58" s="370"/>
      <c r="D58" s="370"/>
      <c r="E58" s="370"/>
      <c r="F58" s="90" t="s">
        <v>39</v>
      </c>
      <c r="G58" s="91" t="s">
        <v>131</v>
      </c>
      <c r="H58" s="91" t="s">
        <v>131</v>
      </c>
      <c r="I58" s="91" t="s">
        <v>222</v>
      </c>
      <c r="J58" s="92">
        <v>6.6</v>
      </c>
      <c r="K58" s="93">
        <v>25</v>
      </c>
      <c r="L58" s="93">
        <v>4</v>
      </c>
      <c r="M58" s="91">
        <v>2014</v>
      </c>
      <c r="N58" s="90">
        <v>2024</v>
      </c>
      <c r="O58" s="90">
        <v>2025</v>
      </c>
      <c r="P58" s="92">
        <v>10</v>
      </c>
      <c r="Q58" s="93" t="s">
        <v>6133</v>
      </c>
      <c r="R58" s="94">
        <f t="shared" si="0"/>
        <v>2024</v>
      </c>
      <c r="S58" s="90">
        <v>2023</v>
      </c>
      <c r="T58" s="90">
        <v>8</v>
      </c>
      <c r="U58" s="94">
        <f t="shared" si="3"/>
        <v>2031</v>
      </c>
      <c r="V58" s="374"/>
      <c r="W58" s="374"/>
      <c r="X58" s="374"/>
      <c r="Y58" s="370"/>
    </row>
    <row r="59" spans="1:25" s="43" customFormat="1" ht="30" customHeight="1" x14ac:dyDescent="0.2">
      <c r="A59" s="370"/>
      <c r="B59" s="370"/>
      <c r="C59" s="370"/>
      <c r="D59" s="370" t="s">
        <v>592</v>
      </c>
      <c r="E59" s="370"/>
      <c r="F59" s="90" t="s">
        <v>39</v>
      </c>
      <c r="G59" s="91" t="s">
        <v>131</v>
      </c>
      <c r="H59" s="91" t="s">
        <v>131</v>
      </c>
      <c r="I59" s="91" t="s">
        <v>222</v>
      </c>
      <c r="J59" s="92">
        <v>20.100000000000001</v>
      </c>
      <c r="K59" s="93">
        <v>89</v>
      </c>
      <c r="L59" s="93">
        <v>5</v>
      </c>
      <c r="M59" s="91">
        <v>2014</v>
      </c>
      <c r="N59" s="90">
        <v>2024</v>
      </c>
      <c r="O59" s="90">
        <v>2025</v>
      </c>
      <c r="P59" s="92">
        <v>10</v>
      </c>
      <c r="Q59" s="93" t="s">
        <v>6133</v>
      </c>
      <c r="R59" s="94">
        <f t="shared" si="0"/>
        <v>2024</v>
      </c>
      <c r="S59" s="90">
        <v>2023</v>
      </c>
      <c r="T59" s="90">
        <v>8</v>
      </c>
      <c r="U59" s="94">
        <f t="shared" si="3"/>
        <v>2031</v>
      </c>
      <c r="V59" s="374"/>
      <c r="W59" s="374"/>
      <c r="X59" s="374"/>
      <c r="Y59" s="370"/>
    </row>
    <row r="60" spans="1:25" s="43" customFormat="1" ht="30" customHeight="1" x14ac:dyDescent="0.2">
      <c r="A60" s="370"/>
      <c r="B60" s="370"/>
      <c r="C60" s="370"/>
      <c r="D60" s="370"/>
      <c r="E60" s="370"/>
      <c r="F60" s="90" t="s">
        <v>39</v>
      </c>
      <c r="G60" s="91" t="s">
        <v>131</v>
      </c>
      <c r="H60" s="91" t="s">
        <v>131</v>
      </c>
      <c r="I60" s="91" t="s">
        <v>222</v>
      </c>
      <c r="J60" s="92">
        <v>30.1</v>
      </c>
      <c r="K60" s="93">
        <v>57</v>
      </c>
      <c r="L60" s="93">
        <v>5</v>
      </c>
      <c r="M60" s="91">
        <v>2014</v>
      </c>
      <c r="N60" s="90">
        <v>2024</v>
      </c>
      <c r="O60" s="90">
        <v>2025</v>
      </c>
      <c r="P60" s="92">
        <v>10</v>
      </c>
      <c r="Q60" s="93" t="s">
        <v>6133</v>
      </c>
      <c r="R60" s="94">
        <f t="shared" si="0"/>
        <v>2024</v>
      </c>
      <c r="S60" s="90">
        <v>2023</v>
      </c>
      <c r="T60" s="90">
        <v>8</v>
      </c>
      <c r="U60" s="94">
        <f t="shared" si="3"/>
        <v>2031</v>
      </c>
      <c r="V60" s="374"/>
      <c r="W60" s="374"/>
      <c r="X60" s="374"/>
      <c r="Y60" s="370"/>
    </row>
    <row r="61" spans="1:25" s="43" customFormat="1" ht="30" customHeight="1" x14ac:dyDescent="0.2">
      <c r="A61" s="370"/>
      <c r="B61" s="370"/>
      <c r="C61" s="370"/>
      <c r="D61" s="370"/>
      <c r="E61" s="370"/>
      <c r="F61" s="90" t="s">
        <v>39</v>
      </c>
      <c r="G61" s="91" t="s">
        <v>131</v>
      </c>
      <c r="H61" s="91" t="s">
        <v>131</v>
      </c>
      <c r="I61" s="91" t="s">
        <v>222</v>
      </c>
      <c r="J61" s="92">
        <v>3.8</v>
      </c>
      <c r="K61" s="93">
        <v>32</v>
      </c>
      <c r="L61" s="93">
        <v>4</v>
      </c>
      <c r="M61" s="91">
        <v>2014</v>
      </c>
      <c r="N61" s="90">
        <v>2024</v>
      </c>
      <c r="O61" s="90">
        <v>2025</v>
      </c>
      <c r="P61" s="92">
        <v>10</v>
      </c>
      <c r="Q61" s="93" t="s">
        <v>6133</v>
      </c>
      <c r="R61" s="94">
        <f t="shared" si="0"/>
        <v>2024</v>
      </c>
      <c r="S61" s="90">
        <v>2023</v>
      </c>
      <c r="T61" s="90">
        <v>8</v>
      </c>
      <c r="U61" s="94">
        <f t="shared" si="3"/>
        <v>2031</v>
      </c>
      <c r="V61" s="374"/>
      <c r="W61" s="374"/>
      <c r="X61" s="374"/>
      <c r="Y61" s="370"/>
    </row>
    <row r="62" spans="1:25" s="43" customFormat="1" ht="30" customHeight="1" x14ac:dyDescent="0.2">
      <c r="A62" s="370"/>
      <c r="B62" s="370"/>
      <c r="C62" s="370"/>
      <c r="D62" s="370" t="s">
        <v>596</v>
      </c>
      <c r="E62" s="370"/>
      <c r="F62" s="90" t="s">
        <v>39</v>
      </c>
      <c r="G62" s="91" t="s">
        <v>131</v>
      </c>
      <c r="H62" s="91" t="s">
        <v>131</v>
      </c>
      <c r="I62" s="91" t="s">
        <v>6148</v>
      </c>
      <c r="J62" s="92">
        <v>15.8</v>
      </c>
      <c r="K62" s="93">
        <v>57</v>
      </c>
      <c r="L62" s="93">
        <v>5</v>
      </c>
      <c r="M62" s="91">
        <v>2014</v>
      </c>
      <c r="N62" s="90">
        <v>2024</v>
      </c>
      <c r="O62" s="90">
        <v>2025</v>
      </c>
      <c r="P62" s="92">
        <v>10</v>
      </c>
      <c r="Q62" s="93" t="s">
        <v>6133</v>
      </c>
      <c r="R62" s="94">
        <f t="shared" si="0"/>
        <v>2024</v>
      </c>
      <c r="S62" s="90">
        <v>2023</v>
      </c>
      <c r="T62" s="90">
        <v>8</v>
      </c>
      <c r="U62" s="94">
        <f t="shared" si="3"/>
        <v>2031</v>
      </c>
      <c r="V62" s="374"/>
      <c r="W62" s="374"/>
      <c r="X62" s="374"/>
      <c r="Y62" s="370"/>
    </row>
    <row r="63" spans="1:25" s="43" customFormat="1" ht="30" customHeight="1" x14ac:dyDescent="0.2">
      <c r="A63" s="370"/>
      <c r="B63" s="370"/>
      <c r="C63" s="370"/>
      <c r="D63" s="370"/>
      <c r="E63" s="370"/>
      <c r="F63" s="90" t="s">
        <v>39</v>
      </c>
      <c r="G63" s="91" t="s">
        <v>131</v>
      </c>
      <c r="H63" s="91" t="s">
        <v>131</v>
      </c>
      <c r="I63" s="91" t="s">
        <v>6148</v>
      </c>
      <c r="J63" s="92">
        <v>8.9</v>
      </c>
      <c r="K63" s="93">
        <v>32</v>
      </c>
      <c r="L63" s="93">
        <v>4</v>
      </c>
      <c r="M63" s="91">
        <v>2014</v>
      </c>
      <c r="N63" s="90">
        <v>2024</v>
      </c>
      <c r="O63" s="90">
        <v>2025</v>
      </c>
      <c r="P63" s="92">
        <v>10</v>
      </c>
      <c r="Q63" s="93" t="s">
        <v>6133</v>
      </c>
      <c r="R63" s="94">
        <f t="shared" si="0"/>
        <v>2024</v>
      </c>
      <c r="S63" s="90">
        <v>2023</v>
      </c>
      <c r="T63" s="90">
        <v>8</v>
      </c>
      <c r="U63" s="94">
        <f t="shared" si="3"/>
        <v>2031</v>
      </c>
      <c r="V63" s="374"/>
      <c r="W63" s="374"/>
      <c r="X63" s="374"/>
      <c r="Y63" s="370"/>
    </row>
    <row r="64" spans="1:25" s="43" customFormat="1" ht="30" customHeight="1" x14ac:dyDescent="0.2">
      <c r="A64" s="370"/>
      <c r="B64" s="370"/>
      <c r="C64" s="370"/>
      <c r="D64" s="267" t="s">
        <v>600</v>
      </c>
      <c r="E64" s="370"/>
      <c r="F64" s="90" t="s">
        <v>39</v>
      </c>
      <c r="G64" s="91" t="s">
        <v>131</v>
      </c>
      <c r="H64" s="91" t="s">
        <v>131</v>
      </c>
      <c r="I64" s="91" t="s">
        <v>6148</v>
      </c>
      <c r="J64" s="92">
        <v>6.5</v>
      </c>
      <c r="K64" s="93">
        <v>32</v>
      </c>
      <c r="L64" s="93">
        <v>4</v>
      </c>
      <c r="M64" s="91">
        <v>2014</v>
      </c>
      <c r="N64" s="90">
        <v>2024</v>
      </c>
      <c r="O64" s="90">
        <v>2025</v>
      </c>
      <c r="P64" s="92">
        <v>10</v>
      </c>
      <c r="Q64" s="93" t="s">
        <v>6133</v>
      </c>
      <c r="R64" s="94">
        <f t="shared" si="0"/>
        <v>2024</v>
      </c>
      <c r="S64" s="90">
        <v>2023</v>
      </c>
      <c r="T64" s="90">
        <v>8</v>
      </c>
      <c r="U64" s="94">
        <f t="shared" si="3"/>
        <v>2031</v>
      </c>
      <c r="V64" s="374"/>
      <c r="W64" s="374"/>
      <c r="X64" s="374"/>
      <c r="Y64" s="370"/>
    </row>
    <row r="65" spans="1:25" s="43" customFormat="1" ht="30" customHeight="1" x14ac:dyDescent="0.2">
      <c r="A65" s="370"/>
      <c r="B65" s="370"/>
      <c r="C65" s="370"/>
      <c r="D65" s="267" t="s">
        <v>601</v>
      </c>
      <c r="E65" s="370"/>
      <c r="F65" s="90" t="s">
        <v>39</v>
      </c>
      <c r="G65" s="91" t="s">
        <v>131</v>
      </c>
      <c r="H65" s="91" t="s">
        <v>131</v>
      </c>
      <c r="I65" s="91" t="s">
        <v>6148</v>
      </c>
      <c r="J65" s="92">
        <v>6.7</v>
      </c>
      <c r="K65" s="93">
        <v>32</v>
      </c>
      <c r="L65" s="93">
        <v>4</v>
      </c>
      <c r="M65" s="91">
        <v>2014</v>
      </c>
      <c r="N65" s="90">
        <v>2024</v>
      </c>
      <c r="O65" s="90">
        <v>2025</v>
      </c>
      <c r="P65" s="92">
        <v>10</v>
      </c>
      <c r="Q65" s="93" t="s">
        <v>6133</v>
      </c>
      <c r="R65" s="94">
        <f t="shared" si="0"/>
        <v>2024</v>
      </c>
      <c r="S65" s="90">
        <v>2023</v>
      </c>
      <c r="T65" s="90">
        <v>8</v>
      </c>
      <c r="U65" s="94">
        <f t="shared" si="3"/>
        <v>2031</v>
      </c>
      <c r="V65" s="374"/>
      <c r="W65" s="374"/>
      <c r="X65" s="374"/>
      <c r="Y65" s="370"/>
    </row>
    <row r="66" spans="1:25" s="43" customFormat="1" ht="30" customHeight="1" x14ac:dyDescent="0.2">
      <c r="A66" s="370"/>
      <c r="B66" s="370"/>
      <c r="C66" s="370"/>
      <c r="D66" s="267" t="s">
        <v>602</v>
      </c>
      <c r="E66" s="370"/>
      <c r="F66" s="90" t="s">
        <v>39</v>
      </c>
      <c r="G66" s="91" t="s">
        <v>131</v>
      </c>
      <c r="H66" s="91" t="s">
        <v>131</v>
      </c>
      <c r="I66" s="91" t="s">
        <v>6148</v>
      </c>
      <c r="J66" s="92">
        <v>7.9</v>
      </c>
      <c r="K66" s="93">
        <v>32</v>
      </c>
      <c r="L66" s="93">
        <v>4</v>
      </c>
      <c r="M66" s="91">
        <v>2014</v>
      </c>
      <c r="N66" s="90">
        <v>2024</v>
      </c>
      <c r="O66" s="90">
        <v>2025</v>
      </c>
      <c r="P66" s="92">
        <v>10</v>
      </c>
      <c r="Q66" s="93" t="s">
        <v>6133</v>
      </c>
      <c r="R66" s="94">
        <f t="shared" si="0"/>
        <v>2024</v>
      </c>
      <c r="S66" s="90">
        <v>2023</v>
      </c>
      <c r="T66" s="90">
        <v>8</v>
      </c>
      <c r="U66" s="94">
        <f t="shared" si="3"/>
        <v>2031</v>
      </c>
      <c r="V66" s="374"/>
      <c r="W66" s="374"/>
      <c r="X66" s="374"/>
      <c r="Y66" s="370"/>
    </row>
    <row r="67" spans="1:25" s="43" customFormat="1" ht="30" customHeight="1" x14ac:dyDescent="0.2">
      <c r="A67" s="370"/>
      <c r="B67" s="370"/>
      <c r="C67" s="370"/>
      <c r="D67" s="267" t="s">
        <v>603</v>
      </c>
      <c r="E67" s="370"/>
      <c r="F67" s="90" t="s">
        <v>39</v>
      </c>
      <c r="G67" s="91" t="s">
        <v>131</v>
      </c>
      <c r="H67" s="91" t="s">
        <v>131</v>
      </c>
      <c r="I67" s="91" t="s">
        <v>6148</v>
      </c>
      <c r="J67" s="92">
        <v>5</v>
      </c>
      <c r="K67" s="93">
        <v>32</v>
      </c>
      <c r="L67" s="93">
        <v>4</v>
      </c>
      <c r="M67" s="91">
        <v>2014</v>
      </c>
      <c r="N67" s="90">
        <v>2024</v>
      </c>
      <c r="O67" s="90">
        <v>2025</v>
      </c>
      <c r="P67" s="92">
        <v>10</v>
      </c>
      <c r="Q67" s="93" t="s">
        <v>6133</v>
      </c>
      <c r="R67" s="94">
        <f t="shared" si="0"/>
        <v>2024</v>
      </c>
      <c r="S67" s="90">
        <v>2023</v>
      </c>
      <c r="T67" s="90">
        <v>8</v>
      </c>
      <c r="U67" s="94">
        <f t="shared" si="3"/>
        <v>2031</v>
      </c>
      <c r="V67" s="374"/>
      <c r="W67" s="374"/>
      <c r="X67" s="374"/>
      <c r="Y67" s="370"/>
    </row>
    <row r="68" spans="1:25" s="43" customFormat="1" ht="30" customHeight="1" x14ac:dyDescent="0.2">
      <c r="A68" s="370"/>
      <c r="B68" s="370"/>
      <c r="C68" s="370"/>
      <c r="D68" s="267" t="s">
        <v>6160</v>
      </c>
      <c r="E68" s="370"/>
      <c r="F68" s="90" t="s">
        <v>39</v>
      </c>
      <c r="G68" s="91" t="s">
        <v>131</v>
      </c>
      <c r="H68" s="91" t="s">
        <v>131</v>
      </c>
      <c r="I68" s="91" t="s">
        <v>6148</v>
      </c>
      <c r="J68" s="92">
        <v>7.4</v>
      </c>
      <c r="K68" s="93">
        <v>32</v>
      </c>
      <c r="L68" s="93">
        <v>4</v>
      </c>
      <c r="M68" s="91">
        <v>2014</v>
      </c>
      <c r="N68" s="90">
        <v>2024</v>
      </c>
      <c r="O68" s="90">
        <v>2025</v>
      </c>
      <c r="P68" s="92">
        <v>10</v>
      </c>
      <c r="Q68" s="93" t="s">
        <v>6133</v>
      </c>
      <c r="R68" s="94">
        <f t="shared" si="0"/>
        <v>2024</v>
      </c>
      <c r="S68" s="90">
        <v>2023</v>
      </c>
      <c r="T68" s="90">
        <v>8</v>
      </c>
      <c r="U68" s="94">
        <f t="shared" si="3"/>
        <v>2031</v>
      </c>
      <c r="V68" s="374"/>
      <c r="W68" s="374"/>
      <c r="X68" s="374"/>
      <c r="Y68" s="370"/>
    </row>
    <row r="69" spans="1:25" s="43" customFormat="1" ht="30" customHeight="1" x14ac:dyDescent="0.2">
      <c r="A69" s="370"/>
      <c r="B69" s="370"/>
      <c r="C69" s="370"/>
      <c r="D69" s="267" t="s">
        <v>6161</v>
      </c>
      <c r="E69" s="370"/>
      <c r="F69" s="90" t="s">
        <v>39</v>
      </c>
      <c r="G69" s="91" t="s">
        <v>131</v>
      </c>
      <c r="H69" s="91" t="s">
        <v>131</v>
      </c>
      <c r="I69" s="91" t="s">
        <v>6148</v>
      </c>
      <c r="J69" s="92">
        <v>7.5</v>
      </c>
      <c r="K69" s="93">
        <v>32</v>
      </c>
      <c r="L69" s="93">
        <v>4</v>
      </c>
      <c r="M69" s="91">
        <v>2014</v>
      </c>
      <c r="N69" s="90">
        <v>2024</v>
      </c>
      <c r="O69" s="90">
        <v>2025</v>
      </c>
      <c r="P69" s="92">
        <v>10</v>
      </c>
      <c r="Q69" s="93" t="s">
        <v>6133</v>
      </c>
      <c r="R69" s="94">
        <f t="shared" si="0"/>
        <v>2024</v>
      </c>
      <c r="S69" s="90">
        <v>2023</v>
      </c>
      <c r="T69" s="90">
        <v>8</v>
      </c>
      <c r="U69" s="94">
        <f t="shared" si="3"/>
        <v>2031</v>
      </c>
      <c r="V69" s="374"/>
      <c r="W69" s="374"/>
      <c r="X69" s="374"/>
      <c r="Y69" s="370"/>
    </row>
    <row r="70" spans="1:25" s="43" customFormat="1" ht="30" customHeight="1" x14ac:dyDescent="0.2">
      <c r="A70" s="370"/>
      <c r="B70" s="370"/>
      <c r="C70" s="370"/>
      <c r="D70" s="267" t="s">
        <v>6162</v>
      </c>
      <c r="E70" s="370"/>
      <c r="F70" s="90" t="s">
        <v>39</v>
      </c>
      <c r="G70" s="91" t="s">
        <v>131</v>
      </c>
      <c r="H70" s="91" t="s">
        <v>131</v>
      </c>
      <c r="I70" s="91" t="s">
        <v>222</v>
      </c>
      <c r="J70" s="92">
        <v>5.6</v>
      </c>
      <c r="K70" s="93">
        <v>32</v>
      </c>
      <c r="L70" s="93">
        <v>4</v>
      </c>
      <c r="M70" s="91">
        <v>2014</v>
      </c>
      <c r="N70" s="90">
        <v>2024</v>
      </c>
      <c r="O70" s="90">
        <v>2025</v>
      </c>
      <c r="P70" s="92">
        <v>10</v>
      </c>
      <c r="Q70" s="93" t="s">
        <v>6133</v>
      </c>
      <c r="R70" s="94">
        <f t="shared" si="0"/>
        <v>2024</v>
      </c>
      <c r="S70" s="90">
        <v>2023</v>
      </c>
      <c r="T70" s="90">
        <v>8</v>
      </c>
      <c r="U70" s="94">
        <f t="shared" si="3"/>
        <v>2031</v>
      </c>
      <c r="V70" s="374"/>
      <c r="W70" s="374"/>
      <c r="X70" s="374"/>
      <c r="Y70" s="370"/>
    </row>
    <row r="71" spans="1:25" s="43" customFormat="1" ht="30" customHeight="1" x14ac:dyDescent="0.2">
      <c r="A71" s="370"/>
      <c r="B71" s="370"/>
      <c r="C71" s="370"/>
      <c r="D71" s="267" t="s">
        <v>6163</v>
      </c>
      <c r="E71" s="370"/>
      <c r="F71" s="90" t="s">
        <v>39</v>
      </c>
      <c r="G71" s="91" t="s">
        <v>131</v>
      </c>
      <c r="H71" s="91" t="s">
        <v>131</v>
      </c>
      <c r="I71" s="91" t="s">
        <v>6148</v>
      </c>
      <c r="J71" s="92">
        <v>10</v>
      </c>
      <c r="K71" s="93">
        <v>32</v>
      </c>
      <c r="L71" s="93">
        <v>4</v>
      </c>
      <c r="M71" s="91">
        <v>2014</v>
      </c>
      <c r="N71" s="90">
        <v>2024</v>
      </c>
      <c r="O71" s="90">
        <v>2025</v>
      </c>
      <c r="P71" s="92">
        <v>10</v>
      </c>
      <c r="Q71" s="93" t="s">
        <v>6133</v>
      </c>
      <c r="R71" s="94">
        <f t="shared" si="0"/>
        <v>2024</v>
      </c>
      <c r="S71" s="90">
        <v>2023</v>
      </c>
      <c r="T71" s="90">
        <v>8</v>
      </c>
      <c r="U71" s="94">
        <f t="shared" si="3"/>
        <v>2031</v>
      </c>
      <c r="V71" s="374"/>
      <c r="W71" s="374"/>
      <c r="X71" s="374"/>
      <c r="Y71" s="370"/>
    </row>
    <row r="72" spans="1:25" s="43" customFormat="1" ht="30" customHeight="1" x14ac:dyDescent="0.2">
      <c r="A72" s="370"/>
      <c r="B72" s="370"/>
      <c r="C72" s="370"/>
      <c r="D72" s="370" t="s">
        <v>6164</v>
      </c>
      <c r="E72" s="370"/>
      <c r="F72" s="90" t="s">
        <v>39</v>
      </c>
      <c r="G72" s="91" t="s">
        <v>131</v>
      </c>
      <c r="H72" s="91" t="s">
        <v>131</v>
      </c>
      <c r="I72" s="91" t="s">
        <v>6148</v>
      </c>
      <c r="J72" s="92">
        <v>1.1000000000000001</v>
      </c>
      <c r="K72" s="93">
        <v>89</v>
      </c>
      <c r="L72" s="93">
        <v>5</v>
      </c>
      <c r="M72" s="91">
        <v>2014</v>
      </c>
      <c r="N72" s="90">
        <v>2024</v>
      </c>
      <c r="O72" s="90">
        <v>2025</v>
      </c>
      <c r="P72" s="92">
        <v>10</v>
      </c>
      <c r="Q72" s="93" t="s">
        <v>6133</v>
      </c>
      <c r="R72" s="94">
        <f t="shared" si="0"/>
        <v>2024</v>
      </c>
      <c r="S72" s="90">
        <v>2023</v>
      </c>
      <c r="T72" s="90">
        <v>8</v>
      </c>
      <c r="U72" s="94">
        <f t="shared" si="3"/>
        <v>2031</v>
      </c>
      <c r="V72" s="374"/>
      <c r="W72" s="374"/>
      <c r="X72" s="374"/>
      <c r="Y72" s="370"/>
    </row>
    <row r="73" spans="1:25" s="43" customFormat="1" ht="30" customHeight="1" x14ac:dyDescent="0.2">
      <c r="A73" s="370"/>
      <c r="B73" s="370"/>
      <c r="C73" s="370"/>
      <c r="D73" s="370"/>
      <c r="E73" s="370"/>
      <c r="F73" s="90" t="s">
        <v>39</v>
      </c>
      <c r="G73" s="91" t="s">
        <v>131</v>
      </c>
      <c r="H73" s="91" t="s">
        <v>131</v>
      </c>
      <c r="I73" s="91" t="s">
        <v>6148</v>
      </c>
      <c r="J73" s="92">
        <v>24.1</v>
      </c>
      <c r="K73" s="93">
        <v>57</v>
      </c>
      <c r="L73" s="93">
        <v>5</v>
      </c>
      <c r="M73" s="91">
        <v>2014</v>
      </c>
      <c r="N73" s="90">
        <v>2024</v>
      </c>
      <c r="O73" s="90">
        <v>2025</v>
      </c>
      <c r="P73" s="92">
        <v>10</v>
      </c>
      <c r="Q73" s="93" t="s">
        <v>6133</v>
      </c>
      <c r="R73" s="94">
        <f t="shared" si="0"/>
        <v>2024</v>
      </c>
      <c r="S73" s="90">
        <v>2023</v>
      </c>
      <c r="T73" s="90">
        <v>8</v>
      </c>
      <c r="U73" s="94">
        <f t="shared" si="3"/>
        <v>2031</v>
      </c>
      <c r="V73" s="374"/>
      <c r="W73" s="374"/>
      <c r="X73" s="374"/>
      <c r="Y73" s="370"/>
    </row>
    <row r="74" spans="1:25" s="43" customFormat="1" ht="30" customHeight="1" x14ac:dyDescent="0.2">
      <c r="A74" s="370"/>
      <c r="B74" s="370"/>
      <c r="C74" s="370"/>
      <c r="D74" s="370"/>
      <c r="E74" s="370"/>
      <c r="F74" s="90" t="s">
        <v>39</v>
      </c>
      <c r="G74" s="91" t="s">
        <v>131</v>
      </c>
      <c r="H74" s="91" t="s">
        <v>131</v>
      </c>
      <c r="I74" s="91" t="s">
        <v>6148</v>
      </c>
      <c r="J74" s="92">
        <v>11.4</v>
      </c>
      <c r="K74" s="93">
        <v>32</v>
      </c>
      <c r="L74" s="93">
        <v>4</v>
      </c>
      <c r="M74" s="91">
        <v>2014</v>
      </c>
      <c r="N74" s="90">
        <v>2024</v>
      </c>
      <c r="O74" s="90">
        <v>2025</v>
      </c>
      <c r="P74" s="92">
        <v>10</v>
      </c>
      <c r="Q74" s="93" t="s">
        <v>6133</v>
      </c>
      <c r="R74" s="94">
        <f t="shared" ref="R74:R137" si="4">IF(M74="","",M74+P74)</f>
        <v>2024</v>
      </c>
      <c r="S74" s="90">
        <v>2023</v>
      </c>
      <c r="T74" s="90">
        <v>8</v>
      </c>
      <c r="U74" s="94">
        <f t="shared" si="3"/>
        <v>2031</v>
      </c>
      <c r="V74" s="374"/>
      <c r="W74" s="374"/>
      <c r="X74" s="374"/>
      <c r="Y74" s="370"/>
    </row>
    <row r="75" spans="1:25" s="43" customFormat="1" ht="30" customHeight="1" x14ac:dyDescent="0.2">
      <c r="A75" s="370"/>
      <c r="B75" s="370"/>
      <c r="C75" s="370"/>
      <c r="D75" s="267" t="s">
        <v>6165</v>
      </c>
      <c r="E75" s="370"/>
      <c r="F75" s="90" t="s">
        <v>39</v>
      </c>
      <c r="G75" s="91" t="s">
        <v>131</v>
      </c>
      <c r="H75" s="91" t="s">
        <v>131</v>
      </c>
      <c r="I75" s="91" t="s">
        <v>6148</v>
      </c>
      <c r="J75" s="92">
        <v>7.1</v>
      </c>
      <c r="K75" s="93">
        <v>32</v>
      </c>
      <c r="L75" s="93">
        <v>4</v>
      </c>
      <c r="M75" s="91">
        <v>2014</v>
      </c>
      <c r="N75" s="90">
        <v>2024</v>
      </c>
      <c r="O75" s="90">
        <v>2025</v>
      </c>
      <c r="P75" s="92">
        <v>10</v>
      </c>
      <c r="Q75" s="93" t="s">
        <v>6133</v>
      </c>
      <c r="R75" s="94">
        <f t="shared" si="4"/>
        <v>2024</v>
      </c>
      <c r="S75" s="90">
        <v>2023</v>
      </c>
      <c r="T75" s="90">
        <v>8</v>
      </c>
      <c r="U75" s="94">
        <f t="shared" si="3"/>
        <v>2031</v>
      </c>
      <c r="V75" s="374"/>
      <c r="W75" s="374"/>
      <c r="X75" s="374"/>
      <c r="Y75" s="370"/>
    </row>
    <row r="76" spans="1:25" s="43" customFormat="1" ht="30" customHeight="1" x14ac:dyDescent="0.2">
      <c r="A76" s="370"/>
      <c r="B76" s="370"/>
      <c r="C76" s="370"/>
      <c r="D76" s="267" t="s">
        <v>6166</v>
      </c>
      <c r="E76" s="370"/>
      <c r="F76" s="90" t="s">
        <v>39</v>
      </c>
      <c r="G76" s="91" t="s">
        <v>131</v>
      </c>
      <c r="H76" s="91" t="s">
        <v>131</v>
      </c>
      <c r="I76" s="91" t="s">
        <v>6148</v>
      </c>
      <c r="J76" s="92">
        <v>5.7</v>
      </c>
      <c r="K76" s="93">
        <v>32</v>
      </c>
      <c r="L76" s="93">
        <v>4</v>
      </c>
      <c r="M76" s="91">
        <v>2014</v>
      </c>
      <c r="N76" s="90">
        <v>2024</v>
      </c>
      <c r="O76" s="90">
        <v>2025</v>
      </c>
      <c r="P76" s="92">
        <v>10</v>
      </c>
      <c r="Q76" s="93" t="s">
        <v>6133</v>
      </c>
      <c r="R76" s="94">
        <f t="shared" si="4"/>
        <v>2024</v>
      </c>
      <c r="S76" s="90">
        <v>2023</v>
      </c>
      <c r="T76" s="90">
        <v>8</v>
      </c>
      <c r="U76" s="94">
        <f t="shared" si="3"/>
        <v>2031</v>
      </c>
      <c r="V76" s="374"/>
      <c r="W76" s="374"/>
      <c r="X76" s="374"/>
      <c r="Y76" s="370"/>
    </row>
    <row r="77" spans="1:25" s="43" customFormat="1" ht="30" customHeight="1" x14ac:dyDescent="0.2">
      <c r="A77" s="370"/>
      <c r="B77" s="370"/>
      <c r="C77" s="370"/>
      <c r="D77" s="370" t="s">
        <v>6167</v>
      </c>
      <c r="E77" s="370"/>
      <c r="F77" s="90" t="s">
        <v>39</v>
      </c>
      <c r="G77" s="91" t="s">
        <v>131</v>
      </c>
      <c r="H77" s="91" t="s">
        <v>131</v>
      </c>
      <c r="I77" s="91" t="s">
        <v>6148</v>
      </c>
      <c r="J77" s="92">
        <v>6.2</v>
      </c>
      <c r="K77" s="93">
        <v>57</v>
      </c>
      <c r="L77" s="93">
        <v>5</v>
      </c>
      <c r="M77" s="91">
        <v>2014</v>
      </c>
      <c r="N77" s="90">
        <v>2024</v>
      </c>
      <c r="O77" s="90">
        <v>2025</v>
      </c>
      <c r="P77" s="92">
        <v>10</v>
      </c>
      <c r="Q77" s="93" t="s">
        <v>6133</v>
      </c>
      <c r="R77" s="94">
        <f t="shared" si="4"/>
        <v>2024</v>
      </c>
      <c r="S77" s="90">
        <v>2023</v>
      </c>
      <c r="T77" s="90">
        <v>8</v>
      </c>
      <c r="U77" s="94">
        <f t="shared" si="3"/>
        <v>2031</v>
      </c>
      <c r="V77" s="374"/>
      <c r="W77" s="374"/>
      <c r="X77" s="374"/>
      <c r="Y77" s="370"/>
    </row>
    <row r="78" spans="1:25" s="43" customFormat="1" ht="30" customHeight="1" x14ac:dyDescent="0.2">
      <c r="A78" s="370"/>
      <c r="B78" s="370"/>
      <c r="C78" s="370"/>
      <c r="D78" s="370"/>
      <c r="E78" s="370"/>
      <c r="F78" s="90" t="s">
        <v>39</v>
      </c>
      <c r="G78" s="91" t="s">
        <v>131</v>
      </c>
      <c r="H78" s="91" t="s">
        <v>131</v>
      </c>
      <c r="I78" s="91" t="s">
        <v>6148</v>
      </c>
      <c r="J78" s="92">
        <v>17.7</v>
      </c>
      <c r="K78" s="93">
        <v>32</v>
      </c>
      <c r="L78" s="93">
        <v>4</v>
      </c>
      <c r="M78" s="91">
        <v>2014</v>
      </c>
      <c r="N78" s="90">
        <v>2024</v>
      </c>
      <c r="O78" s="90">
        <v>2025</v>
      </c>
      <c r="P78" s="92">
        <v>10</v>
      </c>
      <c r="Q78" s="93" t="s">
        <v>6133</v>
      </c>
      <c r="R78" s="94">
        <f t="shared" si="4"/>
        <v>2024</v>
      </c>
      <c r="S78" s="90">
        <v>2023</v>
      </c>
      <c r="T78" s="90">
        <v>8</v>
      </c>
      <c r="U78" s="94">
        <f t="shared" si="3"/>
        <v>2031</v>
      </c>
      <c r="V78" s="374"/>
      <c r="W78" s="374"/>
      <c r="X78" s="374"/>
      <c r="Y78" s="370"/>
    </row>
    <row r="79" spans="1:25" s="43" customFormat="1" ht="30" customHeight="1" x14ac:dyDescent="0.2">
      <c r="A79" s="370"/>
      <c r="B79" s="370"/>
      <c r="C79" s="370"/>
      <c r="D79" s="370" t="s">
        <v>6168</v>
      </c>
      <c r="E79" s="370"/>
      <c r="F79" s="90" t="s">
        <v>39</v>
      </c>
      <c r="G79" s="91" t="s">
        <v>131</v>
      </c>
      <c r="H79" s="91" t="s">
        <v>131</v>
      </c>
      <c r="I79" s="91" t="s">
        <v>6148</v>
      </c>
      <c r="J79" s="92">
        <v>12.9</v>
      </c>
      <c r="K79" s="93">
        <v>159</v>
      </c>
      <c r="L79" s="93">
        <v>6</v>
      </c>
      <c r="M79" s="91">
        <v>2014</v>
      </c>
      <c r="N79" s="90">
        <v>2024</v>
      </c>
      <c r="O79" s="90">
        <v>2025</v>
      </c>
      <c r="P79" s="92">
        <v>10</v>
      </c>
      <c r="Q79" s="93" t="s">
        <v>6133</v>
      </c>
      <c r="R79" s="94">
        <f t="shared" si="4"/>
        <v>2024</v>
      </c>
      <c r="S79" s="90">
        <v>2023</v>
      </c>
      <c r="T79" s="90">
        <v>8</v>
      </c>
      <c r="U79" s="94">
        <f t="shared" si="3"/>
        <v>2031</v>
      </c>
      <c r="V79" s="374"/>
      <c r="W79" s="374"/>
      <c r="X79" s="374"/>
      <c r="Y79" s="370"/>
    </row>
    <row r="80" spans="1:25" s="43" customFormat="1" ht="30" customHeight="1" x14ac:dyDescent="0.2">
      <c r="A80" s="370"/>
      <c r="B80" s="370"/>
      <c r="C80" s="370"/>
      <c r="D80" s="370"/>
      <c r="E80" s="370"/>
      <c r="F80" s="90" t="s">
        <v>39</v>
      </c>
      <c r="G80" s="91" t="s">
        <v>131</v>
      </c>
      <c r="H80" s="91" t="s">
        <v>131</v>
      </c>
      <c r="I80" s="91" t="s">
        <v>6148</v>
      </c>
      <c r="J80" s="92">
        <v>15.2</v>
      </c>
      <c r="K80" s="93">
        <v>32</v>
      </c>
      <c r="L80" s="93">
        <v>4</v>
      </c>
      <c r="M80" s="91">
        <v>2014</v>
      </c>
      <c r="N80" s="90">
        <v>2024</v>
      </c>
      <c r="O80" s="90">
        <v>2025</v>
      </c>
      <c r="P80" s="92">
        <v>10</v>
      </c>
      <c r="Q80" s="93" t="s">
        <v>6133</v>
      </c>
      <c r="R80" s="94">
        <f t="shared" si="4"/>
        <v>2024</v>
      </c>
      <c r="S80" s="90">
        <v>2023</v>
      </c>
      <c r="T80" s="90">
        <v>8</v>
      </c>
      <c r="U80" s="94">
        <f t="shared" si="3"/>
        <v>2031</v>
      </c>
      <c r="V80" s="374"/>
      <c r="W80" s="374"/>
      <c r="X80" s="374"/>
      <c r="Y80" s="370"/>
    </row>
    <row r="81" spans="1:25" s="43" customFormat="1" ht="30" customHeight="1" x14ac:dyDescent="0.2">
      <c r="A81" s="370"/>
      <c r="B81" s="370"/>
      <c r="C81" s="370"/>
      <c r="D81" s="370" t="s">
        <v>6169</v>
      </c>
      <c r="E81" s="370"/>
      <c r="F81" s="90" t="s">
        <v>39</v>
      </c>
      <c r="G81" s="91" t="s">
        <v>131</v>
      </c>
      <c r="H81" s="91" t="s">
        <v>131</v>
      </c>
      <c r="I81" s="91" t="s">
        <v>6148</v>
      </c>
      <c r="J81" s="92">
        <v>41.4</v>
      </c>
      <c r="K81" s="93">
        <v>108</v>
      </c>
      <c r="L81" s="93">
        <v>5</v>
      </c>
      <c r="M81" s="91">
        <v>2014</v>
      </c>
      <c r="N81" s="90">
        <v>2024</v>
      </c>
      <c r="O81" s="90">
        <v>2025</v>
      </c>
      <c r="P81" s="92">
        <v>10</v>
      </c>
      <c r="Q81" s="93" t="s">
        <v>6133</v>
      </c>
      <c r="R81" s="94">
        <f t="shared" si="4"/>
        <v>2024</v>
      </c>
      <c r="S81" s="90">
        <v>2023</v>
      </c>
      <c r="T81" s="90">
        <v>8</v>
      </c>
      <c r="U81" s="94">
        <f t="shared" si="3"/>
        <v>2031</v>
      </c>
      <c r="V81" s="374"/>
      <c r="W81" s="374"/>
      <c r="X81" s="374"/>
      <c r="Y81" s="370"/>
    </row>
    <row r="82" spans="1:25" s="43" customFormat="1" ht="30" customHeight="1" x14ac:dyDescent="0.2">
      <c r="A82" s="370"/>
      <c r="B82" s="370"/>
      <c r="C82" s="370"/>
      <c r="D82" s="370"/>
      <c r="E82" s="370"/>
      <c r="F82" s="90" t="s">
        <v>39</v>
      </c>
      <c r="G82" s="91" t="s">
        <v>131</v>
      </c>
      <c r="H82" s="91" t="s">
        <v>131</v>
      </c>
      <c r="I82" s="91" t="s">
        <v>6148</v>
      </c>
      <c r="J82" s="92">
        <v>62.8</v>
      </c>
      <c r="K82" s="93">
        <v>57</v>
      </c>
      <c r="L82" s="93">
        <v>5</v>
      </c>
      <c r="M82" s="91">
        <v>2014</v>
      </c>
      <c r="N82" s="90">
        <v>2024</v>
      </c>
      <c r="O82" s="90">
        <v>2025</v>
      </c>
      <c r="P82" s="92">
        <v>10</v>
      </c>
      <c r="Q82" s="93" t="s">
        <v>6133</v>
      </c>
      <c r="R82" s="94">
        <f t="shared" si="4"/>
        <v>2024</v>
      </c>
      <c r="S82" s="90">
        <v>2023</v>
      </c>
      <c r="T82" s="90">
        <v>8</v>
      </c>
      <c r="U82" s="94">
        <f t="shared" si="3"/>
        <v>2031</v>
      </c>
      <c r="V82" s="374"/>
      <c r="W82" s="374"/>
      <c r="X82" s="374"/>
      <c r="Y82" s="370"/>
    </row>
    <row r="83" spans="1:25" s="43" customFormat="1" ht="30" customHeight="1" x14ac:dyDescent="0.2">
      <c r="A83" s="370"/>
      <c r="B83" s="370"/>
      <c r="C83" s="370"/>
      <c r="D83" s="370"/>
      <c r="E83" s="370"/>
      <c r="F83" s="90" t="s">
        <v>39</v>
      </c>
      <c r="G83" s="91" t="s">
        <v>131</v>
      </c>
      <c r="H83" s="91" t="s">
        <v>131</v>
      </c>
      <c r="I83" s="91" t="s">
        <v>6148</v>
      </c>
      <c r="J83" s="92">
        <v>1</v>
      </c>
      <c r="K83" s="93">
        <v>32</v>
      </c>
      <c r="L83" s="93">
        <v>4</v>
      </c>
      <c r="M83" s="91">
        <v>2014</v>
      </c>
      <c r="N83" s="90">
        <v>2024</v>
      </c>
      <c r="O83" s="90">
        <v>2025</v>
      </c>
      <c r="P83" s="92">
        <v>10</v>
      </c>
      <c r="Q83" s="93" t="s">
        <v>6133</v>
      </c>
      <c r="R83" s="94">
        <f t="shared" si="4"/>
        <v>2024</v>
      </c>
      <c r="S83" s="90">
        <v>2023</v>
      </c>
      <c r="T83" s="90">
        <v>8</v>
      </c>
      <c r="U83" s="94">
        <f t="shared" si="3"/>
        <v>2031</v>
      </c>
      <c r="V83" s="374"/>
      <c r="W83" s="374"/>
      <c r="X83" s="374"/>
      <c r="Y83" s="370"/>
    </row>
    <row r="84" spans="1:25" s="43" customFormat="1" ht="30" customHeight="1" x14ac:dyDescent="0.2">
      <c r="A84" s="370"/>
      <c r="B84" s="370"/>
      <c r="C84" s="370"/>
      <c r="D84" s="370" t="s">
        <v>6170</v>
      </c>
      <c r="E84" s="370"/>
      <c r="F84" s="90" t="s">
        <v>39</v>
      </c>
      <c r="G84" s="91" t="s">
        <v>131</v>
      </c>
      <c r="H84" s="91" t="s">
        <v>131</v>
      </c>
      <c r="I84" s="91" t="s">
        <v>6148</v>
      </c>
      <c r="J84" s="92">
        <v>17.5</v>
      </c>
      <c r="K84" s="93">
        <v>57</v>
      </c>
      <c r="L84" s="93">
        <v>5</v>
      </c>
      <c r="M84" s="91">
        <v>2014</v>
      </c>
      <c r="N84" s="90">
        <v>2024</v>
      </c>
      <c r="O84" s="90">
        <v>2025</v>
      </c>
      <c r="P84" s="92">
        <v>10</v>
      </c>
      <c r="Q84" s="93" t="s">
        <v>6133</v>
      </c>
      <c r="R84" s="94">
        <f t="shared" si="4"/>
        <v>2024</v>
      </c>
      <c r="S84" s="90">
        <v>2023</v>
      </c>
      <c r="T84" s="90">
        <v>8</v>
      </c>
      <c r="U84" s="94">
        <f t="shared" si="3"/>
        <v>2031</v>
      </c>
      <c r="V84" s="374"/>
      <c r="W84" s="374"/>
      <c r="X84" s="374"/>
      <c r="Y84" s="370"/>
    </row>
    <row r="85" spans="1:25" s="43" customFormat="1" ht="30" customHeight="1" x14ac:dyDescent="0.2">
      <c r="A85" s="370"/>
      <c r="B85" s="370"/>
      <c r="C85" s="370"/>
      <c r="D85" s="370"/>
      <c r="E85" s="370"/>
      <c r="F85" s="90" t="s">
        <v>39</v>
      </c>
      <c r="G85" s="91" t="s">
        <v>131</v>
      </c>
      <c r="H85" s="91" t="s">
        <v>131</v>
      </c>
      <c r="I85" s="91" t="s">
        <v>6148</v>
      </c>
      <c r="J85" s="92">
        <v>7</v>
      </c>
      <c r="K85" s="93">
        <v>32</v>
      </c>
      <c r="L85" s="93">
        <v>4</v>
      </c>
      <c r="M85" s="91">
        <v>2014</v>
      </c>
      <c r="N85" s="90">
        <v>2024</v>
      </c>
      <c r="O85" s="90">
        <v>2025</v>
      </c>
      <c r="P85" s="92">
        <v>10</v>
      </c>
      <c r="Q85" s="93" t="s">
        <v>6133</v>
      </c>
      <c r="R85" s="94">
        <f t="shared" si="4"/>
        <v>2024</v>
      </c>
      <c r="S85" s="90">
        <v>2023</v>
      </c>
      <c r="T85" s="90">
        <v>8</v>
      </c>
      <c r="U85" s="94">
        <f t="shared" si="3"/>
        <v>2031</v>
      </c>
      <c r="V85" s="374"/>
      <c r="W85" s="374"/>
      <c r="X85" s="374"/>
      <c r="Y85" s="370"/>
    </row>
    <row r="86" spans="1:25" s="43" customFormat="1" ht="30" customHeight="1" x14ac:dyDescent="0.2">
      <c r="A86" s="370"/>
      <c r="B86" s="370"/>
      <c r="C86" s="370"/>
      <c r="D86" s="267" t="s">
        <v>6171</v>
      </c>
      <c r="E86" s="370"/>
      <c r="F86" s="90" t="s">
        <v>39</v>
      </c>
      <c r="G86" s="91" t="s">
        <v>131</v>
      </c>
      <c r="H86" s="91" t="s">
        <v>131</v>
      </c>
      <c r="I86" s="91" t="s">
        <v>6148</v>
      </c>
      <c r="J86" s="92">
        <v>2.8</v>
      </c>
      <c r="K86" s="93">
        <v>32</v>
      </c>
      <c r="L86" s="93">
        <v>5</v>
      </c>
      <c r="M86" s="91">
        <v>2014</v>
      </c>
      <c r="N86" s="90">
        <v>2024</v>
      </c>
      <c r="O86" s="90">
        <v>2025</v>
      </c>
      <c r="P86" s="92">
        <v>10</v>
      </c>
      <c r="Q86" s="93" t="s">
        <v>6133</v>
      </c>
      <c r="R86" s="94">
        <f t="shared" si="4"/>
        <v>2024</v>
      </c>
      <c r="S86" s="90">
        <v>2023</v>
      </c>
      <c r="T86" s="90">
        <v>8</v>
      </c>
      <c r="U86" s="94">
        <f t="shared" si="3"/>
        <v>2031</v>
      </c>
      <c r="V86" s="374"/>
      <c r="W86" s="374"/>
      <c r="X86" s="374"/>
      <c r="Y86" s="370"/>
    </row>
    <row r="87" spans="1:25" s="43" customFormat="1" ht="30" customHeight="1" x14ac:dyDescent="0.2">
      <c r="A87" s="370"/>
      <c r="B87" s="370"/>
      <c r="C87" s="370"/>
      <c r="D87" s="267" t="s">
        <v>6172</v>
      </c>
      <c r="E87" s="370"/>
      <c r="F87" s="90" t="s">
        <v>39</v>
      </c>
      <c r="G87" s="91" t="s">
        <v>131</v>
      </c>
      <c r="H87" s="91" t="s">
        <v>131</v>
      </c>
      <c r="I87" s="91" t="s">
        <v>6148</v>
      </c>
      <c r="J87" s="92">
        <v>2.2999999999999998</v>
      </c>
      <c r="K87" s="93">
        <v>32</v>
      </c>
      <c r="L87" s="93">
        <v>4</v>
      </c>
      <c r="M87" s="91">
        <v>2014</v>
      </c>
      <c r="N87" s="90">
        <v>2024</v>
      </c>
      <c r="O87" s="90">
        <v>2025</v>
      </c>
      <c r="P87" s="92">
        <v>10</v>
      </c>
      <c r="Q87" s="93" t="s">
        <v>6133</v>
      </c>
      <c r="R87" s="94">
        <f t="shared" si="4"/>
        <v>2024</v>
      </c>
      <c r="S87" s="90">
        <v>2023</v>
      </c>
      <c r="T87" s="90">
        <v>8</v>
      </c>
      <c r="U87" s="94">
        <f t="shared" si="3"/>
        <v>2031</v>
      </c>
      <c r="V87" s="374"/>
      <c r="W87" s="374"/>
      <c r="X87" s="374"/>
      <c r="Y87" s="370"/>
    </row>
    <row r="88" spans="1:25" s="43" customFormat="1" ht="30" customHeight="1" x14ac:dyDescent="0.2">
      <c r="A88" s="370"/>
      <c r="B88" s="370"/>
      <c r="C88" s="370"/>
      <c r="D88" s="267" t="s">
        <v>6173</v>
      </c>
      <c r="E88" s="370"/>
      <c r="F88" s="90" t="s">
        <v>39</v>
      </c>
      <c r="G88" s="91" t="s">
        <v>131</v>
      </c>
      <c r="H88" s="91" t="s">
        <v>131</v>
      </c>
      <c r="I88" s="91" t="s">
        <v>6148</v>
      </c>
      <c r="J88" s="92">
        <v>0.5</v>
      </c>
      <c r="K88" s="93">
        <v>32</v>
      </c>
      <c r="L88" s="93">
        <v>4</v>
      </c>
      <c r="M88" s="91">
        <v>2014</v>
      </c>
      <c r="N88" s="90">
        <v>2024</v>
      </c>
      <c r="O88" s="90">
        <v>2025</v>
      </c>
      <c r="P88" s="92">
        <v>10</v>
      </c>
      <c r="Q88" s="93" t="s">
        <v>6133</v>
      </c>
      <c r="R88" s="94">
        <f t="shared" si="4"/>
        <v>2024</v>
      </c>
      <c r="S88" s="90">
        <v>2023</v>
      </c>
      <c r="T88" s="90">
        <v>8</v>
      </c>
      <c r="U88" s="94">
        <f t="shared" si="3"/>
        <v>2031</v>
      </c>
      <c r="V88" s="374"/>
      <c r="W88" s="374"/>
      <c r="X88" s="374"/>
      <c r="Y88" s="370"/>
    </row>
    <row r="89" spans="1:25" s="43" customFormat="1" ht="30" customHeight="1" x14ac:dyDescent="0.2">
      <c r="A89" s="370"/>
      <c r="B89" s="370"/>
      <c r="C89" s="370"/>
      <c r="D89" s="267" t="s">
        <v>6174</v>
      </c>
      <c r="E89" s="370"/>
      <c r="F89" s="90" t="s">
        <v>39</v>
      </c>
      <c r="G89" s="91" t="s">
        <v>131</v>
      </c>
      <c r="H89" s="91" t="s">
        <v>131</v>
      </c>
      <c r="I89" s="91" t="s">
        <v>6148</v>
      </c>
      <c r="J89" s="92">
        <v>2.2999999999999998</v>
      </c>
      <c r="K89" s="93">
        <v>32</v>
      </c>
      <c r="L89" s="93">
        <v>4</v>
      </c>
      <c r="M89" s="91">
        <v>2014</v>
      </c>
      <c r="N89" s="90">
        <v>2024</v>
      </c>
      <c r="O89" s="90">
        <v>2025</v>
      </c>
      <c r="P89" s="92">
        <v>10</v>
      </c>
      <c r="Q89" s="93" t="s">
        <v>6133</v>
      </c>
      <c r="R89" s="94">
        <f t="shared" si="4"/>
        <v>2024</v>
      </c>
      <c r="S89" s="90">
        <v>2023</v>
      </c>
      <c r="T89" s="90">
        <v>8</v>
      </c>
      <c r="U89" s="94">
        <f t="shared" si="3"/>
        <v>2031</v>
      </c>
      <c r="V89" s="374"/>
      <c r="W89" s="374"/>
      <c r="X89" s="374"/>
      <c r="Y89" s="370"/>
    </row>
    <row r="90" spans="1:25" s="43" customFormat="1" ht="30" customHeight="1" x14ac:dyDescent="0.2">
      <c r="A90" s="370"/>
      <c r="B90" s="370"/>
      <c r="C90" s="370"/>
      <c r="D90" s="267" t="s">
        <v>6175</v>
      </c>
      <c r="E90" s="370"/>
      <c r="F90" s="90" t="s">
        <v>39</v>
      </c>
      <c r="G90" s="91" t="s">
        <v>131</v>
      </c>
      <c r="H90" s="91" t="s">
        <v>131</v>
      </c>
      <c r="I90" s="91" t="s">
        <v>6148</v>
      </c>
      <c r="J90" s="92">
        <v>2.2999999999999998</v>
      </c>
      <c r="K90" s="93">
        <v>32</v>
      </c>
      <c r="L90" s="93">
        <v>4</v>
      </c>
      <c r="M90" s="91">
        <v>2014</v>
      </c>
      <c r="N90" s="90">
        <v>2024</v>
      </c>
      <c r="O90" s="90">
        <v>2025</v>
      </c>
      <c r="P90" s="92">
        <v>10</v>
      </c>
      <c r="Q90" s="93" t="s">
        <v>6133</v>
      </c>
      <c r="R90" s="94">
        <f t="shared" si="4"/>
        <v>2024</v>
      </c>
      <c r="S90" s="90">
        <v>2023</v>
      </c>
      <c r="T90" s="90">
        <v>8</v>
      </c>
      <c r="U90" s="94">
        <f t="shared" si="3"/>
        <v>2031</v>
      </c>
      <c r="V90" s="374"/>
      <c r="W90" s="374"/>
      <c r="X90" s="374"/>
      <c r="Y90" s="370"/>
    </row>
    <row r="91" spans="1:25" s="43" customFormat="1" ht="30" customHeight="1" x14ac:dyDescent="0.2">
      <c r="A91" s="370"/>
      <c r="B91" s="370"/>
      <c r="C91" s="370"/>
      <c r="D91" s="267" t="s">
        <v>6176</v>
      </c>
      <c r="E91" s="370"/>
      <c r="F91" s="90" t="s">
        <v>39</v>
      </c>
      <c r="G91" s="91" t="s">
        <v>131</v>
      </c>
      <c r="H91" s="91" t="s">
        <v>131</v>
      </c>
      <c r="I91" s="91" t="s">
        <v>6148</v>
      </c>
      <c r="J91" s="92">
        <v>2.2999999999999998</v>
      </c>
      <c r="K91" s="93">
        <v>32</v>
      </c>
      <c r="L91" s="93">
        <v>4</v>
      </c>
      <c r="M91" s="91">
        <v>2014</v>
      </c>
      <c r="N91" s="90">
        <v>2024</v>
      </c>
      <c r="O91" s="90">
        <v>2025</v>
      </c>
      <c r="P91" s="92">
        <v>10</v>
      </c>
      <c r="Q91" s="93" t="s">
        <v>6133</v>
      </c>
      <c r="R91" s="94">
        <f t="shared" si="4"/>
        <v>2024</v>
      </c>
      <c r="S91" s="90">
        <v>2023</v>
      </c>
      <c r="T91" s="90">
        <v>8</v>
      </c>
      <c r="U91" s="94">
        <f t="shared" si="3"/>
        <v>2031</v>
      </c>
      <c r="V91" s="374"/>
      <c r="W91" s="374"/>
      <c r="X91" s="374"/>
      <c r="Y91" s="370"/>
    </row>
    <row r="92" spans="1:25" s="43" customFormat="1" ht="30" customHeight="1" x14ac:dyDescent="0.2">
      <c r="A92" s="370"/>
      <c r="B92" s="370"/>
      <c r="C92" s="370"/>
      <c r="D92" s="267" t="s">
        <v>6177</v>
      </c>
      <c r="E92" s="370"/>
      <c r="F92" s="90" t="s">
        <v>39</v>
      </c>
      <c r="G92" s="91" t="s">
        <v>131</v>
      </c>
      <c r="H92" s="91" t="s">
        <v>131</v>
      </c>
      <c r="I92" s="91" t="s">
        <v>6148</v>
      </c>
      <c r="J92" s="92">
        <v>2.4</v>
      </c>
      <c r="K92" s="93">
        <v>32</v>
      </c>
      <c r="L92" s="93">
        <v>4</v>
      </c>
      <c r="M92" s="91">
        <v>2014</v>
      </c>
      <c r="N92" s="90">
        <v>2024</v>
      </c>
      <c r="O92" s="90">
        <v>2025</v>
      </c>
      <c r="P92" s="92">
        <v>10</v>
      </c>
      <c r="Q92" s="93" t="s">
        <v>6133</v>
      </c>
      <c r="R92" s="94">
        <f t="shared" si="4"/>
        <v>2024</v>
      </c>
      <c r="S92" s="90">
        <v>2023</v>
      </c>
      <c r="T92" s="90">
        <v>8</v>
      </c>
      <c r="U92" s="94">
        <f t="shared" si="3"/>
        <v>2031</v>
      </c>
      <c r="V92" s="374"/>
      <c r="W92" s="374"/>
      <c r="X92" s="374"/>
      <c r="Y92" s="370"/>
    </row>
    <row r="93" spans="1:25" s="43" customFormat="1" ht="30" customHeight="1" x14ac:dyDescent="0.2">
      <c r="A93" s="370">
        <v>6</v>
      </c>
      <c r="B93" s="370" t="s">
        <v>6178</v>
      </c>
      <c r="C93" s="370" t="s">
        <v>6179</v>
      </c>
      <c r="D93" s="370" t="s">
        <v>6180</v>
      </c>
      <c r="E93" s="370" t="s">
        <v>123</v>
      </c>
      <c r="F93" s="90" t="s">
        <v>39</v>
      </c>
      <c r="G93" s="91" t="s">
        <v>347</v>
      </c>
      <c r="H93" s="91" t="s">
        <v>238</v>
      </c>
      <c r="I93" s="91" t="s">
        <v>6181</v>
      </c>
      <c r="J93" s="92">
        <v>102.9</v>
      </c>
      <c r="K93" s="93">
        <v>57</v>
      </c>
      <c r="L93" s="93">
        <v>6</v>
      </c>
      <c r="M93" s="91">
        <v>2014</v>
      </c>
      <c r="N93" s="267">
        <v>2023</v>
      </c>
      <c r="O93" s="267">
        <v>2025</v>
      </c>
      <c r="P93" s="92">
        <v>6</v>
      </c>
      <c r="Q93" s="93" t="s">
        <v>6133</v>
      </c>
      <c r="R93" s="94">
        <f t="shared" si="4"/>
        <v>2020</v>
      </c>
      <c r="S93" s="90">
        <v>2020</v>
      </c>
      <c r="T93" s="90">
        <v>6</v>
      </c>
      <c r="U93" s="94">
        <f t="shared" si="3"/>
        <v>2026</v>
      </c>
      <c r="V93" s="374">
        <v>56</v>
      </c>
      <c r="W93" s="374">
        <v>7</v>
      </c>
      <c r="X93" s="374">
        <v>63</v>
      </c>
      <c r="Y93" s="370" t="s">
        <v>7003</v>
      </c>
    </row>
    <row r="94" spans="1:25" s="43" customFormat="1" ht="30" customHeight="1" x14ac:dyDescent="0.2">
      <c r="A94" s="370"/>
      <c r="B94" s="370"/>
      <c r="C94" s="370"/>
      <c r="D94" s="370"/>
      <c r="E94" s="370"/>
      <c r="F94" s="90" t="s">
        <v>39</v>
      </c>
      <c r="G94" s="91" t="s">
        <v>347</v>
      </c>
      <c r="H94" s="91" t="s">
        <v>238</v>
      </c>
      <c r="I94" s="91" t="s">
        <v>6181</v>
      </c>
      <c r="J94" s="92">
        <v>3.2</v>
      </c>
      <c r="K94" s="93">
        <v>32</v>
      </c>
      <c r="L94" s="93">
        <v>5</v>
      </c>
      <c r="M94" s="91">
        <v>2014</v>
      </c>
      <c r="N94" s="267">
        <v>2023</v>
      </c>
      <c r="O94" s="267">
        <v>2025</v>
      </c>
      <c r="P94" s="92">
        <v>6</v>
      </c>
      <c r="Q94" s="93" t="s">
        <v>6133</v>
      </c>
      <c r="R94" s="94">
        <f t="shared" si="4"/>
        <v>2020</v>
      </c>
      <c r="S94" s="90">
        <v>2020</v>
      </c>
      <c r="T94" s="90">
        <v>6</v>
      </c>
      <c r="U94" s="94">
        <f t="shared" si="3"/>
        <v>2026</v>
      </c>
      <c r="V94" s="374"/>
      <c r="W94" s="374"/>
      <c r="X94" s="374"/>
      <c r="Y94" s="370"/>
    </row>
    <row r="95" spans="1:25" s="43" customFormat="1" ht="30" customHeight="1" x14ac:dyDescent="0.2">
      <c r="A95" s="370"/>
      <c r="B95" s="370"/>
      <c r="C95" s="370"/>
      <c r="D95" s="370" t="s">
        <v>6182</v>
      </c>
      <c r="E95" s="370"/>
      <c r="F95" s="90" t="s">
        <v>39</v>
      </c>
      <c r="G95" s="91" t="s">
        <v>347</v>
      </c>
      <c r="H95" s="91" t="s">
        <v>238</v>
      </c>
      <c r="I95" s="91" t="s">
        <v>6183</v>
      </c>
      <c r="J95" s="92">
        <v>69.5</v>
      </c>
      <c r="K95" s="93">
        <v>108</v>
      </c>
      <c r="L95" s="93">
        <v>6</v>
      </c>
      <c r="M95" s="91">
        <v>2014</v>
      </c>
      <c r="N95" s="267">
        <v>2023</v>
      </c>
      <c r="O95" s="267">
        <v>2025</v>
      </c>
      <c r="P95" s="92">
        <v>6</v>
      </c>
      <c r="Q95" s="93" t="s">
        <v>6133</v>
      </c>
      <c r="R95" s="94">
        <f t="shared" si="4"/>
        <v>2020</v>
      </c>
      <c r="S95" s="90">
        <v>2020</v>
      </c>
      <c r="T95" s="90">
        <v>6</v>
      </c>
      <c r="U95" s="94">
        <f t="shared" si="3"/>
        <v>2026</v>
      </c>
      <c r="V95" s="374"/>
      <c r="W95" s="374"/>
      <c r="X95" s="374"/>
      <c r="Y95" s="370"/>
    </row>
    <row r="96" spans="1:25" s="43" customFormat="1" ht="30" customHeight="1" x14ac:dyDescent="0.2">
      <c r="A96" s="370"/>
      <c r="B96" s="370"/>
      <c r="C96" s="370"/>
      <c r="D96" s="370"/>
      <c r="E96" s="370"/>
      <c r="F96" s="90" t="s">
        <v>39</v>
      </c>
      <c r="G96" s="91" t="s">
        <v>347</v>
      </c>
      <c r="H96" s="91" t="s">
        <v>238</v>
      </c>
      <c r="I96" s="91" t="s">
        <v>6183</v>
      </c>
      <c r="J96" s="92">
        <v>0.3</v>
      </c>
      <c r="K96" s="93">
        <v>57</v>
      </c>
      <c r="L96" s="93">
        <v>6</v>
      </c>
      <c r="M96" s="91">
        <v>2014</v>
      </c>
      <c r="N96" s="267">
        <v>2023</v>
      </c>
      <c r="O96" s="267">
        <v>2025</v>
      </c>
      <c r="P96" s="92">
        <v>6</v>
      </c>
      <c r="Q96" s="93" t="s">
        <v>6133</v>
      </c>
      <c r="R96" s="94">
        <f t="shared" si="4"/>
        <v>2020</v>
      </c>
      <c r="S96" s="90">
        <v>2020</v>
      </c>
      <c r="T96" s="90">
        <v>6</v>
      </c>
      <c r="U96" s="94">
        <f t="shared" si="3"/>
        <v>2026</v>
      </c>
      <c r="V96" s="374"/>
      <c r="W96" s="374"/>
      <c r="X96" s="374"/>
      <c r="Y96" s="370"/>
    </row>
    <row r="97" spans="1:25" s="43" customFormat="1" ht="30" customHeight="1" x14ac:dyDescent="0.2">
      <c r="A97" s="370"/>
      <c r="B97" s="370"/>
      <c r="C97" s="370"/>
      <c r="D97" s="90" t="s">
        <v>6184</v>
      </c>
      <c r="E97" s="370"/>
      <c r="F97" s="90" t="s">
        <v>39</v>
      </c>
      <c r="G97" s="91" t="s">
        <v>347</v>
      </c>
      <c r="H97" s="91" t="s">
        <v>238</v>
      </c>
      <c r="I97" s="91" t="s">
        <v>6183</v>
      </c>
      <c r="J97" s="92">
        <v>24.2</v>
      </c>
      <c r="K97" s="93">
        <v>32</v>
      </c>
      <c r="L97" s="93">
        <v>5</v>
      </c>
      <c r="M97" s="91">
        <v>2014</v>
      </c>
      <c r="N97" s="267">
        <v>2023</v>
      </c>
      <c r="O97" s="267">
        <v>2025</v>
      </c>
      <c r="P97" s="92">
        <v>6</v>
      </c>
      <c r="Q97" s="93" t="s">
        <v>6133</v>
      </c>
      <c r="R97" s="94">
        <f t="shared" si="4"/>
        <v>2020</v>
      </c>
      <c r="S97" s="90">
        <v>2020</v>
      </c>
      <c r="T97" s="90">
        <v>6</v>
      </c>
      <c r="U97" s="94">
        <f t="shared" si="3"/>
        <v>2026</v>
      </c>
      <c r="V97" s="374"/>
      <c r="W97" s="374"/>
      <c r="X97" s="374"/>
      <c r="Y97" s="370"/>
    </row>
    <row r="98" spans="1:25" s="43" customFormat="1" ht="30" customHeight="1" x14ac:dyDescent="0.2">
      <c r="A98" s="370"/>
      <c r="B98" s="370"/>
      <c r="C98" s="370"/>
      <c r="D98" s="370" t="s">
        <v>6185</v>
      </c>
      <c r="E98" s="370"/>
      <c r="F98" s="90" t="s">
        <v>39</v>
      </c>
      <c r="G98" s="91" t="s">
        <v>347</v>
      </c>
      <c r="H98" s="91" t="s">
        <v>238</v>
      </c>
      <c r="I98" s="91" t="s">
        <v>209</v>
      </c>
      <c r="J98" s="92">
        <v>25.2</v>
      </c>
      <c r="K98" s="93">
        <v>57</v>
      </c>
      <c r="L98" s="93">
        <v>6</v>
      </c>
      <c r="M98" s="91">
        <v>2014</v>
      </c>
      <c r="N98" s="267">
        <v>2023</v>
      </c>
      <c r="O98" s="267">
        <v>2025</v>
      </c>
      <c r="P98" s="92">
        <v>6</v>
      </c>
      <c r="Q98" s="93" t="s">
        <v>6133</v>
      </c>
      <c r="R98" s="94">
        <f t="shared" si="4"/>
        <v>2020</v>
      </c>
      <c r="S98" s="90">
        <v>2020</v>
      </c>
      <c r="T98" s="90">
        <v>6</v>
      </c>
      <c r="U98" s="94">
        <f t="shared" si="3"/>
        <v>2026</v>
      </c>
      <c r="V98" s="374"/>
      <c r="W98" s="374"/>
      <c r="X98" s="374"/>
      <c r="Y98" s="370"/>
    </row>
    <row r="99" spans="1:25" s="43" customFormat="1" ht="30" customHeight="1" x14ac:dyDescent="0.2">
      <c r="A99" s="370"/>
      <c r="B99" s="370"/>
      <c r="C99" s="370"/>
      <c r="D99" s="370"/>
      <c r="E99" s="370"/>
      <c r="F99" s="90" t="s">
        <v>39</v>
      </c>
      <c r="G99" s="91" t="s">
        <v>347</v>
      </c>
      <c r="H99" s="91" t="s">
        <v>238</v>
      </c>
      <c r="I99" s="91" t="s">
        <v>209</v>
      </c>
      <c r="J99" s="92">
        <v>2.9</v>
      </c>
      <c r="K99" s="93">
        <v>32</v>
      </c>
      <c r="L99" s="93">
        <v>5</v>
      </c>
      <c r="M99" s="91">
        <v>2014</v>
      </c>
      <c r="N99" s="267">
        <v>2023</v>
      </c>
      <c r="O99" s="267">
        <v>2025</v>
      </c>
      <c r="P99" s="92">
        <v>6</v>
      </c>
      <c r="Q99" s="93" t="s">
        <v>6133</v>
      </c>
      <c r="R99" s="94">
        <f t="shared" si="4"/>
        <v>2020</v>
      </c>
      <c r="S99" s="90">
        <v>2020</v>
      </c>
      <c r="T99" s="90">
        <v>6</v>
      </c>
      <c r="U99" s="94">
        <f t="shared" si="3"/>
        <v>2026</v>
      </c>
      <c r="V99" s="374"/>
      <c r="W99" s="374"/>
      <c r="X99" s="374"/>
      <c r="Y99" s="370"/>
    </row>
    <row r="100" spans="1:25" s="43" customFormat="1" ht="30" customHeight="1" x14ac:dyDescent="0.2">
      <c r="A100" s="370">
        <v>7</v>
      </c>
      <c r="B100" s="370" t="s">
        <v>6186</v>
      </c>
      <c r="C100" s="370" t="s">
        <v>6179</v>
      </c>
      <c r="D100" s="370" t="s">
        <v>6187</v>
      </c>
      <c r="E100" s="370" t="s">
        <v>123</v>
      </c>
      <c r="F100" s="90" t="s">
        <v>88</v>
      </c>
      <c r="G100" s="91" t="s">
        <v>347</v>
      </c>
      <c r="H100" s="91" t="s">
        <v>238</v>
      </c>
      <c r="I100" s="91" t="s">
        <v>1984</v>
      </c>
      <c r="J100" s="92">
        <v>16.399999999999999</v>
      </c>
      <c r="K100" s="93">
        <v>32</v>
      </c>
      <c r="L100" s="93">
        <v>5</v>
      </c>
      <c r="M100" s="91">
        <v>2014</v>
      </c>
      <c r="N100" s="90">
        <v>2023</v>
      </c>
      <c r="O100" s="90">
        <v>2025</v>
      </c>
      <c r="P100" s="92">
        <v>6</v>
      </c>
      <c r="Q100" s="93" t="s">
        <v>6133</v>
      </c>
      <c r="R100" s="94">
        <f t="shared" si="4"/>
        <v>2020</v>
      </c>
      <c r="S100" s="90">
        <v>2020</v>
      </c>
      <c r="T100" s="90">
        <v>6</v>
      </c>
      <c r="U100" s="94">
        <f t="shared" si="3"/>
        <v>2026</v>
      </c>
      <c r="V100" s="374">
        <v>11</v>
      </c>
      <c r="W100" s="374">
        <v>7</v>
      </c>
      <c r="X100" s="374">
        <v>18</v>
      </c>
      <c r="Y100" s="370" t="s">
        <v>7003</v>
      </c>
    </row>
    <row r="101" spans="1:25" s="43" customFormat="1" ht="30" customHeight="1" x14ac:dyDescent="0.2">
      <c r="A101" s="370"/>
      <c r="B101" s="370"/>
      <c r="C101" s="370"/>
      <c r="D101" s="370"/>
      <c r="E101" s="370"/>
      <c r="F101" s="90" t="s">
        <v>88</v>
      </c>
      <c r="G101" s="91" t="s">
        <v>347</v>
      </c>
      <c r="H101" s="91" t="s">
        <v>238</v>
      </c>
      <c r="I101" s="91" t="s">
        <v>537</v>
      </c>
      <c r="J101" s="92">
        <v>30.4</v>
      </c>
      <c r="K101" s="93">
        <v>57</v>
      </c>
      <c r="L101" s="93">
        <v>6</v>
      </c>
      <c r="M101" s="91">
        <v>2014</v>
      </c>
      <c r="N101" s="90">
        <v>2023</v>
      </c>
      <c r="O101" s="90">
        <v>2025</v>
      </c>
      <c r="P101" s="92">
        <v>6</v>
      </c>
      <c r="Q101" s="93" t="s">
        <v>6133</v>
      </c>
      <c r="R101" s="94">
        <f t="shared" si="4"/>
        <v>2020</v>
      </c>
      <c r="S101" s="90">
        <v>2020</v>
      </c>
      <c r="T101" s="90">
        <v>6</v>
      </c>
      <c r="U101" s="94">
        <f t="shared" si="3"/>
        <v>2026</v>
      </c>
      <c r="V101" s="374"/>
      <c r="W101" s="374"/>
      <c r="X101" s="374"/>
      <c r="Y101" s="370"/>
    </row>
    <row r="102" spans="1:25" s="43" customFormat="1" ht="30" customHeight="1" x14ac:dyDescent="0.2">
      <c r="A102" s="370"/>
      <c r="B102" s="370"/>
      <c r="C102" s="370"/>
      <c r="D102" s="90" t="s">
        <v>6188</v>
      </c>
      <c r="E102" s="370"/>
      <c r="F102" s="90" t="s">
        <v>88</v>
      </c>
      <c r="G102" s="91" t="s">
        <v>347</v>
      </c>
      <c r="H102" s="91" t="s">
        <v>238</v>
      </c>
      <c r="I102" s="91" t="s">
        <v>537</v>
      </c>
      <c r="J102" s="92">
        <v>4.3</v>
      </c>
      <c r="K102" s="93">
        <v>32</v>
      </c>
      <c r="L102" s="93">
        <v>5</v>
      </c>
      <c r="M102" s="91">
        <v>2014</v>
      </c>
      <c r="N102" s="90">
        <v>2023</v>
      </c>
      <c r="O102" s="90">
        <v>2025</v>
      </c>
      <c r="P102" s="92">
        <v>6</v>
      </c>
      <c r="Q102" s="93" t="s">
        <v>6133</v>
      </c>
      <c r="R102" s="94">
        <f t="shared" si="4"/>
        <v>2020</v>
      </c>
      <c r="S102" s="90">
        <v>2020</v>
      </c>
      <c r="T102" s="90">
        <v>6</v>
      </c>
      <c r="U102" s="94">
        <f t="shared" si="3"/>
        <v>2026</v>
      </c>
      <c r="V102" s="374"/>
      <c r="W102" s="374"/>
      <c r="X102" s="374"/>
      <c r="Y102" s="370"/>
    </row>
    <row r="103" spans="1:25" s="43" customFormat="1" ht="30" customHeight="1" x14ac:dyDescent="0.2">
      <c r="A103" s="90">
        <v>8</v>
      </c>
      <c r="B103" s="90" t="s">
        <v>6189</v>
      </c>
      <c r="C103" s="90" t="s">
        <v>6190</v>
      </c>
      <c r="D103" s="90" t="s">
        <v>6191</v>
      </c>
      <c r="E103" s="90" t="s">
        <v>123</v>
      </c>
      <c r="F103" s="90" t="s">
        <v>88</v>
      </c>
      <c r="G103" s="91" t="s">
        <v>347</v>
      </c>
      <c r="H103" s="91" t="s">
        <v>238</v>
      </c>
      <c r="I103" s="91" t="s">
        <v>6192</v>
      </c>
      <c r="J103" s="92">
        <v>124.7</v>
      </c>
      <c r="K103" s="93">
        <v>57</v>
      </c>
      <c r="L103" s="93">
        <v>6</v>
      </c>
      <c r="M103" s="91">
        <v>2014</v>
      </c>
      <c r="N103" s="90">
        <v>2023</v>
      </c>
      <c r="O103" s="90">
        <v>2025</v>
      </c>
      <c r="P103" s="92">
        <v>6</v>
      </c>
      <c r="Q103" s="93" t="s">
        <v>6133</v>
      </c>
      <c r="R103" s="94">
        <f t="shared" si="4"/>
        <v>2020</v>
      </c>
      <c r="S103" s="90">
        <v>2020</v>
      </c>
      <c r="T103" s="90">
        <v>6</v>
      </c>
      <c r="U103" s="94">
        <f t="shared" si="3"/>
        <v>2026</v>
      </c>
      <c r="V103" s="322">
        <v>16</v>
      </c>
      <c r="W103" s="322">
        <v>10</v>
      </c>
      <c r="X103" s="322">
        <v>26</v>
      </c>
      <c r="Y103" s="90" t="s">
        <v>7003</v>
      </c>
    </row>
    <row r="104" spans="1:25" s="43" customFormat="1" ht="30" customHeight="1" x14ac:dyDescent="0.2">
      <c r="A104" s="370">
        <v>9</v>
      </c>
      <c r="B104" s="370" t="s">
        <v>6193</v>
      </c>
      <c r="C104" s="370" t="s">
        <v>6194</v>
      </c>
      <c r="D104" s="370" t="s">
        <v>6195</v>
      </c>
      <c r="E104" s="370" t="s">
        <v>123</v>
      </c>
      <c r="F104" s="90" t="s">
        <v>39</v>
      </c>
      <c r="G104" s="91" t="s">
        <v>347</v>
      </c>
      <c r="H104" s="91" t="s">
        <v>238</v>
      </c>
      <c r="I104" s="91" t="s">
        <v>6183</v>
      </c>
      <c r="J104" s="92">
        <v>46</v>
      </c>
      <c r="K104" s="93">
        <v>720</v>
      </c>
      <c r="L104" s="93">
        <v>10</v>
      </c>
      <c r="M104" s="91">
        <v>2014</v>
      </c>
      <c r="N104" s="370">
        <v>2023</v>
      </c>
      <c r="O104" s="370">
        <v>2025</v>
      </c>
      <c r="P104" s="92">
        <v>6</v>
      </c>
      <c r="Q104" s="95" t="s">
        <v>5535</v>
      </c>
      <c r="R104" s="94">
        <f t="shared" si="4"/>
        <v>2020</v>
      </c>
      <c r="S104" s="90">
        <v>2020</v>
      </c>
      <c r="T104" s="90">
        <v>5</v>
      </c>
      <c r="U104" s="94">
        <f t="shared" si="3"/>
        <v>2025</v>
      </c>
      <c r="V104" s="374">
        <v>15</v>
      </c>
      <c r="W104" s="374">
        <v>20</v>
      </c>
      <c r="X104" s="374">
        <v>35</v>
      </c>
      <c r="Y104" s="370" t="s">
        <v>7003</v>
      </c>
    </row>
    <row r="105" spans="1:25" s="43" customFormat="1" ht="30" customHeight="1" x14ac:dyDescent="0.2">
      <c r="A105" s="370"/>
      <c r="B105" s="370"/>
      <c r="C105" s="370"/>
      <c r="D105" s="370"/>
      <c r="E105" s="370"/>
      <c r="F105" s="90" t="s">
        <v>39</v>
      </c>
      <c r="G105" s="91" t="s">
        <v>347</v>
      </c>
      <c r="H105" s="91" t="s">
        <v>238</v>
      </c>
      <c r="I105" s="91" t="s">
        <v>6183</v>
      </c>
      <c r="J105" s="92">
        <v>0.5</v>
      </c>
      <c r="K105" s="93">
        <v>57</v>
      </c>
      <c r="L105" s="93">
        <v>6</v>
      </c>
      <c r="M105" s="91">
        <v>2014</v>
      </c>
      <c r="N105" s="370"/>
      <c r="O105" s="370"/>
      <c r="P105" s="92">
        <v>6</v>
      </c>
      <c r="Q105" s="95" t="s">
        <v>5535</v>
      </c>
      <c r="R105" s="94">
        <f t="shared" si="4"/>
        <v>2020</v>
      </c>
      <c r="S105" s="90">
        <v>2020</v>
      </c>
      <c r="T105" s="90">
        <v>5</v>
      </c>
      <c r="U105" s="94">
        <f t="shared" si="3"/>
        <v>2025</v>
      </c>
      <c r="V105" s="374"/>
      <c r="W105" s="374"/>
      <c r="X105" s="374"/>
      <c r="Y105" s="370"/>
    </row>
    <row r="106" spans="1:25" s="43" customFormat="1" ht="30" customHeight="1" x14ac:dyDescent="0.2">
      <c r="A106" s="370">
        <v>10</v>
      </c>
      <c r="B106" s="370" t="s">
        <v>6196</v>
      </c>
      <c r="C106" s="370" t="s">
        <v>6179</v>
      </c>
      <c r="D106" s="90" t="s">
        <v>607</v>
      </c>
      <c r="E106" s="370" t="s">
        <v>123</v>
      </c>
      <c r="F106" s="90" t="s">
        <v>39</v>
      </c>
      <c r="G106" s="91" t="s">
        <v>347</v>
      </c>
      <c r="H106" s="91" t="s">
        <v>238</v>
      </c>
      <c r="I106" s="91" t="s">
        <v>6197</v>
      </c>
      <c r="J106" s="92">
        <v>111</v>
      </c>
      <c r="K106" s="93">
        <v>720</v>
      </c>
      <c r="L106" s="93">
        <v>10</v>
      </c>
      <c r="M106" s="91">
        <v>2014</v>
      </c>
      <c r="N106" s="90">
        <v>2023</v>
      </c>
      <c r="O106" s="90">
        <v>2025</v>
      </c>
      <c r="P106" s="92">
        <v>6</v>
      </c>
      <c r="Q106" s="93" t="s">
        <v>5535</v>
      </c>
      <c r="R106" s="94">
        <f t="shared" si="4"/>
        <v>2020</v>
      </c>
      <c r="S106" s="90">
        <v>2020</v>
      </c>
      <c r="T106" s="90">
        <v>6</v>
      </c>
      <c r="U106" s="94">
        <f t="shared" ref="U106:U143" si="5">IFERROR(IF(S106="",R106,S106+T106),R106)</f>
        <v>2026</v>
      </c>
      <c r="V106" s="374">
        <v>42</v>
      </c>
      <c r="W106" s="374">
        <v>18</v>
      </c>
      <c r="X106" s="374">
        <v>60</v>
      </c>
      <c r="Y106" s="370" t="s">
        <v>7003</v>
      </c>
    </row>
    <row r="107" spans="1:25" s="43" customFormat="1" ht="30" customHeight="1" x14ac:dyDescent="0.2">
      <c r="A107" s="370"/>
      <c r="B107" s="370"/>
      <c r="C107" s="370"/>
      <c r="D107" s="370" t="s">
        <v>609</v>
      </c>
      <c r="E107" s="370"/>
      <c r="F107" s="90" t="s">
        <v>39</v>
      </c>
      <c r="G107" s="91" t="s">
        <v>347</v>
      </c>
      <c r="H107" s="91" t="s">
        <v>238</v>
      </c>
      <c r="I107" s="91" t="s">
        <v>1984</v>
      </c>
      <c r="J107" s="92">
        <v>41.9</v>
      </c>
      <c r="K107" s="93">
        <v>325</v>
      </c>
      <c r="L107" s="93">
        <v>8</v>
      </c>
      <c r="M107" s="91">
        <v>2014</v>
      </c>
      <c r="N107" s="90">
        <v>2023</v>
      </c>
      <c r="O107" s="90">
        <v>2025</v>
      </c>
      <c r="P107" s="92">
        <v>6</v>
      </c>
      <c r="Q107" s="95" t="s">
        <v>6133</v>
      </c>
      <c r="R107" s="94">
        <f t="shared" si="4"/>
        <v>2020</v>
      </c>
      <c r="S107" s="90">
        <v>2020</v>
      </c>
      <c r="T107" s="90">
        <v>6</v>
      </c>
      <c r="U107" s="94">
        <f t="shared" si="5"/>
        <v>2026</v>
      </c>
      <c r="V107" s="374"/>
      <c r="W107" s="374"/>
      <c r="X107" s="374"/>
      <c r="Y107" s="370"/>
    </row>
    <row r="108" spans="1:25" s="43" customFormat="1" ht="30" customHeight="1" x14ac:dyDescent="0.2">
      <c r="A108" s="370"/>
      <c r="B108" s="370"/>
      <c r="C108" s="370"/>
      <c r="D108" s="370"/>
      <c r="E108" s="370"/>
      <c r="F108" s="90" t="s">
        <v>39</v>
      </c>
      <c r="G108" s="91" t="s">
        <v>347</v>
      </c>
      <c r="H108" s="91" t="s">
        <v>238</v>
      </c>
      <c r="I108" s="91" t="s">
        <v>1984</v>
      </c>
      <c r="J108" s="92">
        <v>7.6</v>
      </c>
      <c r="K108" s="93">
        <v>219</v>
      </c>
      <c r="L108" s="93">
        <v>8</v>
      </c>
      <c r="M108" s="91">
        <v>2014</v>
      </c>
      <c r="N108" s="90">
        <v>2023</v>
      </c>
      <c r="O108" s="90">
        <v>2025</v>
      </c>
      <c r="P108" s="92">
        <v>6</v>
      </c>
      <c r="Q108" s="95" t="s">
        <v>6133</v>
      </c>
      <c r="R108" s="94">
        <f t="shared" si="4"/>
        <v>2020</v>
      </c>
      <c r="S108" s="90">
        <v>2020</v>
      </c>
      <c r="T108" s="90">
        <v>6</v>
      </c>
      <c r="U108" s="94">
        <f t="shared" si="5"/>
        <v>2026</v>
      </c>
      <c r="V108" s="374"/>
      <c r="W108" s="374"/>
      <c r="X108" s="374"/>
      <c r="Y108" s="370"/>
    </row>
    <row r="109" spans="1:25" s="43" customFormat="1" ht="30" customHeight="1" x14ac:dyDescent="0.2">
      <c r="A109" s="370"/>
      <c r="B109" s="370"/>
      <c r="C109" s="370"/>
      <c r="D109" s="90" t="s">
        <v>5875</v>
      </c>
      <c r="E109" s="370"/>
      <c r="F109" s="90" t="s">
        <v>39</v>
      </c>
      <c r="G109" s="91" t="s">
        <v>347</v>
      </c>
      <c r="H109" s="91" t="s">
        <v>238</v>
      </c>
      <c r="I109" s="91" t="s">
        <v>1984</v>
      </c>
      <c r="J109" s="92">
        <v>41.5</v>
      </c>
      <c r="K109" s="93">
        <v>159</v>
      </c>
      <c r="L109" s="93">
        <v>8</v>
      </c>
      <c r="M109" s="91">
        <v>2014</v>
      </c>
      <c r="N109" s="90">
        <v>2023</v>
      </c>
      <c r="O109" s="90">
        <v>2025</v>
      </c>
      <c r="P109" s="92">
        <v>6</v>
      </c>
      <c r="Q109" s="95" t="s">
        <v>6133</v>
      </c>
      <c r="R109" s="94">
        <f t="shared" si="4"/>
        <v>2020</v>
      </c>
      <c r="S109" s="90">
        <v>2020</v>
      </c>
      <c r="T109" s="90">
        <v>6</v>
      </c>
      <c r="U109" s="94">
        <f t="shared" si="5"/>
        <v>2026</v>
      </c>
      <c r="V109" s="374"/>
      <c r="W109" s="374"/>
      <c r="X109" s="374"/>
      <c r="Y109" s="370"/>
    </row>
    <row r="110" spans="1:25" s="43" customFormat="1" ht="30" customHeight="1" x14ac:dyDescent="0.2">
      <c r="A110" s="370"/>
      <c r="B110" s="370"/>
      <c r="C110" s="370"/>
      <c r="D110" s="370" t="s">
        <v>6198</v>
      </c>
      <c r="E110" s="370"/>
      <c r="F110" s="90" t="s">
        <v>39</v>
      </c>
      <c r="G110" s="91" t="s">
        <v>347</v>
      </c>
      <c r="H110" s="91" t="s">
        <v>238</v>
      </c>
      <c r="I110" s="91" t="s">
        <v>1984</v>
      </c>
      <c r="J110" s="92">
        <v>27.3</v>
      </c>
      <c r="K110" s="93">
        <v>89</v>
      </c>
      <c r="L110" s="93">
        <v>6</v>
      </c>
      <c r="M110" s="91">
        <v>2014</v>
      </c>
      <c r="N110" s="90">
        <v>2023</v>
      </c>
      <c r="O110" s="90">
        <v>2025</v>
      </c>
      <c r="P110" s="92">
        <v>6</v>
      </c>
      <c r="Q110" s="95" t="s">
        <v>6133</v>
      </c>
      <c r="R110" s="94">
        <f t="shared" si="4"/>
        <v>2020</v>
      </c>
      <c r="S110" s="90">
        <v>2020</v>
      </c>
      <c r="T110" s="90">
        <v>6</v>
      </c>
      <c r="U110" s="94">
        <f t="shared" si="5"/>
        <v>2026</v>
      </c>
      <c r="V110" s="374"/>
      <c r="W110" s="374"/>
      <c r="X110" s="374"/>
      <c r="Y110" s="370"/>
    </row>
    <row r="111" spans="1:25" s="43" customFormat="1" ht="30" customHeight="1" x14ac:dyDescent="0.2">
      <c r="A111" s="370"/>
      <c r="B111" s="370"/>
      <c r="C111" s="370"/>
      <c r="D111" s="370"/>
      <c r="E111" s="370"/>
      <c r="F111" s="90" t="s">
        <v>39</v>
      </c>
      <c r="G111" s="91" t="s">
        <v>347</v>
      </c>
      <c r="H111" s="91" t="s">
        <v>238</v>
      </c>
      <c r="I111" s="91" t="s">
        <v>1984</v>
      </c>
      <c r="J111" s="92">
        <v>1.9</v>
      </c>
      <c r="K111" s="93">
        <v>57</v>
      </c>
      <c r="L111" s="93">
        <v>6</v>
      </c>
      <c r="M111" s="91">
        <v>2014</v>
      </c>
      <c r="N111" s="90">
        <v>2023</v>
      </c>
      <c r="O111" s="90">
        <v>2025</v>
      </c>
      <c r="P111" s="92">
        <v>6</v>
      </c>
      <c r="Q111" s="95" t="s">
        <v>6133</v>
      </c>
      <c r="R111" s="94">
        <f t="shared" si="4"/>
        <v>2020</v>
      </c>
      <c r="S111" s="90">
        <v>2020</v>
      </c>
      <c r="T111" s="90">
        <v>6</v>
      </c>
      <c r="U111" s="94">
        <f t="shared" si="5"/>
        <v>2026</v>
      </c>
      <c r="V111" s="374"/>
      <c r="W111" s="374"/>
      <c r="X111" s="374"/>
      <c r="Y111" s="370"/>
    </row>
    <row r="112" spans="1:25" s="43" customFormat="1" ht="30" customHeight="1" x14ac:dyDescent="0.2">
      <c r="A112" s="370"/>
      <c r="B112" s="370"/>
      <c r="C112" s="370"/>
      <c r="D112" s="90" t="s">
        <v>6199</v>
      </c>
      <c r="E112" s="370"/>
      <c r="F112" s="90" t="s">
        <v>39</v>
      </c>
      <c r="G112" s="91" t="s">
        <v>347</v>
      </c>
      <c r="H112" s="91" t="s">
        <v>238</v>
      </c>
      <c r="I112" s="91" t="s">
        <v>6200</v>
      </c>
      <c r="J112" s="92">
        <v>23.9</v>
      </c>
      <c r="K112" s="93">
        <v>89</v>
      </c>
      <c r="L112" s="93">
        <v>6</v>
      </c>
      <c r="M112" s="91">
        <v>2014</v>
      </c>
      <c r="N112" s="90">
        <v>2023</v>
      </c>
      <c r="O112" s="90">
        <v>2025</v>
      </c>
      <c r="P112" s="92">
        <v>6</v>
      </c>
      <c r="Q112" s="95" t="s">
        <v>6133</v>
      </c>
      <c r="R112" s="94">
        <f t="shared" si="4"/>
        <v>2020</v>
      </c>
      <c r="S112" s="90">
        <v>2020</v>
      </c>
      <c r="T112" s="90">
        <v>6</v>
      </c>
      <c r="U112" s="94">
        <f t="shared" si="5"/>
        <v>2026</v>
      </c>
      <c r="V112" s="374"/>
      <c r="W112" s="374"/>
      <c r="X112" s="374"/>
      <c r="Y112" s="370"/>
    </row>
    <row r="113" spans="1:25" s="43" customFormat="1" ht="30" customHeight="1" x14ac:dyDescent="0.2">
      <c r="A113" s="370"/>
      <c r="B113" s="370"/>
      <c r="C113" s="370"/>
      <c r="D113" s="90" t="s">
        <v>6201</v>
      </c>
      <c r="E113" s="370"/>
      <c r="F113" s="90" t="s">
        <v>39</v>
      </c>
      <c r="G113" s="91" t="s">
        <v>347</v>
      </c>
      <c r="H113" s="91" t="s">
        <v>238</v>
      </c>
      <c r="I113" s="91" t="s">
        <v>6202</v>
      </c>
      <c r="J113" s="92">
        <v>22.4</v>
      </c>
      <c r="K113" s="93">
        <v>57</v>
      </c>
      <c r="L113" s="93">
        <v>6</v>
      </c>
      <c r="M113" s="91">
        <v>2014</v>
      </c>
      <c r="N113" s="90">
        <v>2023</v>
      </c>
      <c r="O113" s="90">
        <v>2025</v>
      </c>
      <c r="P113" s="92">
        <v>6</v>
      </c>
      <c r="Q113" s="95" t="s">
        <v>6133</v>
      </c>
      <c r="R113" s="94">
        <f t="shared" si="4"/>
        <v>2020</v>
      </c>
      <c r="S113" s="90">
        <v>2020</v>
      </c>
      <c r="T113" s="90">
        <v>6</v>
      </c>
      <c r="U113" s="94">
        <f t="shared" si="5"/>
        <v>2026</v>
      </c>
      <c r="V113" s="374"/>
      <c r="W113" s="374"/>
      <c r="X113" s="374"/>
      <c r="Y113" s="370"/>
    </row>
    <row r="114" spans="1:25" s="43" customFormat="1" ht="30" customHeight="1" x14ac:dyDescent="0.2">
      <c r="A114" s="370"/>
      <c r="B114" s="370"/>
      <c r="C114" s="370"/>
      <c r="D114" s="370" t="s">
        <v>6203</v>
      </c>
      <c r="E114" s="370"/>
      <c r="F114" s="90" t="s">
        <v>39</v>
      </c>
      <c r="G114" s="91" t="s">
        <v>347</v>
      </c>
      <c r="H114" s="91" t="s">
        <v>238</v>
      </c>
      <c r="I114" s="91" t="s">
        <v>1984</v>
      </c>
      <c r="J114" s="92">
        <v>35.1</v>
      </c>
      <c r="K114" s="93">
        <v>89</v>
      </c>
      <c r="L114" s="93">
        <v>6</v>
      </c>
      <c r="M114" s="91">
        <v>2014</v>
      </c>
      <c r="N114" s="90">
        <v>2023</v>
      </c>
      <c r="O114" s="90">
        <v>2025</v>
      </c>
      <c r="P114" s="92">
        <v>6</v>
      </c>
      <c r="Q114" s="95" t="s">
        <v>6133</v>
      </c>
      <c r="R114" s="94">
        <f t="shared" si="4"/>
        <v>2020</v>
      </c>
      <c r="S114" s="90">
        <v>2020</v>
      </c>
      <c r="T114" s="90">
        <v>6</v>
      </c>
      <c r="U114" s="94">
        <f t="shared" si="5"/>
        <v>2026</v>
      </c>
      <c r="V114" s="374"/>
      <c r="W114" s="374"/>
      <c r="X114" s="374"/>
      <c r="Y114" s="370"/>
    </row>
    <row r="115" spans="1:25" s="43" customFormat="1" ht="30" customHeight="1" x14ac:dyDescent="0.2">
      <c r="A115" s="370"/>
      <c r="B115" s="370"/>
      <c r="C115" s="370"/>
      <c r="D115" s="370"/>
      <c r="E115" s="370"/>
      <c r="F115" s="90" t="s">
        <v>39</v>
      </c>
      <c r="G115" s="91" t="s">
        <v>347</v>
      </c>
      <c r="H115" s="91" t="s">
        <v>238</v>
      </c>
      <c r="I115" s="91" t="s">
        <v>1984</v>
      </c>
      <c r="J115" s="92">
        <v>3.1</v>
      </c>
      <c r="K115" s="93">
        <v>57</v>
      </c>
      <c r="L115" s="93">
        <v>6</v>
      </c>
      <c r="M115" s="91">
        <v>2014</v>
      </c>
      <c r="N115" s="90">
        <v>2023</v>
      </c>
      <c r="O115" s="90">
        <v>2025</v>
      </c>
      <c r="P115" s="92">
        <v>6</v>
      </c>
      <c r="Q115" s="95" t="s">
        <v>6133</v>
      </c>
      <c r="R115" s="94">
        <f t="shared" si="4"/>
        <v>2020</v>
      </c>
      <c r="S115" s="90">
        <v>2020</v>
      </c>
      <c r="T115" s="90">
        <v>6</v>
      </c>
      <c r="U115" s="94">
        <f t="shared" si="5"/>
        <v>2026</v>
      </c>
      <c r="V115" s="374"/>
      <c r="W115" s="374"/>
      <c r="X115" s="374"/>
      <c r="Y115" s="370"/>
    </row>
    <row r="116" spans="1:25" s="43" customFormat="1" ht="30" customHeight="1" x14ac:dyDescent="0.2">
      <c r="A116" s="370">
        <v>11</v>
      </c>
      <c r="B116" s="370" t="s">
        <v>6204</v>
      </c>
      <c r="C116" s="370" t="s">
        <v>6179</v>
      </c>
      <c r="D116" s="370" t="s">
        <v>607</v>
      </c>
      <c r="E116" s="370" t="s">
        <v>123</v>
      </c>
      <c r="F116" s="90" t="s">
        <v>88</v>
      </c>
      <c r="G116" s="91" t="s">
        <v>347</v>
      </c>
      <c r="H116" s="91" t="s">
        <v>238</v>
      </c>
      <c r="I116" s="91" t="s">
        <v>6197</v>
      </c>
      <c r="J116" s="92">
        <v>38.200000000000003</v>
      </c>
      <c r="K116" s="93">
        <v>720</v>
      </c>
      <c r="L116" s="93">
        <v>10</v>
      </c>
      <c r="M116" s="91">
        <v>2014</v>
      </c>
      <c r="N116" s="90">
        <v>2023</v>
      </c>
      <c r="O116" s="90">
        <v>2025</v>
      </c>
      <c r="P116" s="92">
        <v>6</v>
      </c>
      <c r="Q116" s="95" t="s">
        <v>5535</v>
      </c>
      <c r="R116" s="94">
        <f t="shared" si="4"/>
        <v>2020</v>
      </c>
      <c r="S116" s="90">
        <v>2020</v>
      </c>
      <c r="T116" s="90">
        <v>6</v>
      </c>
      <c r="U116" s="94">
        <f t="shared" si="5"/>
        <v>2026</v>
      </c>
      <c r="V116" s="374">
        <v>71</v>
      </c>
      <c r="W116" s="374">
        <v>29</v>
      </c>
      <c r="X116" s="374">
        <f>SUM(V116:W137)</f>
        <v>100</v>
      </c>
      <c r="Y116" s="370" t="s">
        <v>7003</v>
      </c>
    </row>
    <row r="117" spans="1:25" s="43" customFormat="1" ht="30" customHeight="1" x14ac:dyDescent="0.2">
      <c r="A117" s="370"/>
      <c r="B117" s="370"/>
      <c r="C117" s="370"/>
      <c r="D117" s="370"/>
      <c r="E117" s="370"/>
      <c r="F117" s="90" t="s">
        <v>88</v>
      </c>
      <c r="G117" s="91" t="s">
        <v>347</v>
      </c>
      <c r="H117" s="91" t="s">
        <v>238</v>
      </c>
      <c r="I117" s="91" t="s">
        <v>6197</v>
      </c>
      <c r="J117" s="92">
        <v>19.7</v>
      </c>
      <c r="K117" s="93">
        <v>530</v>
      </c>
      <c r="L117" s="93">
        <v>10</v>
      </c>
      <c r="M117" s="91">
        <v>2014</v>
      </c>
      <c r="N117" s="90">
        <v>2023</v>
      </c>
      <c r="O117" s="90">
        <v>2025</v>
      </c>
      <c r="P117" s="92">
        <v>6</v>
      </c>
      <c r="Q117" s="95" t="s">
        <v>5535</v>
      </c>
      <c r="R117" s="94">
        <f t="shared" si="4"/>
        <v>2020</v>
      </c>
      <c r="S117" s="90">
        <v>2020</v>
      </c>
      <c r="T117" s="90">
        <v>6</v>
      </c>
      <c r="U117" s="94">
        <f t="shared" si="5"/>
        <v>2026</v>
      </c>
      <c r="V117" s="374"/>
      <c r="W117" s="374"/>
      <c r="X117" s="374"/>
      <c r="Y117" s="370"/>
    </row>
    <row r="118" spans="1:25" s="43" customFormat="1" ht="30" customHeight="1" x14ac:dyDescent="0.2">
      <c r="A118" s="370"/>
      <c r="B118" s="370"/>
      <c r="C118" s="370"/>
      <c r="D118" s="370"/>
      <c r="E118" s="370"/>
      <c r="F118" s="90" t="s">
        <v>88</v>
      </c>
      <c r="G118" s="91" t="s">
        <v>347</v>
      </c>
      <c r="H118" s="91" t="s">
        <v>238</v>
      </c>
      <c r="I118" s="91" t="s">
        <v>6197</v>
      </c>
      <c r="J118" s="92">
        <v>14.9</v>
      </c>
      <c r="K118" s="93">
        <v>325</v>
      </c>
      <c r="L118" s="93">
        <v>8</v>
      </c>
      <c r="M118" s="91">
        <v>2014</v>
      </c>
      <c r="N118" s="90">
        <v>2023</v>
      </c>
      <c r="O118" s="90">
        <v>2025</v>
      </c>
      <c r="P118" s="92">
        <v>6</v>
      </c>
      <c r="Q118" s="95" t="s">
        <v>6133</v>
      </c>
      <c r="R118" s="94">
        <f t="shared" si="4"/>
        <v>2020</v>
      </c>
      <c r="S118" s="90">
        <v>2020</v>
      </c>
      <c r="T118" s="90">
        <v>6</v>
      </c>
      <c r="U118" s="94">
        <f t="shared" si="5"/>
        <v>2026</v>
      </c>
      <c r="V118" s="374"/>
      <c r="W118" s="374"/>
      <c r="X118" s="374"/>
      <c r="Y118" s="370"/>
    </row>
    <row r="119" spans="1:25" s="43" customFormat="1" ht="30" customHeight="1" x14ac:dyDescent="0.2">
      <c r="A119" s="370"/>
      <c r="B119" s="370"/>
      <c r="C119" s="370"/>
      <c r="D119" s="370"/>
      <c r="E119" s="370"/>
      <c r="F119" s="90" t="s">
        <v>88</v>
      </c>
      <c r="G119" s="91" t="s">
        <v>347</v>
      </c>
      <c r="H119" s="91" t="s">
        <v>238</v>
      </c>
      <c r="I119" s="91" t="s">
        <v>6197</v>
      </c>
      <c r="J119" s="92">
        <v>6</v>
      </c>
      <c r="K119" s="93">
        <v>57</v>
      </c>
      <c r="L119" s="93">
        <v>6</v>
      </c>
      <c r="M119" s="91">
        <v>2014</v>
      </c>
      <c r="N119" s="90">
        <v>2023</v>
      </c>
      <c r="O119" s="90">
        <v>2025</v>
      </c>
      <c r="P119" s="92">
        <v>6</v>
      </c>
      <c r="Q119" s="95" t="s">
        <v>6133</v>
      </c>
      <c r="R119" s="94">
        <f t="shared" si="4"/>
        <v>2020</v>
      </c>
      <c r="S119" s="90">
        <v>2020</v>
      </c>
      <c r="T119" s="90">
        <v>6</v>
      </c>
      <c r="U119" s="94">
        <f t="shared" si="5"/>
        <v>2026</v>
      </c>
      <c r="V119" s="374"/>
      <c r="W119" s="374"/>
      <c r="X119" s="374"/>
      <c r="Y119" s="370"/>
    </row>
    <row r="120" spans="1:25" s="43" customFormat="1" ht="30" customHeight="1" x14ac:dyDescent="0.2">
      <c r="A120" s="370"/>
      <c r="B120" s="370"/>
      <c r="C120" s="370"/>
      <c r="D120" s="370" t="s">
        <v>6205</v>
      </c>
      <c r="E120" s="370"/>
      <c r="F120" s="90" t="s">
        <v>88</v>
      </c>
      <c r="G120" s="91" t="s">
        <v>347</v>
      </c>
      <c r="H120" s="91" t="s">
        <v>238</v>
      </c>
      <c r="I120" s="91" t="s">
        <v>6206</v>
      </c>
      <c r="J120" s="92">
        <v>23</v>
      </c>
      <c r="K120" s="93">
        <v>325</v>
      </c>
      <c r="L120" s="93">
        <v>8</v>
      </c>
      <c r="M120" s="91">
        <v>2014</v>
      </c>
      <c r="N120" s="90">
        <v>2023</v>
      </c>
      <c r="O120" s="90">
        <v>2025</v>
      </c>
      <c r="P120" s="92">
        <v>6</v>
      </c>
      <c r="Q120" s="95" t="s">
        <v>6133</v>
      </c>
      <c r="R120" s="94">
        <f t="shared" si="4"/>
        <v>2020</v>
      </c>
      <c r="S120" s="90">
        <v>2020</v>
      </c>
      <c r="T120" s="90">
        <v>6</v>
      </c>
      <c r="U120" s="94">
        <f t="shared" si="5"/>
        <v>2026</v>
      </c>
      <c r="V120" s="374"/>
      <c r="W120" s="374"/>
      <c r="X120" s="374"/>
      <c r="Y120" s="370"/>
    </row>
    <row r="121" spans="1:25" s="43" customFormat="1" ht="30" customHeight="1" x14ac:dyDescent="0.2">
      <c r="A121" s="370"/>
      <c r="B121" s="370"/>
      <c r="C121" s="370"/>
      <c r="D121" s="370"/>
      <c r="E121" s="370"/>
      <c r="F121" s="90" t="s">
        <v>88</v>
      </c>
      <c r="G121" s="91" t="s">
        <v>347</v>
      </c>
      <c r="H121" s="91" t="s">
        <v>238</v>
      </c>
      <c r="I121" s="91" t="s">
        <v>6206</v>
      </c>
      <c r="J121" s="92">
        <v>15.8</v>
      </c>
      <c r="K121" s="93">
        <v>219</v>
      </c>
      <c r="L121" s="93">
        <v>8</v>
      </c>
      <c r="M121" s="91">
        <v>2014</v>
      </c>
      <c r="N121" s="90">
        <v>2023</v>
      </c>
      <c r="O121" s="90">
        <v>2025</v>
      </c>
      <c r="P121" s="92">
        <v>6</v>
      </c>
      <c r="Q121" s="95" t="s">
        <v>6133</v>
      </c>
      <c r="R121" s="94">
        <f t="shared" si="4"/>
        <v>2020</v>
      </c>
      <c r="S121" s="90">
        <v>2020</v>
      </c>
      <c r="T121" s="90">
        <v>6</v>
      </c>
      <c r="U121" s="94">
        <f t="shared" si="5"/>
        <v>2026</v>
      </c>
      <c r="V121" s="374"/>
      <c r="W121" s="374"/>
      <c r="X121" s="374"/>
      <c r="Y121" s="370"/>
    </row>
    <row r="122" spans="1:25" s="43" customFormat="1" ht="30" customHeight="1" x14ac:dyDescent="0.2">
      <c r="A122" s="370"/>
      <c r="B122" s="370"/>
      <c r="C122" s="370"/>
      <c r="D122" s="370" t="s">
        <v>610</v>
      </c>
      <c r="E122" s="370"/>
      <c r="F122" s="90" t="s">
        <v>88</v>
      </c>
      <c r="G122" s="91" t="s">
        <v>347</v>
      </c>
      <c r="H122" s="91" t="s">
        <v>238</v>
      </c>
      <c r="I122" s="91" t="s">
        <v>217</v>
      </c>
      <c r="J122" s="92">
        <v>42.7</v>
      </c>
      <c r="K122" s="93">
        <v>159</v>
      </c>
      <c r="L122" s="93">
        <v>8</v>
      </c>
      <c r="M122" s="91">
        <v>2014</v>
      </c>
      <c r="N122" s="90">
        <v>2023</v>
      </c>
      <c r="O122" s="90">
        <v>2025</v>
      </c>
      <c r="P122" s="92">
        <v>6</v>
      </c>
      <c r="Q122" s="95" t="s">
        <v>6133</v>
      </c>
      <c r="R122" s="94">
        <f t="shared" si="4"/>
        <v>2020</v>
      </c>
      <c r="S122" s="90">
        <v>2020</v>
      </c>
      <c r="T122" s="90">
        <v>6</v>
      </c>
      <c r="U122" s="94">
        <f t="shared" si="5"/>
        <v>2026</v>
      </c>
      <c r="V122" s="374"/>
      <c r="W122" s="374"/>
      <c r="X122" s="374"/>
      <c r="Y122" s="370"/>
    </row>
    <row r="123" spans="1:25" s="43" customFormat="1" ht="30" customHeight="1" x14ac:dyDescent="0.2">
      <c r="A123" s="370"/>
      <c r="B123" s="370"/>
      <c r="C123" s="370"/>
      <c r="D123" s="370"/>
      <c r="E123" s="370"/>
      <c r="F123" s="90" t="s">
        <v>88</v>
      </c>
      <c r="G123" s="91" t="s">
        <v>347</v>
      </c>
      <c r="H123" s="91" t="s">
        <v>238</v>
      </c>
      <c r="I123" s="91" t="s">
        <v>217</v>
      </c>
      <c r="J123" s="92">
        <v>1.2</v>
      </c>
      <c r="K123" s="93">
        <v>108</v>
      </c>
      <c r="L123" s="93">
        <v>6</v>
      </c>
      <c r="M123" s="91">
        <v>2014</v>
      </c>
      <c r="N123" s="90">
        <v>2023</v>
      </c>
      <c r="O123" s="90">
        <v>2025</v>
      </c>
      <c r="P123" s="92">
        <v>6</v>
      </c>
      <c r="Q123" s="95" t="s">
        <v>6133</v>
      </c>
      <c r="R123" s="94">
        <f t="shared" si="4"/>
        <v>2020</v>
      </c>
      <c r="S123" s="90">
        <v>2020</v>
      </c>
      <c r="T123" s="90">
        <v>6</v>
      </c>
      <c r="U123" s="94">
        <f t="shared" si="5"/>
        <v>2026</v>
      </c>
      <c r="V123" s="374"/>
      <c r="W123" s="374"/>
      <c r="X123" s="374"/>
      <c r="Y123" s="370"/>
    </row>
    <row r="124" spans="1:25" s="43" customFormat="1" ht="30" customHeight="1" x14ac:dyDescent="0.2">
      <c r="A124" s="370"/>
      <c r="B124" s="370"/>
      <c r="C124" s="370"/>
      <c r="D124" s="370" t="s">
        <v>6207</v>
      </c>
      <c r="E124" s="370"/>
      <c r="F124" s="90" t="s">
        <v>88</v>
      </c>
      <c r="G124" s="91" t="s">
        <v>347</v>
      </c>
      <c r="H124" s="91" t="s">
        <v>238</v>
      </c>
      <c r="I124" s="91" t="s">
        <v>6208</v>
      </c>
      <c r="J124" s="92">
        <v>32.9</v>
      </c>
      <c r="K124" s="93">
        <v>108</v>
      </c>
      <c r="L124" s="93">
        <v>6</v>
      </c>
      <c r="M124" s="91">
        <v>2014</v>
      </c>
      <c r="N124" s="90">
        <v>2023</v>
      </c>
      <c r="O124" s="90">
        <v>2025</v>
      </c>
      <c r="P124" s="92">
        <v>6</v>
      </c>
      <c r="Q124" s="95" t="s">
        <v>6133</v>
      </c>
      <c r="R124" s="94">
        <f t="shared" si="4"/>
        <v>2020</v>
      </c>
      <c r="S124" s="90">
        <v>2020</v>
      </c>
      <c r="T124" s="90">
        <v>6</v>
      </c>
      <c r="U124" s="94">
        <f t="shared" si="5"/>
        <v>2026</v>
      </c>
      <c r="V124" s="374"/>
      <c r="W124" s="374"/>
      <c r="X124" s="374"/>
      <c r="Y124" s="370"/>
    </row>
    <row r="125" spans="1:25" s="43" customFormat="1" ht="30" customHeight="1" x14ac:dyDescent="0.2">
      <c r="A125" s="370"/>
      <c r="B125" s="370"/>
      <c r="C125" s="370"/>
      <c r="D125" s="370"/>
      <c r="E125" s="370"/>
      <c r="F125" s="90" t="s">
        <v>88</v>
      </c>
      <c r="G125" s="91" t="s">
        <v>347</v>
      </c>
      <c r="H125" s="91" t="s">
        <v>238</v>
      </c>
      <c r="I125" s="91" t="s">
        <v>6208</v>
      </c>
      <c r="J125" s="92">
        <v>0.6</v>
      </c>
      <c r="K125" s="93">
        <v>89</v>
      </c>
      <c r="L125" s="93">
        <v>6</v>
      </c>
      <c r="M125" s="91">
        <v>2014</v>
      </c>
      <c r="N125" s="90">
        <v>2023</v>
      </c>
      <c r="O125" s="90">
        <v>2025</v>
      </c>
      <c r="P125" s="92">
        <v>6</v>
      </c>
      <c r="Q125" s="95" t="s">
        <v>6133</v>
      </c>
      <c r="R125" s="94">
        <f t="shared" si="4"/>
        <v>2020</v>
      </c>
      <c r="S125" s="90">
        <v>2020</v>
      </c>
      <c r="T125" s="90">
        <v>6</v>
      </c>
      <c r="U125" s="94">
        <f t="shared" si="5"/>
        <v>2026</v>
      </c>
      <c r="V125" s="374"/>
      <c r="W125" s="374"/>
      <c r="X125" s="374"/>
      <c r="Y125" s="370"/>
    </row>
    <row r="126" spans="1:25" s="43" customFormat="1" ht="30" customHeight="1" x14ac:dyDescent="0.2">
      <c r="A126" s="370"/>
      <c r="B126" s="370"/>
      <c r="C126" s="370"/>
      <c r="D126" s="370" t="s">
        <v>6209</v>
      </c>
      <c r="E126" s="370"/>
      <c r="F126" s="90" t="s">
        <v>88</v>
      </c>
      <c r="G126" s="91" t="s">
        <v>347</v>
      </c>
      <c r="H126" s="91" t="s">
        <v>238</v>
      </c>
      <c r="I126" s="91" t="s">
        <v>1984</v>
      </c>
      <c r="J126" s="92">
        <v>18</v>
      </c>
      <c r="K126" s="93">
        <v>159</v>
      </c>
      <c r="L126" s="93">
        <v>8</v>
      </c>
      <c r="M126" s="91">
        <v>2014</v>
      </c>
      <c r="N126" s="90">
        <v>2023</v>
      </c>
      <c r="O126" s="90">
        <v>2025</v>
      </c>
      <c r="P126" s="92">
        <v>6</v>
      </c>
      <c r="Q126" s="95" t="s">
        <v>6133</v>
      </c>
      <c r="R126" s="94">
        <f t="shared" si="4"/>
        <v>2020</v>
      </c>
      <c r="S126" s="90">
        <v>2020</v>
      </c>
      <c r="T126" s="90">
        <v>6</v>
      </c>
      <c r="U126" s="94">
        <f t="shared" si="5"/>
        <v>2026</v>
      </c>
      <c r="V126" s="374"/>
      <c r="W126" s="374"/>
      <c r="X126" s="374"/>
      <c r="Y126" s="370"/>
    </row>
    <row r="127" spans="1:25" s="43" customFormat="1" ht="30" customHeight="1" x14ac:dyDescent="0.2">
      <c r="A127" s="370"/>
      <c r="B127" s="370"/>
      <c r="C127" s="370"/>
      <c r="D127" s="370"/>
      <c r="E127" s="370"/>
      <c r="F127" s="90" t="s">
        <v>88</v>
      </c>
      <c r="G127" s="91" t="s">
        <v>347</v>
      </c>
      <c r="H127" s="91" t="s">
        <v>238</v>
      </c>
      <c r="I127" s="91" t="s">
        <v>1984</v>
      </c>
      <c r="J127" s="92">
        <v>1.2</v>
      </c>
      <c r="K127" s="93">
        <v>57</v>
      </c>
      <c r="L127" s="93">
        <v>6</v>
      </c>
      <c r="M127" s="91">
        <v>2014</v>
      </c>
      <c r="N127" s="90">
        <v>2023</v>
      </c>
      <c r="O127" s="90">
        <v>2025</v>
      </c>
      <c r="P127" s="92">
        <v>6</v>
      </c>
      <c r="Q127" s="95" t="s">
        <v>6133</v>
      </c>
      <c r="R127" s="94">
        <f t="shared" si="4"/>
        <v>2020</v>
      </c>
      <c r="S127" s="90">
        <v>2020</v>
      </c>
      <c r="T127" s="90">
        <v>6</v>
      </c>
      <c r="U127" s="94">
        <f t="shared" si="5"/>
        <v>2026</v>
      </c>
      <c r="V127" s="374"/>
      <c r="W127" s="374"/>
      <c r="X127" s="374"/>
      <c r="Y127" s="370"/>
    </row>
    <row r="128" spans="1:25" s="43" customFormat="1" ht="30" customHeight="1" x14ac:dyDescent="0.2">
      <c r="A128" s="370"/>
      <c r="B128" s="370"/>
      <c r="C128" s="370"/>
      <c r="D128" s="370" t="s">
        <v>6210</v>
      </c>
      <c r="E128" s="370"/>
      <c r="F128" s="90" t="s">
        <v>88</v>
      </c>
      <c r="G128" s="91" t="s">
        <v>347</v>
      </c>
      <c r="H128" s="91" t="s">
        <v>238</v>
      </c>
      <c r="I128" s="91" t="s">
        <v>209</v>
      </c>
      <c r="J128" s="92">
        <v>2.4</v>
      </c>
      <c r="K128" s="93">
        <v>57</v>
      </c>
      <c r="L128" s="93">
        <v>6</v>
      </c>
      <c r="M128" s="91">
        <v>2014</v>
      </c>
      <c r="N128" s="90">
        <v>2023</v>
      </c>
      <c r="O128" s="90">
        <v>2025</v>
      </c>
      <c r="P128" s="92">
        <v>6</v>
      </c>
      <c r="Q128" s="95" t="s">
        <v>6133</v>
      </c>
      <c r="R128" s="94">
        <f t="shared" si="4"/>
        <v>2020</v>
      </c>
      <c r="S128" s="90">
        <v>2020</v>
      </c>
      <c r="T128" s="90">
        <v>6</v>
      </c>
      <c r="U128" s="94">
        <f t="shared" si="5"/>
        <v>2026</v>
      </c>
      <c r="V128" s="374"/>
      <c r="W128" s="374"/>
      <c r="X128" s="374"/>
      <c r="Y128" s="370"/>
    </row>
    <row r="129" spans="1:25" s="43" customFormat="1" ht="30" customHeight="1" x14ac:dyDescent="0.2">
      <c r="A129" s="370"/>
      <c r="B129" s="370"/>
      <c r="C129" s="370"/>
      <c r="D129" s="370"/>
      <c r="E129" s="370"/>
      <c r="F129" s="90" t="s">
        <v>88</v>
      </c>
      <c r="G129" s="91" t="s">
        <v>347</v>
      </c>
      <c r="H129" s="91" t="s">
        <v>238</v>
      </c>
      <c r="I129" s="91" t="s">
        <v>209</v>
      </c>
      <c r="J129" s="92">
        <v>0.6</v>
      </c>
      <c r="K129" s="93">
        <v>32</v>
      </c>
      <c r="L129" s="93">
        <v>5</v>
      </c>
      <c r="M129" s="91">
        <v>2014</v>
      </c>
      <c r="N129" s="90">
        <v>2023</v>
      </c>
      <c r="O129" s="90">
        <v>2025</v>
      </c>
      <c r="P129" s="92">
        <v>6</v>
      </c>
      <c r="Q129" s="95" t="s">
        <v>6133</v>
      </c>
      <c r="R129" s="94">
        <f t="shared" si="4"/>
        <v>2020</v>
      </c>
      <c r="S129" s="90">
        <v>2020</v>
      </c>
      <c r="T129" s="90">
        <v>6</v>
      </c>
      <c r="U129" s="94">
        <f t="shared" si="5"/>
        <v>2026</v>
      </c>
      <c r="V129" s="374"/>
      <c r="W129" s="374"/>
      <c r="X129" s="374"/>
      <c r="Y129" s="370"/>
    </row>
    <row r="130" spans="1:25" s="43" customFormat="1" ht="30" customHeight="1" x14ac:dyDescent="0.2">
      <c r="A130" s="370"/>
      <c r="B130" s="370"/>
      <c r="C130" s="370"/>
      <c r="D130" s="370" t="s">
        <v>6211</v>
      </c>
      <c r="E130" s="370"/>
      <c r="F130" s="90" t="s">
        <v>88</v>
      </c>
      <c r="G130" s="91" t="s">
        <v>347</v>
      </c>
      <c r="H130" s="91" t="s">
        <v>238</v>
      </c>
      <c r="I130" s="91" t="s">
        <v>2003</v>
      </c>
      <c r="J130" s="92">
        <v>20.399999999999999</v>
      </c>
      <c r="K130" s="93">
        <v>89</v>
      </c>
      <c r="L130" s="93">
        <v>6</v>
      </c>
      <c r="M130" s="91">
        <v>2014</v>
      </c>
      <c r="N130" s="90">
        <v>2023</v>
      </c>
      <c r="O130" s="90">
        <v>2025</v>
      </c>
      <c r="P130" s="92">
        <v>6</v>
      </c>
      <c r="Q130" s="95" t="s">
        <v>6133</v>
      </c>
      <c r="R130" s="94">
        <f t="shared" si="4"/>
        <v>2020</v>
      </c>
      <c r="S130" s="90">
        <v>2020</v>
      </c>
      <c r="T130" s="90">
        <v>6</v>
      </c>
      <c r="U130" s="94">
        <f t="shared" si="5"/>
        <v>2026</v>
      </c>
      <c r="V130" s="374"/>
      <c r="W130" s="374"/>
      <c r="X130" s="374"/>
      <c r="Y130" s="370"/>
    </row>
    <row r="131" spans="1:25" s="43" customFormat="1" ht="30" customHeight="1" x14ac:dyDescent="0.2">
      <c r="A131" s="370"/>
      <c r="B131" s="370"/>
      <c r="C131" s="370"/>
      <c r="D131" s="370"/>
      <c r="E131" s="370"/>
      <c r="F131" s="90" t="s">
        <v>88</v>
      </c>
      <c r="G131" s="91" t="s">
        <v>347</v>
      </c>
      <c r="H131" s="91" t="s">
        <v>238</v>
      </c>
      <c r="I131" s="91" t="s">
        <v>2003</v>
      </c>
      <c r="J131" s="92">
        <v>1.7</v>
      </c>
      <c r="K131" s="93">
        <v>57</v>
      </c>
      <c r="L131" s="93">
        <v>6</v>
      </c>
      <c r="M131" s="91">
        <v>2014</v>
      </c>
      <c r="N131" s="90">
        <v>2023</v>
      </c>
      <c r="O131" s="90">
        <v>2025</v>
      </c>
      <c r="P131" s="92">
        <v>6</v>
      </c>
      <c r="Q131" s="95" t="s">
        <v>6133</v>
      </c>
      <c r="R131" s="94">
        <f t="shared" si="4"/>
        <v>2020</v>
      </c>
      <c r="S131" s="90">
        <v>2020</v>
      </c>
      <c r="T131" s="90">
        <v>6</v>
      </c>
      <c r="U131" s="94">
        <f t="shared" si="5"/>
        <v>2026</v>
      </c>
      <c r="V131" s="374"/>
      <c r="W131" s="374"/>
      <c r="X131" s="374"/>
      <c r="Y131" s="370"/>
    </row>
    <row r="132" spans="1:25" s="43" customFormat="1" ht="30" customHeight="1" x14ac:dyDescent="0.2">
      <c r="A132" s="370"/>
      <c r="B132" s="370"/>
      <c r="C132" s="370"/>
      <c r="D132" s="370"/>
      <c r="E132" s="370"/>
      <c r="F132" s="90" t="s">
        <v>88</v>
      </c>
      <c r="G132" s="91" t="s">
        <v>347</v>
      </c>
      <c r="H132" s="91" t="s">
        <v>238</v>
      </c>
      <c r="I132" s="91" t="s">
        <v>2003</v>
      </c>
      <c r="J132" s="92">
        <v>0.2</v>
      </c>
      <c r="K132" s="93">
        <v>32</v>
      </c>
      <c r="L132" s="93">
        <v>5</v>
      </c>
      <c r="M132" s="91">
        <v>2014</v>
      </c>
      <c r="N132" s="90">
        <v>2023</v>
      </c>
      <c r="O132" s="90">
        <v>2025</v>
      </c>
      <c r="P132" s="92">
        <v>6</v>
      </c>
      <c r="Q132" s="95" t="s">
        <v>6133</v>
      </c>
      <c r="R132" s="94">
        <f t="shared" si="4"/>
        <v>2020</v>
      </c>
      <c r="S132" s="90">
        <v>2020</v>
      </c>
      <c r="T132" s="90">
        <v>6</v>
      </c>
      <c r="U132" s="94">
        <f t="shared" si="5"/>
        <v>2026</v>
      </c>
      <c r="V132" s="374"/>
      <c r="W132" s="374"/>
      <c r="X132" s="374"/>
      <c r="Y132" s="370"/>
    </row>
    <row r="133" spans="1:25" s="43" customFormat="1" ht="30" customHeight="1" x14ac:dyDescent="0.2">
      <c r="A133" s="370"/>
      <c r="B133" s="370"/>
      <c r="C133" s="370"/>
      <c r="D133" s="90" t="s">
        <v>6212</v>
      </c>
      <c r="E133" s="370"/>
      <c r="F133" s="90" t="s">
        <v>88</v>
      </c>
      <c r="G133" s="91" t="s">
        <v>347</v>
      </c>
      <c r="H133" s="91" t="s">
        <v>6213</v>
      </c>
      <c r="I133" s="91" t="s">
        <v>2003</v>
      </c>
      <c r="J133" s="92">
        <v>60.9</v>
      </c>
      <c r="K133" s="93">
        <v>57</v>
      </c>
      <c r="L133" s="93">
        <v>6</v>
      </c>
      <c r="M133" s="91">
        <v>2014</v>
      </c>
      <c r="N133" s="90">
        <v>2023</v>
      </c>
      <c r="O133" s="90">
        <v>2025</v>
      </c>
      <c r="P133" s="92">
        <v>6</v>
      </c>
      <c r="Q133" s="95" t="s">
        <v>6133</v>
      </c>
      <c r="R133" s="94">
        <f t="shared" si="4"/>
        <v>2020</v>
      </c>
      <c r="S133" s="90">
        <v>2020</v>
      </c>
      <c r="T133" s="90">
        <v>6</v>
      </c>
      <c r="U133" s="94">
        <f t="shared" si="5"/>
        <v>2026</v>
      </c>
      <c r="V133" s="374"/>
      <c r="W133" s="374"/>
      <c r="X133" s="374"/>
      <c r="Y133" s="370"/>
    </row>
    <row r="134" spans="1:25" s="43" customFormat="1" ht="30" customHeight="1" x14ac:dyDescent="0.2">
      <c r="A134" s="370"/>
      <c r="B134" s="370"/>
      <c r="C134" s="370"/>
      <c r="D134" s="90" t="s">
        <v>6214</v>
      </c>
      <c r="E134" s="370"/>
      <c r="F134" s="90" t="s">
        <v>88</v>
      </c>
      <c r="G134" s="91" t="s">
        <v>347</v>
      </c>
      <c r="H134" s="91" t="s">
        <v>238</v>
      </c>
      <c r="I134" s="91" t="s">
        <v>537</v>
      </c>
      <c r="J134" s="92">
        <v>7.4</v>
      </c>
      <c r="K134" s="93">
        <v>57</v>
      </c>
      <c r="L134" s="93">
        <v>6</v>
      </c>
      <c r="M134" s="91">
        <v>2014</v>
      </c>
      <c r="N134" s="90">
        <v>2023</v>
      </c>
      <c r="O134" s="90">
        <v>2025</v>
      </c>
      <c r="P134" s="92">
        <v>6</v>
      </c>
      <c r="Q134" s="95" t="s">
        <v>6133</v>
      </c>
      <c r="R134" s="94">
        <f t="shared" si="4"/>
        <v>2020</v>
      </c>
      <c r="S134" s="90">
        <v>2020</v>
      </c>
      <c r="T134" s="90">
        <v>6</v>
      </c>
      <c r="U134" s="94">
        <f t="shared" si="5"/>
        <v>2026</v>
      </c>
      <c r="V134" s="374"/>
      <c r="W134" s="374"/>
      <c r="X134" s="374"/>
      <c r="Y134" s="370"/>
    </row>
    <row r="135" spans="1:25" s="43" customFormat="1" ht="30" customHeight="1" x14ac:dyDescent="0.2">
      <c r="A135" s="370"/>
      <c r="B135" s="370"/>
      <c r="C135" s="370"/>
      <c r="D135" s="370" t="s">
        <v>6215</v>
      </c>
      <c r="E135" s="370"/>
      <c r="F135" s="90" t="s">
        <v>88</v>
      </c>
      <c r="G135" s="91" t="s">
        <v>347</v>
      </c>
      <c r="H135" s="91" t="s">
        <v>238</v>
      </c>
      <c r="I135" s="91" t="s">
        <v>6216</v>
      </c>
      <c r="J135" s="92">
        <v>29.6</v>
      </c>
      <c r="K135" s="93">
        <v>89</v>
      </c>
      <c r="L135" s="93">
        <v>6</v>
      </c>
      <c r="M135" s="91">
        <v>2014</v>
      </c>
      <c r="N135" s="90">
        <v>2023</v>
      </c>
      <c r="O135" s="90">
        <v>2025</v>
      </c>
      <c r="P135" s="92">
        <v>6</v>
      </c>
      <c r="Q135" s="95" t="s">
        <v>6133</v>
      </c>
      <c r="R135" s="94">
        <f t="shared" si="4"/>
        <v>2020</v>
      </c>
      <c r="S135" s="90">
        <v>2020</v>
      </c>
      <c r="T135" s="90">
        <v>6</v>
      </c>
      <c r="U135" s="94">
        <f t="shared" si="5"/>
        <v>2026</v>
      </c>
      <c r="V135" s="374"/>
      <c r="W135" s="374"/>
      <c r="X135" s="374"/>
      <c r="Y135" s="370"/>
    </row>
    <row r="136" spans="1:25" s="43" customFormat="1" ht="30" customHeight="1" x14ac:dyDescent="0.2">
      <c r="A136" s="370"/>
      <c r="B136" s="370"/>
      <c r="C136" s="370"/>
      <c r="D136" s="370"/>
      <c r="E136" s="370"/>
      <c r="F136" s="90" t="s">
        <v>88</v>
      </c>
      <c r="G136" s="91" t="s">
        <v>347</v>
      </c>
      <c r="H136" s="91" t="s">
        <v>238</v>
      </c>
      <c r="I136" s="91" t="s">
        <v>6216</v>
      </c>
      <c r="J136" s="92">
        <v>0.5</v>
      </c>
      <c r="K136" s="93">
        <v>32</v>
      </c>
      <c r="L136" s="93">
        <v>5</v>
      </c>
      <c r="M136" s="91">
        <v>2014</v>
      </c>
      <c r="N136" s="90">
        <v>2023</v>
      </c>
      <c r="O136" s="90">
        <v>2025</v>
      </c>
      <c r="P136" s="92">
        <v>6</v>
      </c>
      <c r="Q136" s="95" t="s">
        <v>6133</v>
      </c>
      <c r="R136" s="94">
        <f t="shared" si="4"/>
        <v>2020</v>
      </c>
      <c r="S136" s="90">
        <v>2020</v>
      </c>
      <c r="T136" s="90">
        <v>6</v>
      </c>
      <c r="U136" s="94">
        <f t="shared" si="5"/>
        <v>2026</v>
      </c>
      <c r="V136" s="374"/>
      <c r="W136" s="374"/>
      <c r="X136" s="374"/>
      <c r="Y136" s="370"/>
    </row>
    <row r="137" spans="1:25" s="43" customFormat="1" ht="30" customHeight="1" x14ac:dyDescent="0.2">
      <c r="A137" s="370"/>
      <c r="B137" s="370"/>
      <c r="C137" s="370"/>
      <c r="D137" s="90" t="s">
        <v>6217</v>
      </c>
      <c r="E137" s="370"/>
      <c r="F137" s="90" t="s">
        <v>88</v>
      </c>
      <c r="G137" s="91" t="s">
        <v>347</v>
      </c>
      <c r="H137" s="91" t="s">
        <v>238</v>
      </c>
      <c r="I137" s="91" t="s">
        <v>6218</v>
      </c>
      <c r="J137" s="92">
        <v>10.6</v>
      </c>
      <c r="K137" s="93">
        <v>159</v>
      </c>
      <c r="L137" s="93">
        <v>8</v>
      </c>
      <c r="M137" s="91">
        <v>2014</v>
      </c>
      <c r="N137" s="90">
        <v>2023</v>
      </c>
      <c r="O137" s="90">
        <v>2025</v>
      </c>
      <c r="P137" s="92">
        <v>6</v>
      </c>
      <c r="Q137" s="95" t="s">
        <v>6133</v>
      </c>
      <c r="R137" s="94">
        <f t="shared" si="4"/>
        <v>2020</v>
      </c>
      <c r="S137" s="90">
        <v>2020</v>
      </c>
      <c r="T137" s="90">
        <v>6</v>
      </c>
      <c r="U137" s="94">
        <f t="shared" si="5"/>
        <v>2026</v>
      </c>
      <c r="V137" s="374"/>
      <c r="W137" s="374"/>
      <c r="X137" s="374"/>
      <c r="Y137" s="370"/>
    </row>
    <row r="138" spans="1:25" s="43" customFormat="1" ht="30" customHeight="1" x14ac:dyDescent="0.2">
      <c r="A138" s="370">
        <v>12</v>
      </c>
      <c r="B138" s="370" t="s">
        <v>6219</v>
      </c>
      <c r="C138" s="370" t="s">
        <v>6220</v>
      </c>
      <c r="D138" s="370" t="s">
        <v>619</v>
      </c>
      <c r="E138" s="370" t="s">
        <v>118</v>
      </c>
      <c r="F138" s="90" t="s">
        <v>88</v>
      </c>
      <c r="G138" s="91" t="s">
        <v>208</v>
      </c>
      <c r="H138" s="91" t="s">
        <v>528</v>
      </c>
      <c r="I138" s="91" t="s">
        <v>537</v>
      </c>
      <c r="J138" s="92">
        <v>112.6</v>
      </c>
      <c r="K138" s="93">
        <v>219</v>
      </c>
      <c r="L138" s="93">
        <v>8</v>
      </c>
      <c r="M138" s="91">
        <v>2014</v>
      </c>
      <c r="N138" s="90">
        <v>2023</v>
      </c>
      <c r="O138" s="90">
        <v>2025</v>
      </c>
      <c r="P138" s="92">
        <v>8</v>
      </c>
      <c r="Q138" s="95" t="s">
        <v>6133</v>
      </c>
      <c r="R138" s="94">
        <f t="shared" ref="R138:R201" si="6">IF(M138="","",M138+P138)</f>
        <v>2022</v>
      </c>
      <c r="S138" s="90">
        <v>2021</v>
      </c>
      <c r="T138" s="90">
        <v>4</v>
      </c>
      <c r="U138" s="94">
        <f t="shared" si="5"/>
        <v>2025</v>
      </c>
      <c r="V138" s="374">
        <v>27</v>
      </c>
      <c r="W138" s="374">
        <v>57</v>
      </c>
      <c r="X138" s="374">
        <f>SUM(V138:W143)</f>
        <v>84</v>
      </c>
      <c r="Y138" s="370"/>
    </row>
    <row r="139" spans="1:25" s="43" customFormat="1" ht="30" customHeight="1" x14ac:dyDescent="0.2">
      <c r="A139" s="370"/>
      <c r="B139" s="370"/>
      <c r="C139" s="370"/>
      <c r="D139" s="370"/>
      <c r="E139" s="370"/>
      <c r="F139" s="90" t="s">
        <v>88</v>
      </c>
      <c r="G139" s="91" t="s">
        <v>208</v>
      </c>
      <c r="H139" s="91" t="s">
        <v>528</v>
      </c>
      <c r="I139" s="91" t="s">
        <v>537</v>
      </c>
      <c r="J139" s="92">
        <v>4.5999999999999996</v>
      </c>
      <c r="K139" s="93">
        <v>159</v>
      </c>
      <c r="L139" s="93">
        <v>8</v>
      </c>
      <c r="M139" s="91">
        <v>2014</v>
      </c>
      <c r="N139" s="90">
        <v>2023</v>
      </c>
      <c r="O139" s="90">
        <v>2025</v>
      </c>
      <c r="P139" s="92">
        <v>8</v>
      </c>
      <c r="Q139" s="95" t="s">
        <v>6133</v>
      </c>
      <c r="R139" s="94">
        <f t="shared" si="6"/>
        <v>2022</v>
      </c>
      <c r="S139" s="90">
        <v>2021</v>
      </c>
      <c r="T139" s="90">
        <v>4</v>
      </c>
      <c r="U139" s="94">
        <f t="shared" si="5"/>
        <v>2025</v>
      </c>
      <c r="V139" s="374"/>
      <c r="W139" s="374"/>
      <c r="X139" s="374"/>
      <c r="Y139" s="370"/>
    </row>
    <row r="140" spans="1:25" s="43" customFormat="1" ht="30" customHeight="1" x14ac:dyDescent="0.2">
      <c r="A140" s="370"/>
      <c r="B140" s="370"/>
      <c r="C140" s="370"/>
      <c r="D140" s="370"/>
      <c r="E140" s="370"/>
      <c r="F140" s="90" t="s">
        <v>88</v>
      </c>
      <c r="G140" s="91" t="s">
        <v>208</v>
      </c>
      <c r="H140" s="91" t="s">
        <v>528</v>
      </c>
      <c r="I140" s="91" t="s">
        <v>537</v>
      </c>
      <c r="J140" s="92">
        <v>0.9</v>
      </c>
      <c r="K140" s="93">
        <v>57</v>
      </c>
      <c r="L140" s="93">
        <v>6</v>
      </c>
      <c r="M140" s="91">
        <v>2014</v>
      </c>
      <c r="N140" s="90">
        <v>2023</v>
      </c>
      <c r="O140" s="90">
        <v>2025</v>
      </c>
      <c r="P140" s="92">
        <v>8</v>
      </c>
      <c r="Q140" s="95" t="s">
        <v>6133</v>
      </c>
      <c r="R140" s="94">
        <f t="shared" si="6"/>
        <v>2022</v>
      </c>
      <c r="S140" s="90">
        <v>2021</v>
      </c>
      <c r="T140" s="90">
        <v>4</v>
      </c>
      <c r="U140" s="94">
        <f t="shared" si="5"/>
        <v>2025</v>
      </c>
      <c r="V140" s="374"/>
      <c r="W140" s="374"/>
      <c r="X140" s="374"/>
      <c r="Y140" s="370"/>
    </row>
    <row r="141" spans="1:25" s="43" customFormat="1" ht="30" customHeight="1" x14ac:dyDescent="0.2">
      <c r="A141" s="370"/>
      <c r="B141" s="370"/>
      <c r="C141" s="370"/>
      <c r="D141" s="370"/>
      <c r="E141" s="370"/>
      <c r="F141" s="90" t="s">
        <v>88</v>
      </c>
      <c r="G141" s="91" t="s">
        <v>208</v>
      </c>
      <c r="H141" s="91" t="s">
        <v>528</v>
      </c>
      <c r="I141" s="91" t="s">
        <v>537</v>
      </c>
      <c r="J141" s="92">
        <v>1.3</v>
      </c>
      <c r="K141" s="93">
        <v>32</v>
      </c>
      <c r="L141" s="93">
        <v>5</v>
      </c>
      <c r="M141" s="91">
        <v>2014</v>
      </c>
      <c r="N141" s="90">
        <v>2023</v>
      </c>
      <c r="O141" s="90">
        <v>2025</v>
      </c>
      <c r="P141" s="92">
        <v>8</v>
      </c>
      <c r="Q141" s="95" t="s">
        <v>6133</v>
      </c>
      <c r="R141" s="94">
        <f t="shared" si="6"/>
        <v>2022</v>
      </c>
      <c r="S141" s="90">
        <v>2021</v>
      </c>
      <c r="T141" s="90">
        <v>4</v>
      </c>
      <c r="U141" s="94">
        <f t="shared" si="5"/>
        <v>2025</v>
      </c>
      <c r="V141" s="374"/>
      <c r="W141" s="374"/>
      <c r="X141" s="374"/>
      <c r="Y141" s="370"/>
    </row>
    <row r="142" spans="1:25" s="43" customFormat="1" ht="30" customHeight="1" x14ac:dyDescent="0.2">
      <c r="A142" s="370"/>
      <c r="B142" s="370"/>
      <c r="C142" s="370"/>
      <c r="D142" s="370" t="s">
        <v>5180</v>
      </c>
      <c r="E142" s="370"/>
      <c r="F142" s="90" t="s">
        <v>88</v>
      </c>
      <c r="G142" s="91" t="s">
        <v>208</v>
      </c>
      <c r="H142" s="91" t="s">
        <v>528</v>
      </c>
      <c r="I142" s="91" t="s">
        <v>537</v>
      </c>
      <c r="J142" s="92">
        <v>7.7</v>
      </c>
      <c r="K142" s="93">
        <v>57</v>
      </c>
      <c r="L142" s="93">
        <v>6</v>
      </c>
      <c r="M142" s="91">
        <v>2014</v>
      </c>
      <c r="N142" s="90">
        <v>2023</v>
      </c>
      <c r="O142" s="90">
        <v>2025</v>
      </c>
      <c r="P142" s="92">
        <v>8</v>
      </c>
      <c r="Q142" s="95" t="s">
        <v>6133</v>
      </c>
      <c r="R142" s="94">
        <f t="shared" si="6"/>
        <v>2022</v>
      </c>
      <c r="S142" s="90">
        <v>2021</v>
      </c>
      <c r="T142" s="90">
        <v>4</v>
      </c>
      <c r="U142" s="94">
        <f t="shared" si="5"/>
        <v>2025</v>
      </c>
      <c r="V142" s="374"/>
      <c r="W142" s="374"/>
      <c r="X142" s="374"/>
      <c r="Y142" s="370"/>
    </row>
    <row r="143" spans="1:25" s="43" customFormat="1" ht="30" customHeight="1" x14ac:dyDescent="0.2">
      <c r="A143" s="370"/>
      <c r="B143" s="370"/>
      <c r="C143" s="370"/>
      <c r="D143" s="370"/>
      <c r="E143" s="370"/>
      <c r="F143" s="90" t="s">
        <v>88</v>
      </c>
      <c r="G143" s="91" t="s">
        <v>208</v>
      </c>
      <c r="H143" s="91" t="s">
        <v>528</v>
      </c>
      <c r="I143" s="91" t="s">
        <v>537</v>
      </c>
      <c r="J143" s="92">
        <v>0.2</v>
      </c>
      <c r="K143" s="93">
        <v>32</v>
      </c>
      <c r="L143" s="93">
        <v>5</v>
      </c>
      <c r="M143" s="91">
        <v>2014</v>
      </c>
      <c r="N143" s="90">
        <v>2023</v>
      </c>
      <c r="O143" s="90">
        <v>2025</v>
      </c>
      <c r="P143" s="92">
        <v>8</v>
      </c>
      <c r="Q143" s="95" t="s">
        <v>6133</v>
      </c>
      <c r="R143" s="94">
        <f t="shared" si="6"/>
        <v>2022</v>
      </c>
      <c r="S143" s="90">
        <v>2021</v>
      </c>
      <c r="T143" s="90">
        <v>4</v>
      </c>
      <c r="U143" s="94">
        <f t="shared" si="5"/>
        <v>2025</v>
      </c>
      <c r="V143" s="374"/>
      <c r="W143" s="374"/>
      <c r="X143" s="374"/>
      <c r="Y143" s="370"/>
    </row>
    <row r="144" spans="1:25" s="43" customFormat="1" ht="30" customHeight="1" x14ac:dyDescent="0.2">
      <c r="A144" s="370">
        <v>13</v>
      </c>
      <c r="B144" s="370" t="s">
        <v>6221</v>
      </c>
      <c r="C144" s="370" t="s">
        <v>6222</v>
      </c>
      <c r="D144" s="370" t="s">
        <v>699</v>
      </c>
      <c r="E144" s="370" t="s">
        <v>124</v>
      </c>
      <c r="F144" s="90" t="s">
        <v>39</v>
      </c>
      <c r="G144" s="91" t="s">
        <v>6223</v>
      </c>
      <c r="H144" s="91" t="s">
        <v>553</v>
      </c>
      <c r="I144" s="91" t="s">
        <v>1033</v>
      </c>
      <c r="J144" s="92">
        <v>16.7</v>
      </c>
      <c r="K144" s="93">
        <v>530</v>
      </c>
      <c r="L144" s="93">
        <v>10</v>
      </c>
      <c r="M144" s="91">
        <v>2014</v>
      </c>
      <c r="N144" s="90">
        <v>2024</v>
      </c>
      <c r="O144" s="90">
        <v>2025</v>
      </c>
      <c r="P144" s="92">
        <v>8</v>
      </c>
      <c r="Q144" s="95" t="s">
        <v>5535</v>
      </c>
      <c r="R144" s="94">
        <f t="shared" si="6"/>
        <v>2022</v>
      </c>
      <c r="S144" s="90">
        <v>2021</v>
      </c>
      <c r="T144" s="90">
        <v>4</v>
      </c>
      <c r="U144" s="94">
        <f t="shared" ref="U144:U158" si="7">IFERROR(IF(S144="",R144,S144+T144),R144)</f>
        <v>2025</v>
      </c>
      <c r="V144" s="374">
        <v>40</v>
      </c>
      <c r="W144" s="374">
        <v>62</v>
      </c>
      <c r="X144" s="374">
        <f>SUM(V144:W150)</f>
        <v>102</v>
      </c>
      <c r="Y144" s="370" t="s">
        <v>7003</v>
      </c>
    </row>
    <row r="145" spans="1:25" s="43" customFormat="1" ht="30" customHeight="1" x14ac:dyDescent="0.2">
      <c r="A145" s="370"/>
      <c r="B145" s="370"/>
      <c r="C145" s="370"/>
      <c r="D145" s="370"/>
      <c r="E145" s="370"/>
      <c r="F145" s="90" t="s">
        <v>39</v>
      </c>
      <c r="G145" s="91" t="s">
        <v>6223</v>
      </c>
      <c r="H145" s="91" t="s">
        <v>553</v>
      </c>
      <c r="I145" s="91" t="s">
        <v>1033</v>
      </c>
      <c r="J145" s="92">
        <v>0.4</v>
      </c>
      <c r="K145" s="93">
        <v>57</v>
      </c>
      <c r="L145" s="93">
        <v>6</v>
      </c>
      <c r="M145" s="91">
        <v>2014</v>
      </c>
      <c r="N145" s="90">
        <v>2024</v>
      </c>
      <c r="O145" s="90">
        <v>2025</v>
      </c>
      <c r="P145" s="92">
        <v>8</v>
      </c>
      <c r="Q145" s="95" t="s">
        <v>6133</v>
      </c>
      <c r="R145" s="94">
        <f t="shared" si="6"/>
        <v>2022</v>
      </c>
      <c r="S145" s="90">
        <v>2021</v>
      </c>
      <c r="T145" s="90">
        <v>4</v>
      </c>
      <c r="U145" s="94">
        <f t="shared" si="7"/>
        <v>2025</v>
      </c>
      <c r="V145" s="374"/>
      <c r="W145" s="374"/>
      <c r="X145" s="374"/>
      <c r="Y145" s="370"/>
    </row>
    <row r="146" spans="1:25" s="43" customFormat="1" ht="30" customHeight="1" x14ac:dyDescent="0.2">
      <c r="A146" s="370"/>
      <c r="B146" s="370"/>
      <c r="C146" s="370"/>
      <c r="D146" s="370"/>
      <c r="E146" s="370"/>
      <c r="F146" s="90" t="s">
        <v>39</v>
      </c>
      <c r="G146" s="91" t="s">
        <v>6223</v>
      </c>
      <c r="H146" s="91" t="s">
        <v>553</v>
      </c>
      <c r="I146" s="91" t="s">
        <v>1033</v>
      </c>
      <c r="J146" s="92">
        <v>1.7</v>
      </c>
      <c r="K146" s="93">
        <v>32</v>
      </c>
      <c r="L146" s="93">
        <v>5</v>
      </c>
      <c r="M146" s="91">
        <v>2014</v>
      </c>
      <c r="N146" s="90">
        <v>2024</v>
      </c>
      <c r="O146" s="90">
        <v>2025</v>
      </c>
      <c r="P146" s="92">
        <v>8</v>
      </c>
      <c r="Q146" s="95" t="s">
        <v>6133</v>
      </c>
      <c r="R146" s="94">
        <f t="shared" si="6"/>
        <v>2022</v>
      </c>
      <c r="S146" s="90">
        <v>2021</v>
      </c>
      <c r="T146" s="90">
        <v>4</v>
      </c>
      <c r="U146" s="94">
        <f t="shared" si="7"/>
        <v>2025</v>
      </c>
      <c r="V146" s="374"/>
      <c r="W146" s="374"/>
      <c r="X146" s="374"/>
      <c r="Y146" s="370"/>
    </row>
    <row r="147" spans="1:25" s="43" customFormat="1" ht="30" customHeight="1" x14ac:dyDescent="0.2">
      <c r="A147" s="370"/>
      <c r="B147" s="370"/>
      <c r="C147" s="370"/>
      <c r="D147" s="370" t="s">
        <v>6224</v>
      </c>
      <c r="E147" s="370"/>
      <c r="F147" s="90" t="s">
        <v>39</v>
      </c>
      <c r="G147" s="91" t="s">
        <v>6223</v>
      </c>
      <c r="H147" s="91" t="s">
        <v>553</v>
      </c>
      <c r="I147" s="91" t="s">
        <v>1033</v>
      </c>
      <c r="J147" s="92">
        <v>0.1</v>
      </c>
      <c r="K147" s="93">
        <v>57</v>
      </c>
      <c r="L147" s="93">
        <v>6</v>
      </c>
      <c r="M147" s="91">
        <v>2014</v>
      </c>
      <c r="N147" s="90">
        <v>2024</v>
      </c>
      <c r="O147" s="90">
        <v>2025</v>
      </c>
      <c r="P147" s="92">
        <v>8</v>
      </c>
      <c r="Q147" s="95" t="s">
        <v>6133</v>
      </c>
      <c r="R147" s="94">
        <f t="shared" si="6"/>
        <v>2022</v>
      </c>
      <c r="S147" s="90">
        <v>2021</v>
      </c>
      <c r="T147" s="90">
        <v>4</v>
      </c>
      <c r="U147" s="94">
        <f t="shared" si="7"/>
        <v>2025</v>
      </c>
      <c r="V147" s="374"/>
      <c r="W147" s="374"/>
      <c r="X147" s="374"/>
      <c r="Y147" s="370"/>
    </row>
    <row r="148" spans="1:25" s="43" customFormat="1" ht="30" customHeight="1" x14ac:dyDescent="0.2">
      <c r="A148" s="370"/>
      <c r="B148" s="370"/>
      <c r="C148" s="370"/>
      <c r="D148" s="370"/>
      <c r="E148" s="370"/>
      <c r="F148" s="90" t="s">
        <v>39</v>
      </c>
      <c r="G148" s="91" t="s">
        <v>6223</v>
      </c>
      <c r="H148" s="91" t="s">
        <v>553</v>
      </c>
      <c r="I148" s="91" t="s">
        <v>1033</v>
      </c>
      <c r="J148" s="92">
        <v>5</v>
      </c>
      <c r="K148" s="93">
        <v>32</v>
      </c>
      <c r="L148" s="93">
        <v>5</v>
      </c>
      <c r="M148" s="91">
        <v>2014</v>
      </c>
      <c r="N148" s="90">
        <v>2024</v>
      </c>
      <c r="O148" s="90">
        <v>2025</v>
      </c>
      <c r="P148" s="92">
        <v>8</v>
      </c>
      <c r="Q148" s="95" t="s">
        <v>6133</v>
      </c>
      <c r="R148" s="94">
        <f t="shared" si="6"/>
        <v>2022</v>
      </c>
      <c r="S148" s="90">
        <v>2021</v>
      </c>
      <c r="T148" s="90">
        <v>4</v>
      </c>
      <c r="U148" s="94">
        <f t="shared" si="7"/>
        <v>2025</v>
      </c>
      <c r="V148" s="374"/>
      <c r="W148" s="374"/>
      <c r="X148" s="374"/>
      <c r="Y148" s="370"/>
    </row>
    <row r="149" spans="1:25" s="43" customFormat="1" ht="30" customHeight="1" x14ac:dyDescent="0.2">
      <c r="A149" s="370"/>
      <c r="B149" s="370"/>
      <c r="C149" s="370"/>
      <c r="D149" s="370" t="s">
        <v>6225</v>
      </c>
      <c r="E149" s="370"/>
      <c r="F149" s="90" t="s">
        <v>39</v>
      </c>
      <c r="G149" s="91" t="s">
        <v>6223</v>
      </c>
      <c r="H149" s="91" t="s">
        <v>553</v>
      </c>
      <c r="I149" s="91" t="s">
        <v>1033</v>
      </c>
      <c r="J149" s="92">
        <v>14.6</v>
      </c>
      <c r="K149" s="93">
        <v>530</v>
      </c>
      <c r="L149" s="93">
        <v>10</v>
      </c>
      <c r="M149" s="91">
        <v>2014</v>
      </c>
      <c r="N149" s="90">
        <v>2024</v>
      </c>
      <c r="O149" s="90">
        <v>2025</v>
      </c>
      <c r="P149" s="92">
        <v>8</v>
      </c>
      <c r="Q149" s="95" t="s">
        <v>5535</v>
      </c>
      <c r="R149" s="94">
        <f t="shared" si="6"/>
        <v>2022</v>
      </c>
      <c r="S149" s="90">
        <v>2021</v>
      </c>
      <c r="T149" s="90">
        <v>4</v>
      </c>
      <c r="U149" s="94">
        <f t="shared" si="7"/>
        <v>2025</v>
      </c>
      <c r="V149" s="374"/>
      <c r="W149" s="374"/>
      <c r="X149" s="374"/>
      <c r="Y149" s="370"/>
    </row>
    <row r="150" spans="1:25" s="43" customFormat="1" ht="30" customHeight="1" x14ac:dyDescent="0.2">
      <c r="A150" s="370"/>
      <c r="B150" s="370"/>
      <c r="C150" s="370"/>
      <c r="D150" s="370"/>
      <c r="E150" s="370"/>
      <c r="F150" s="90" t="s">
        <v>39</v>
      </c>
      <c r="G150" s="91" t="s">
        <v>6223</v>
      </c>
      <c r="H150" s="91" t="s">
        <v>553</v>
      </c>
      <c r="I150" s="91" t="s">
        <v>1033</v>
      </c>
      <c r="J150" s="92">
        <v>1.1000000000000001</v>
      </c>
      <c r="K150" s="93">
        <v>32</v>
      </c>
      <c r="L150" s="93">
        <v>5</v>
      </c>
      <c r="M150" s="91">
        <v>2014</v>
      </c>
      <c r="N150" s="90">
        <v>2024</v>
      </c>
      <c r="O150" s="90">
        <v>2025</v>
      </c>
      <c r="P150" s="92">
        <v>8</v>
      </c>
      <c r="Q150" s="95" t="s">
        <v>6133</v>
      </c>
      <c r="R150" s="94">
        <f t="shared" si="6"/>
        <v>2022</v>
      </c>
      <c r="S150" s="90">
        <v>2021</v>
      </c>
      <c r="T150" s="90">
        <v>4</v>
      </c>
      <c r="U150" s="94">
        <f t="shared" si="7"/>
        <v>2025</v>
      </c>
      <c r="V150" s="374"/>
      <c r="W150" s="374"/>
      <c r="X150" s="374"/>
      <c r="Y150" s="370"/>
    </row>
    <row r="151" spans="1:25" s="43" customFormat="1" ht="30" customHeight="1" x14ac:dyDescent="0.2">
      <c r="A151" s="370">
        <v>14</v>
      </c>
      <c r="B151" s="370" t="s">
        <v>6226</v>
      </c>
      <c r="C151" s="370" t="s">
        <v>6227</v>
      </c>
      <c r="D151" s="370" t="s">
        <v>6228</v>
      </c>
      <c r="E151" s="370" t="s">
        <v>124</v>
      </c>
      <c r="F151" s="90" t="s">
        <v>39</v>
      </c>
      <c r="G151" s="91" t="s">
        <v>6229</v>
      </c>
      <c r="H151" s="91" t="s">
        <v>6230</v>
      </c>
      <c r="I151" s="91" t="s">
        <v>1033</v>
      </c>
      <c r="J151" s="92">
        <v>36.5</v>
      </c>
      <c r="K151" s="93">
        <v>426</v>
      </c>
      <c r="L151" s="93">
        <v>10</v>
      </c>
      <c r="M151" s="91">
        <v>2014</v>
      </c>
      <c r="N151" s="90">
        <v>2023</v>
      </c>
      <c r="O151" s="90">
        <v>2025</v>
      </c>
      <c r="P151" s="92">
        <v>8</v>
      </c>
      <c r="Q151" s="95" t="s">
        <v>6133</v>
      </c>
      <c r="R151" s="94">
        <f t="shared" si="6"/>
        <v>2022</v>
      </c>
      <c r="S151" s="90">
        <v>2021</v>
      </c>
      <c r="T151" s="90">
        <v>4</v>
      </c>
      <c r="U151" s="94">
        <f t="shared" si="7"/>
        <v>2025</v>
      </c>
      <c r="V151" s="374">
        <v>38</v>
      </c>
      <c r="W151" s="374">
        <v>62</v>
      </c>
      <c r="X151" s="374">
        <f>SUM(V151:W154)</f>
        <v>100</v>
      </c>
      <c r="Y151" s="370" t="s">
        <v>7003</v>
      </c>
    </row>
    <row r="152" spans="1:25" s="43" customFormat="1" ht="30" customHeight="1" x14ac:dyDescent="0.2">
      <c r="A152" s="370"/>
      <c r="B152" s="370"/>
      <c r="C152" s="370"/>
      <c r="D152" s="370"/>
      <c r="E152" s="370"/>
      <c r="F152" s="90" t="s">
        <v>39</v>
      </c>
      <c r="G152" s="91" t="s">
        <v>6229</v>
      </c>
      <c r="H152" s="91" t="s">
        <v>6230</v>
      </c>
      <c r="I152" s="91" t="s">
        <v>1033</v>
      </c>
      <c r="J152" s="92">
        <v>8.3000000000000007</v>
      </c>
      <c r="K152" s="93">
        <v>273</v>
      </c>
      <c r="L152" s="93">
        <v>8</v>
      </c>
      <c r="M152" s="91">
        <v>2014</v>
      </c>
      <c r="N152" s="90">
        <v>2023</v>
      </c>
      <c r="O152" s="90">
        <v>2025</v>
      </c>
      <c r="P152" s="92">
        <v>8</v>
      </c>
      <c r="Q152" s="95" t="s">
        <v>6133</v>
      </c>
      <c r="R152" s="94">
        <f t="shared" si="6"/>
        <v>2022</v>
      </c>
      <c r="S152" s="90">
        <v>2021</v>
      </c>
      <c r="T152" s="90">
        <v>4</v>
      </c>
      <c r="U152" s="94">
        <f t="shared" si="7"/>
        <v>2025</v>
      </c>
      <c r="V152" s="374"/>
      <c r="W152" s="374"/>
      <c r="X152" s="374"/>
      <c r="Y152" s="370"/>
    </row>
    <row r="153" spans="1:25" s="43" customFormat="1" ht="30" customHeight="1" x14ac:dyDescent="0.2">
      <c r="A153" s="370"/>
      <c r="B153" s="370"/>
      <c r="C153" s="370"/>
      <c r="D153" s="370"/>
      <c r="E153" s="370"/>
      <c r="F153" s="90" t="s">
        <v>39</v>
      </c>
      <c r="G153" s="91" t="s">
        <v>6229</v>
      </c>
      <c r="H153" s="91" t="s">
        <v>6230</v>
      </c>
      <c r="I153" s="91" t="s">
        <v>1033</v>
      </c>
      <c r="J153" s="92">
        <v>5.2</v>
      </c>
      <c r="K153" s="93">
        <v>57</v>
      </c>
      <c r="L153" s="93">
        <v>6</v>
      </c>
      <c r="M153" s="91">
        <v>2014</v>
      </c>
      <c r="N153" s="90">
        <v>2023</v>
      </c>
      <c r="O153" s="90">
        <v>2025</v>
      </c>
      <c r="P153" s="92">
        <v>8</v>
      </c>
      <c r="Q153" s="95" t="s">
        <v>6133</v>
      </c>
      <c r="R153" s="94">
        <f t="shared" si="6"/>
        <v>2022</v>
      </c>
      <c r="S153" s="90">
        <v>2021</v>
      </c>
      <c r="T153" s="90">
        <v>4</v>
      </c>
      <c r="U153" s="94">
        <f t="shared" si="7"/>
        <v>2025</v>
      </c>
      <c r="V153" s="374"/>
      <c r="W153" s="374"/>
      <c r="X153" s="374"/>
      <c r="Y153" s="370"/>
    </row>
    <row r="154" spans="1:25" s="43" customFormat="1" ht="30" customHeight="1" x14ac:dyDescent="0.2">
      <c r="A154" s="370"/>
      <c r="B154" s="370"/>
      <c r="C154" s="370"/>
      <c r="D154" s="370"/>
      <c r="E154" s="370"/>
      <c r="F154" s="90" t="s">
        <v>39</v>
      </c>
      <c r="G154" s="91" t="s">
        <v>6229</v>
      </c>
      <c r="H154" s="91" t="s">
        <v>6230</v>
      </c>
      <c r="I154" s="91" t="s">
        <v>1033</v>
      </c>
      <c r="J154" s="92">
        <v>0.4</v>
      </c>
      <c r="K154" s="93">
        <v>32</v>
      </c>
      <c r="L154" s="93">
        <v>5</v>
      </c>
      <c r="M154" s="91">
        <v>2014</v>
      </c>
      <c r="N154" s="90">
        <v>2023</v>
      </c>
      <c r="O154" s="90">
        <v>2025</v>
      </c>
      <c r="P154" s="92">
        <v>8</v>
      </c>
      <c r="Q154" s="95" t="s">
        <v>6133</v>
      </c>
      <c r="R154" s="94">
        <f t="shared" si="6"/>
        <v>2022</v>
      </c>
      <c r="S154" s="90">
        <v>2021</v>
      </c>
      <c r="T154" s="90">
        <v>4</v>
      </c>
      <c r="U154" s="94">
        <f t="shared" si="7"/>
        <v>2025</v>
      </c>
      <c r="V154" s="374"/>
      <c r="W154" s="374"/>
      <c r="X154" s="374"/>
      <c r="Y154" s="370"/>
    </row>
    <row r="155" spans="1:25" s="43" customFormat="1" ht="30" customHeight="1" x14ac:dyDescent="0.2">
      <c r="A155" s="90">
        <v>15</v>
      </c>
      <c r="B155" s="325" t="s">
        <v>6231</v>
      </c>
      <c r="C155" s="90" t="s">
        <v>6232</v>
      </c>
      <c r="D155" s="90" t="s">
        <v>705</v>
      </c>
      <c r="E155" s="90" t="s">
        <v>124</v>
      </c>
      <c r="F155" s="90" t="s">
        <v>39</v>
      </c>
      <c r="G155" s="91" t="s">
        <v>6229</v>
      </c>
      <c r="H155" s="91" t="s">
        <v>251</v>
      </c>
      <c r="I155" s="91" t="s">
        <v>1033</v>
      </c>
      <c r="J155" s="92">
        <v>0.5</v>
      </c>
      <c r="K155" s="93">
        <v>32</v>
      </c>
      <c r="L155" s="93">
        <v>5</v>
      </c>
      <c r="M155" s="91">
        <v>2014</v>
      </c>
      <c r="N155" s="90">
        <v>2022</v>
      </c>
      <c r="O155" s="90">
        <v>2025</v>
      </c>
      <c r="P155" s="92">
        <v>8</v>
      </c>
      <c r="Q155" s="95" t="s">
        <v>6133</v>
      </c>
      <c r="R155" s="94">
        <f t="shared" si="6"/>
        <v>2022</v>
      </c>
      <c r="S155" s="90">
        <v>2021</v>
      </c>
      <c r="T155" s="90">
        <v>4</v>
      </c>
      <c r="U155" s="94">
        <f t="shared" si="7"/>
        <v>2025</v>
      </c>
      <c r="V155" s="322">
        <v>1</v>
      </c>
      <c r="W155" s="322"/>
      <c r="X155" s="322">
        <v>1</v>
      </c>
      <c r="Y155" s="90" t="s">
        <v>7003</v>
      </c>
    </row>
    <row r="156" spans="1:25" s="43" customFormat="1" ht="30" customHeight="1" x14ac:dyDescent="0.2">
      <c r="A156" s="90">
        <v>16</v>
      </c>
      <c r="B156" s="325" t="s">
        <v>6233</v>
      </c>
      <c r="C156" s="90" t="s">
        <v>6234</v>
      </c>
      <c r="D156" s="90" t="s">
        <v>6235</v>
      </c>
      <c r="E156" s="90" t="s">
        <v>124</v>
      </c>
      <c r="F156" s="90" t="s">
        <v>39</v>
      </c>
      <c r="G156" s="91" t="s">
        <v>6229</v>
      </c>
      <c r="H156" s="91" t="s">
        <v>251</v>
      </c>
      <c r="I156" s="91" t="s">
        <v>1033</v>
      </c>
      <c r="J156" s="92">
        <v>1.1000000000000001</v>
      </c>
      <c r="K156" s="93">
        <v>32</v>
      </c>
      <c r="L156" s="93">
        <v>5</v>
      </c>
      <c r="M156" s="91">
        <v>2014</v>
      </c>
      <c r="N156" s="90">
        <v>2022</v>
      </c>
      <c r="O156" s="90">
        <v>2025</v>
      </c>
      <c r="P156" s="92">
        <v>8</v>
      </c>
      <c r="Q156" s="95" t="s">
        <v>6133</v>
      </c>
      <c r="R156" s="94">
        <f t="shared" si="6"/>
        <v>2022</v>
      </c>
      <c r="S156" s="90">
        <v>2021</v>
      </c>
      <c r="T156" s="90">
        <v>4</v>
      </c>
      <c r="U156" s="94">
        <f t="shared" si="7"/>
        <v>2025</v>
      </c>
      <c r="V156" s="322">
        <v>3</v>
      </c>
      <c r="W156" s="322">
        <v>2</v>
      </c>
      <c r="X156" s="322">
        <f>SUM(V156:W156)</f>
        <v>5</v>
      </c>
      <c r="Y156" s="90" t="s">
        <v>7003</v>
      </c>
    </row>
    <row r="157" spans="1:25" s="43" customFormat="1" ht="30" customHeight="1" x14ac:dyDescent="0.2">
      <c r="A157" s="370">
        <v>17</v>
      </c>
      <c r="B157" s="370" t="s">
        <v>6236</v>
      </c>
      <c r="C157" s="370" t="s">
        <v>6237</v>
      </c>
      <c r="D157" s="370" t="s">
        <v>706</v>
      </c>
      <c r="E157" s="370" t="s">
        <v>124</v>
      </c>
      <c r="F157" s="90" t="s">
        <v>39</v>
      </c>
      <c r="G157" s="91" t="s">
        <v>6229</v>
      </c>
      <c r="H157" s="91" t="s">
        <v>358</v>
      </c>
      <c r="I157" s="91" t="s">
        <v>6238</v>
      </c>
      <c r="J157" s="92">
        <v>18.600000000000001</v>
      </c>
      <c r="K157" s="93">
        <v>273</v>
      </c>
      <c r="L157" s="93">
        <v>8</v>
      </c>
      <c r="M157" s="91">
        <v>2014</v>
      </c>
      <c r="N157" s="90">
        <v>2022</v>
      </c>
      <c r="O157" s="90">
        <v>2025</v>
      </c>
      <c r="P157" s="92">
        <v>6</v>
      </c>
      <c r="Q157" s="95" t="s">
        <v>6133</v>
      </c>
      <c r="R157" s="94">
        <f t="shared" si="6"/>
        <v>2020</v>
      </c>
      <c r="S157" s="90">
        <v>2020</v>
      </c>
      <c r="T157" s="90">
        <v>6</v>
      </c>
      <c r="U157" s="94">
        <f t="shared" si="7"/>
        <v>2026</v>
      </c>
      <c r="V157" s="374">
        <v>1</v>
      </c>
      <c r="W157" s="374">
        <v>1</v>
      </c>
      <c r="X157" s="374">
        <v>2</v>
      </c>
      <c r="Y157" s="370" t="s">
        <v>7003</v>
      </c>
    </row>
    <row r="158" spans="1:25" s="43" customFormat="1" ht="30" customHeight="1" x14ac:dyDescent="0.2">
      <c r="A158" s="370"/>
      <c r="B158" s="370"/>
      <c r="C158" s="370"/>
      <c r="D158" s="370"/>
      <c r="E158" s="370"/>
      <c r="F158" s="90" t="s">
        <v>39</v>
      </c>
      <c r="G158" s="91" t="s">
        <v>6229</v>
      </c>
      <c r="H158" s="91" t="s">
        <v>358</v>
      </c>
      <c r="I158" s="91" t="s">
        <v>6238</v>
      </c>
      <c r="J158" s="92">
        <v>0.5</v>
      </c>
      <c r="K158" s="93">
        <v>32</v>
      </c>
      <c r="L158" s="93">
        <v>5</v>
      </c>
      <c r="M158" s="91">
        <v>2014</v>
      </c>
      <c r="N158" s="90">
        <v>2022</v>
      </c>
      <c r="O158" s="90">
        <v>2025</v>
      </c>
      <c r="P158" s="92">
        <v>6</v>
      </c>
      <c r="Q158" s="95" t="s">
        <v>6133</v>
      </c>
      <c r="R158" s="94">
        <f t="shared" si="6"/>
        <v>2020</v>
      </c>
      <c r="S158" s="90">
        <v>2020</v>
      </c>
      <c r="T158" s="90">
        <v>6</v>
      </c>
      <c r="U158" s="94">
        <f t="shared" si="7"/>
        <v>2026</v>
      </c>
      <c r="V158" s="374"/>
      <c r="W158" s="374"/>
      <c r="X158" s="374"/>
      <c r="Y158" s="370"/>
    </row>
    <row r="159" spans="1:25" s="43" customFormat="1" ht="30" customHeight="1" x14ac:dyDescent="0.2">
      <c r="A159" s="90">
        <v>18</v>
      </c>
      <c r="B159" s="325" t="s">
        <v>6239</v>
      </c>
      <c r="C159" s="90" t="s">
        <v>6240</v>
      </c>
      <c r="D159" s="90" t="s">
        <v>6241</v>
      </c>
      <c r="E159" s="90" t="s">
        <v>124</v>
      </c>
      <c r="F159" s="90" t="s">
        <v>39</v>
      </c>
      <c r="G159" s="91" t="s">
        <v>6229</v>
      </c>
      <c r="H159" s="91" t="s">
        <v>358</v>
      </c>
      <c r="I159" s="91" t="s">
        <v>6238</v>
      </c>
      <c r="J159" s="92">
        <v>0.1</v>
      </c>
      <c r="K159" s="93">
        <v>32</v>
      </c>
      <c r="L159" s="93">
        <v>5</v>
      </c>
      <c r="M159" s="91">
        <v>2014</v>
      </c>
      <c r="N159" s="90">
        <v>2024</v>
      </c>
      <c r="O159" s="90">
        <v>2025</v>
      </c>
      <c r="P159" s="92">
        <v>6</v>
      </c>
      <c r="Q159" s="95" t="s">
        <v>6133</v>
      </c>
      <c r="R159" s="94">
        <f t="shared" si="6"/>
        <v>2020</v>
      </c>
      <c r="S159" s="90">
        <v>2020</v>
      </c>
      <c r="T159" s="90">
        <v>5</v>
      </c>
      <c r="U159" s="94">
        <v>2025</v>
      </c>
      <c r="V159" s="322"/>
      <c r="W159" s="322">
        <v>2</v>
      </c>
      <c r="X159" s="322">
        <v>2</v>
      </c>
      <c r="Y159" s="90" t="s">
        <v>7003</v>
      </c>
    </row>
    <row r="160" spans="1:25" s="43" customFormat="1" ht="30" customHeight="1" x14ac:dyDescent="0.2">
      <c r="A160" s="370">
        <v>19</v>
      </c>
      <c r="B160" s="370" t="s">
        <v>6242</v>
      </c>
      <c r="C160" s="370" t="s">
        <v>6243</v>
      </c>
      <c r="D160" s="370" t="s">
        <v>6244</v>
      </c>
      <c r="E160" s="370" t="s">
        <v>124</v>
      </c>
      <c r="F160" s="90" t="s">
        <v>39</v>
      </c>
      <c r="G160" s="91" t="s">
        <v>6229</v>
      </c>
      <c r="H160" s="91" t="s">
        <v>6245</v>
      </c>
      <c r="I160" s="91" t="s">
        <v>6246</v>
      </c>
      <c r="J160" s="92">
        <v>8.1</v>
      </c>
      <c r="K160" s="93">
        <v>273</v>
      </c>
      <c r="L160" s="93">
        <v>8</v>
      </c>
      <c r="M160" s="91">
        <v>2014</v>
      </c>
      <c r="N160" s="90">
        <v>2022</v>
      </c>
      <c r="O160" s="90">
        <v>2025</v>
      </c>
      <c r="P160" s="92">
        <v>6</v>
      </c>
      <c r="Q160" s="95" t="s">
        <v>6133</v>
      </c>
      <c r="R160" s="94">
        <f t="shared" si="6"/>
        <v>2020</v>
      </c>
      <c r="S160" s="90">
        <v>2020</v>
      </c>
      <c r="T160" s="90">
        <v>6</v>
      </c>
      <c r="U160" s="94">
        <f t="shared" ref="U160:U172" si="8">IFERROR(IF(S160="",R160,S160+T160),R160)</f>
        <v>2026</v>
      </c>
      <c r="V160" s="374"/>
      <c r="W160" s="374">
        <v>1</v>
      </c>
      <c r="X160" s="374">
        <v>1</v>
      </c>
      <c r="Y160" s="370" t="s">
        <v>7003</v>
      </c>
    </row>
    <row r="161" spans="1:25" s="43" customFormat="1" ht="30" customHeight="1" x14ac:dyDescent="0.2">
      <c r="A161" s="370"/>
      <c r="B161" s="370"/>
      <c r="C161" s="370"/>
      <c r="D161" s="370"/>
      <c r="E161" s="370"/>
      <c r="F161" s="90" t="s">
        <v>39</v>
      </c>
      <c r="G161" s="91" t="s">
        <v>6229</v>
      </c>
      <c r="H161" s="91" t="s">
        <v>6245</v>
      </c>
      <c r="I161" s="91" t="s">
        <v>6246</v>
      </c>
      <c r="J161" s="92">
        <v>0.4</v>
      </c>
      <c r="K161" s="93">
        <v>32</v>
      </c>
      <c r="L161" s="93">
        <v>5</v>
      </c>
      <c r="M161" s="91">
        <v>2014</v>
      </c>
      <c r="N161" s="90">
        <v>2022</v>
      </c>
      <c r="O161" s="90">
        <v>2025</v>
      </c>
      <c r="P161" s="92">
        <v>6</v>
      </c>
      <c r="Q161" s="95" t="s">
        <v>6133</v>
      </c>
      <c r="R161" s="94">
        <f t="shared" si="6"/>
        <v>2020</v>
      </c>
      <c r="S161" s="90">
        <v>2020</v>
      </c>
      <c r="T161" s="90">
        <v>6</v>
      </c>
      <c r="U161" s="94">
        <f t="shared" si="8"/>
        <v>2026</v>
      </c>
      <c r="V161" s="374"/>
      <c r="W161" s="374"/>
      <c r="X161" s="374"/>
      <c r="Y161" s="370"/>
    </row>
    <row r="162" spans="1:25" s="43" customFormat="1" ht="30" customHeight="1" x14ac:dyDescent="0.2">
      <c r="A162" s="370">
        <v>20</v>
      </c>
      <c r="B162" s="370" t="s">
        <v>6247</v>
      </c>
      <c r="C162" s="370" t="s">
        <v>6248</v>
      </c>
      <c r="D162" s="370" t="s">
        <v>6249</v>
      </c>
      <c r="E162" s="370" t="s">
        <v>124</v>
      </c>
      <c r="F162" s="90" t="s">
        <v>39</v>
      </c>
      <c r="G162" s="91" t="s">
        <v>6229</v>
      </c>
      <c r="H162" s="91" t="s">
        <v>6250</v>
      </c>
      <c r="I162" s="91" t="s">
        <v>6251</v>
      </c>
      <c r="J162" s="92">
        <v>21.6</v>
      </c>
      <c r="K162" s="93">
        <v>273</v>
      </c>
      <c r="L162" s="93">
        <v>8</v>
      </c>
      <c r="M162" s="91">
        <v>2014</v>
      </c>
      <c r="N162" s="90">
        <v>2022</v>
      </c>
      <c r="O162" s="90">
        <v>2025</v>
      </c>
      <c r="P162" s="92">
        <v>6</v>
      </c>
      <c r="Q162" s="95" t="s">
        <v>6133</v>
      </c>
      <c r="R162" s="94">
        <f t="shared" si="6"/>
        <v>2020</v>
      </c>
      <c r="S162" s="90">
        <v>2020</v>
      </c>
      <c r="T162" s="90">
        <v>6</v>
      </c>
      <c r="U162" s="94">
        <f t="shared" si="8"/>
        <v>2026</v>
      </c>
      <c r="V162" s="374"/>
      <c r="W162" s="374">
        <v>1</v>
      </c>
      <c r="X162" s="374">
        <v>1</v>
      </c>
      <c r="Y162" s="370" t="s">
        <v>7003</v>
      </c>
    </row>
    <row r="163" spans="1:25" s="43" customFormat="1" ht="30" customHeight="1" x14ac:dyDescent="0.2">
      <c r="A163" s="370"/>
      <c r="B163" s="370"/>
      <c r="C163" s="370"/>
      <c r="D163" s="370"/>
      <c r="E163" s="370"/>
      <c r="F163" s="90" t="s">
        <v>39</v>
      </c>
      <c r="G163" s="91" t="s">
        <v>6229</v>
      </c>
      <c r="H163" s="91" t="s">
        <v>6250</v>
      </c>
      <c r="I163" s="91" t="s">
        <v>6251</v>
      </c>
      <c r="J163" s="92">
        <v>0.3</v>
      </c>
      <c r="K163" s="93">
        <v>32</v>
      </c>
      <c r="L163" s="93">
        <v>5</v>
      </c>
      <c r="M163" s="91">
        <v>2014</v>
      </c>
      <c r="N163" s="90">
        <v>2022</v>
      </c>
      <c r="O163" s="90">
        <v>2025</v>
      </c>
      <c r="P163" s="92">
        <v>6</v>
      </c>
      <c r="Q163" s="95" t="s">
        <v>6133</v>
      </c>
      <c r="R163" s="94">
        <f t="shared" si="6"/>
        <v>2020</v>
      </c>
      <c r="S163" s="90">
        <v>2020</v>
      </c>
      <c r="T163" s="90">
        <v>6</v>
      </c>
      <c r="U163" s="94">
        <f t="shared" si="8"/>
        <v>2026</v>
      </c>
      <c r="V163" s="374"/>
      <c r="W163" s="374"/>
      <c r="X163" s="374"/>
      <c r="Y163" s="370"/>
    </row>
    <row r="164" spans="1:25" s="43" customFormat="1" ht="30" customHeight="1" x14ac:dyDescent="0.2">
      <c r="A164" s="370">
        <v>21</v>
      </c>
      <c r="B164" s="370" t="s">
        <v>6252</v>
      </c>
      <c r="C164" s="370" t="s">
        <v>6253</v>
      </c>
      <c r="D164" s="370" t="s">
        <v>6254</v>
      </c>
      <c r="E164" s="370" t="s">
        <v>124</v>
      </c>
      <c r="F164" s="90" t="s">
        <v>39</v>
      </c>
      <c r="G164" s="91" t="s">
        <v>6229</v>
      </c>
      <c r="H164" s="91" t="s">
        <v>6255</v>
      </c>
      <c r="I164" s="91" t="s">
        <v>6256</v>
      </c>
      <c r="J164" s="92">
        <v>137.1</v>
      </c>
      <c r="K164" s="93">
        <v>273</v>
      </c>
      <c r="L164" s="93">
        <v>8</v>
      </c>
      <c r="M164" s="91">
        <v>2014</v>
      </c>
      <c r="N164" s="90">
        <v>2023</v>
      </c>
      <c r="O164" s="90">
        <v>2025</v>
      </c>
      <c r="P164" s="92">
        <v>6</v>
      </c>
      <c r="Q164" s="95" t="s">
        <v>6133</v>
      </c>
      <c r="R164" s="94">
        <f t="shared" si="6"/>
        <v>2020</v>
      </c>
      <c r="S164" s="90">
        <v>2020</v>
      </c>
      <c r="T164" s="90">
        <v>6</v>
      </c>
      <c r="U164" s="94">
        <f t="shared" si="8"/>
        <v>2026</v>
      </c>
      <c r="V164" s="375">
        <v>3</v>
      </c>
      <c r="W164" s="375">
        <v>2</v>
      </c>
      <c r="X164" s="375">
        <f>SUM(V164:W172)</f>
        <v>5</v>
      </c>
      <c r="Y164" s="370" t="s">
        <v>7003</v>
      </c>
    </row>
    <row r="165" spans="1:25" s="43" customFormat="1" ht="30" customHeight="1" x14ac:dyDescent="0.2">
      <c r="A165" s="370"/>
      <c r="B165" s="370"/>
      <c r="C165" s="370"/>
      <c r="D165" s="370"/>
      <c r="E165" s="370"/>
      <c r="F165" s="90" t="s">
        <v>39</v>
      </c>
      <c r="G165" s="91" t="s">
        <v>6229</v>
      </c>
      <c r="H165" s="91" t="s">
        <v>6255</v>
      </c>
      <c r="I165" s="91" t="s">
        <v>6256</v>
      </c>
      <c r="J165" s="92">
        <v>0.8</v>
      </c>
      <c r="K165" s="93">
        <v>32</v>
      </c>
      <c r="L165" s="93">
        <v>5</v>
      </c>
      <c r="M165" s="91">
        <v>2014</v>
      </c>
      <c r="N165" s="90">
        <v>2023</v>
      </c>
      <c r="O165" s="90">
        <v>2025</v>
      </c>
      <c r="P165" s="92">
        <v>6</v>
      </c>
      <c r="Q165" s="95" t="s">
        <v>6133</v>
      </c>
      <c r="R165" s="94">
        <f t="shared" si="6"/>
        <v>2020</v>
      </c>
      <c r="S165" s="90">
        <v>2020</v>
      </c>
      <c r="T165" s="90">
        <v>6</v>
      </c>
      <c r="U165" s="94">
        <f t="shared" si="8"/>
        <v>2026</v>
      </c>
      <c r="V165" s="376"/>
      <c r="W165" s="376"/>
      <c r="X165" s="376"/>
      <c r="Y165" s="370"/>
    </row>
    <row r="166" spans="1:25" s="43" customFormat="1" ht="30" customHeight="1" x14ac:dyDescent="0.2">
      <c r="A166" s="370"/>
      <c r="B166" s="370"/>
      <c r="C166" s="370"/>
      <c r="D166" s="370" t="s">
        <v>6257</v>
      </c>
      <c r="E166" s="370"/>
      <c r="F166" s="90" t="s">
        <v>39</v>
      </c>
      <c r="G166" s="91" t="s">
        <v>6229</v>
      </c>
      <c r="H166" s="91" t="s">
        <v>6258</v>
      </c>
      <c r="I166" s="91" t="s">
        <v>6256</v>
      </c>
      <c r="J166" s="92">
        <v>10.4</v>
      </c>
      <c r="K166" s="93">
        <v>273</v>
      </c>
      <c r="L166" s="93">
        <v>8</v>
      </c>
      <c r="M166" s="91">
        <v>2014</v>
      </c>
      <c r="N166" s="90">
        <v>2023</v>
      </c>
      <c r="O166" s="90">
        <v>2025</v>
      </c>
      <c r="P166" s="92">
        <v>6</v>
      </c>
      <c r="Q166" s="95" t="s">
        <v>6133</v>
      </c>
      <c r="R166" s="94">
        <f t="shared" si="6"/>
        <v>2020</v>
      </c>
      <c r="S166" s="90">
        <v>2020</v>
      </c>
      <c r="T166" s="90">
        <v>6</v>
      </c>
      <c r="U166" s="94">
        <f t="shared" si="8"/>
        <v>2026</v>
      </c>
      <c r="V166" s="376"/>
      <c r="W166" s="376"/>
      <c r="X166" s="376"/>
      <c r="Y166" s="370"/>
    </row>
    <row r="167" spans="1:25" s="43" customFormat="1" ht="30" customHeight="1" x14ac:dyDescent="0.2">
      <c r="A167" s="370"/>
      <c r="B167" s="370"/>
      <c r="C167" s="370"/>
      <c r="D167" s="370"/>
      <c r="E167" s="370"/>
      <c r="F167" s="90" t="s">
        <v>39</v>
      </c>
      <c r="G167" s="91" t="s">
        <v>6229</v>
      </c>
      <c r="H167" s="91" t="s">
        <v>6258</v>
      </c>
      <c r="I167" s="91" t="s">
        <v>6256</v>
      </c>
      <c r="J167" s="92">
        <v>7.1</v>
      </c>
      <c r="K167" s="93">
        <v>219</v>
      </c>
      <c r="L167" s="93">
        <v>8</v>
      </c>
      <c r="M167" s="91">
        <v>2014</v>
      </c>
      <c r="N167" s="90">
        <v>2023</v>
      </c>
      <c r="O167" s="90">
        <v>2025</v>
      </c>
      <c r="P167" s="92">
        <v>6</v>
      </c>
      <c r="Q167" s="95" t="s">
        <v>6133</v>
      </c>
      <c r="R167" s="94">
        <f t="shared" si="6"/>
        <v>2020</v>
      </c>
      <c r="S167" s="90">
        <v>2020</v>
      </c>
      <c r="T167" s="90">
        <v>6</v>
      </c>
      <c r="U167" s="94">
        <f t="shared" si="8"/>
        <v>2026</v>
      </c>
      <c r="V167" s="376"/>
      <c r="W167" s="376"/>
      <c r="X167" s="376"/>
      <c r="Y167" s="370"/>
    </row>
    <row r="168" spans="1:25" s="43" customFormat="1" ht="30" customHeight="1" x14ac:dyDescent="0.2">
      <c r="A168" s="370"/>
      <c r="B168" s="370"/>
      <c r="C168" s="370"/>
      <c r="D168" s="370"/>
      <c r="E168" s="370"/>
      <c r="F168" s="90" t="s">
        <v>39</v>
      </c>
      <c r="G168" s="91" t="s">
        <v>6229</v>
      </c>
      <c r="H168" s="91" t="s">
        <v>6258</v>
      </c>
      <c r="I168" s="91" t="s">
        <v>6256</v>
      </c>
      <c r="J168" s="92">
        <v>1.3</v>
      </c>
      <c r="K168" s="93">
        <v>57</v>
      </c>
      <c r="L168" s="93">
        <v>6</v>
      </c>
      <c r="M168" s="91">
        <v>2014</v>
      </c>
      <c r="N168" s="90">
        <v>2023</v>
      </c>
      <c r="O168" s="90">
        <v>2025</v>
      </c>
      <c r="P168" s="92">
        <v>6</v>
      </c>
      <c r="Q168" s="95" t="s">
        <v>6133</v>
      </c>
      <c r="R168" s="94">
        <f t="shared" si="6"/>
        <v>2020</v>
      </c>
      <c r="S168" s="90">
        <v>2020</v>
      </c>
      <c r="T168" s="90">
        <v>6</v>
      </c>
      <c r="U168" s="94">
        <f t="shared" si="8"/>
        <v>2026</v>
      </c>
      <c r="V168" s="376"/>
      <c r="W168" s="376"/>
      <c r="X168" s="376"/>
      <c r="Y168" s="370"/>
    </row>
    <row r="169" spans="1:25" s="43" customFormat="1" ht="30" customHeight="1" x14ac:dyDescent="0.2">
      <c r="A169" s="370"/>
      <c r="B169" s="370"/>
      <c r="C169" s="370"/>
      <c r="D169" s="370" t="s">
        <v>708</v>
      </c>
      <c r="E169" s="370"/>
      <c r="F169" s="90" t="s">
        <v>39</v>
      </c>
      <c r="G169" s="91" t="s">
        <v>6229</v>
      </c>
      <c r="H169" s="91" t="s">
        <v>6259</v>
      </c>
      <c r="I169" s="91" t="s">
        <v>6256</v>
      </c>
      <c r="J169" s="92">
        <v>168.5</v>
      </c>
      <c r="K169" s="93">
        <v>273</v>
      </c>
      <c r="L169" s="93">
        <v>8</v>
      </c>
      <c r="M169" s="91">
        <v>2014</v>
      </c>
      <c r="N169" s="90">
        <v>2023</v>
      </c>
      <c r="O169" s="90">
        <v>2025</v>
      </c>
      <c r="P169" s="92">
        <v>6</v>
      </c>
      <c r="Q169" s="95" t="s">
        <v>6133</v>
      </c>
      <c r="R169" s="94">
        <f t="shared" si="6"/>
        <v>2020</v>
      </c>
      <c r="S169" s="90">
        <v>2020</v>
      </c>
      <c r="T169" s="90">
        <v>6</v>
      </c>
      <c r="U169" s="94">
        <f t="shared" si="8"/>
        <v>2026</v>
      </c>
      <c r="V169" s="376"/>
      <c r="W169" s="376"/>
      <c r="X169" s="376"/>
      <c r="Y169" s="370"/>
    </row>
    <row r="170" spans="1:25" s="43" customFormat="1" ht="30" customHeight="1" x14ac:dyDescent="0.2">
      <c r="A170" s="370"/>
      <c r="B170" s="370"/>
      <c r="C170" s="370"/>
      <c r="D170" s="370"/>
      <c r="E170" s="370"/>
      <c r="F170" s="90" t="s">
        <v>39</v>
      </c>
      <c r="G170" s="91" t="s">
        <v>6229</v>
      </c>
      <c r="H170" s="91" t="s">
        <v>6259</v>
      </c>
      <c r="I170" s="91" t="s">
        <v>6256</v>
      </c>
      <c r="J170" s="92">
        <v>7.1</v>
      </c>
      <c r="K170" s="93">
        <v>219</v>
      </c>
      <c r="L170" s="93">
        <v>8</v>
      </c>
      <c r="M170" s="91">
        <v>2014</v>
      </c>
      <c r="N170" s="90">
        <v>2023</v>
      </c>
      <c r="O170" s="90">
        <v>2025</v>
      </c>
      <c r="P170" s="92">
        <v>6</v>
      </c>
      <c r="Q170" s="95" t="s">
        <v>6133</v>
      </c>
      <c r="R170" s="94">
        <f t="shared" si="6"/>
        <v>2020</v>
      </c>
      <c r="S170" s="90">
        <v>2020</v>
      </c>
      <c r="T170" s="90">
        <v>6</v>
      </c>
      <c r="U170" s="94">
        <f t="shared" si="8"/>
        <v>2026</v>
      </c>
      <c r="V170" s="376"/>
      <c r="W170" s="376"/>
      <c r="X170" s="376"/>
      <c r="Y170" s="370"/>
    </row>
    <row r="171" spans="1:25" s="43" customFormat="1" ht="30" customHeight="1" x14ac:dyDescent="0.2">
      <c r="A171" s="370"/>
      <c r="B171" s="370"/>
      <c r="C171" s="370"/>
      <c r="D171" s="370"/>
      <c r="E171" s="370"/>
      <c r="F171" s="90" t="s">
        <v>39</v>
      </c>
      <c r="G171" s="91" t="s">
        <v>6229</v>
      </c>
      <c r="H171" s="91" t="s">
        <v>6259</v>
      </c>
      <c r="I171" s="91" t="s">
        <v>6256</v>
      </c>
      <c r="J171" s="92">
        <v>1.3</v>
      </c>
      <c r="K171" s="93">
        <v>57</v>
      </c>
      <c r="L171" s="93">
        <v>6</v>
      </c>
      <c r="M171" s="91">
        <v>2014</v>
      </c>
      <c r="N171" s="90">
        <v>2023</v>
      </c>
      <c r="O171" s="90">
        <v>2025</v>
      </c>
      <c r="P171" s="92">
        <v>6</v>
      </c>
      <c r="Q171" s="95" t="s">
        <v>6133</v>
      </c>
      <c r="R171" s="94">
        <f t="shared" si="6"/>
        <v>2020</v>
      </c>
      <c r="S171" s="90">
        <v>2020</v>
      </c>
      <c r="T171" s="90">
        <v>6</v>
      </c>
      <c r="U171" s="94">
        <f t="shared" si="8"/>
        <v>2026</v>
      </c>
      <c r="V171" s="376"/>
      <c r="W171" s="376"/>
      <c r="X171" s="376"/>
      <c r="Y171" s="370"/>
    </row>
    <row r="172" spans="1:25" s="43" customFormat="1" ht="30" customHeight="1" x14ac:dyDescent="0.2">
      <c r="A172" s="370"/>
      <c r="B172" s="370"/>
      <c r="C172" s="370"/>
      <c r="D172" s="370"/>
      <c r="E172" s="370"/>
      <c r="F172" s="90" t="s">
        <v>39</v>
      </c>
      <c r="G172" s="91" t="s">
        <v>6229</v>
      </c>
      <c r="H172" s="91" t="s">
        <v>6259</v>
      </c>
      <c r="I172" s="91" t="s">
        <v>6256</v>
      </c>
      <c r="J172" s="92">
        <v>0.5</v>
      </c>
      <c r="K172" s="93">
        <v>32</v>
      </c>
      <c r="L172" s="93">
        <v>5</v>
      </c>
      <c r="M172" s="91">
        <v>2014</v>
      </c>
      <c r="N172" s="90">
        <v>2023</v>
      </c>
      <c r="O172" s="90">
        <v>2025</v>
      </c>
      <c r="P172" s="92">
        <v>6</v>
      </c>
      <c r="Q172" s="95" t="s">
        <v>6133</v>
      </c>
      <c r="R172" s="94">
        <f t="shared" si="6"/>
        <v>2020</v>
      </c>
      <c r="S172" s="90">
        <v>2020</v>
      </c>
      <c r="T172" s="90">
        <v>6</v>
      </c>
      <c r="U172" s="94">
        <f t="shared" si="8"/>
        <v>2026</v>
      </c>
      <c r="V172" s="377"/>
      <c r="W172" s="377"/>
      <c r="X172" s="377"/>
      <c r="Y172" s="370"/>
    </row>
    <row r="173" spans="1:25" s="43" customFormat="1" ht="30" customHeight="1" x14ac:dyDescent="0.2">
      <c r="A173" s="370">
        <v>22</v>
      </c>
      <c r="B173" s="370" t="s">
        <v>6260</v>
      </c>
      <c r="C173" s="370" t="s">
        <v>6261</v>
      </c>
      <c r="D173" s="370" t="s">
        <v>724</v>
      </c>
      <c r="E173" s="370" t="s">
        <v>130</v>
      </c>
      <c r="F173" s="90" t="s">
        <v>39</v>
      </c>
      <c r="G173" s="91" t="s">
        <v>354</v>
      </c>
      <c r="H173" s="91" t="s">
        <v>347</v>
      </c>
      <c r="I173" s="91" t="s">
        <v>6256</v>
      </c>
      <c r="J173" s="92">
        <v>49.7</v>
      </c>
      <c r="K173" s="93">
        <v>273</v>
      </c>
      <c r="L173" s="93">
        <v>8</v>
      </c>
      <c r="M173" s="91">
        <v>2014</v>
      </c>
      <c r="N173" s="90">
        <v>2023</v>
      </c>
      <c r="O173" s="90">
        <v>2025</v>
      </c>
      <c r="P173" s="92">
        <v>8</v>
      </c>
      <c r="Q173" s="95" t="s">
        <v>6133</v>
      </c>
      <c r="R173" s="94">
        <f t="shared" si="6"/>
        <v>2022</v>
      </c>
      <c r="S173" s="90">
        <v>2021</v>
      </c>
      <c r="T173" s="90">
        <v>4</v>
      </c>
      <c r="U173" s="94">
        <f t="shared" ref="U173:U232" si="9">IFERROR(IF(S173="",R173,S173+T173),R173)</f>
        <v>2025</v>
      </c>
      <c r="V173" s="374">
        <v>38</v>
      </c>
      <c r="W173" s="374">
        <f>X173-V173</f>
        <v>43</v>
      </c>
      <c r="X173" s="374">
        <v>81</v>
      </c>
      <c r="Y173" s="370" t="s">
        <v>7003</v>
      </c>
    </row>
    <row r="174" spans="1:25" s="43" customFormat="1" ht="30" customHeight="1" x14ac:dyDescent="0.2">
      <c r="A174" s="370"/>
      <c r="B174" s="370"/>
      <c r="C174" s="370"/>
      <c r="D174" s="370"/>
      <c r="E174" s="370"/>
      <c r="F174" s="90" t="s">
        <v>39</v>
      </c>
      <c r="G174" s="91" t="s">
        <v>354</v>
      </c>
      <c r="H174" s="91" t="s">
        <v>347</v>
      </c>
      <c r="I174" s="91" t="s">
        <v>6256</v>
      </c>
      <c r="J174" s="92">
        <v>15.6</v>
      </c>
      <c r="K174" s="93">
        <v>219</v>
      </c>
      <c r="L174" s="93">
        <v>8</v>
      </c>
      <c r="M174" s="91">
        <v>2014</v>
      </c>
      <c r="N174" s="90">
        <v>2023</v>
      </c>
      <c r="O174" s="90">
        <v>2025</v>
      </c>
      <c r="P174" s="92">
        <v>8</v>
      </c>
      <c r="Q174" s="95" t="s">
        <v>6133</v>
      </c>
      <c r="R174" s="94">
        <f t="shared" si="6"/>
        <v>2022</v>
      </c>
      <c r="S174" s="90">
        <v>2021</v>
      </c>
      <c r="T174" s="90">
        <v>4</v>
      </c>
      <c r="U174" s="94">
        <f t="shared" si="9"/>
        <v>2025</v>
      </c>
      <c r="V174" s="374"/>
      <c r="W174" s="374"/>
      <c r="X174" s="374"/>
      <c r="Y174" s="370"/>
    </row>
    <row r="175" spans="1:25" s="43" customFormat="1" ht="30" customHeight="1" x14ac:dyDescent="0.2">
      <c r="A175" s="370"/>
      <c r="B175" s="370"/>
      <c r="C175" s="370"/>
      <c r="D175" s="370"/>
      <c r="E175" s="370"/>
      <c r="F175" s="90" t="s">
        <v>39</v>
      </c>
      <c r="G175" s="91" t="s">
        <v>354</v>
      </c>
      <c r="H175" s="91" t="s">
        <v>347</v>
      </c>
      <c r="I175" s="91" t="s">
        <v>6256</v>
      </c>
      <c r="J175" s="92">
        <v>1.3</v>
      </c>
      <c r="K175" s="93">
        <v>57</v>
      </c>
      <c r="L175" s="93">
        <v>6</v>
      </c>
      <c r="M175" s="91">
        <v>2014</v>
      </c>
      <c r="N175" s="90">
        <v>2023</v>
      </c>
      <c r="O175" s="90">
        <v>2025</v>
      </c>
      <c r="P175" s="92">
        <v>8</v>
      </c>
      <c r="Q175" s="95" t="s">
        <v>6133</v>
      </c>
      <c r="R175" s="94">
        <f t="shared" si="6"/>
        <v>2022</v>
      </c>
      <c r="S175" s="90">
        <v>2021</v>
      </c>
      <c r="T175" s="90">
        <v>4</v>
      </c>
      <c r="U175" s="94">
        <f t="shared" si="9"/>
        <v>2025</v>
      </c>
      <c r="V175" s="374"/>
      <c r="W175" s="374"/>
      <c r="X175" s="374"/>
      <c r="Y175" s="370"/>
    </row>
    <row r="176" spans="1:25" s="43" customFormat="1" ht="30" customHeight="1" x14ac:dyDescent="0.2">
      <c r="A176" s="370"/>
      <c r="B176" s="370"/>
      <c r="C176" s="370"/>
      <c r="D176" s="370"/>
      <c r="E176" s="370"/>
      <c r="F176" s="90" t="s">
        <v>39</v>
      </c>
      <c r="G176" s="91" t="s">
        <v>354</v>
      </c>
      <c r="H176" s="91" t="s">
        <v>347</v>
      </c>
      <c r="I176" s="91" t="s">
        <v>6256</v>
      </c>
      <c r="J176" s="92">
        <v>0.5</v>
      </c>
      <c r="K176" s="93">
        <v>32</v>
      </c>
      <c r="L176" s="93">
        <v>5</v>
      </c>
      <c r="M176" s="91">
        <v>2014</v>
      </c>
      <c r="N176" s="90">
        <v>2023</v>
      </c>
      <c r="O176" s="90">
        <v>2025</v>
      </c>
      <c r="P176" s="92">
        <v>8</v>
      </c>
      <c r="Q176" s="95" t="s">
        <v>6133</v>
      </c>
      <c r="R176" s="94">
        <f t="shared" si="6"/>
        <v>2022</v>
      </c>
      <c r="S176" s="90">
        <v>2021</v>
      </c>
      <c r="T176" s="90">
        <v>4</v>
      </c>
      <c r="U176" s="94">
        <f t="shared" si="9"/>
        <v>2025</v>
      </c>
      <c r="V176" s="374"/>
      <c r="W176" s="374"/>
      <c r="X176" s="374"/>
      <c r="Y176" s="370"/>
    </row>
    <row r="177" spans="1:25" s="43" customFormat="1" ht="30" customHeight="1" x14ac:dyDescent="0.2">
      <c r="A177" s="90">
        <v>23</v>
      </c>
      <c r="B177" s="90" t="s">
        <v>6262</v>
      </c>
      <c r="C177" s="90" t="s">
        <v>6263</v>
      </c>
      <c r="D177" s="90" t="s">
        <v>725</v>
      </c>
      <c r="E177" s="90" t="s">
        <v>130</v>
      </c>
      <c r="F177" s="90" t="s">
        <v>39</v>
      </c>
      <c r="G177" s="91" t="s">
        <v>354</v>
      </c>
      <c r="H177" s="91" t="s">
        <v>347</v>
      </c>
      <c r="I177" s="91" t="s">
        <v>6256</v>
      </c>
      <c r="J177" s="92">
        <v>12.4</v>
      </c>
      <c r="K177" s="93">
        <v>32</v>
      </c>
      <c r="L177" s="93">
        <v>5</v>
      </c>
      <c r="M177" s="91">
        <v>2014</v>
      </c>
      <c r="N177" s="90">
        <v>2023</v>
      </c>
      <c r="O177" s="90">
        <v>2025</v>
      </c>
      <c r="P177" s="92">
        <v>8</v>
      </c>
      <c r="Q177" s="95" t="s">
        <v>6133</v>
      </c>
      <c r="R177" s="94">
        <f t="shared" si="6"/>
        <v>2022</v>
      </c>
      <c r="S177" s="90">
        <v>2021</v>
      </c>
      <c r="T177" s="90">
        <v>4</v>
      </c>
      <c r="U177" s="94">
        <f t="shared" si="9"/>
        <v>2025</v>
      </c>
      <c r="V177" s="322">
        <v>16</v>
      </c>
      <c r="W177" s="322">
        <v>20</v>
      </c>
      <c r="X177" s="322">
        <v>36</v>
      </c>
      <c r="Y177" s="90" t="s">
        <v>7003</v>
      </c>
    </row>
    <row r="178" spans="1:25" s="43" customFormat="1" ht="30" customHeight="1" x14ac:dyDescent="0.2">
      <c r="A178" s="370">
        <v>24</v>
      </c>
      <c r="B178" s="390" t="s">
        <v>6264</v>
      </c>
      <c r="C178" s="370" t="s">
        <v>6265</v>
      </c>
      <c r="D178" s="370" t="s">
        <v>6266</v>
      </c>
      <c r="E178" s="370" t="s">
        <v>130</v>
      </c>
      <c r="F178" s="90" t="s">
        <v>39</v>
      </c>
      <c r="G178" s="91" t="s">
        <v>354</v>
      </c>
      <c r="H178" s="91" t="s">
        <v>347</v>
      </c>
      <c r="I178" s="91" t="s">
        <v>6256</v>
      </c>
      <c r="J178" s="92">
        <v>0.7</v>
      </c>
      <c r="K178" s="93">
        <v>108</v>
      </c>
      <c r="L178" s="93">
        <v>6</v>
      </c>
      <c r="M178" s="91">
        <v>2014</v>
      </c>
      <c r="N178" s="90">
        <v>2024</v>
      </c>
      <c r="O178" s="90">
        <v>2025</v>
      </c>
      <c r="P178" s="92">
        <v>8</v>
      </c>
      <c r="Q178" s="95" t="s">
        <v>6133</v>
      </c>
      <c r="R178" s="94">
        <f t="shared" si="6"/>
        <v>2022</v>
      </c>
      <c r="S178" s="90">
        <v>2021</v>
      </c>
      <c r="T178" s="90">
        <v>4</v>
      </c>
      <c r="U178" s="94">
        <f t="shared" si="9"/>
        <v>2025</v>
      </c>
      <c r="V178" s="374">
        <v>1</v>
      </c>
      <c r="W178" s="374">
        <v>6</v>
      </c>
      <c r="X178" s="374">
        <v>7</v>
      </c>
      <c r="Y178" s="370" t="s">
        <v>7003</v>
      </c>
    </row>
    <row r="179" spans="1:25" s="43" customFormat="1" ht="30" customHeight="1" x14ac:dyDescent="0.2">
      <c r="A179" s="370"/>
      <c r="B179" s="390"/>
      <c r="C179" s="370"/>
      <c r="D179" s="370"/>
      <c r="E179" s="370"/>
      <c r="F179" s="90" t="s">
        <v>39</v>
      </c>
      <c r="G179" s="91" t="s">
        <v>354</v>
      </c>
      <c r="H179" s="91" t="s">
        <v>347</v>
      </c>
      <c r="I179" s="91" t="s">
        <v>6256</v>
      </c>
      <c r="J179" s="92">
        <v>0.3</v>
      </c>
      <c r="K179" s="93">
        <v>57</v>
      </c>
      <c r="L179" s="93">
        <v>6</v>
      </c>
      <c r="M179" s="91">
        <v>2014</v>
      </c>
      <c r="N179" s="90">
        <v>2024</v>
      </c>
      <c r="O179" s="90">
        <v>2025</v>
      </c>
      <c r="P179" s="92">
        <v>8</v>
      </c>
      <c r="Q179" s="95" t="s">
        <v>6133</v>
      </c>
      <c r="R179" s="94">
        <f t="shared" si="6"/>
        <v>2022</v>
      </c>
      <c r="S179" s="90">
        <v>2021</v>
      </c>
      <c r="T179" s="90">
        <v>4</v>
      </c>
      <c r="U179" s="94">
        <f t="shared" si="9"/>
        <v>2025</v>
      </c>
      <c r="V179" s="374"/>
      <c r="W179" s="374"/>
      <c r="X179" s="374"/>
      <c r="Y179" s="370"/>
    </row>
    <row r="180" spans="1:25" s="43" customFormat="1" ht="30" customHeight="1" x14ac:dyDescent="0.2">
      <c r="A180" s="90">
        <v>25</v>
      </c>
      <c r="B180" s="90" t="s">
        <v>6267</v>
      </c>
      <c r="C180" s="90" t="s">
        <v>6268</v>
      </c>
      <c r="D180" s="90" t="s">
        <v>6269</v>
      </c>
      <c r="E180" s="90" t="s">
        <v>130</v>
      </c>
      <c r="F180" s="90" t="s">
        <v>39</v>
      </c>
      <c r="G180" s="91" t="s">
        <v>354</v>
      </c>
      <c r="H180" s="91" t="s">
        <v>347</v>
      </c>
      <c r="I180" s="91" t="s">
        <v>6256</v>
      </c>
      <c r="J180" s="92">
        <v>0.8</v>
      </c>
      <c r="K180" s="93">
        <v>57</v>
      </c>
      <c r="L180" s="93">
        <v>6</v>
      </c>
      <c r="M180" s="91">
        <v>2014</v>
      </c>
      <c r="N180" s="90">
        <v>2024</v>
      </c>
      <c r="O180" s="90">
        <v>2025</v>
      </c>
      <c r="P180" s="92">
        <v>8</v>
      </c>
      <c r="Q180" s="95" t="s">
        <v>6133</v>
      </c>
      <c r="R180" s="94">
        <f t="shared" si="6"/>
        <v>2022</v>
      </c>
      <c r="S180" s="90">
        <v>2021</v>
      </c>
      <c r="T180" s="90">
        <v>4</v>
      </c>
      <c r="U180" s="94">
        <f t="shared" si="9"/>
        <v>2025</v>
      </c>
      <c r="V180" s="322"/>
      <c r="W180" s="322">
        <v>4</v>
      </c>
      <c r="X180" s="322">
        <v>4</v>
      </c>
      <c r="Y180" s="90" t="s">
        <v>7003</v>
      </c>
    </row>
    <row r="181" spans="1:25" s="43" customFormat="1" ht="30" customHeight="1" x14ac:dyDescent="0.2">
      <c r="A181" s="370">
        <v>26</v>
      </c>
      <c r="B181" s="370" t="s">
        <v>6270</v>
      </c>
      <c r="C181" s="370" t="s">
        <v>6271</v>
      </c>
      <c r="D181" s="90" t="s">
        <v>6272</v>
      </c>
      <c r="E181" s="370" t="s">
        <v>130</v>
      </c>
      <c r="F181" s="90" t="s">
        <v>39</v>
      </c>
      <c r="G181" s="91" t="s">
        <v>354</v>
      </c>
      <c r="H181" s="91" t="s">
        <v>347</v>
      </c>
      <c r="I181" s="91" t="s">
        <v>6256</v>
      </c>
      <c r="J181" s="92">
        <v>0.6</v>
      </c>
      <c r="K181" s="93">
        <v>159</v>
      </c>
      <c r="L181" s="93">
        <v>8</v>
      </c>
      <c r="M181" s="91">
        <v>2014</v>
      </c>
      <c r="N181" s="90">
        <v>2023</v>
      </c>
      <c r="O181" s="90">
        <v>2025</v>
      </c>
      <c r="P181" s="92">
        <v>8</v>
      </c>
      <c r="Q181" s="95" t="s">
        <v>6133</v>
      </c>
      <c r="R181" s="94">
        <f t="shared" si="6"/>
        <v>2022</v>
      </c>
      <c r="S181" s="90">
        <v>2021</v>
      </c>
      <c r="T181" s="90">
        <v>4</v>
      </c>
      <c r="U181" s="94">
        <f t="shared" si="9"/>
        <v>2025</v>
      </c>
      <c r="V181" s="374">
        <v>62</v>
      </c>
      <c r="W181" s="374">
        <f>X181-V181</f>
        <v>55</v>
      </c>
      <c r="X181" s="374">
        <v>117</v>
      </c>
      <c r="Y181" s="370" t="s">
        <v>7003</v>
      </c>
    </row>
    <row r="182" spans="1:25" s="43" customFormat="1" ht="30" customHeight="1" x14ac:dyDescent="0.2">
      <c r="A182" s="370"/>
      <c r="B182" s="370"/>
      <c r="C182" s="370"/>
      <c r="D182" s="90" t="s">
        <v>6273</v>
      </c>
      <c r="E182" s="370"/>
      <c r="F182" s="90" t="s">
        <v>39</v>
      </c>
      <c r="G182" s="91" t="s">
        <v>354</v>
      </c>
      <c r="H182" s="91" t="s">
        <v>347</v>
      </c>
      <c r="I182" s="91" t="s">
        <v>6256</v>
      </c>
      <c r="J182" s="92">
        <v>0.6</v>
      </c>
      <c r="K182" s="93">
        <v>159</v>
      </c>
      <c r="L182" s="93">
        <v>8</v>
      </c>
      <c r="M182" s="91">
        <v>2014</v>
      </c>
      <c r="N182" s="90">
        <v>2023</v>
      </c>
      <c r="O182" s="90">
        <v>2025</v>
      </c>
      <c r="P182" s="92">
        <v>8</v>
      </c>
      <c r="Q182" s="95" t="s">
        <v>6133</v>
      </c>
      <c r="R182" s="94">
        <f t="shared" si="6"/>
        <v>2022</v>
      </c>
      <c r="S182" s="90">
        <v>2021</v>
      </c>
      <c r="T182" s="90">
        <v>4</v>
      </c>
      <c r="U182" s="94">
        <f t="shared" si="9"/>
        <v>2025</v>
      </c>
      <c r="V182" s="374"/>
      <c r="W182" s="374"/>
      <c r="X182" s="374"/>
      <c r="Y182" s="370"/>
    </row>
    <row r="183" spans="1:25" s="43" customFormat="1" ht="30" customHeight="1" x14ac:dyDescent="0.2">
      <c r="A183" s="370"/>
      <c r="B183" s="370"/>
      <c r="C183" s="370"/>
      <c r="D183" s="90" t="s">
        <v>6274</v>
      </c>
      <c r="E183" s="370"/>
      <c r="F183" s="90" t="s">
        <v>39</v>
      </c>
      <c r="G183" s="91" t="s">
        <v>354</v>
      </c>
      <c r="H183" s="91" t="s">
        <v>347</v>
      </c>
      <c r="I183" s="91" t="s">
        <v>6256</v>
      </c>
      <c r="J183" s="92">
        <v>0.6</v>
      </c>
      <c r="K183" s="93">
        <v>159</v>
      </c>
      <c r="L183" s="93">
        <v>8</v>
      </c>
      <c r="M183" s="91">
        <v>2014</v>
      </c>
      <c r="N183" s="90">
        <v>2023</v>
      </c>
      <c r="O183" s="90">
        <v>2025</v>
      </c>
      <c r="P183" s="92">
        <v>8</v>
      </c>
      <c r="Q183" s="95" t="s">
        <v>6133</v>
      </c>
      <c r="R183" s="94">
        <f t="shared" si="6"/>
        <v>2022</v>
      </c>
      <c r="S183" s="90">
        <v>2021</v>
      </c>
      <c r="T183" s="90">
        <v>4</v>
      </c>
      <c r="U183" s="94">
        <f t="shared" si="9"/>
        <v>2025</v>
      </c>
      <c r="V183" s="374"/>
      <c r="W183" s="374"/>
      <c r="X183" s="374"/>
      <c r="Y183" s="370"/>
    </row>
    <row r="184" spans="1:25" s="43" customFormat="1" ht="30" customHeight="1" x14ac:dyDescent="0.2">
      <c r="A184" s="370"/>
      <c r="B184" s="370"/>
      <c r="C184" s="370"/>
      <c r="D184" s="90" t="s">
        <v>737</v>
      </c>
      <c r="E184" s="370"/>
      <c r="F184" s="90" t="s">
        <v>39</v>
      </c>
      <c r="G184" s="91" t="s">
        <v>354</v>
      </c>
      <c r="H184" s="91" t="s">
        <v>347</v>
      </c>
      <c r="I184" s="91" t="s">
        <v>6256</v>
      </c>
      <c r="J184" s="92">
        <v>0.6</v>
      </c>
      <c r="K184" s="93">
        <v>159</v>
      </c>
      <c r="L184" s="93">
        <v>8</v>
      </c>
      <c r="M184" s="91">
        <v>2014</v>
      </c>
      <c r="N184" s="90">
        <v>2023</v>
      </c>
      <c r="O184" s="90">
        <v>2025</v>
      </c>
      <c r="P184" s="92">
        <v>8</v>
      </c>
      <c r="Q184" s="95" t="s">
        <v>6133</v>
      </c>
      <c r="R184" s="94">
        <f t="shared" si="6"/>
        <v>2022</v>
      </c>
      <c r="S184" s="90">
        <v>2021</v>
      </c>
      <c r="T184" s="90">
        <v>4</v>
      </c>
      <c r="U184" s="94">
        <f t="shared" si="9"/>
        <v>2025</v>
      </c>
      <c r="V184" s="374"/>
      <c r="W184" s="374"/>
      <c r="X184" s="374"/>
      <c r="Y184" s="370"/>
    </row>
    <row r="185" spans="1:25" s="43" customFormat="1" ht="30" customHeight="1" x14ac:dyDescent="0.2">
      <c r="A185" s="370"/>
      <c r="B185" s="370"/>
      <c r="C185" s="370"/>
      <c r="D185" s="370" t="s">
        <v>6275</v>
      </c>
      <c r="E185" s="370"/>
      <c r="F185" s="90" t="s">
        <v>39</v>
      </c>
      <c r="G185" s="91" t="s">
        <v>2465</v>
      </c>
      <c r="H185" s="91" t="s">
        <v>359</v>
      </c>
      <c r="I185" s="91" t="s">
        <v>6256</v>
      </c>
      <c r="J185" s="92">
        <v>136.30000000000001</v>
      </c>
      <c r="K185" s="93">
        <v>219</v>
      </c>
      <c r="L185" s="93">
        <v>8</v>
      </c>
      <c r="M185" s="91">
        <v>2014</v>
      </c>
      <c r="N185" s="90">
        <v>2023</v>
      </c>
      <c r="O185" s="90">
        <v>2025</v>
      </c>
      <c r="P185" s="92">
        <v>8</v>
      </c>
      <c r="Q185" s="95" t="s">
        <v>6133</v>
      </c>
      <c r="R185" s="94">
        <f t="shared" si="6"/>
        <v>2022</v>
      </c>
      <c r="S185" s="90">
        <v>2021</v>
      </c>
      <c r="T185" s="90">
        <v>4</v>
      </c>
      <c r="U185" s="94">
        <f t="shared" si="9"/>
        <v>2025</v>
      </c>
      <c r="V185" s="374"/>
      <c r="W185" s="374"/>
      <c r="X185" s="374"/>
      <c r="Y185" s="370"/>
    </row>
    <row r="186" spans="1:25" s="43" customFormat="1" ht="30" customHeight="1" x14ac:dyDescent="0.2">
      <c r="A186" s="370"/>
      <c r="B186" s="370"/>
      <c r="C186" s="370"/>
      <c r="D186" s="370"/>
      <c r="E186" s="370"/>
      <c r="F186" s="90" t="s">
        <v>39</v>
      </c>
      <c r="G186" s="91" t="s">
        <v>2465</v>
      </c>
      <c r="H186" s="91" t="s">
        <v>359</v>
      </c>
      <c r="I186" s="91" t="s">
        <v>6256</v>
      </c>
      <c r="J186" s="92">
        <v>0.8</v>
      </c>
      <c r="K186" s="93">
        <v>32</v>
      </c>
      <c r="L186" s="93">
        <v>5</v>
      </c>
      <c r="M186" s="91">
        <v>2014</v>
      </c>
      <c r="N186" s="90">
        <v>2023</v>
      </c>
      <c r="O186" s="90">
        <v>2025</v>
      </c>
      <c r="P186" s="92">
        <v>8</v>
      </c>
      <c r="Q186" s="95" t="s">
        <v>6133</v>
      </c>
      <c r="R186" s="94">
        <f t="shared" si="6"/>
        <v>2022</v>
      </c>
      <c r="S186" s="90">
        <v>2021</v>
      </c>
      <c r="T186" s="90">
        <v>4</v>
      </c>
      <c r="U186" s="94">
        <f t="shared" si="9"/>
        <v>2025</v>
      </c>
      <c r="V186" s="374"/>
      <c r="W186" s="374"/>
      <c r="X186" s="374"/>
      <c r="Y186" s="370"/>
    </row>
    <row r="187" spans="1:25" s="43" customFormat="1" ht="30" customHeight="1" x14ac:dyDescent="0.2">
      <c r="A187" s="370"/>
      <c r="B187" s="370"/>
      <c r="C187" s="370"/>
      <c r="D187" s="370" t="s">
        <v>6276</v>
      </c>
      <c r="E187" s="370"/>
      <c r="F187" s="90" t="s">
        <v>39</v>
      </c>
      <c r="G187" s="91" t="s">
        <v>2465</v>
      </c>
      <c r="H187" s="91" t="s">
        <v>359</v>
      </c>
      <c r="I187" s="91" t="s">
        <v>6256</v>
      </c>
      <c r="J187" s="92">
        <v>4.5</v>
      </c>
      <c r="K187" s="93">
        <v>219</v>
      </c>
      <c r="L187" s="93">
        <v>8</v>
      </c>
      <c r="M187" s="91">
        <v>2014</v>
      </c>
      <c r="N187" s="90">
        <v>2023</v>
      </c>
      <c r="O187" s="90">
        <v>2025</v>
      </c>
      <c r="P187" s="92">
        <v>8</v>
      </c>
      <c r="Q187" s="95" t="s">
        <v>6133</v>
      </c>
      <c r="R187" s="94">
        <f t="shared" si="6"/>
        <v>2022</v>
      </c>
      <c r="S187" s="90">
        <v>2021</v>
      </c>
      <c r="T187" s="90">
        <v>4</v>
      </c>
      <c r="U187" s="94">
        <f t="shared" si="9"/>
        <v>2025</v>
      </c>
      <c r="V187" s="374"/>
      <c r="W187" s="374"/>
      <c r="X187" s="374"/>
      <c r="Y187" s="370"/>
    </row>
    <row r="188" spans="1:25" s="43" customFormat="1" ht="30" customHeight="1" x14ac:dyDescent="0.2">
      <c r="A188" s="370"/>
      <c r="B188" s="370"/>
      <c r="C188" s="370"/>
      <c r="D188" s="370"/>
      <c r="E188" s="370"/>
      <c r="F188" s="90" t="s">
        <v>39</v>
      </c>
      <c r="G188" s="91" t="s">
        <v>2465</v>
      </c>
      <c r="H188" s="91" t="s">
        <v>359</v>
      </c>
      <c r="I188" s="91" t="s">
        <v>6256</v>
      </c>
      <c r="J188" s="92">
        <v>0.3</v>
      </c>
      <c r="K188" s="93">
        <v>32</v>
      </c>
      <c r="L188" s="93">
        <v>5</v>
      </c>
      <c r="M188" s="91">
        <v>2014</v>
      </c>
      <c r="N188" s="90">
        <v>2023</v>
      </c>
      <c r="O188" s="90">
        <v>2025</v>
      </c>
      <c r="P188" s="92">
        <v>8</v>
      </c>
      <c r="Q188" s="95" t="s">
        <v>6133</v>
      </c>
      <c r="R188" s="94">
        <f t="shared" si="6"/>
        <v>2022</v>
      </c>
      <c r="S188" s="90">
        <v>2021</v>
      </c>
      <c r="T188" s="90">
        <v>4</v>
      </c>
      <c r="U188" s="94">
        <f t="shared" si="9"/>
        <v>2025</v>
      </c>
      <c r="V188" s="374"/>
      <c r="W188" s="374"/>
      <c r="X188" s="374"/>
      <c r="Y188" s="370"/>
    </row>
    <row r="189" spans="1:25" s="43" customFormat="1" ht="30" customHeight="1" x14ac:dyDescent="0.2">
      <c r="A189" s="370"/>
      <c r="B189" s="370"/>
      <c r="C189" s="370"/>
      <c r="D189" s="370" t="s">
        <v>6277</v>
      </c>
      <c r="E189" s="370"/>
      <c r="F189" s="90" t="s">
        <v>39</v>
      </c>
      <c r="G189" s="91" t="s">
        <v>2465</v>
      </c>
      <c r="H189" s="91" t="s">
        <v>359</v>
      </c>
      <c r="I189" s="91" t="s">
        <v>6256</v>
      </c>
      <c r="J189" s="92">
        <v>8.8000000000000007</v>
      </c>
      <c r="K189" s="93">
        <v>219</v>
      </c>
      <c r="L189" s="93">
        <v>8</v>
      </c>
      <c r="M189" s="91">
        <v>2014</v>
      </c>
      <c r="N189" s="90">
        <v>2023</v>
      </c>
      <c r="O189" s="90">
        <v>2025</v>
      </c>
      <c r="P189" s="92">
        <v>8</v>
      </c>
      <c r="Q189" s="95" t="s">
        <v>6133</v>
      </c>
      <c r="R189" s="94">
        <f t="shared" si="6"/>
        <v>2022</v>
      </c>
      <c r="S189" s="90">
        <v>2021</v>
      </c>
      <c r="T189" s="90">
        <v>4</v>
      </c>
      <c r="U189" s="94">
        <f t="shared" si="9"/>
        <v>2025</v>
      </c>
      <c r="V189" s="374"/>
      <c r="W189" s="374"/>
      <c r="X189" s="374"/>
      <c r="Y189" s="370"/>
    </row>
    <row r="190" spans="1:25" s="43" customFormat="1" ht="30" customHeight="1" x14ac:dyDescent="0.2">
      <c r="A190" s="370"/>
      <c r="B190" s="370"/>
      <c r="C190" s="370"/>
      <c r="D190" s="370"/>
      <c r="E190" s="370"/>
      <c r="F190" s="90" t="s">
        <v>39</v>
      </c>
      <c r="G190" s="91" t="s">
        <v>2465</v>
      </c>
      <c r="H190" s="91" t="s">
        <v>359</v>
      </c>
      <c r="I190" s="91" t="s">
        <v>6256</v>
      </c>
      <c r="J190" s="92">
        <v>0.3</v>
      </c>
      <c r="K190" s="93">
        <v>32</v>
      </c>
      <c r="L190" s="93">
        <v>5</v>
      </c>
      <c r="M190" s="91">
        <v>2014</v>
      </c>
      <c r="N190" s="90">
        <v>2023</v>
      </c>
      <c r="O190" s="90">
        <v>2025</v>
      </c>
      <c r="P190" s="92">
        <v>8</v>
      </c>
      <c r="Q190" s="95" t="s">
        <v>6133</v>
      </c>
      <c r="R190" s="94">
        <f t="shared" si="6"/>
        <v>2022</v>
      </c>
      <c r="S190" s="90">
        <v>2021</v>
      </c>
      <c r="T190" s="90">
        <v>4</v>
      </c>
      <c r="U190" s="94">
        <f t="shared" si="9"/>
        <v>2025</v>
      </c>
      <c r="V190" s="374"/>
      <c r="W190" s="374"/>
      <c r="X190" s="374"/>
      <c r="Y190" s="370"/>
    </row>
    <row r="191" spans="1:25" s="43" customFormat="1" ht="30" customHeight="1" x14ac:dyDescent="0.2">
      <c r="A191" s="370"/>
      <c r="B191" s="370"/>
      <c r="C191" s="370"/>
      <c r="D191" s="370" t="s">
        <v>6278</v>
      </c>
      <c r="E191" s="370"/>
      <c r="F191" s="90" t="s">
        <v>39</v>
      </c>
      <c r="G191" s="91" t="s">
        <v>2465</v>
      </c>
      <c r="H191" s="91" t="s">
        <v>359</v>
      </c>
      <c r="I191" s="91" t="s">
        <v>6256</v>
      </c>
      <c r="J191" s="92">
        <v>8.8000000000000007</v>
      </c>
      <c r="K191" s="93">
        <v>219</v>
      </c>
      <c r="L191" s="93">
        <v>8</v>
      </c>
      <c r="M191" s="91">
        <v>2014</v>
      </c>
      <c r="N191" s="90">
        <v>2023</v>
      </c>
      <c r="O191" s="90">
        <v>2025</v>
      </c>
      <c r="P191" s="92">
        <v>8</v>
      </c>
      <c r="Q191" s="95" t="s">
        <v>6133</v>
      </c>
      <c r="R191" s="94">
        <f t="shared" si="6"/>
        <v>2022</v>
      </c>
      <c r="S191" s="90">
        <v>2021</v>
      </c>
      <c r="T191" s="90">
        <v>4</v>
      </c>
      <c r="U191" s="94">
        <f t="shared" si="9"/>
        <v>2025</v>
      </c>
      <c r="V191" s="374"/>
      <c r="W191" s="374"/>
      <c r="X191" s="374"/>
      <c r="Y191" s="370"/>
    </row>
    <row r="192" spans="1:25" s="43" customFormat="1" ht="30" customHeight="1" x14ac:dyDescent="0.2">
      <c r="A192" s="370"/>
      <c r="B192" s="370"/>
      <c r="C192" s="370"/>
      <c r="D192" s="370"/>
      <c r="E192" s="370"/>
      <c r="F192" s="90" t="s">
        <v>39</v>
      </c>
      <c r="G192" s="91" t="s">
        <v>2465</v>
      </c>
      <c r="H192" s="91" t="s">
        <v>359</v>
      </c>
      <c r="I192" s="91" t="s">
        <v>6256</v>
      </c>
      <c r="J192" s="92">
        <v>0.3</v>
      </c>
      <c r="K192" s="93">
        <v>32</v>
      </c>
      <c r="L192" s="93">
        <v>5</v>
      </c>
      <c r="M192" s="91">
        <v>2014</v>
      </c>
      <c r="N192" s="90">
        <v>2023</v>
      </c>
      <c r="O192" s="90">
        <v>2025</v>
      </c>
      <c r="P192" s="92">
        <v>8</v>
      </c>
      <c r="Q192" s="95" t="s">
        <v>6133</v>
      </c>
      <c r="R192" s="94">
        <f t="shared" si="6"/>
        <v>2022</v>
      </c>
      <c r="S192" s="90">
        <v>2021</v>
      </c>
      <c r="T192" s="90">
        <v>4</v>
      </c>
      <c r="U192" s="94">
        <f t="shared" si="9"/>
        <v>2025</v>
      </c>
      <c r="V192" s="374"/>
      <c r="W192" s="374"/>
      <c r="X192" s="374"/>
      <c r="Y192" s="370"/>
    </row>
    <row r="193" spans="1:26" s="43" customFormat="1" ht="30" customHeight="1" x14ac:dyDescent="0.2">
      <c r="A193" s="370"/>
      <c r="B193" s="370"/>
      <c r="C193" s="370"/>
      <c r="D193" s="90" t="s">
        <v>6279</v>
      </c>
      <c r="E193" s="370"/>
      <c r="F193" s="90" t="s">
        <v>39</v>
      </c>
      <c r="G193" s="91" t="s">
        <v>2465</v>
      </c>
      <c r="H193" s="91" t="s">
        <v>359</v>
      </c>
      <c r="I193" s="91" t="s">
        <v>6256</v>
      </c>
      <c r="J193" s="92">
        <v>15.9</v>
      </c>
      <c r="K193" s="93">
        <v>219</v>
      </c>
      <c r="L193" s="93">
        <v>8</v>
      </c>
      <c r="M193" s="91">
        <v>2014</v>
      </c>
      <c r="N193" s="90">
        <v>2023</v>
      </c>
      <c r="O193" s="90">
        <v>2025</v>
      </c>
      <c r="P193" s="92">
        <v>8</v>
      </c>
      <c r="Q193" s="95" t="s">
        <v>6133</v>
      </c>
      <c r="R193" s="94">
        <f t="shared" si="6"/>
        <v>2022</v>
      </c>
      <c r="S193" s="90">
        <v>2021</v>
      </c>
      <c r="T193" s="90">
        <v>4</v>
      </c>
      <c r="U193" s="94">
        <f t="shared" si="9"/>
        <v>2025</v>
      </c>
      <c r="V193" s="374"/>
      <c r="W193" s="374"/>
      <c r="X193" s="374"/>
      <c r="Y193" s="370"/>
    </row>
    <row r="194" spans="1:26" s="43" customFormat="1" ht="30" customHeight="1" x14ac:dyDescent="0.2">
      <c r="A194" s="370"/>
      <c r="B194" s="370"/>
      <c r="C194" s="370"/>
      <c r="D194" s="90" t="s">
        <v>6280</v>
      </c>
      <c r="E194" s="370"/>
      <c r="F194" s="90" t="s">
        <v>39</v>
      </c>
      <c r="G194" s="91" t="s">
        <v>2465</v>
      </c>
      <c r="H194" s="91" t="s">
        <v>359</v>
      </c>
      <c r="I194" s="91" t="s">
        <v>6256</v>
      </c>
      <c r="J194" s="92">
        <v>9.1999999999999993</v>
      </c>
      <c r="K194" s="93">
        <v>219</v>
      </c>
      <c r="L194" s="93">
        <v>8</v>
      </c>
      <c r="M194" s="91">
        <v>2014</v>
      </c>
      <c r="N194" s="90">
        <v>2023</v>
      </c>
      <c r="O194" s="90">
        <v>2025</v>
      </c>
      <c r="P194" s="92">
        <v>8</v>
      </c>
      <c r="Q194" s="95" t="s">
        <v>6133</v>
      </c>
      <c r="R194" s="94">
        <f t="shared" si="6"/>
        <v>2022</v>
      </c>
      <c r="S194" s="90">
        <v>2021</v>
      </c>
      <c r="T194" s="90">
        <v>4</v>
      </c>
      <c r="U194" s="94">
        <f t="shared" si="9"/>
        <v>2025</v>
      </c>
      <c r="V194" s="374"/>
      <c r="W194" s="374"/>
      <c r="X194" s="374"/>
      <c r="Y194" s="370"/>
    </row>
    <row r="195" spans="1:26" s="43" customFormat="1" ht="30" customHeight="1" x14ac:dyDescent="0.2">
      <c r="A195" s="370">
        <v>27</v>
      </c>
      <c r="B195" s="370" t="s">
        <v>6281</v>
      </c>
      <c r="C195" s="370" t="s">
        <v>6282</v>
      </c>
      <c r="D195" s="370" t="s">
        <v>6283</v>
      </c>
      <c r="E195" s="370" t="s">
        <v>130</v>
      </c>
      <c r="F195" s="90" t="s">
        <v>39</v>
      </c>
      <c r="G195" s="91" t="s">
        <v>354</v>
      </c>
      <c r="H195" s="91" t="s">
        <v>347</v>
      </c>
      <c r="I195" s="91" t="s">
        <v>6155</v>
      </c>
      <c r="J195" s="92">
        <v>0.5</v>
      </c>
      <c r="K195" s="93">
        <v>108</v>
      </c>
      <c r="L195" s="93">
        <v>6</v>
      </c>
      <c r="M195" s="91">
        <v>2014</v>
      </c>
      <c r="N195" s="90">
        <v>2024</v>
      </c>
      <c r="O195" s="90">
        <v>2025</v>
      </c>
      <c r="P195" s="92">
        <v>8</v>
      </c>
      <c r="Q195" s="95" t="s">
        <v>6133</v>
      </c>
      <c r="R195" s="94">
        <f t="shared" si="6"/>
        <v>2022</v>
      </c>
      <c r="S195" s="90">
        <v>2021</v>
      </c>
      <c r="T195" s="90">
        <v>4</v>
      </c>
      <c r="U195" s="94">
        <f t="shared" si="9"/>
        <v>2025</v>
      </c>
      <c r="V195" s="374">
        <v>2</v>
      </c>
      <c r="W195" s="374">
        <v>3</v>
      </c>
      <c r="X195" s="374">
        <v>5</v>
      </c>
      <c r="Y195" s="370" t="s">
        <v>7003</v>
      </c>
    </row>
    <row r="196" spans="1:26" s="43" customFormat="1" ht="30" customHeight="1" x14ac:dyDescent="0.2">
      <c r="A196" s="370"/>
      <c r="B196" s="370"/>
      <c r="C196" s="370"/>
      <c r="D196" s="370"/>
      <c r="E196" s="370"/>
      <c r="F196" s="90" t="s">
        <v>39</v>
      </c>
      <c r="G196" s="91" t="s">
        <v>354</v>
      </c>
      <c r="H196" s="91" t="s">
        <v>347</v>
      </c>
      <c r="I196" s="91" t="s">
        <v>6155</v>
      </c>
      <c r="J196" s="92">
        <v>0.3</v>
      </c>
      <c r="K196" s="93">
        <v>57</v>
      </c>
      <c r="L196" s="93">
        <v>6</v>
      </c>
      <c r="M196" s="91">
        <v>2014</v>
      </c>
      <c r="N196" s="90">
        <v>2024</v>
      </c>
      <c r="O196" s="90">
        <v>2025</v>
      </c>
      <c r="P196" s="92">
        <v>8</v>
      </c>
      <c r="Q196" s="95" t="s">
        <v>6133</v>
      </c>
      <c r="R196" s="94">
        <f t="shared" si="6"/>
        <v>2022</v>
      </c>
      <c r="S196" s="90">
        <v>2021</v>
      </c>
      <c r="T196" s="90">
        <v>4</v>
      </c>
      <c r="U196" s="94">
        <f t="shared" si="9"/>
        <v>2025</v>
      </c>
      <c r="V196" s="374"/>
      <c r="W196" s="374"/>
      <c r="X196" s="374"/>
      <c r="Y196" s="370"/>
    </row>
    <row r="197" spans="1:26" s="43" customFormat="1" ht="30" customHeight="1" x14ac:dyDescent="0.2">
      <c r="A197" s="370">
        <v>28</v>
      </c>
      <c r="B197" s="370" t="s">
        <v>6284</v>
      </c>
      <c r="C197" s="370" t="s">
        <v>6285</v>
      </c>
      <c r="D197" s="370" t="s">
        <v>730</v>
      </c>
      <c r="E197" s="370" t="s">
        <v>130</v>
      </c>
      <c r="F197" s="90" t="s">
        <v>39</v>
      </c>
      <c r="G197" s="91" t="s">
        <v>354</v>
      </c>
      <c r="H197" s="91" t="s">
        <v>347</v>
      </c>
      <c r="I197" s="91" t="s">
        <v>6256</v>
      </c>
      <c r="J197" s="92">
        <v>48.3</v>
      </c>
      <c r="K197" s="93">
        <v>273</v>
      </c>
      <c r="L197" s="93">
        <v>8</v>
      </c>
      <c r="M197" s="91">
        <v>2014</v>
      </c>
      <c r="N197" s="90">
        <v>2023</v>
      </c>
      <c r="O197" s="90">
        <v>2025</v>
      </c>
      <c r="P197" s="92">
        <v>8</v>
      </c>
      <c r="Q197" s="95" t="s">
        <v>6133</v>
      </c>
      <c r="R197" s="94">
        <f t="shared" si="6"/>
        <v>2022</v>
      </c>
      <c r="S197" s="90">
        <v>2021</v>
      </c>
      <c r="T197" s="90">
        <v>4</v>
      </c>
      <c r="U197" s="94">
        <f t="shared" si="9"/>
        <v>2025</v>
      </c>
      <c r="V197" s="374">
        <v>41</v>
      </c>
      <c r="W197" s="374">
        <v>43</v>
      </c>
      <c r="X197" s="374">
        <v>84</v>
      </c>
      <c r="Y197" s="370" t="s">
        <v>7003</v>
      </c>
    </row>
    <row r="198" spans="1:26" s="43" customFormat="1" ht="30" customHeight="1" x14ac:dyDescent="0.2">
      <c r="A198" s="370"/>
      <c r="B198" s="370"/>
      <c r="C198" s="370"/>
      <c r="D198" s="370"/>
      <c r="E198" s="370"/>
      <c r="F198" s="90" t="s">
        <v>39</v>
      </c>
      <c r="G198" s="91" t="s">
        <v>354</v>
      </c>
      <c r="H198" s="91" t="s">
        <v>347</v>
      </c>
      <c r="I198" s="91" t="s">
        <v>6256</v>
      </c>
      <c r="J198" s="92">
        <v>15.6</v>
      </c>
      <c r="K198" s="93">
        <v>219</v>
      </c>
      <c r="L198" s="93">
        <v>8</v>
      </c>
      <c r="M198" s="91">
        <v>2014</v>
      </c>
      <c r="N198" s="90">
        <v>2023</v>
      </c>
      <c r="O198" s="90">
        <v>2025</v>
      </c>
      <c r="P198" s="92">
        <v>8</v>
      </c>
      <c r="Q198" s="95" t="s">
        <v>6133</v>
      </c>
      <c r="R198" s="94">
        <f t="shared" si="6"/>
        <v>2022</v>
      </c>
      <c r="S198" s="90">
        <v>2021</v>
      </c>
      <c r="T198" s="90">
        <v>4</v>
      </c>
      <c r="U198" s="94">
        <f t="shared" si="9"/>
        <v>2025</v>
      </c>
      <c r="V198" s="374"/>
      <c r="W198" s="374"/>
      <c r="X198" s="374"/>
      <c r="Y198" s="370"/>
    </row>
    <row r="199" spans="1:26" s="43" customFormat="1" ht="30" customHeight="1" x14ac:dyDescent="0.2">
      <c r="A199" s="370"/>
      <c r="B199" s="370"/>
      <c r="C199" s="370"/>
      <c r="D199" s="370"/>
      <c r="E199" s="370"/>
      <c r="F199" s="90" t="s">
        <v>39</v>
      </c>
      <c r="G199" s="91" t="s">
        <v>354</v>
      </c>
      <c r="H199" s="91" t="s">
        <v>347</v>
      </c>
      <c r="I199" s="91" t="s">
        <v>6256</v>
      </c>
      <c r="J199" s="92">
        <v>1.3</v>
      </c>
      <c r="K199" s="93">
        <v>57</v>
      </c>
      <c r="L199" s="93">
        <v>6</v>
      </c>
      <c r="M199" s="91">
        <v>2014</v>
      </c>
      <c r="N199" s="90">
        <v>2023</v>
      </c>
      <c r="O199" s="90">
        <v>2025</v>
      </c>
      <c r="P199" s="92">
        <v>8</v>
      </c>
      <c r="Q199" s="95" t="s">
        <v>6133</v>
      </c>
      <c r="R199" s="94">
        <f t="shared" si="6"/>
        <v>2022</v>
      </c>
      <c r="S199" s="90">
        <v>2021</v>
      </c>
      <c r="T199" s="90">
        <v>4</v>
      </c>
      <c r="U199" s="94">
        <f t="shared" si="9"/>
        <v>2025</v>
      </c>
      <c r="V199" s="374"/>
      <c r="W199" s="374"/>
      <c r="X199" s="374"/>
      <c r="Y199" s="370"/>
    </row>
    <row r="200" spans="1:26" s="43" customFormat="1" ht="30" customHeight="1" x14ac:dyDescent="0.2">
      <c r="A200" s="370"/>
      <c r="B200" s="370"/>
      <c r="C200" s="370"/>
      <c r="D200" s="370"/>
      <c r="E200" s="370"/>
      <c r="F200" s="90" t="s">
        <v>39</v>
      </c>
      <c r="G200" s="91" t="s">
        <v>354</v>
      </c>
      <c r="H200" s="91" t="s">
        <v>347</v>
      </c>
      <c r="I200" s="91" t="s">
        <v>6256</v>
      </c>
      <c r="J200" s="92">
        <v>0.6</v>
      </c>
      <c r="K200" s="93">
        <v>32</v>
      </c>
      <c r="L200" s="93">
        <v>5</v>
      </c>
      <c r="M200" s="91">
        <v>2014</v>
      </c>
      <c r="N200" s="90">
        <v>2023</v>
      </c>
      <c r="O200" s="90">
        <v>2025</v>
      </c>
      <c r="P200" s="92">
        <v>8</v>
      </c>
      <c r="Q200" s="95" t="s">
        <v>6133</v>
      </c>
      <c r="R200" s="94">
        <f t="shared" si="6"/>
        <v>2022</v>
      </c>
      <c r="S200" s="90">
        <v>2021</v>
      </c>
      <c r="T200" s="90">
        <v>4</v>
      </c>
      <c r="U200" s="94">
        <f t="shared" si="9"/>
        <v>2025</v>
      </c>
      <c r="V200" s="374"/>
      <c r="W200" s="374"/>
      <c r="X200" s="374"/>
      <c r="Y200" s="370"/>
    </row>
    <row r="201" spans="1:26" s="43" customFormat="1" ht="30" customHeight="1" x14ac:dyDescent="0.2">
      <c r="A201" s="370">
        <v>29</v>
      </c>
      <c r="B201" s="390" t="s">
        <v>6286</v>
      </c>
      <c r="C201" s="370" t="s">
        <v>6287</v>
      </c>
      <c r="D201" s="370" t="s">
        <v>6288</v>
      </c>
      <c r="E201" s="370" t="s">
        <v>130</v>
      </c>
      <c r="F201" s="90" t="s">
        <v>39</v>
      </c>
      <c r="G201" s="91" t="s">
        <v>354</v>
      </c>
      <c r="H201" s="91" t="s">
        <v>347</v>
      </c>
      <c r="I201" s="91" t="s">
        <v>6256</v>
      </c>
      <c r="J201" s="92">
        <v>0.7</v>
      </c>
      <c r="K201" s="93">
        <v>108</v>
      </c>
      <c r="L201" s="93">
        <v>6</v>
      </c>
      <c r="M201" s="91">
        <v>2014</v>
      </c>
      <c r="N201" s="90">
        <v>2024</v>
      </c>
      <c r="O201" s="90">
        <v>2025</v>
      </c>
      <c r="P201" s="92">
        <v>8</v>
      </c>
      <c r="Q201" s="95" t="s">
        <v>6133</v>
      </c>
      <c r="R201" s="94">
        <f t="shared" si="6"/>
        <v>2022</v>
      </c>
      <c r="S201" s="90">
        <v>2021</v>
      </c>
      <c r="T201" s="90">
        <v>4</v>
      </c>
      <c r="U201" s="94">
        <f t="shared" si="9"/>
        <v>2025</v>
      </c>
      <c r="V201" s="374">
        <v>4</v>
      </c>
      <c r="W201" s="374">
        <v>7</v>
      </c>
      <c r="X201" s="374">
        <v>11</v>
      </c>
      <c r="Y201" s="370" t="s">
        <v>7003</v>
      </c>
    </row>
    <row r="202" spans="1:26" s="43" customFormat="1" ht="30" customHeight="1" x14ac:dyDescent="0.2">
      <c r="A202" s="370"/>
      <c r="B202" s="390"/>
      <c r="C202" s="370"/>
      <c r="D202" s="370"/>
      <c r="E202" s="370"/>
      <c r="F202" s="90" t="s">
        <v>39</v>
      </c>
      <c r="G202" s="91" t="s">
        <v>354</v>
      </c>
      <c r="H202" s="91" t="s">
        <v>347</v>
      </c>
      <c r="I202" s="91" t="s">
        <v>6256</v>
      </c>
      <c r="J202" s="92">
        <v>0.3</v>
      </c>
      <c r="K202" s="93">
        <v>57</v>
      </c>
      <c r="L202" s="93">
        <v>6</v>
      </c>
      <c r="M202" s="91">
        <v>2014</v>
      </c>
      <c r="N202" s="90">
        <v>2024</v>
      </c>
      <c r="O202" s="90">
        <v>2025</v>
      </c>
      <c r="P202" s="92">
        <v>8</v>
      </c>
      <c r="Q202" s="95" t="s">
        <v>6133</v>
      </c>
      <c r="R202" s="94">
        <f t="shared" ref="R202:R265" si="10">IF(M202="","",M202+P202)</f>
        <v>2022</v>
      </c>
      <c r="S202" s="90">
        <v>2021</v>
      </c>
      <c r="T202" s="90">
        <v>4</v>
      </c>
      <c r="U202" s="94">
        <f t="shared" si="9"/>
        <v>2025</v>
      </c>
      <c r="V202" s="374"/>
      <c r="W202" s="374"/>
      <c r="X202" s="374"/>
      <c r="Y202" s="370"/>
    </row>
    <row r="203" spans="1:26" s="43" customFormat="1" ht="30" customHeight="1" x14ac:dyDescent="0.2">
      <c r="A203" s="90">
        <v>30</v>
      </c>
      <c r="B203" s="90" t="s">
        <v>6289</v>
      </c>
      <c r="C203" s="90" t="s">
        <v>6290</v>
      </c>
      <c r="D203" s="90" t="s">
        <v>6291</v>
      </c>
      <c r="E203" s="90" t="s">
        <v>130</v>
      </c>
      <c r="F203" s="90" t="s">
        <v>39</v>
      </c>
      <c r="G203" s="91" t="s">
        <v>354</v>
      </c>
      <c r="H203" s="91" t="s">
        <v>347</v>
      </c>
      <c r="I203" s="91" t="s">
        <v>6256</v>
      </c>
      <c r="J203" s="92">
        <v>0.8</v>
      </c>
      <c r="K203" s="93">
        <v>57</v>
      </c>
      <c r="L203" s="93">
        <v>6</v>
      </c>
      <c r="M203" s="91">
        <v>2014</v>
      </c>
      <c r="N203" s="90">
        <v>2024</v>
      </c>
      <c r="O203" s="90">
        <v>2025</v>
      </c>
      <c r="P203" s="92">
        <v>8</v>
      </c>
      <c r="Q203" s="95" t="s">
        <v>6133</v>
      </c>
      <c r="R203" s="94">
        <f t="shared" si="10"/>
        <v>2022</v>
      </c>
      <c r="S203" s="90">
        <v>2021</v>
      </c>
      <c r="T203" s="90">
        <v>4</v>
      </c>
      <c r="U203" s="94">
        <f t="shared" si="9"/>
        <v>2025</v>
      </c>
      <c r="V203" s="322">
        <v>3</v>
      </c>
      <c r="W203" s="322">
        <v>4</v>
      </c>
      <c r="X203" s="322">
        <v>7</v>
      </c>
      <c r="Y203" s="90" t="s">
        <v>7003</v>
      </c>
      <c r="Z203" s="43" t="s">
        <v>116</v>
      </c>
    </row>
    <row r="204" spans="1:26" s="43" customFormat="1" ht="30" customHeight="1" x14ac:dyDescent="0.2">
      <c r="A204" s="370">
        <v>31</v>
      </c>
      <c r="B204" s="370" t="s">
        <v>6292</v>
      </c>
      <c r="C204" s="370" t="s">
        <v>6293</v>
      </c>
      <c r="D204" s="370" t="s">
        <v>738</v>
      </c>
      <c r="E204" s="370" t="s">
        <v>130</v>
      </c>
      <c r="F204" s="90" t="s">
        <v>39</v>
      </c>
      <c r="G204" s="91" t="s">
        <v>354</v>
      </c>
      <c r="H204" s="91" t="s">
        <v>347</v>
      </c>
      <c r="I204" s="91" t="s">
        <v>6155</v>
      </c>
      <c r="J204" s="92">
        <v>0.5</v>
      </c>
      <c r="K204" s="93">
        <v>108</v>
      </c>
      <c r="L204" s="93">
        <v>6</v>
      </c>
      <c r="M204" s="91">
        <v>2014</v>
      </c>
      <c r="N204" s="90">
        <v>2024</v>
      </c>
      <c r="O204" s="90">
        <v>2025</v>
      </c>
      <c r="P204" s="92">
        <v>8</v>
      </c>
      <c r="Q204" s="95" t="s">
        <v>6133</v>
      </c>
      <c r="R204" s="94">
        <f t="shared" si="10"/>
        <v>2022</v>
      </c>
      <c r="S204" s="90">
        <v>2021</v>
      </c>
      <c r="T204" s="90">
        <v>4</v>
      </c>
      <c r="U204" s="94">
        <f t="shared" si="9"/>
        <v>2025</v>
      </c>
      <c r="V204" s="374">
        <v>3</v>
      </c>
      <c r="W204" s="374">
        <v>8</v>
      </c>
      <c r="X204" s="374">
        <v>11</v>
      </c>
      <c r="Y204" s="370" t="s">
        <v>7003</v>
      </c>
    </row>
    <row r="205" spans="1:26" s="43" customFormat="1" ht="30" customHeight="1" x14ac:dyDescent="0.2">
      <c r="A205" s="370"/>
      <c r="B205" s="370"/>
      <c r="C205" s="370"/>
      <c r="D205" s="370"/>
      <c r="E205" s="370"/>
      <c r="F205" s="90" t="s">
        <v>39</v>
      </c>
      <c r="G205" s="91" t="s">
        <v>354</v>
      </c>
      <c r="H205" s="91" t="s">
        <v>347</v>
      </c>
      <c r="I205" s="91" t="s">
        <v>6155</v>
      </c>
      <c r="J205" s="92">
        <v>0.3</v>
      </c>
      <c r="K205" s="93">
        <v>57</v>
      </c>
      <c r="L205" s="93">
        <v>6</v>
      </c>
      <c r="M205" s="91">
        <v>2014</v>
      </c>
      <c r="N205" s="90">
        <v>2024</v>
      </c>
      <c r="O205" s="90">
        <v>2025</v>
      </c>
      <c r="P205" s="92">
        <v>8</v>
      </c>
      <c r="Q205" s="95" t="s">
        <v>6133</v>
      </c>
      <c r="R205" s="94">
        <f t="shared" si="10"/>
        <v>2022</v>
      </c>
      <c r="S205" s="90">
        <v>2021</v>
      </c>
      <c r="T205" s="90">
        <v>4</v>
      </c>
      <c r="U205" s="94">
        <f t="shared" si="9"/>
        <v>2025</v>
      </c>
      <c r="V205" s="374"/>
      <c r="W205" s="374"/>
      <c r="X205" s="374"/>
      <c r="Y205" s="370"/>
    </row>
    <row r="206" spans="1:26" s="43" customFormat="1" ht="30" customHeight="1" x14ac:dyDescent="0.2">
      <c r="A206" s="370">
        <v>32</v>
      </c>
      <c r="B206" s="370" t="s">
        <v>6294</v>
      </c>
      <c r="C206" s="370" t="s">
        <v>6295</v>
      </c>
      <c r="D206" s="370" t="s">
        <v>6296</v>
      </c>
      <c r="E206" s="370" t="s">
        <v>130</v>
      </c>
      <c r="F206" s="90" t="s">
        <v>39</v>
      </c>
      <c r="G206" s="91" t="s">
        <v>354</v>
      </c>
      <c r="H206" s="91" t="s">
        <v>347</v>
      </c>
      <c r="I206" s="91" t="s">
        <v>6155</v>
      </c>
      <c r="J206" s="92">
        <v>4.3</v>
      </c>
      <c r="K206" s="93">
        <v>273</v>
      </c>
      <c r="L206" s="93">
        <v>8</v>
      </c>
      <c r="M206" s="91">
        <v>2014</v>
      </c>
      <c r="N206" s="90">
        <v>2023</v>
      </c>
      <c r="O206" s="90">
        <v>2025</v>
      </c>
      <c r="P206" s="92">
        <v>8</v>
      </c>
      <c r="Q206" s="95" t="s">
        <v>6133</v>
      </c>
      <c r="R206" s="94">
        <f t="shared" si="10"/>
        <v>2022</v>
      </c>
      <c r="S206" s="90">
        <v>2021</v>
      </c>
      <c r="T206" s="90">
        <v>4</v>
      </c>
      <c r="U206" s="94">
        <f t="shared" si="9"/>
        <v>2025</v>
      </c>
      <c r="V206" s="374">
        <v>117</v>
      </c>
      <c r="W206" s="378">
        <f>X206-V206</f>
        <v>132</v>
      </c>
      <c r="X206" s="374">
        <v>249</v>
      </c>
      <c r="Y206" s="370" t="s">
        <v>7003</v>
      </c>
    </row>
    <row r="207" spans="1:26" s="43" customFormat="1" ht="30" customHeight="1" x14ac:dyDescent="0.2">
      <c r="A207" s="370"/>
      <c r="B207" s="370"/>
      <c r="C207" s="370"/>
      <c r="D207" s="370"/>
      <c r="E207" s="370"/>
      <c r="F207" s="90" t="s">
        <v>39</v>
      </c>
      <c r="G207" s="91" t="s">
        <v>354</v>
      </c>
      <c r="H207" s="91" t="s">
        <v>347</v>
      </c>
      <c r="I207" s="91" t="s">
        <v>6155</v>
      </c>
      <c r="J207" s="92">
        <v>8.6999999999999993</v>
      </c>
      <c r="K207" s="93">
        <v>219</v>
      </c>
      <c r="L207" s="93">
        <v>8</v>
      </c>
      <c r="M207" s="91">
        <v>2014</v>
      </c>
      <c r="N207" s="90">
        <v>2023</v>
      </c>
      <c r="O207" s="90">
        <v>2025</v>
      </c>
      <c r="P207" s="92">
        <v>8</v>
      </c>
      <c r="Q207" s="95" t="s">
        <v>6133</v>
      </c>
      <c r="R207" s="94">
        <f t="shared" si="10"/>
        <v>2022</v>
      </c>
      <c r="S207" s="90">
        <v>2021</v>
      </c>
      <c r="T207" s="90">
        <v>4</v>
      </c>
      <c r="U207" s="94">
        <f t="shared" si="9"/>
        <v>2025</v>
      </c>
      <c r="V207" s="374"/>
      <c r="W207" s="378"/>
      <c r="X207" s="374"/>
      <c r="Y207" s="370"/>
    </row>
    <row r="208" spans="1:26" s="43" customFormat="1" ht="30" customHeight="1" x14ac:dyDescent="0.2">
      <c r="A208" s="370"/>
      <c r="B208" s="370"/>
      <c r="C208" s="370"/>
      <c r="D208" s="370" t="s">
        <v>734</v>
      </c>
      <c r="E208" s="370"/>
      <c r="F208" s="90" t="s">
        <v>39</v>
      </c>
      <c r="G208" s="91" t="s">
        <v>354</v>
      </c>
      <c r="H208" s="91" t="s">
        <v>347</v>
      </c>
      <c r="I208" s="91" t="s">
        <v>6155</v>
      </c>
      <c r="J208" s="92">
        <v>4.3</v>
      </c>
      <c r="K208" s="93">
        <v>273</v>
      </c>
      <c r="L208" s="93">
        <v>8</v>
      </c>
      <c r="M208" s="91">
        <v>2014</v>
      </c>
      <c r="N208" s="90">
        <v>2023</v>
      </c>
      <c r="O208" s="90">
        <v>2025</v>
      </c>
      <c r="P208" s="92">
        <v>8</v>
      </c>
      <c r="Q208" s="95" t="s">
        <v>6133</v>
      </c>
      <c r="R208" s="94">
        <f t="shared" si="10"/>
        <v>2022</v>
      </c>
      <c r="S208" s="90">
        <v>2021</v>
      </c>
      <c r="T208" s="90">
        <v>4</v>
      </c>
      <c r="U208" s="94">
        <f t="shared" si="9"/>
        <v>2025</v>
      </c>
      <c r="V208" s="374"/>
      <c r="W208" s="378"/>
      <c r="X208" s="374"/>
      <c r="Y208" s="370"/>
    </row>
    <row r="209" spans="1:25" s="43" customFormat="1" ht="30" customHeight="1" x14ac:dyDescent="0.2">
      <c r="A209" s="370"/>
      <c r="B209" s="370"/>
      <c r="C209" s="370"/>
      <c r="D209" s="370"/>
      <c r="E209" s="370"/>
      <c r="F209" s="90" t="s">
        <v>39</v>
      </c>
      <c r="G209" s="91" t="s">
        <v>354</v>
      </c>
      <c r="H209" s="91" t="s">
        <v>347</v>
      </c>
      <c r="I209" s="91" t="s">
        <v>6155</v>
      </c>
      <c r="J209" s="92">
        <v>8.5</v>
      </c>
      <c r="K209" s="93">
        <v>219</v>
      </c>
      <c r="L209" s="93">
        <v>8</v>
      </c>
      <c r="M209" s="91">
        <v>2014</v>
      </c>
      <c r="N209" s="90">
        <v>2023</v>
      </c>
      <c r="O209" s="90">
        <v>2025</v>
      </c>
      <c r="P209" s="92">
        <v>8</v>
      </c>
      <c r="Q209" s="95" t="s">
        <v>6133</v>
      </c>
      <c r="R209" s="94">
        <f t="shared" si="10"/>
        <v>2022</v>
      </c>
      <c r="S209" s="90">
        <v>2021</v>
      </c>
      <c r="T209" s="90">
        <v>4</v>
      </c>
      <c r="U209" s="94">
        <f t="shared" si="9"/>
        <v>2025</v>
      </c>
      <c r="V209" s="374"/>
      <c r="W209" s="378"/>
      <c r="X209" s="374"/>
      <c r="Y209" s="370"/>
    </row>
    <row r="210" spans="1:25" s="43" customFormat="1" ht="30" customHeight="1" x14ac:dyDescent="0.2">
      <c r="A210" s="370"/>
      <c r="B210" s="370"/>
      <c r="C210" s="370"/>
      <c r="D210" s="370" t="s">
        <v>741</v>
      </c>
      <c r="E210" s="370"/>
      <c r="F210" s="90" t="s">
        <v>39</v>
      </c>
      <c r="G210" s="91" t="s">
        <v>354</v>
      </c>
      <c r="H210" s="91" t="s">
        <v>347</v>
      </c>
      <c r="I210" s="91" t="s">
        <v>6155</v>
      </c>
      <c r="J210" s="92">
        <v>5.6</v>
      </c>
      <c r="K210" s="93">
        <v>426</v>
      </c>
      <c r="L210" s="93">
        <v>10</v>
      </c>
      <c r="M210" s="91">
        <v>2014</v>
      </c>
      <c r="N210" s="90">
        <v>2023</v>
      </c>
      <c r="O210" s="90">
        <v>2025</v>
      </c>
      <c r="P210" s="92">
        <v>8</v>
      </c>
      <c r="Q210" s="95" t="s">
        <v>6133</v>
      </c>
      <c r="R210" s="94">
        <f t="shared" si="10"/>
        <v>2022</v>
      </c>
      <c r="S210" s="90">
        <v>2021</v>
      </c>
      <c r="T210" s="90">
        <v>4</v>
      </c>
      <c r="U210" s="94">
        <f t="shared" si="9"/>
        <v>2025</v>
      </c>
      <c r="V210" s="374"/>
      <c r="W210" s="378"/>
      <c r="X210" s="374"/>
      <c r="Y210" s="370"/>
    </row>
    <row r="211" spans="1:25" s="43" customFormat="1" ht="30" customHeight="1" x14ac:dyDescent="0.2">
      <c r="A211" s="370"/>
      <c r="B211" s="370"/>
      <c r="C211" s="370"/>
      <c r="D211" s="370"/>
      <c r="E211" s="370"/>
      <c r="F211" s="90" t="s">
        <v>39</v>
      </c>
      <c r="G211" s="91" t="s">
        <v>354</v>
      </c>
      <c r="H211" s="91" t="s">
        <v>347</v>
      </c>
      <c r="I211" s="91" t="s">
        <v>6155</v>
      </c>
      <c r="J211" s="92">
        <v>24.7</v>
      </c>
      <c r="K211" s="93">
        <v>273</v>
      </c>
      <c r="L211" s="93">
        <v>8</v>
      </c>
      <c r="M211" s="91">
        <v>2014</v>
      </c>
      <c r="N211" s="90">
        <v>2023</v>
      </c>
      <c r="O211" s="90">
        <v>2025</v>
      </c>
      <c r="P211" s="92">
        <v>8</v>
      </c>
      <c r="Q211" s="95" t="s">
        <v>6133</v>
      </c>
      <c r="R211" s="94">
        <f t="shared" si="10"/>
        <v>2022</v>
      </c>
      <c r="S211" s="90">
        <v>2021</v>
      </c>
      <c r="T211" s="90">
        <v>4</v>
      </c>
      <c r="U211" s="94">
        <f t="shared" si="9"/>
        <v>2025</v>
      </c>
      <c r="V211" s="374"/>
      <c r="W211" s="378"/>
      <c r="X211" s="374"/>
      <c r="Y211" s="370"/>
    </row>
    <row r="212" spans="1:25" s="43" customFormat="1" ht="30" customHeight="1" x14ac:dyDescent="0.2">
      <c r="A212" s="370"/>
      <c r="B212" s="370"/>
      <c r="C212" s="370"/>
      <c r="D212" s="370"/>
      <c r="E212" s="370"/>
      <c r="F212" s="90" t="s">
        <v>39</v>
      </c>
      <c r="G212" s="91" t="s">
        <v>354</v>
      </c>
      <c r="H212" s="91" t="s">
        <v>347</v>
      </c>
      <c r="I212" s="91" t="s">
        <v>6155</v>
      </c>
      <c r="J212" s="92">
        <v>11.9</v>
      </c>
      <c r="K212" s="93">
        <v>57</v>
      </c>
      <c r="L212" s="93">
        <v>6</v>
      </c>
      <c r="M212" s="91">
        <v>2014</v>
      </c>
      <c r="N212" s="90">
        <v>2023</v>
      </c>
      <c r="O212" s="90">
        <v>2025</v>
      </c>
      <c r="P212" s="92">
        <v>8</v>
      </c>
      <c r="Q212" s="95" t="s">
        <v>6133</v>
      </c>
      <c r="R212" s="94">
        <f t="shared" si="10"/>
        <v>2022</v>
      </c>
      <c r="S212" s="90">
        <v>2021</v>
      </c>
      <c r="T212" s="90">
        <v>4</v>
      </c>
      <c r="U212" s="94">
        <f t="shared" si="9"/>
        <v>2025</v>
      </c>
      <c r="V212" s="374"/>
      <c r="W212" s="378"/>
      <c r="X212" s="374"/>
      <c r="Y212" s="370"/>
    </row>
    <row r="213" spans="1:25" s="43" customFormat="1" ht="30" customHeight="1" x14ac:dyDescent="0.2">
      <c r="A213" s="370"/>
      <c r="B213" s="370"/>
      <c r="C213" s="370"/>
      <c r="D213" s="370"/>
      <c r="E213" s="370"/>
      <c r="F213" s="90" t="s">
        <v>39</v>
      </c>
      <c r="G213" s="91" t="s">
        <v>354</v>
      </c>
      <c r="H213" s="91" t="s">
        <v>347</v>
      </c>
      <c r="I213" s="91" t="s">
        <v>6155</v>
      </c>
      <c r="J213" s="92">
        <v>5.0999999999999996</v>
      </c>
      <c r="K213" s="93">
        <v>32</v>
      </c>
      <c r="L213" s="93">
        <v>5</v>
      </c>
      <c r="M213" s="91">
        <v>2014</v>
      </c>
      <c r="N213" s="90">
        <v>2023</v>
      </c>
      <c r="O213" s="90">
        <v>2025</v>
      </c>
      <c r="P213" s="92">
        <v>8</v>
      </c>
      <c r="Q213" s="95" t="s">
        <v>6133</v>
      </c>
      <c r="R213" s="94">
        <f t="shared" si="10"/>
        <v>2022</v>
      </c>
      <c r="S213" s="90">
        <v>2021</v>
      </c>
      <c r="T213" s="90">
        <v>4</v>
      </c>
      <c r="U213" s="94">
        <f t="shared" si="9"/>
        <v>2025</v>
      </c>
      <c r="V213" s="374"/>
      <c r="W213" s="378"/>
      <c r="X213" s="374"/>
      <c r="Y213" s="370"/>
    </row>
    <row r="214" spans="1:25" s="43" customFormat="1" ht="30" customHeight="1" x14ac:dyDescent="0.2">
      <c r="A214" s="370"/>
      <c r="B214" s="370"/>
      <c r="C214" s="370"/>
      <c r="D214" s="370" t="s">
        <v>747</v>
      </c>
      <c r="E214" s="370"/>
      <c r="F214" s="90" t="s">
        <v>39</v>
      </c>
      <c r="G214" s="91" t="s">
        <v>354</v>
      </c>
      <c r="H214" s="91" t="s">
        <v>347</v>
      </c>
      <c r="I214" s="91" t="s">
        <v>6155</v>
      </c>
      <c r="J214" s="92">
        <v>2.1</v>
      </c>
      <c r="K214" s="93">
        <v>426</v>
      </c>
      <c r="L214" s="93">
        <v>10</v>
      </c>
      <c r="M214" s="91">
        <v>2014</v>
      </c>
      <c r="N214" s="90">
        <v>2023</v>
      </c>
      <c r="O214" s="90">
        <v>2025</v>
      </c>
      <c r="P214" s="92">
        <v>8</v>
      </c>
      <c r="Q214" s="95" t="s">
        <v>6133</v>
      </c>
      <c r="R214" s="94">
        <f t="shared" si="10"/>
        <v>2022</v>
      </c>
      <c r="S214" s="90">
        <v>2021</v>
      </c>
      <c r="T214" s="90">
        <v>4</v>
      </c>
      <c r="U214" s="94">
        <f t="shared" si="9"/>
        <v>2025</v>
      </c>
      <c r="V214" s="374"/>
      <c r="W214" s="378"/>
      <c r="X214" s="374"/>
      <c r="Y214" s="370"/>
    </row>
    <row r="215" spans="1:25" s="43" customFormat="1" ht="30" customHeight="1" x14ac:dyDescent="0.2">
      <c r="A215" s="370"/>
      <c r="B215" s="370"/>
      <c r="C215" s="370"/>
      <c r="D215" s="370"/>
      <c r="E215" s="370"/>
      <c r="F215" s="90" t="s">
        <v>39</v>
      </c>
      <c r="G215" s="91" t="s">
        <v>354</v>
      </c>
      <c r="H215" s="91" t="s">
        <v>347</v>
      </c>
      <c r="I215" s="91" t="s">
        <v>6155</v>
      </c>
      <c r="J215" s="92">
        <v>4.7</v>
      </c>
      <c r="K215" s="93">
        <v>273</v>
      </c>
      <c r="L215" s="93">
        <v>8</v>
      </c>
      <c r="M215" s="91">
        <v>2014</v>
      </c>
      <c r="N215" s="90">
        <v>2023</v>
      </c>
      <c r="O215" s="90">
        <v>2025</v>
      </c>
      <c r="P215" s="92">
        <v>8</v>
      </c>
      <c r="Q215" s="95" t="s">
        <v>6133</v>
      </c>
      <c r="R215" s="94">
        <f t="shared" si="10"/>
        <v>2022</v>
      </c>
      <c r="S215" s="90">
        <v>2021</v>
      </c>
      <c r="T215" s="90">
        <v>4</v>
      </c>
      <c r="U215" s="94">
        <f t="shared" si="9"/>
        <v>2025</v>
      </c>
      <c r="V215" s="374"/>
      <c r="W215" s="378"/>
      <c r="X215" s="374"/>
      <c r="Y215" s="370"/>
    </row>
    <row r="216" spans="1:25" s="43" customFormat="1" ht="30" customHeight="1" x14ac:dyDescent="0.2">
      <c r="A216" s="370"/>
      <c r="B216" s="370"/>
      <c r="C216" s="370"/>
      <c r="D216" s="90" t="s">
        <v>750</v>
      </c>
      <c r="E216" s="370"/>
      <c r="F216" s="90" t="s">
        <v>39</v>
      </c>
      <c r="G216" s="91" t="s">
        <v>354</v>
      </c>
      <c r="H216" s="91" t="s">
        <v>345</v>
      </c>
      <c r="I216" s="91" t="s">
        <v>6155</v>
      </c>
      <c r="J216" s="92">
        <v>5.8</v>
      </c>
      <c r="K216" s="93">
        <v>57</v>
      </c>
      <c r="L216" s="93">
        <v>6</v>
      </c>
      <c r="M216" s="91">
        <v>2014</v>
      </c>
      <c r="N216" s="90">
        <v>2023</v>
      </c>
      <c r="O216" s="90">
        <v>2025</v>
      </c>
      <c r="P216" s="92">
        <v>8</v>
      </c>
      <c r="Q216" s="95" t="s">
        <v>6133</v>
      </c>
      <c r="R216" s="94">
        <f t="shared" si="10"/>
        <v>2022</v>
      </c>
      <c r="S216" s="90">
        <v>2021</v>
      </c>
      <c r="T216" s="90">
        <v>4</v>
      </c>
      <c r="U216" s="94">
        <f t="shared" si="9"/>
        <v>2025</v>
      </c>
      <c r="V216" s="374"/>
      <c r="W216" s="378"/>
      <c r="X216" s="374"/>
      <c r="Y216" s="370"/>
    </row>
    <row r="217" spans="1:25" s="43" customFormat="1" ht="30" customHeight="1" x14ac:dyDescent="0.2">
      <c r="A217" s="370"/>
      <c r="B217" s="370"/>
      <c r="C217" s="370"/>
      <c r="D217" s="370" t="s">
        <v>755</v>
      </c>
      <c r="E217" s="370"/>
      <c r="F217" s="90" t="s">
        <v>39</v>
      </c>
      <c r="G217" s="91" t="s">
        <v>347</v>
      </c>
      <c r="H217" s="91" t="s">
        <v>208</v>
      </c>
      <c r="I217" s="91" t="s">
        <v>6155</v>
      </c>
      <c r="J217" s="92">
        <v>1.3</v>
      </c>
      <c r="K217" s="93">
        <v>426</v>
      </c>
      <c r="L217" s="93">
        <v>10</v>
      </c>
      <c r="M217" s="91">
        <v>2014</v>
      </c>
      <c r="N217" s="90">
        <v>2023</v>
      </c>
      <c r="O217" s="90">
        <v>2025</v>
      </c>
      <c r="P217" s="92">
        <v>8</v>
      </c>
      <c r="Q217" s="95" t="s">
        <v>6133</v>
      </c>
      <c r="R217" s="94">
        <f t="shared" si="10"/>
        <v>2022</v>
      </c>
      <c r="S217" s="90">
        <v>2021</v>
      </c>
      <c r="T217" s="90">
        <v>4</v>
      </c>
      <c r="U217" s="94">
        <f t="shared" si="9"/>
        <v>2025</v>
      </c>
      <c r="V217" s="374"/>
      <c r="W217" s="378"/>
      <c r="X217" s="374"/>
      <c r="Y217" s="370"/>
    </row>
    <row r="218" spans="1:25" s="43" customFormat="1" ht="30" customHeight="1" x14ac:dyDescent="0.2">
      <c r="A218" s="370"/>
      <c r="B218" s="370"/>
      <c r="C218" s="370"/>
      <c r="D218" s="370"/>
      <c r="E218" s="370"/>
      <c r="F218" s="90" t="s">
        <v>39</v>
      </c>
      <c r="G218" s="91" t="s">
        <v>347</v>
      </c>
      <c r="H218" s="91" t="s">
        <v>208</v>
      </c>
      <c r="I218" s="91" t="s">
        <v>6155</v>
      </c>
      <c r="J218" s="92">
        <v>79.099999999999994</v>
      </c>
      <c r="K218" s="93">
        <v>377</v>
      </c>
      <c r="L218" s="93">
        <v>10</v>
      </c>
      <c r="M218" s="91">
        <v>2014</v>
      </c>
      <c r="N218" s="90">
        <v>2023</v>
      </c>
      <c r="O218" s="90">
        <v>2025</v>
      </c>
      <c r="P218" s="92">
        <v>8</v>
      </c>
      <c r="Q218" s="95" t="s">
        <v>6133</v>
      </c>
      <c r="R218" s="94">
        <f t="shared" si="10"/>
        <v>2022</v>
      </c>
      <c r="S218" s="90">
        <v>2021</v>
      </c>
      <c r="T218" s="90">
        <v>4</v>
      </c>
      <c r="U218" s="94">
        <f t="shared" si="9"/>
        <v>2025</v>
      </c>
      <c r="V218" s="374"/>
      <c r="W218" s="378"/>
      <c r="X218" s="374"/>
      <c r="Y218" s="370"/>
    </row>
    <row r="219" spans="1:25" s="43" customFormat="1" ht="30" customHeight="1" x14ac:dyDescent="0.2">
      <c r="A219" s="370"/>
      <c r="B219" s="370"/>
      <c r="C219" s="370"/>
      <c r="D219" s="370"/>
      <c r="E219" s="370"/>
      <c r="F219" s="90" t="s">
        <v>39</v>
      </c>
      <c r="G219" s="91" t="s">
        <v>347</v>
      </c>
      <c r="H219" s="91" t="s">
        <v>208</v>
      </c>
      <c r="I219" s="91" t="s">
        <v>6155</v>
      </c>
      <c r="J219" s="92">
        <v>6.3</v>
      </c>
      <c r="K219" s="93">
        <v>273</v>
      </c>
      <c r="L219" s="93">
        <v>8</v>
      </c>
      <c r="M219" s="91">
        <v>2014</v>
      </c>
      <c r="N219" s="90">
        <v>2023</v>
      </c>
      <c r="O219" s="90">
        <v>2025</v>
      </c>
      <c r="P219" s="92">
        <v>8</v>
      </c>
      <c r="Q219" s="95" t="s">
        <v>6133</v>
      </c>
      <c r="R219" s="94">
        <f t="shared" si="10"/>
        <v>2022</v>
      </c>
      <c r="S219" s="90">
        <v>2021</v>
      </c>
      <c r="T219" s="90">
        <v>4</v>
      </c>
      <c r="U219" s="94">
        <f t="shared" si="9"/>
        <v>2025</v>
      </c>
      <c r="V219" s="374"/>
      <c r="W219" s="378"/>
      <c r="X219" s="374"/>
      <c r="Y219" s="370"/>
    </row>
    <row r="220" spans="1:25" s="43" customFormat="1" ht="30" customHeight="1" x14ac:dyDescent="0.2">
      <c r="A220" s="370"/>
      <c r="B220" s="370"/>
      <c r="C220" s="370"/>
      <c r="D220" s="370"/>
      <c r="E220" s="370"/>
      <c r="F220" s="90" t="s">
        <v>39</v>
      </c>
      <c r="G220" s="91" t="s">
        <v>347</v>
      </c>
      <c r="H220" s="91" t="s">
        <v>208</v>
      </c>
      <c r="I220" s="91" t="s">
        <v>6155</v>
      </c>
      <c r="J220" s="92">
        <v>5.3</v>
      </c>
      <c r="K220" s="93">
        <v>159</v>
      </c>
      <c r="L220" s="93">
        <v>8</v>
      </c>
      <c r="M220" s="91">
        <v>2014</v>
      </c>
      <c r="N220" s="90">
        <v>2023</v>
      </c>
      <c r="O220" s="90">
        <v>2025</v>
      </c>
      <c r="P220" s="92">
        <v>8</v>
      </c>
      <c r="Q220" s="95" t="s">
        <v>6133</v>
      </c>
      <c r="R220" s="94">
        <f t="shared" si="10"/>
        <v>2022</v>
      </c>
      <c r="S220" s="90">
        <v>2021</v>
      </c>
      <c r="T220" s="90">
        <v>4</v>
      </c>
      <c r="U220" s="94">
        <f t="shared" si="9"/>
        <v>2025</v>
      </c>
      <c r="V220" s="374"/>
      <c r="W220" s="378"/>
      <c r="X220" s="374"/>
      <c r="Y220" s="370"/>
    </row>
    <row r="221" spans="1:25" s="43" customFormat="1" ht="30" customHeight="1" x14ac:dyDescent="0.2">
      <c r="A221" s="370"/>
      <c r="B221" s="370"/>
      <c r="C221" s="370"/>
      <c r="D221" s="370"/>
      <c r="E221" s="370"/>
      <c r="F221" s="90" t="s">
        <v>39</v>
      </c>
      <c r="G221" s="91" t="s">
        <v>347</v>
      </c>
      <c r="H221" s="91" t="s">
        <v>208</v>
      </c>
      <c r="I221" s="91" t="s">
        <v>6155</v>
      </c>
      <c r="J221" s="92">
        <v>4</v>
      </c>
      <c r="K221" s="93">
        <v>133</v>
      </c>
      <c r="L221" s="93">
        <v>8</v>
      </c>
      <c r="M221" s="91">
        <v>2014</v>
      </c>
      <c r="N221" s="90">
        <v>2023</v>
      </c>
      <c r="O221" s="90">
        <v>2025</v>
      </c>
      <c r="P221" s="92">
        <v>8</v>
      </c>
      <c r="Q221" s="95" t="s">
        <v>6133</v>
      </c>
      <c r="R221" s="94">
        <f t="shared" si="10"/>
        <v>2022</v>
      </c>
      <c r="S221" s="90">
        <v>2021</v>
      </c>
      <c r="T221" s="90">
        <v>4</v>
      </c>
      <c r="U221" s="94">
        <f t="shared" si="9"/>
        <v>2025</v>
      </c>
      <c r="V221" s="374"/>
      <c r="W221" s="378"/>
      <c r="X221" s="374"/>
      <c r="Y221" s="370"/>
    </row>
    <row r="222" spans="1:25" s="43" customFormat="1" ht="30" customHeight="1" x14ac:dyDescent="0.2">
      <c r="A222" s="370"/>
      <c r="B222" s="370"/>
      <c r="C222" s="370"/>
      <c r="D222" s="370"/>
      <c r="E222" s="370"/>
      <c r="F222" s="90" t="s">
        <v>39</v>
      </c>
      <c r="G222" s="91" t="s">
        <v>347</v>
      </c>
      <c r="H222" s="91" t="s">
        <v>208</v>
      </c>
      <c r="I222" s="91" t="s">
        <v>6155</v>
      </c>
      <c r="J222" s="92">
        <v>1.9</v>
      </c>
      <c r="K222" s="93">
        <v>32</v>
      </c>
      <c r="L222" s="93">
        <v>5</v>
      </c>
      <c r="M222" s="91">
        <v>2014</v>
      </c>
      <c r="N222" s="90">
        <v>2023</v>
      </c>
      <c r="O222" s="90">
        <v>2025</v>
      </c>
      <c r="P222" s="92">
        <v>8</v>
      </c>
      <c r="Q222" s="95" t="s">
        <v>6133</v>
      </c>
      <c r="R222" s="94">
        <f t="shared" si="10"/>
        <v>2022</v>
      </c>
      <c r="S222" s="90">
        <v>2021</v>
      </c>
      <c r="T222" s="90">
        <v>4</v>
      </c>
      <c r="U222" s="94">
        <f t="shared" si="9"/>
        <v>2025</v>
      </c>
      <c r="V222" s="374"/>
      <c r="W222" s="378"/>
      <c r="X222" s="374"/>
      <c r="Y222" s="370"/>
    </row>
    <row r="223" spans="1:25" s="43" customFormat="1" ht="30" customHeight="1" x14ac:dyDescent="0.2">
      <c r="A223" s="370"/>
      <c r="B223" s="370"/>
      <c r="C223" s="370"/>
      <c r="D223" s="370" t="s">
        <v>726</v>
      </c>
      <c r="E223" s="370"/>
      <c r="F223" s="90" t="s">
        <v>39</v>
      </c>
      <c r="G223" s="91" t="s">
        <v>347</v>
      </c>
      <c r="H223" s="91" t="s">
        <v>208</v>
      </c>
      <c r="I223" s="91" t="s">
        <v>6155</v>
      </c>
      <c r="J223" s="92">
        <v>14.7</v>
      </c>
      <c r="K223" s="93">
        <v>273</v>
      </c>
      <c r="L223" s="93">
        <v>8</v>
      </c>
      <c r="M223" s="91">
        <v>2014</v>
      </c>
      <c r="N223" s="90">
        <v>2023</v>
      </c>
      <c r="O223" s="90">
        <v>2025</v>
      </c>
      <c r="P223" s="92">
        <v>8</v>
      </c>
      <c r="Q223" s="95" t="s">
        <v>6133</v>
      </c>
      <c r="R223" s="94">
        <f t="shared" si="10"/>
        <v>2022</v>
      </c>
      <c r="S223" s="90">
        <v>2021</v>
      </c>
      <c r="T223" s="90">
        <v>4</v>
      </c>
      <c r="U223" s="94">
        <f t="shared" si="9"/>
        <v>2025</v>
      </c>
      <c r="V223" s="374"/>
      <c r="W223" s="378"/>
      <c r="X223" s="374"/>
      <c r="Y223" s="370"/>
    </row>
    <row r="224" spans="1:25" s="43" customFormat="1" ht="30" customHeight="1" x14ac:dyDescent="0.2">
      <c r="A224" s="370"/>
      <c r="B224" s="370"/>
      <c r="C224" s="370"/>
      <c r="D224" s="370"/>
      <c r="E224" s="370"/>
      <c r="F224" s="90" t="s">
        <v>39</v>
      </c>
      <c r="G224" s="91" t="s">
        <v>347</v>
      </c>
      <c r="H224" s="91" t="s">
        <v>208</v>
      </c>
      <c r="I224" s="91" t="s">
        <v>6155</v>
      </c>
      <c r="J224" s="92">
        <v>3</v>
      </c>
      <c r="K224" s="93">
        <v>159</v>
      </c>
      <c r="L224" s="93">
        <v>8</v>
      </c>
      <c r="M224" s="91">
        <v>2014</v>
      </c>
      <c r="N224" s="90">
        <v>2023</v>
      </c>
      <c r="O224" s="90">
        <v>2025</v>
      </c>
      <c r="P224" s="92">
        <v>8</v>
      </c>
      <c r="Q224" s="95" t="s">
        <v>6133</v>
      </c>
      <c r="R224" s="94">
        <f t="shared" si="10"/>
        <v>2022</v>
      </c>
      <c r="S224" s="90">
        <v>2021</v>
      </c>
      <c r="T224" s="90">
        <v>4</v>
      </c>
      <c r="U224" s="94">
        <f t="shared" si="9"/>
        <v>2025</v>
      </c>
      <c r="V224" s="374"/>
      <c r="W224" s="378"/>
      <c r="X224" s="374"/>
      <c r="Y224" s="370"/>
    </row>
    <row r="225" spans="1:25" s="43" customFormat="1" ht="30" customHeight="1" x14ac:dyDescent="0.2">
      <c r="A225" s="370"/>
      <c r="B225" s="370"/>
      <c r="C225" s="370"/>
      <c r="D225" s="370"/>
      <c r="E225" s="370"/>
      <c r="F225" s="90" t="s">
        <v>39</v>
      </c>
      <c r="G225" s="91" t="s">
        <v>347</v>
      </c>
      <c r="H225" s="91" t="s">
        <v>208</v>
      </c>
      <c r="I225" s="91" t="s">
        <v>6155</v>
      </c>
      <c r="J225" s="92">
        <v>4.9000000000000004</v>
      </c>
      <c r="K225" s="93">
        <v>133</v>
      </c>
      <c r="L225" s="93">
        <v>8</v>
      </c>
      <c r="M225" s="91">
        <v>2014</v>
      </c>
      <c r="N225" s="90">
        <v>2023</v>
      </c>
      <c r="O225" s="90">
        <v>2025</v>
      </c>
      <c r="P225" s="92">
        <v>8</v>
      </c>
      <c r="Q225" s="95" t="s">
        <v>6133</v>
      </c>
      <c r="R225" s="94">
        <f t="shared" si="10"/>
        <v>2022</v>
      </c>
      <c r="S225" s="90">
        <v>2021</v>
      </c>
      <c r="T225" s="90">
        <v>4</v>
      </c>
      <c r="U225" s="94">
        <f t="shared" si="9"/>
        <v>2025</v>
      </c>
      <c r="V225" s="374"/>
      <c r="W225" s="378"/>
      <c r="X225" s="374"/>
      <c r="Y225" s="370"/>
    </row>
    <row r="226" spans="1:25" s="43" customFormat="1" ht="30" customHeight="1" x14ac:dyDescent="0.2">
      <c r="A226" s="370"/>
      <c r="B226" s="370"/>
      <c r="C226" s="370"/>
      <c r="D226" s="370"/>
      <c r="E226" s="370"/>
      <c r="F226" s="90" t="s">
        <v>39</v>
      </c>
      <c r="G226" s="91" t="s">
        <v>347</v>
      </c>
      <c r="H226" s="91" t="s">
        <v>208</v>
      </c>
      <c r="I226" s="91" t="s">
        <v>6155</v>
      </c>
      <c r="J226" s="92">
        <v>0.3</v>
      </c>
      <c r="K226" s="93">
        <v>32</v>
      </c>
      <c r="L226" s="93">
        <v>5</v>
      </c>
      <c r="M226" s="91">
        <v>2014</v>
      </c>
      <c r="N226" s="90">
        <v>2023</v>
      </c>
      <c r="O226" s="90">
        <v>2025</v>
      </c>
      <c r="P226" s="92">
        <v>8</v>
      </c>
      <c r="Q226" s="95" t="s">
        <v>6133</v>
      </c>
      <c r="R226" s="94">
        <f t="shared" si="10"/>
        <v>2022</v>
      </c>
      <c r="S226" s="90">
        <v>2021</v>
      </c>
      <c r="T226" s="90">
        <v>4</v>
      </c>
      <c r="U226" s="94">
        <f t="shared" si="9"/>
        <v>2025</v>
      </c>
      <c r="V226" s="374"/>
      <c r="W226" s="378"/>
      <c r="X226" s="374"/>
      <c r="Y226" s="370"/>
    </row>
    <row r="227" spans="1:25" s="43" customFormat="1" ht="30" customHeight="1" x14ac:dyDescent="0.2">
      <c r="A227" s="370">
        <v>33</v>
      </c>
      <c r="B227" s="370" t="s">
        <v>6297</v>
      </c>
      <c r="C227" s="370" t="s">
        <v>6298</v>
      </c>
      <c r="D227" s="370" t="s">
        <v>6299</v>
      </c>
      <c r="E227" s="370" t="s">
        <v>130</v>
      </c>
      <c r="F227" s="90" t="s">
        <v>39</v>
      </c>
      <c r="G227" s="91" t="s">
        <v>347</v>
      </c>
      <c r="H227" s="91" t="s">
        <v>211</v>
      </c>
      <c r="I227" s="91" t="s">
        <v>217</v>
      </c>
      <c r="J227" s="92">
        <v>7.9</v>
      </c>
      <c r="K227" s="93">
        <v>426</v>
      </c>
      <c r="L227" s="93">
        <v>10</v>
      </c>
      <c r="M227" s="91">
        <v>2014</v>
      </c>
      <c r="N227" s="90">
        <v>2021</v>
      </c>
      <c r="O227" s="90">
        <v>2025</v>
      </c>
      <c r="P227" s="92">
        <v>8</v>
      </c>
      <c r="Q227" s="95" t="s">
        <v>6133</v>
      </c>
      <c r="R227" s="94">
        <f t="shared" si="10"/>
        <v>2022</v>
      </c>
      <c r="S227" s="90">
        <v>2021</v>
      </c>
      <c r="T227" s="90">
        <v>4</v>
      </c>
      <c r="U227" s="94">
        <f t="shared" si="9"/>
        <v>2025</v>
      </c>
      <c r="V227" s="374">
        <v>19</v>
      </c>
      <c r="W227" s="374">
        <v>29</v>
      </c>
      <c r="X227" s="374">
        <v>48</v>
      </c>
      <c r="Y227" s="370" t="s">
        <v>7003</v>
      </c>
    </row>
    <row r="228" spans="1:25" s="43" customFormat="1" ht="30" customHeight="1" x14ac:dyDescent="0.2">
      <c r="A228" s="370"/>
      <c r="B228" s="370"/>
      <c r="C228" s="370"/>
      <c r="D228" s="370"/>
      <c r="E228" s="370"/>
      <c r="F228" s="90" t="s">
        <v>39</v>
      </c>
      <c r="G228" s="91" t="s">
        <v>347</v>
      </c>
      <c r="H228" s="91" t="s">
        <v>211</v>
      </c>
      <c r="I228" s="91" t="s">
        <v>217</v>
      </c>
      <c r="J228" s="92">
        <v>14.7</v>
      </c>
      <c r="K228" s="93">
        <v>273</v>
      </c>
      <c r="L228" s="93">
        <v>8</v>
      </c>
      <c r="M228" s="91">
        <v>2014</v>
      </c>
      <c r="N228" s="90">
        <v>2021</v>
      </c>
      <c r="O228" s="90">
        <v>2025</v>
      </c>
      <c r="P228" s="92">
        <v>8</v>
      </c>
      <c r="Q228" s="95" t="s">
        <v>6133</v>
      </c>
      <c r="R228" s="94">
        <f t="shared" si="10"/>
        <v>2022</v>
      </c>
      <c r="S228" s="90">
        <v>2021</v>
      </c>
      <c r="T228" s="90">
        <v>4</v>
      </c>
      <c r="U228" s="94">
        <f t="shared" si="9"/>
        <v>2025</v>
      </c>
      <c r="V228" s="374"/>
      <c r="W228" s="374"/>
      <c r="X228" s="374"/>
      <c r="Y228" s="370"/>
    </row>
    <row r="229" spans="1:25" s="43" customFormat="1" ht="30" customHeight="1" x14ac:dyDescent="0.2">
      <c r="A229" s="90">
        <v>34</v>
      </c>
      <c r="B229" s="325" t="s">
        <v>6300</v>
      </c>
      <c r="C229" s="90" t="s">
        <v>6301</v>
      </c>
      <c r="D229" s="90" t="s">
        <v>6302</v>
      </c>
      <c r="E229" s="90" t="s">
        <v>130</v>
      </c>
      <c r="F229" s="90" t="s">
        <v>39</v>
      </c>
      <c r="G229" s="91" t="s">
        <v>347</v>
      </c>
      <c r="H229" s="91" t="s">
        <v>211</v>
      </c>
      <c r="I229" s="91" t="s">
        <v>217</v>
      </c>
      <c r="J229" s="92">
        <v>0.4</v>
      </c>
      <c r="K229" s="93">
        <v>32</v>
      </c>
      <c r="L229" s="93">
        <v>5</v>
      </c>
      <c r="M229" s="91">
        <v>2014</v>
      </c>
      <c r="N229" s="90">
        <v>2021</v>
      </c>
      <c r="O229" s="90">
        <v>2025</v>
      </c>
      <c r="P229" s="92">
        <v>8</v>
      </c>
      <c r="Q229" s="95" t="s">
        <v>6133</v>
      </c>
      <c r="R229" s="94">
        <f t="shared" si="10"/>
        <v>2022</v>
      </c>
      <c r="S229" s="90">
        <v>2021</v>
      </c>
      <c r="T229" s="90">
        <v>4</v>
      </c>
      <c r="U229" s="94">
        <f t="shared" si="9"/>
        <v>2025</v>
      </c>
      <c r="V229" s="322">
        <v>2</v>
      </c>
      <c r="W229" s="322">
        <v>4</v>
      </c>
      <c r="X229" s="322">
        <v>6</v>
      </c>
      <c r="Y229" s="90" t="s">
        <v>7003</v>
      </c>
    </row>
    <row r="230" spans="1:25" s="43" customFormat="1" ht="30" customHeight="1" x14ac:dyDescent="0.2">
      <c r="A230" s="90">
        <v>35</v>
      </c>
      <c r="B230" s="325" t="s">
        <v>6303</v>
      </c>
      <c r="C230" s="90" t="s">
        <v>6304</v>
      </c>
      <c r="D230" s="90" t="s">
        <v>6305</v>
      </c>
      <c r="E230" s="90" t="s">
        <v>130</v>
      </c>
      <c r="F230" s="90" t="s">
        <v>39</v>
      </c>
      <c r="G230" s="91" t="s">
        <v>347</v>
      </c>
      <c r="H230" s="91" t="s">
        <v>211</v>
      </c>
      <c r="I230" s="91" t="s">
        <v>217</v>
      </c>
      <c r="J230" s="92">
        <v>0.4</v>
      </c>
      <c r="K230" s="93">
        <v>32</v>
      </c>
      <c r="L230" s="93">
        <v>5</v>
      </c>
      <c r="M230" s="91">
        <v>2014</v>
      </c>
      <c r="N230" s="90">
        <v>2022</v>
      </c>
      <c r="O230" s="90">
        <v>2025</v>
      </c>
      <c r="P230" s="92">
        <v>8</v>
      </c>
      <c r="Q230" s="95" t="s">
        <v>6133</v>
      </c>
      <c r="R230" s="94">
        <f t="shared" si="10"/>
        <v>2022</v>
      </c>
      <c r="S230" s="90">
        <v>2021</v>
      </c>
      <c r="T230" s="90">
        <v>4</v>
      </c>
      <c r="U230" s="94">
        <f t="shared" si="9"/>
        <v>2025</v>
      </c>
      <c r="V230" s="322"/>
      <c r="W230" s="322">
        <v>4</v>
      </c>
      <c r="X230" s="322">
        <v>4</v>
      </c>
      <c r="Y230" s="90" t="s">
        <v>7003</v>
      </c>
    </row>
    <row r="231" spans="1:25" s="43" customFormat="1" ht="30" customHeight="1" x14ac:dyDescent="0.2">
      <c r="A231" s="370">
        <v>36</v>
      </c>
      <c r="B231" s="370" t="s">
        <v>6306</v>
      </c>
      <c r="C231" s="370" t="s">
        <v>6307</v>
      </c>
      <c r="D231" s="370" t="s">
        <v>6308</v>
      </c>
      <c r="E231" s="370" t="s">
        <v>130</v>
      </c>
      <c r="F231" s="90" t="s">
        <v>39</v>
      </c>
      <c r="G231" s="91" t="s">
        <v>347</v>
      </c>
      <c r="H231" s="91" t="s">
        <v>2465</v>
      </c>
      <c r="I231" s="91" t="s">
        <v>6309</v>
      </c>
      <c r="J231" s="92">
        <v>10</v>
      </c>
      <c r="K231" s="93">
        <v>273</v>
      </c>
      <c r="L231" s="93">
        <v>8</v>
      </c>
      <c r="M231" s="91">
        <v>2014</v>
      </c>
      <c r="N231" s="90">
        <v>2023</v>
      </c>
      <c r="O231" s="90">
        <v>2025</v>
      </c>
      <c r="P231" s="92">
        <v>8</v>
      </c>
      <c r="Q231" s="95" t="s">
        <v>6133</v>
      </c>
      <c r="R231" s="94">
        <f t="shared" si="10"/>
        <v>2022</v>
      </c>
      <c r="S231" s="90">
        <v>2021</v>
      </c>
      <c r="T231" s="90">
        <v>4</v>
      </c>
      <c r="U231" s="94">
        <f t="shared" si="9"/>
        <v>2025</v>
      </c>
      <c r="V231" s="374">
        <v>34</v>
      </c>
      <c r="W231" s="374">
        <v>34</v>
      </c>
      <c r="X231" s="374">
        <v>68</v>
      </c>
      <c r="Y231" s="370" t="s">
        <v>7003</v>
      </c>
    </row>
    <row r="232" spans="1:25" s="43" customFormat="1" ht="30" customHeight="1" x14ac:dyDescent="0.2">
      <c r="A232" s="370"/>
      <c r="B232" s="370"/>
      <c r="C232" s="370"/>
      <c r="D232" s="370"/>
      <c r="E232" s="370"/>
      <c r="F232" s="90" t="s">
        <v>39</v>
      </c>
      <c r="G232" s="91" t="s">
        <v>347</v>
      </c>
      <c r="H232" s="91" t="s">
        <v>2465</v>
      </c>
      <c r="I232" s="91" t="s">
        <v>6309</v>
      </c>
      <c r="J232" s="92">
        <v>22.6</v>
      </c>
      <c r="K232" s="93">
        <v>219</v>
      </c>
      <c r="L232" s="93">
        <v>8</v>
      </c>
      <c r="M232" s="91">
        <v>2014</v>
      </c>
      <c r="N232" s="90">
        <v>2023</v>
      </c>
      <c r="O232" s="90">
        <v>2025</v>
      </c>
      <c r="P232" s="92">
        <v>8</v>
      </c>
      <c r="Q232" s="95" t="s">
        <v>6133</v>
      </c>
      <c r="R232" s="94">
        <f t="shared" si="10"/>
        <v>2022</v>
      </c>
      <c r="S232" s="90">
        <v>2021</v>
      </c>
      <c r="T232" s="90">
        <v>4</v>
      </c>
      <c r="U232" s="94">
        <f t="shared" si="9"/>
        <v>2025</v>
      </c>
      <c r="V232" s="374"/>
      <c r="W232" s="374"/>
      <c r="X232" s="374"/>
      <c r="Y232" s="370"/>
    </row>
    <row r="233" spans="1:25" s="43" customFormat="1" ht="30" customHeight="1" x14ac:dyDescent="0.2">
      <c r="A233" s="370"/>
      <c r="B233" s="370"/>
      <c r="C233" s="370"/>
      <c r="D233" s="370"/>
      <c r="E233" s="370"/>
      <c r="F233" s="90" t="s">
        <v>39</v>
      </c>
      <c r="G233" s="91" t="s">
        <v>347</v>
      </c>
      <c r="H233" s="91" t="s">
        <v>2465</v>
      </c>
      <c r="I233" s="91" t="s">
        <v>6309</v>
      </c>
      <c r="J233" s="92">
        <v>0.3</v>
      </c>
      <c r="K233" s="93">
        <v>32</v>
      </c>
      <c r="L233" s="93">
        <v>5</v>
      </c>
      <c r="M233" s="91">
        <v>2014</v>
      </c>
      <c r="N233" s="90">
        <v>2023</v>
      </c>
      <c r="O233" s="90">
        <v>2025</v>
      </c>
      <c r="P233" s="92">
        <v>8</v>
      </c>
      <c r="Q233" s="95" t="s">
        <v>6133</v>
      </c>
      <c r="R233" s="94">
        <f t="shared" si="10"/>
        <v>2022</v>
      </c>
      <c r="S233" s="90">
        <v>2021</v>
      </c>
      <c r="T233" s="90">
        <v>4</v>
      </c>
      <c r="U233" s="94">
        <f t="shared" ref="U233:U258" si="11">IFERROR(IF(S233="",R233,S233+T233),R233)</f>
        <v>2025</v>
      </c>
      <c r="V233" s="374"/>
      <c r="W233" s="374"/>
      <c r="X233" s="374"/>
      <c r="Y233" s="370"/>
    </row>
    <row r="234" spans="1:25" s="43" customFormat="1" ht="30" customHeight="1" x14ac:dyDescent="0.2">
      <c r="A234" s="370">
        <v>37</v>
      </c>
      <c r="B234" s="370" t="s">
        <v>6310</v>
      </c>
      <c r="C234" s="370" t="s">
        <v>6311</v>
      </c>
      <c r="D234" s="370" t="s">
        <v>6312</v>
      </c>
      <c r="E234" s="370" t="s">
        <v>130</v>
      </c>
      <c r="F234" s="90" t="s">
        <v>39</v>
      </c>
      <c r="G234" s="91" t="s">
        <v>347</v>
      </c>
      <c r="H234" s="91" t="s">
        <v>211</v>
      </c>
      <c r="I234" s="91" t="s">
        <v>6313</v>
      </c>
      <c r="J234" s="92">
        <v>11</v>
      </c>
      <c r="K234" s="93">
        <v>273</v>
      </c>
      <c r="L234" s="93">
        <v>8</v>
      </c>
      <c r="M234" s="91">
        <v>2014</v>
      </c>
      <c r="N234" s="90">
        <v>2023</v>
      </c>
      <c r="O234" s="90">
        <v>2025</v>
      </c>
      <c r="P234" s="92">
        <v>8</v>
      </c>
      <c r="Q234" s="95" t="s">
        <v>6133</v>
      </c>
      <c r="R234" s="94">
        <f t="shared" si="10"/>
        <v>2022</v>
      </c>
      <c r="S234" s="90">
        <v>2021</v>
      </c>
      <c r="T234" s="90">
        <v>4</v>
      </c>
      <c r="U234" s="94">
        <f t="shared" si="11"/>
        <v>2025</v>
      </c>
      <c r="V234" s="374">
        <v>13</v>
      </c>
      <c r="W234" s="374">
        <f>X234-V234</f>
        <v>28</v>
      </c>
      <c r="X234" s="374">
        <v>41</v>
      </c>
      <c r="Y234" s="370" t="s">
        <v>7003</v>
      </c>
    </row>
    <row r="235" spans="1:25" s="43" customFormat="1" ht="30" customHeight="1" x14ac:dyDescent="0.2">
      <c r="A235" s="370"/>
      <c r="B235" s="370"/>
      <c r="C235" s="370"/>
      <c r="D235" s="370"/>
      <c r="E235" s="370"/>
      <c r="F235" s="90" t="s">
        <v>39</v>
      </c>
      <c r="G235" s="91" t="s">
        <v>347</v>
      </c>
      <c r="H235" s="91" t="s">
        <v>211</v>
      </c>
      <c r="I235" s="91" t="s">
        <v>6313</v>
      </c>
      <c r="J235" s="92">
        <v>22.8</v>
      </c>
      <c r="K235" s="93">
        <v>219</v>
      </c>
      <c r="L235" s="93">
        <v>8</v>
      </c>
      <c r="M235" s="91">
        <v>2014</v>
      </c>
      <c r="N235" s="90">
        <v>2023</v>
      </c>
      <c r="O235" s="90">
        <v>2025</v>
      </c>
      <c r="P235" s="92">
        <v>8</v>
      </c>
      <c r="Q235" s="95" t="s">
        <v>6133</v>
      </c>
      <c r="R235" s="94">
        <f t="shared" si="10"/>
        <v>2022</v>
      </c>
      <c r="S235" s="90">
        <v>2021</v>
      </c>
      <c r="T235" s="90">
        <v>4</v>
      </c>
      <c r="U235" s="94">
        <f t="shared" si="11"/>
        <v>2025</v>
      </c>
      <c r="V235" s="374"/>
      <c r="W235" s="374"/>
      <c r="X235" s="374"/>
      <c r="Y235" s="370"/>
    </row>
    <row r="236" spans="1:25" s="43" customFormat="1" ht="30" customHeight="1" x14ac:dyDescent="0.2">
      <c r="A236" s="90">
        <v>38</v>
      </c>
      <c r="B236" s="325" t="s">
        <v>6314</v>
      </c>
      <c r="C236" s="90" t="s">
        <v>6315</v>
      </c>
      <c r="D236" s="90" t="s">
        <v>6316</v>
      </c>
      <c r="E236" s="90" t="s">
        <v>130</v>
      </c>
      <c r="F236" s="90" t="s">
        <v>39</v>
      </c>
      <c r="G236" s="91" t="s">
        <v>347</v>
      </c>
      <c r="H236" s="91" t="s">
        <v>211</v>
      </c>
      <c r="I236" s="91" t="s">
        <v>6313</v>
      </c>
      <c r="J236" s="92">
        <v>0.4</v>
      </c>
      <c r="K236" s="93">
        <v>32</v>
      </c>
      <c r="L236" s="93">
        <v>5</v>
      </c>
      <c r="M236" s="91">
        <v>2014</v>
      </c>
      <c r="N236" s="90">
        <v>2022</v>
      </c>
      <c r="O236" s="90">
        <v>2025</v>
      </c>
      <c r="P236" s="92">
        <v>8</v>
      </c>
      <c r="Q236" s="95" t="s">
        <v>6133</v>
      </c>
      <c r="R236" s="94">
        <f t="shared" si="10"/>
        <v>2022</v>
      </c>
      <c r="S236" s="90">
        <v>2021</v>
      </c>
      <c r="T236" s="90">
        <v>4</v>
      </c>
      <c r="U236" s="94">
        <f t="shared" si="11"/>
        <v>2025</v>
      </c>
      <c r="V236" s="322"/>
      <c r="W236" s="322">
        <v>1</v>
      </c>
      <c r="X236" s="322">
        <v>1</v>
      </c>
      <c r="Y236" s="90" t="s">
        <v>7003</v>
      </c>
    </row>
    <row r="237" spans="1:25" s="43" customFormat="1" ht="30" customHeight="1" x14ac:dyDescent="0.2">
      <c r="A237" s="90">
        <v>39</v>
      </c>
      <c r="B237" s="325" t="s">
        <v>6317</v>
      </c>
      <c r="C237" s="90" t="s">
        <v>6318</v>
      </c>
      <c r="D237" s="90" t="s">
        <v>6319</v>
      </c>
      <c r="E237" s="90" t="s">
        <v>130</v>
      </c>
      <c r="F237" s="90" t="s">
        <v>39</v>
      </c>
      <c r="G237" s="91" t="s">
        <v>347</v>
      </c>
      <c r="H237" s="91" t="s">
        <v>211</v>
      </c>
      <c r="I237" s="91" t="s">
        <v>6313</v>
      </c>
      <c r="J237" s="92">
        <v>0.4</v>
      </c>
      <c r="K237" s="93">
        <v>32</v>
      </c>
      <c r="L237" s="93">
        <v>5</v>
      </c>
      <c r="M237" s="91">
        <v>2014</v>
      </c>
      <c r="N237" s="90">
        <v>2022</v>
      </c>
      <c r="O237" s="90">
        <v>2025</v>
      </c>
      <c r="P237" s="92">
        <v>8</v>
      </c>
      <c r="Q237" s="95" t="s">
        <v>6133</v>
      </c>
      <c r="R237" s="94">
        <f t="shared" si="10"/>
        <v>2022</v>
      </c>
      <c r="S237" s="90">
        <v>2021</v>
      </c>
      <c r="T237" s="90">
        <v>4</v>
      </c>
      <c r="U237" s="94">
        <f t="shared" si="11"/>
        <v>2025</v>
      </c>
      <c r="V237" s="322"/>
      <c r="W237" s="322">
        <v>1</v>
      </c>
      <c r="X237" s="322">
        <v>1</v>
      </c>
      <c r="Y237" s="90" t="s">
        <v>7003</v>
      </c>
    </row>
    <row r="238" spans="1:25" s="43" customFormat="1" ht="30" customHeight="1" x14ac:dyDescent="0.2">
      <c r="A238" s="90">
        <v>40</v>
      </c>
      <c r="B238" s="325" t="s">
        <v>6320</v>
      </c>
      <c r="C238" s="90" t="s">
        <v>6321</v>
      </c>
      <c r="D238" s="90" t="s">
        <v>6322</v>
      </c>
      <c r="E238" s="90" t="s">
        <v>130</v>
      </c>
      <c r="F238" s="90" t="s">
        <v>39</v>
      </c>
      <c r="G238" s="91" t="s">
        <v>347</v>
      </c>
      <c r="H238" s="91" t="s">
        <v>211</v>
      </c>
      <c r="I238" s="91" t="s">
        <v>6313</v>
      </c>
      <c r="J238" s="92">
        <v>0.4</v>
      </c>
      <c r="K238" s="93">
        <v>32</v>
      </c>
      <c r="L238" s="93">
        <v>5</v>
      </c>
      <c r="M238" s="91">
        <v>2014</v>
      </c>
      <c r="N238" s="90">
        <v>2023</v>
      </c>
      <c r="O238" s="90">
        <v>2025</v>
      </c>
      <c r="P238" s="92">
        <v>8</v>
      </c>
      <c r="Q238" s="95" t="s">
        <v>6133</v>
      </c>
      <c r="R238" s="94">
        <f t="shared" si="10"/>
        <v>2022</v>
      </c>
      <c r="S238" s="90">
        <v>2021</v>
      </c>
      <c r="T238" s="90">
        <v>4</v>
      </c>
      <c r="U238" s="94">
        <f t="shared" si="11"/>
        <v>2025</v>
      </c>
      <c r="V238" s="322">
        <v>1</v>
      </c>
      <c r="W238" s="322">
        <v>4</v>
      </c>
      <c r="X238" s="322">
        <v>5</v>
      </c>
      <c r="Y238" s="90" t="s">
        <v>7003</v>
      </c>
    </row>
    <row r="239" spans="1:25" s="43" customFormat="1" ht="30" customHeight="1" x14ac:dyDescent="0.2">
      <c r="A239" s="90">
        <v>41</v>
      </c>
      <c r="B239" s="325" t="s">
        <v>6323</v>
      </c>
      <c r="C239" s="90" t="s">
        <v>6324</v>
      </c>
      <c r="D239" s="90" t="s">
        <v>6325</v>
      </c>
      <c r="E239" s="90" t="s">
        <v>130</v>
      </c>
      <c r="F239" s="90" t="s">
        <v>39</v>
      </c>
      <c r="G239" s="91" t="s">
        <v>347</v>
      </c>
      <c r="H239" s="91" t="s">
        <v>211</v>
      </c>
      <c r="I239" s="91" t="s">
        <v>6313</v>
      </c>
      <c r="J239" s="92">
        <v>0.6</v>
      </c>
      <c r="K239" s="93">
        <v>32</v>
      </c>
      <c r="L239" s="93">
        <v>5</v>
      </c>
      <c r="M239" s="91">
        <v>2014</v>
      </c>
      <c r="N239" s="90">
        <v>2023</v>
      </c>
      <c r="O239" s="90">
        <v>2025</v>
      </c>
      <c r="P239" s="92">
        <v>8</v>
      </c>
      <c r="Q239" s="95" t="s">
        <v>6133</v>
      </c>
      <c r="R239" s="94">
        <f t="shared" si="10"/>
        <v>2022</v>
      </c>
      <c r="S239" s="90">
        <v>2021</v>
      </c>
      <c r="T239" s="90">
        <v>4</v>
      </c>
      <c r="U239" s="94">
        <f t="shared" si="11"/>
        <v>2025</v>
      </c>
      <c r="V239" s="322"/>
      <c r="W239" s="322">
        <v>3</v>
      </c>
      <c r="X239" s="322">
        <v>3</v>
      </c>
      <c r="Y239" s="90" t="s">
        <v>7003</v>
      </c>
    </row>
    <row r="240" spans="1:25" s="43" customFormat="1" ht="30" customHeight="1" x14ac:dyDescent="0.2">
      <c r="A240" s="90">
        <v>42</v>
      </c>
      <c r="B240" s="325" t="s">
        <v>6326</v>
      </c>
      <c r="C240" s="90" t="s">
        <v>6327</v>
      </c>
      <c r="D240" s="90" t="s">
        <v>6328</v>
      </c>
      <c r="E240" s="90" t="s">
        <v>130</v>
      </c>
      <c r="F240" s="90" t="s">
        <v>39</v>
      </c>
      <c r="G240" s="91" t="s">
        <v>347</v>
      </c>
      <c r="H240" s="91" t="s">
        <v>2366</v>
      </c>
      <c r="I240" s="91" t="s">
        <v>6329</v>
      </c>
      <c r="J240" s="92">
        <v>1.4</v>
      </c>
      <c r="K240" s="93">
        <v>32</v>
      </c>
      <c r="L240" s="93">
        <v>5</v>
      </c>
      <c r="M240" s="91">
        <v>2014</v>
      </c>
      <c r="N240" s="90">
        <v>2022</v>
      </c>
      <c r="O240" s="90">
        <v>2025</v>
      </c>
      <c r="P240" s="92">
        <v>8</v>
      </c>
      <c r="Q240" s="95" t="s">
        <v>6133</v>
      </c>
      <c r="R240" s="94">
        <f t="shared" si="10"/>
        <v>2022</v>
      </c>
      <c r="S240" s="90">
        <v>2021</v>
      </c>
      <c r="T240" s="90">
        <v>4</v>
      </c>
      <c r="U240" s="94">
        <f t="shared" si="11"/>
        <v>2025</v>
      </c>
      <c r="V240" s="322">
        <v>2</v>
      </c>
      <c r="W240" s="322">
        <v>2</v>
      </c>
      <c r="X240" s="322">
        <v>4</v>
      </c>
      <c r="Y240" s="90" t="s">
        <v>7003</v>
      </c>
    </row>
    <row r="241" spans="1:25" s="43" customFormat="1" ht="30" customHeight="1" x14ac:dyDescent="0.2">
      <c r="A241" s="90">
        <v>43</v>
      </c>
      <c r="B241" s="325" t="s">
        <v>6330</v>
      </c>
      <c r="C241" s="90" t="s">
        <v>6331</v>
      </c>
      <c r="D241" s="90" t="s">
        <v>6332</v>
      </c>
      <c r="E241" s="90" t="s">
        <v>130</v>
      </c>
      <c r="F241" s="90" t="s">
        <v>39</v>
      </c>
      <c r="G241" s="91" t="s">
        <v>347</v>
      </c>
      <c r="H241" s="91" t="s">
        <v>2366</v>
      </c>
      <c r="I241" s="91" t="s">
        <v>6329</v>
      </c>
      <c r="J241" s="92">
        <v>0.3</v>
      </c>
      <c r="K241" s="93">
        <v>32</v>
      </c>
      <c r="L241" s="93">
        <v>5</v>
      </c>
      <c r="M241" s="91">
        <v>2014</v>
      </c>
      <c r="N241" s="90">
        <v>2023</v>
      </c>
      <c r="O241" s="90">
        <v>2025</v>
      </c>
      <c r="P241" s="92">
        <v>8</v>
      </c>
      <c r="Q241" s="95" t="s">
        <v>6133</v>
      </c>
      <c r="R241" s="94">
        <f t="shared" si="10"/>
        <v>2022</v>
      </c>
      <c r="S241" s="90">
        <v>2021</v>
      </c>
      <c r="T241" s="90">
        <v>4</v>
      </c>
      <c r="U241" s="94">
        <f t="shared" si="11"/>
        <v>2025</v>
      </c>
      <c r="V241" s="322">
        <v>2</v>
      </c>
      <c r="W241" s="322">
        <v>3</v>
      </c>
      <c r="X241" s="322">
        <v>5</v>
      </c>
      <c r="Y241" s="90" t="s">
        <v>7003</v>
      </c>
    </row>
    <row r="242" spans="1:25" s="43" customFormat="1" ht="30" customHeight="1" x14ac:dyDescent="0.2">
      <c r="A242" s="370">
        <v>44</v>
      </c>
      <c r="B242" s="370" t="s">
        <v>6333</v>
      </c>
      <c r="C242" s="370" t="s">
        <v>6334</v>
      </c>
      <c r="D242" s="370" t="s">
        <v>6335</v>
      </c>
      <c r="E242" s="370" t="s">
        <v>130</v>
      </c>
      <c r="F242" s="90" t="s">
        <v>39</v>
      </c>
      <c r="G242" s="91" t="s">
        <v>347</v>
      </c>
      <c r="H242" s="91" t="s">
        <v>2366</v>
      </c>
      <c r="I242" s="91" t="s">
        <v>6329</v>
      </c>
      <c r="J242" s="92">
        <v>9</v>
      </c>
      <c r="K242" s="93">
        <v>426</v>
      </c>
      <c r="L242" s="93">
        <v>10</v>
      </c>
      <c r="M242" s="91">
        <v>2014</v>
      </c>
      <c r="N242" s="90">
        <v>2021</v>
      </c>
      <c r="O242" s="90">
        <v>2025</v>
      </c>
      <c r="P242" s="92">
        <v>8</v>
      </c>
      <c r="Q242" s="95" t="s">
        <v>6133</v>
      </c>
      <c r="R242" s="94">
        <f t="shared" si="10"/>
        <v>2022</v>
      </c>
      <c r="S242" s="90">
        <v>2021</v>
      </c>
      <c r="T242" s="90">
        <v>4</v>
      </c>
      <c r="U242" s="94">
        <f t="shared" si="11"/>
        <v>2025</v>
      </c>
      <c r="V242" s="374">
        <v>8</v>
      </c>
      <c r="W242" s="374">
        <v>10</v>
      </c>
      <c r="X242" s="374">
        <v>18</v>
      </c>
      <c r="Y242" s="370" t="s">
        <v>7003</v>
      </c>
    </row>
    <row r="243" spans="1:25" s="43" customFormat="1" ht="30" customHeight="1" x14ac:dyDescent="0.2">
      <c r="A243" s="370"/>
      <c r="B243" s="370"/>
      <c r="C243" s="370"/>
      <c r="D243" s="370"/>
      <c r="E243" s="370"/>
      <c r="F243" s="90" t="s">
        <v>39</v>
      </c>
      <c r="G243" s="91" t="s">
        <v>347</v>
      </c>
      <c r="H243" s="91" t="s">
        <v>2366</v>
      </c>
      <c r="I243" s="91" t="s">
        <v>6329</v>
      </c>
      <c r="J243" s="92">
        <v>19</v>
      </c>
      <c r="K243" s="93">
        <v>273</v>
      </c>
      <c r="L243" s="93">
        <v>8</v>
      </c>
      <c r="M243" s="91">
        <v>2014</v>
      </c>
      <c r="N243" s="90">
        <v>2021</v>
      </c>
      <c r="O243" s="90">
        <v>2025</v>
      </c>
      <c r="P243" s="92">
        <v>8</v>
      </c>
      <c r="Q243" s="95" t="s">
        <v>6133</v>
      </c>
      <c r="R243" s="94">
        <f t="shared" si="10"/>
        <v>2022</v>
      </c>
      <c r="S243" s="90">
        <v>2021</v>
      </c>
      <c r="T243" s="90">
        <v>4</v>
      </c>
      <c r="U243" s="94">
        <f t="shared" si="11"/>
        <v>2025</v>
      </c>
      <c r="V243" s="374"/>
      <c r="W243" s="374"/>
      <c r="X243" s="374"/>
      <c r="Y243" s="370"/>
    </row>
    <row r="244" spans="1:25" s="43" customFormat="1" ht="30" customHeight="1" x14ac:dyDescent="0.2">
      <c r="A244" s="370"/>
      <c r="B244" s="370"/>
      <c r="C244" s="370"/>
      <c r="D244" s="370" t="s">
        <v>627</v>
      </c>
      <c r="E244" s="370"/>
      <c r="F244" s="90" t="s">
        <v>39</v>
      </c>
      <c r="G244" s="91" t="s">
        <v>347</v>
      </c>
      <c r="H244" s="91" t="s">
        <v>2216</v>
      </c>
      <c r="I244" s="91" t="s">
        <v>6336</v>
      </c>
      <c r="J244" s="92">
        <v>39.4</v>
      </c>
      <c r="K244" s="93">
        <v>530</v>
      </c>
      <c r="L244" s="93">
        <v>10</v>
      </c>
      <c r="M244" s="91">
        <v>2014</v>
      </c>
      <c r="N244" s="90">
        <v>2021</v>
      </c>
      <c r="O244" s="90">
        <v>2025</v>
      </c>
      <c r="P244" s="92">
        <v>8</v>
      </c>
      <c r="Q244" s="95" t="s">
        <v>5535</v>
      </c>
      <c r="R244" s="94">
        <f t="shared" si="10"/>
        <v>2022</v>
      </c>
      <c r="S244" s="90">
        <v>2021</v>
      </c>
      <c r="T244" s="90">
        <v>4</v>
      </c>
      <c r="U244" s="94">
        <f t="shared" si="11"/>
        <v>2025</v>
      </c>
      <c r="V244" s="374"/>
      <c r="W244" s="374"/>
      <c r="X244" s="374"/>
      <c r="Y244" s="370"/>
    </row>
    <row r="245" spans="1:25" s="43" customFormat="1" ht="30" customHeight="1" x14ac:dyDescent="0.2">
      <c r="A245" s="370"/>
      <c r="B245" s="370"/>
      <c r="C245" s="370"/>
      <c r="D245" s="370"/>
      <c r="E245" s="370"/>
      <c r="F245" s="90" t="s">
        <v>39</v>
      </c>
      <c r="G245" s="91" t="s">
        <v>347</v>
      </c>
      <c r="H245" s="91" t="s">
        <v>2216</v>
      </c>
      <c r="I245" s="91" t="s">
        <v>6336</v>
      </c>
      <c r="J245" s="92">
        <v>9.8000000000000007</v>
      </c>
      <c r="K245" s="93">
        <v>273</v>
      </c>
      <c r="L245" s="93">
        <v>8</v>
      </c>
      <c r="M245" s="91">
        <v>2014</v>
      </c>
      <c r="N245" s="90">
        <v>2021</v>
      </c>
      <c r="O245" s="90">
        <v>2025</v>
      </c>
      <c r="P245" s="92">
        <v>8</v>
      </c>
      <c r="Q245" s="95" t="s">
        <v>6133</v>
      </c>
      <c r="R245" s="94">
        <f t="shared" si="10"/>
        <v>2022</v>
      </c>
      <c r="S245" s="90">
        <v>2021</v>
      </c>
      <c r="T245" s="90">
        <v>4</v>
      </c>
      <c r="U245" s="94">
        <f t="shared" si="11"/>
        <v>2025</v>
      </c>
      <c r="V245" s="374"/>
      <c r="W245" s="374"/>
      <c r="X245" s="374"/>
      <c r="Y245" s="370"/>
    </row>
    <row r="246" spans="1:25" s="43" customFormat="1" ht="30" customHeight="1" x14ac:dyDescent="0.2">
      <c r="A246" s="370"/>
      <c r="B246" s="370"/>
      <c r="C246" s="370"/>
      <c r="D246" s="370"/>
      <c r="E246" s="370"/>
      <c r="F246" s="90" t="s">
        <v>39</v>
      </c>
      <c r="G246" s="91" t="s">
        <v>347</v>
      </c>
      <c r="H246" s="91" t="s">
        <v>2216</v>
      </c>
      <c r="I246" s="91" t="s">
        <v>6336</v>
      </c>
      <c r="J246" s="92">
        <v>0.4</v>
      </c>
      <c r="K246" s="93">
        <v>32</v>
      </c>
      <c r="L246" s="93">
        <v>5</v>
      </c>
      <c r="M246" s="91">
        <v>2014</v>
      </c>
      <c r="N246" s="90">
        <v>2021</v>
      </c>
      <c r="O246" s="90">
        <v>2025</v>
      </c>
      <c r="P246" s="92">
        <v>8</v>
      </c>
      <c r="Q246" s="95" t="s">
        <v>6133</v>
      </c>
      <c r="R246" s="94">
        <f t="shared" si="10"/>
        <v>2022</v>
      </c>
      <c r="S246" s="90">
        <v>2021</v>
      </c>
      <c r="T246" s="90">
        <v>4</v>
      </c>
      <c r="U246" s="94">
        <f t="shared" si="11"/>
        <v>2025</v>
      </c>
      <c r="V246" s="374"/>
      <c r="W246" s="374"/>
      <c r="X246" s="374"/>
      <c r="Y246" s="370"/>
    </row>
    <row r="247" spans="1:25" s="43" customFormat="1" ht="30" customHeight="1" x14ac:dyDescent="0.2">
      <c r="A247" s="90">
        <v>45</v>
      </c>
      <c r="B247" s="325" t="s">
        <v>6337</v>
      </c>
      <c r="C247" s="90" t="s">
        <v>6338</v>
      </c>
      <c r="D247" s="90" t="s">
        <v>6339</v>
      </c>
      <c r="E247" s="90" t="s">
        <v>130</v>
      </c>
      <c r="F247" s="90" t="s">
        <v>39</v>
      </c>
      <c r="G247" s="91" t="s">
        <v>347</v>
      </c>
      <c r="H247" s="91" t="s">
        <v>2216</v>
      </c>
      <c r="I247" s="91" t="s">
        <v>6336</v>
      </c>
      <c r="J247" s="92">
        <v>0.4</v>
      </c>
      <c r="K247" s="93">
        <v>32</v>
      </c>
      <c r="L247" s="93">
        <v>5</v>
      </c>
      <c r="M247" s="91">
        <v>2014</v>
      </c>
      <c r="N247" s="90">
        <v>2021</v>
      </c>
      <c r="O247" s="90">
        <v>2025</v>
      </c>
      <c r="P247" s="92">
        <v>8</v>
      </c>
      <c r="Q247" s="93" t="s">
        <v>6133</v>
      </c>
      <c r="R247" s="94">
        <f t="shared" si="10"/>
        <v>2022</v>
      </c>
      <c r="S247" s="90">
        <v>2021</v>
      </c>
      <c r="T247" s="90">
        <v>4</v>
      </c>
      <c r="U247" s="94">
        <f t="shared" si="11"/>
        <v>2025</v>
      </c>
      <c r="V247" s="322">
        <v>1</v>
      </c>
      <c r="W247" s="322">
        <v>2</v>
      </c>
      <c r="X247" s="322">
        <v>3</v>
      </c>
      <c r="Y247" s="90" t="s">
        <v>7003</v>
      </c>
    </row>
    <row r="248" spans="1:25" s="43" customFormat="1" ht="30" customHeight="1" x14ac:dyDescent="0.2">
      <c r="A248" s="90">
        <v>46</v>
      </c>
      <c r="B248" s="325" t="s">
        <v>6340</v>
      </c>
      <c r="C248" s="90" t="s">
        <v>6341</v>
      </c>
      <c r="D248" s="90" t="s">
        <v>6342</v>
      </c>
      <c r="E248" s="90" t="s">
        <v>130</v>
      </c>
      <c r="F248" s="90" t="s">
        <v>39</v>
      </c>
      <c r="G248" s="91" t="s">
        <v>347</v>
      </c>
      <c r="H248" s="91" t="s">
        <v>2216</v>
      </c>
      <c r="I248" s="91" t="s">
        <v>6336</v>
      </c>
      <c r="J248" s="92">
        <v>0.3</v>
      </c>
      <c r="K248" s="93">
        <v>32</v>
      </c>
      <c r="L248" s="93">
        <v>5</v>
      </c>
      <c r="M248" s="91">
        <v>2014</v>
      </c>
      <c r="N248" s="90">
        <v>2021</v>
      </c>
      <c r="O248" s="90">
        <v>2025</v>
      </c>
      <c r="P248" s="92">
        <v>8</v>
      </c>
      <c r="Q248" s="93" t="s">
        <v>6133</v>
      </c>
      <c r="R248" s="94">
        <f t="shared" si="10"/>
        <v>2022</v>
      </c>
      <c r="S248" s="90">
        <v>2021</v>
      </c>
      <c r="T248" s="90">
        <v>4</v>
      </c>
      <c r="U248" s="94">
        <f t="shared" si="11"/>
        <v>2025</v>
      </c>
      <c r="V248" s="322">
        <v>3</v>
      </c>
      <c r="W248" s="322">
        <v>3</v>
      </c>
      <c r="X248" s="322">
        <v>6</v>
      </c>
      <c r="Y248" s="90" t="s">
        <v>7003</v>
      </c>
    </row>
    <row r="249" spans="1:25" s="43" customFormat="1" ht="30" customHeight="1" x14ac:dyDescent="0.2">
      <c r="A249" s="370">
        <v>47</v>
      </c>
      <c r="B249" s="390" t="s">
        <v>6343</v>
      </c>
      <c r="C249" s="370" t="s">
        <v>6344</v>
      </c>
      <c r="D249" s="370" t="s">
        <v>6345</v>
      </c>
      <c r="E249" s="370" t="s">
        <v>130</v>
      </c>
      <c r="F249" s="90" t="s">
        <v>39</v>
      </c>
      <c r="G249" s="91" t="s">
        <v>6229</v>
      </c>
      <c r="H249" s="91" t="s">
        <v>347</v>
      </c>
      <c r="I249" s="91" t="s">
        <v>6256</v>
      </c>
      <c r="J249" s="92">
        <v>1.8</v>
      </c>
      <c r="K249" s="93">
        <v>219</v>
      </c>
      <c r="L249" s="93">
        <v>8</v>
      </c>
      <c r="M249" s="91">
        <v>2014</v>
      </c>
      <c r="N249" s="90">
        <v>2024</v>
      </c>
      <c r="O249" s="90">
        <v>2025</v>
      </c>
      <c r="P249" s="92">
        <v>8</v>
      </c>
      <c r="Q249" s="95" t="s">
        <v>6133</v>
      </c>
      <c r="R249" s="94">
        <f t="shared" si="10"/>
        <v>2022</v>
      </c>
      <c r="S249" s="90">
        <v>2020</v>
      </c>
      <c r="T249" s="90">
        <v>6</v>
      </c>
      <c r="U249" s="94">
        <f t="shared" si="11"/>
        <v>2026</v>
      </c>
      <c r="V249" s="374">
        <v>32</v>
      </c>
      <c r="W249" s="374">
        <v>28</v>
      </c>
      <c r="X249" s="374">
        <v>60</v>
      </c>
      <c r="Y249" s="370" t="s">
        <v>7003</v>
      </c>
    </row>
    <row r="250" spans="1:25" s="43" customFormat="1" ht="30" customHeight="1" x14ac:dyDescent="0.2">
      <c r="A250" s="370"/>
      <c r="B250" s="390"/>
      <c r="C250" s="370"/>
      <c r="D250" s="370"/>
      <c r="E250" s="370"/>
      <c r="F250" s="90" t="s">
        <v>39</v>
      </c>
      <c r="G250" s="91" t="s">
        <v>6229</v>
      </c>
      <c r="H250" s="91" t="s">
        <v>347</v>
      </c>
      <c r="I250" s="91" t="s">
        <v>6256</v>
      </c>
      <c r="J250" s="92">
        <v>0.3</v>
      </c>
      <c r="K250" s="93">
        <v>108</v>
      </c>
      <c r="L250" s="93">
        <v>6</v>
      </c>
      <c r="M250" s="91">
        <v>2014</v>
      </c>
      <c r="N250" s="90">
        <v>2024</v>
      </c>
      <c r="O250" s="90">
        <v>2025</v>
      </c>
      <c r="P250" s="92">
        <v>8</v>
      </c>
      <c r="Q250" s="95" t="s">
        <v>6133</v>
      </c>
      <c r="R250" s="94">
        <f t="shared" si="10"/>
        <v>2022</v>
      </c>
      <c r="S250" s="90">
        <v>2020</v>
      </c>
      <c r="T250" s="90">
        <v>6</v>
      </c>
      <c r="U250" s="94">
        <f t="shared" si="11"/>
        <v>2026</v>
      </c>
      <c r="V250" s="374"/>
      <c r="W250" s="374"/>
      <c r="X250" s="374"/>
      <c r="Y250" s="370"/>
    </row>
    <row r="251" spans="1:25" s="43" customFormat="1" ht="30" customHeight="1" x14ac:dyDescent="0.2">
      <c r="A251" s="370"/>
      <c r="B251" s="390"/>
      <c r="C251" s="370"/>
      <c r="D251" s="370" t="s">
        <v>711</v>
      </c>
      <c r="E251" s="370"/>
      <c r="F251" s="90" t="s">
        <v>39</v>
      </c>
      <c r="G251" s="91" t="s">
        <v>6229</v>
      </c>
      <c r="H251" s="91" t="s">
        <v>347</v>
      </c>
      <c r="I251" s="91" t="s">
        <v>6256</v>
      </c>
      <c r="J251" s="92">
        <v>1.8</v>
      </c>
      <c r="K251" s="93">
        <v>219</v>
      </c>
      <c r="L251" s="93">
        <v>8</v>
      </c>
      <c r="M251" s="91">
        <v>2014</v>
      </c>
      <c r="N251" s="90">
        <v>2024</v>
      </c>
      <c r="O251" s="90">
        <v>2025</v>
      </c>
      <c r="P251" s="92">
        <v>8</v>
      </c>
      <c r="Q251" s="95" t="s">
        <v>6133</v>
      </c>
      <c r="R251" s="94">
        <f t="shared" si="10"/>
        <v>2022</v>
      </c>
      <c r="S251" s="90">
        <v>2020</v>
      </c>
      <c r="T251" s="90">
        <v>6</v>
      </c>
      <c r="U251" s="94">
        <f t="shared" si="11"/>
        <v>2026</v>
      </c>
      <c r="V251" s="374"/>
      <c r="W251" s="374"/>
      <c r="X251" s="374"/>
      <c r="Y251" s="370"/>
    </row>
    <row r="252" spans="1:25" s="43" customFormat="1" ht="30" customHeight="1" x14ac:dyDescent="0.2">
      <c r="A252" s="370"/>
      <c r="B252" s="390"/>
      <c r="C252" s="370"/>
      <c r="D252" s="370"/>
      <c r="E252" s="370"/>
      <c r="F252" s="90" t="s">
        <v>39</v>
      </c>
      <c r="G252" s="91" t="s">
        <v>6229</v>
      </c>
      <c r="H252" s="91" t="s">
        <v>347</v>
      </c>
      <c r="I252" s="91" t="s">
        <v>6256</v>
      </c>
      <c r="J252" s="92">
        <v>0.3</v>
      </c>
      <c r="K252" s="93">
        <v>108</v>
      </c>
      <c r="L252" s="93">
        <v>6</v>
      </c>
      <c r="M252" s="91">
        <v>2014</v>
      </c>
      <c r="N252" s="90">
        <v>2024</v>
      </c>
      <c r="O252" s="90">
        <v>2025</v>
      </c>
      <c r="P252" s="92">
        <v>8</v>
      </c>
      <c r="Q252" s="95" t="s">
        <v>6133</v>
      </c>
      <c r="R252" s="94">
        <f t="shared" si="10"/>
        <v>2022</v>
      </c>
      <c r="S252" s="90">
        <v>2020</v>
      </c>
      <c r="T252" s="90">
        <v>6</v>
      </c>
      <c r="U252" s="94">
        <f t="shared" si="11"/>
        <v>2026</v>
      </c>
      <c r="V252" s="374"/>
      <c r="W252" s="374"/>
      <c r="X252" s="374"/>
      <c r="Y252" s="370"/>
    </row>
    <row r="253" spans="1:25" s="43" customFormat="1" ht="30" customHeight="1" x14ac:dyDescent="0.2">
      <c r="A253" s="370"/>
      <c r="B253" s="390"/>
      <c r="C253" s="370"/>
      <c r="D253" s="370" t="s">
        <v>6346</v>
      </c>
      <c r="E253" s="370"/>
      <c r="F253" s="90" t="s">
        <v>39</v>
      </c>
      <c r="G253" s="91" t="s">
        <v>354</v>
      </c>
      <c r="H253" s="91" t="s">
        <v>347</v>
      </c>
      <c r="I253" s="91" t="s">
        <v>6256</v>
      </c>
      <c r="J253" s="92">
        <v>1.8</v>
      </c>
      <c r="K253" s="93">
        <v>219</v>
      </c>
      <c r="L253" s="93">
        <v>8</v>
      </c>
      <c r="M253" s="91">
        <v>2014</v>
      </c>
      <c r="N253" s="90">
        <v>2024</v>
      </c>
      <c r="O253" s="90">
        <v>2025</v>
      </c>
      <c r="P253" s="92">
        <v>8</v>
      </c>
      <c r="Q253" s="95" t="s">
        <v>6133</v>
      </c>
      <c r="R253" s="94">
        <f t="shared" si="10"/>
        <v>2022</v>
      </c>
      <c r="S253" s="90">
        <v>2020</v>
      </c>
      <c r="T253" s="90">
        <v>6</v>
      </c>
      <c r="U253" s="94">
        <f t="shared" si="11"/>
        <v>2026</v>
      </c>
      <c r="V253" s="374"/>
      <c r="W253" s="374"/>
      <c r="X253" s="374"/>
      <c r="Y253" s="370"/>
    </row>
    <row r="254" spans="1:25" s="43" customFormat="1" ht="30" customHeight="1" x14ac:dyDescent="0.2">
      <c r="A254" s="370"/>
      <c r="B254" s="390"/>
      <c r="C254" s="370"/>
      <c r="D254" s="370"/>
      <c r="E254" s="370"/>
      <c r="F254" s="90" t="s">
        <v>39</v>
      </c>
      <c r="G254" s="91" t="s">
        <v>354</v>
      </c>
      <c r="H254" s="91" t="s">
        <v>347</v>
      </c>
      <c r="I254" s="91" t="s">
        <v>6256</v>
      </c>
      <c r="J254" s="92">
        <v>0.3</v>
      </c>
      <c r="K254" s="93">
        <v>108</v>
      </c>
      <c r="L254" s="93">
        <v>6</v>
      </c>
      <c r="M254" s="91">
        <v>2014</v>
      </c>
      <c r="N254" s="90">
        <v>2024</v>
      </c>
      <c r="O254" s="90">
        <v>2025</v>
      </c>
      <c r="P254" s="92">
        <v>8</v>
      </c>
      <c r="Q254" s="95" t="s">
        <v>6133</v>
      </c>
      <c r="R254" s="94">
        <f t="shared" si="10"/>
        <v>2022</v>
      </c>
      <c r="S254" s="90">
        <v>2020</v>
      </c>
      <c r="T254" s="90">
        <v>6</v>
      </c>
      <c r="U254" s="94">
        <f t="shared" si="11"/>
        <v>2026</v>
      </c>
      <c r="V254" s="374"/>
      <c r="W254" s="374"/>
      <c r="X254" s="374"/>
      <c r="Y254" s="370"/>
    </row>
    <row r="255" spans="1:25" s="43" customFormat="1" ht="30" customHeight="1" x14ac:dyDescent="0.2">
      <c r="A255" s="370"/>
      <c r="B255" s="390"/>
      <c r="C255" s="370"/>
      <c r="D255" s="370" t="s">
        <v>6347</v>
      </c>
      <c r="E255" s="370"/>
      <c r="F255" s="90" t="s">
        <v>39</v>
      </c>
      <c r="G255" s="91" t="s">
        <v>354</v>
      </c>
      <c r="H255" s="91" t="s">
        <v>347</v>
      </c>
      <c r="I255" s="91" t="s">
        <v>6256</v>
      </c>
      <c r="J255" s="92">
        <v>1.8</v>
      </c>
      <c r="K255" s="93">
        <v>219</v>
      </c>
      <c r="L255" s="93">
        <v>8</v>
      </c>
      <c r="M255" s="91">
        <v>2014</v>
      </c>
      <c r="N255" s="90">
        <v>2024</v>
      </c>
      <c r="O255" s="90">
        <v>2025</v>
      </c>
      <c r="P255" s="92">
        <v>8</v>
      </c>
      <c r="Q255" s="95" t="s">
        <v>6133</v>
      </c>
      <c r="R255" s="94">
        <f t="shared" si="10"/>
        <v>2022</v>
      </c>
      <c r="S255" s="90">
        <v>2020</v>
      </c>
      <c r="T255" s="90">
        <v>6</v>
      </c>
      <c r="U255" s="94">
        <f t="shared" si="11"/>
        <v>2026</v>
      </c>
      <c r="V255" s="374"/>
      <c r="W255" s="374"/>
      <c r="X255" s="374"/>
      <c r="Y255" s="370"/>
    </row>
    <row r="256" spans="1:25" s="43" customFormat="1" ht="30" customHeight="1" x14ac:dyDescent="0.2">
      <c r="A256" s="370"/>
      <c r="B256" s="390"/>
      <c r="C256" s="370"/>
      <c r="D256" s="370"/>
      <c r="E256" s="370"/>
      <c r="F256" s="90" t="s">
        <v>39</v>
      </c>
      <c r="G256" s="91" t="s">
        <v>354</v>
      </c>
      <c r="H256" s="91" t="s">
        <v>347</v>
      </c>
      <c r="I256" s="91" t="s">
        <v>6256</v>
      </c>
      <c r="J256" s="92">
        <v>0.3</v>
      </c>
      <c r="K256" s="93">
        <v>108</v>
      </c>
      <c r="L256" s="93">
        <v>6</v>
      </c>
      <c r="M256" s="91">
        <v>2014</v>
      </c>
      <c r="N256" s="90">
        <v>2024</v>
      </c>
      <c r="O256" s="90">
        <v>2025</v>
      </c>
      <c r="P256" s="92">
        <v>8</v>
      </c>
      <c r="Q256" s="95" t="s">
        <v>6133</v>
      </c>
      <c r="R256" s="94">
        <f t="shared" si="10"/>
        <v>2022</v>
      </c>
      <c r="S256" s="90">
        <v>2020</v>
      </c>
      <c r="T256" s="90">
        <v>6</v>
      </c>
      <c r="U256" s="94">
        <f t="shared" si="11"/>
        <v>2026</v>
      </c>
      <c r="V256" s="374"/>
      <c r="W256" s="374"/>
      <c r="X256" s="374"/>
      <c r="Y256" s="370"/>
    </row>
    <row r="257" spans="1:25" s="43" customFormat="1" ht="30" customHeight="1" x14ac:dyDescent="0.2">
      <c r="A257" s="370"/>
      <c r="B257" s="390"/>
      <c r="C257" s="370"/>
      <c r="D257" s="370" t="s">
        <v>6348</v>
      </c>
      <c r="E257" s="370"/>
      <c r="F257" s="90" t="s">
        <v>39</v>
      </c>
      <c r="G257" s="91" t="s">
        <v>354</v>
      </c>
      <c r="H257" s="91" t="s">
        <v>347</v>
      </c>
      <c r="I257" s="91" t="s">
        <v>6256</v>
      </c>
      <c r="J257" s="92">
        <v>127</v>
      </c>
      <c r="K257" s="93">
        <v>219</v>
      </c>
      <c r="L257" s="93">
        <v>8</v>
      </c>
      <c r="M257" s="91">
        <v>2014</v>
      </c>
      <c r="N257" s="90">
        <v>2024</v>
      </c>
      <c r="O257" s="90">
        <v>2025</v>
      </c>
      <c r="P257" s="92">
        <v>8</v>
      </c>
      <c r="Q257" s="95" t="s">
        <v>6133</v>
      </c>
      <c r="R257" s="94">
        <f t="shared" si="10"/>
        <v>2022</v>
      </c>
      <c r="S257" s="90">
        <v>2020</v>
      </c>
      <c r="T257" s="90">
        <v>6</v>
      </c>
      <c r="U257" s="94">
        <f t="shared" si="11"/>
        <v>2026</v>
      </c>
      <c r="V257" s="374"/>
      <c r="W257" s="374"/>
      <c r="X257" s="374"/>
      <c r="Y257" s="370"/>
    </row>
    <row r="258" spans="1:25" s="43" customFormat="1" ht="30" customHeight="1" x14ac:dyDescent="0.2">
      <c r="A258" s="370"/>
      <c r="B258" s="390"/>
      <c r="C258" s="370"/>
      <c r="D258" s="370"/>
      <c r="E258" s="370"/>
      <c r="F258" s="90" t="s">
        <v>39</v>
      </c>
      <c r="G258" s="91" t="s">
        <v>354</v>
      </c>
      <c r="H258" s="91" t="s">
        <v>347</v>
      </c>
      <c r="I258" s="91" t="s">
        <v>6256</v>
      </c>
      <c r="J258" s="92">
        <v>0.7</v>
      </c>
      <c r="K258" s="93">
        <v>57</v>
      </c>
      <c r="L258" s="93">
        <v>6</v>
      </c>
      <c r="M258" s="91">
        <v>2014</v>
      </c>
      <c r="N258" s="90">
        <v>2024</v>
      </c>
      <c r="O258" s="90">
        <v>2025</v>
      </c>
      <c r="P258" s="92">
        <v>8</v>
      </c>
      <c r="Q258" s="95" t="s">
        <v>6133</v>
      </c>
      <c r="R258" s="94">
        <f t="shared" si="10"/>
        <v>2022</v>
      </c>
      <c r="S258" s="90">
        <v>2020</v>
      </c>
      <c r="T258" s="90">
        <v>6</v>
      </c>
      <c r="U258" s="94">
        <f t="shared" si="11"/>
        <v>2026</v>
      </c>
      <c r="V258" s="374"/>
      <c r="W258" s="374"/>
      <c r="X258" s="374"/>
      <c r="Y258" s="370"/>
    </row>
    <row r="259" spans="1:25" s="43" customFormat="1" ht="30" customHeight="1" x14ac:dyDescent="0.2">
      <c r="A259" s="370">
        <v>48</v>
      </c>
      <c r="B259" s="370" t="s">
        <v>6349</v>
      </c>
      <c r="C259" s="370" t="s">
        <v>6350</v>
      </c>
      <c r="D259" s="370" t="s">
        <v>758</v>
      </c>
      <c r="E259" s="370" t="s">
        <v>6351</v>
      </c>
      <c r="F259" s="90" t="s">
        <v>39</v>
      </c>
      <c r="G259" s="91" t="s">
        <v>2465</v>
      </c>
      <c r="H259" s="91" t="s">
        <v>6352</v>
      </c>
      <c r="I259" s="91" t="s">
        <v>2355</v>
      </c>
      <c r="J259" s="92">
        <v>75.7</v>
      </c>
      <c r="K259" s="93">
        <v>530</v>
      </c>
      <c r="L259" s="93">
        <v>10</v>
      </c>
      <c r="M259" s="91">
        <v>2014</v>
      </c>
      <c r="N259" s="90">
        <v>2023</v>
      </c>
      <c r="O259" s="90">
        <v>2025</v>
      </c>
      <c r="P259" s="92">
        <v>10</v>
      </c>
      <c r="Q259" s="95" t="s">
        <v>5535</v>
      </c>
      <c r="R259" s="94">
        <f t="shared" si="10"/>
        <v>2024</v>
      </c>
      <c r="S259" s="90" t="s">
        <v>63</v>
      </c>
      <c r="T259" s="90">
        <v>8</v>
      </c>
      <c r="U259" s="94">
        <v>2031</v>
      </c>
      <c r="V259" s="374">
        <v>18</v>
      </c>
      <c r="W259" s="374">
        <f>X259-V259</f>
        <v>18</v>
      </c>
      <c r="X259" s="374">
        <v>36</v>
      </c>
      <c r="Y259" s="370" t="s">
        <v>7003</v>
      </c>
    </row>
    <row r="260" spans="1:25" s="43" customFormat="1" ht="30" customHeight="1" x14ac:dyDescent="0.2">
      <c r="A260" s="370"/>
      <c r="B260" s="370"/>
      <c r="C260" s="370"/>
      <c r="D260" s="370"/>
      <c r="E260" s="370"/>
      <c r="F260" s="90" t="s">
        <v>39</v>
      </c>
      <c r="G260" s="91" t="s">
        <v>2465</v>
      </c>
      <c r="H260" s="91" t="s">
        <v>6352</v>
      </c>
      <c r="I260" s="91" t="s">
        <v>2355</v>
      </c>
      <c r="J260" s="92">
        <v>1.2</v>
      </c>
      <c r="K260" s="93">
        <v>377</v>
      </c>
      <c r="L260" s="93">
        <v>10</v>
      </c>
      <c r="M260" s="91">
        <v>2014</v>
      </c>
      <c r="N260" s="90">
        <v>2023</v>
      </c>
      <c r="O260" s="90">
        <v>2025</v>
      </c>
      <c r="P260" s="92">
        <v>10</v>
      </c>
      <c r="Q260" s="95" t="s">
        <v>6133</v>
      </c>
      <c r="R260" s="94">
        <f t="shared" si="10"/>
        <v>2024</v>
      </c>
      <c r="S260" s="90" t="s">
        <v>63</v>
      </c>
      <c r="T260" s="90">
        <v>8</v>
      </c>
      <c r="U260" s="94">
        <v>2031</v>
      </c>
      <c r="V260" s="374"/>
      <c r="W260" s="374"/>
      <c r="X260" s="374"/>
      <c r="Y260" s="370"/>
    </row>
    <row r="261" spans="1:25" s="43" customFormat="1" ht="30" customHeight="1" x14ac:dyDescent="0.2">
      <c r="A261" s="370"/>
      <c r="B261" s="370"/>
      <c r="C261" s="370"/>
      <c r="D261" s="370"/>
      <c r="E261" s="370"/>
      <c r="F261" s="90" t="s">
        <v>39</v>
      </c>
      <c r="G261" s="91" t="s">
        <v>2465</v>
      </c>
      <c r="H261" s="91" t="s">
        <v>6352</v>
      </c>
      <c r="I261" s="91" t="s">
        <v>2355</v>
      </c>
      <c r="J261" s="92">
        <v>1.4</v>
      </c>
      <c r="K261" s="93">
        <v>159</v>
      </c>
      <c r="L261" s="93">
        <v>8</v>
      </c>
      <c r="M261" s="91">
        <v>2014</v>
      </c>
      <c r="N261" s="90">
        <v>2023</v>
      </c>
      <c r="O261" s="90">
        <v>2025</v>
      </c>
      <c r="P261" s="92">
        <v>10</v>
      </c>
      <c r="Q261" s="95" t="s">
        <v>6133</v>
      </c>
      <c r="R261" s="94">
        <f t="shared" si="10"/>
        <v>2024</v>
      </c>
      <c r="S261" s="90" t="s">
        <v>63</v>
      </c>
      <c r="T261" s="90">
        <v>8</v>
      </c>
      <c r="U261" s="94">
        <v>2031</v>
      </c>
      <c r="V261" s="374"/>
      <c r="W261" s="374"/>
      <c r="X261" s="374"/>
      <c r="Y261" s="370"/>
    </row>
    <row r="262" spans="1:25" s="43" customFormat="1" ht="30" customHeight="1" x14ac:dyDescent="0.2">
      <c r="A262" s="370"/>
      <c r="B262" s="370"/>
      <c r="C262" s="370"/>
      <c r="D262" s="370"/>
      <c r="E262" s="370"/>
      <c r="F262" s="90" t="s">
        <v>39</v>
      </c>
      <c r="G262" s="91" t="s">
        <v>2465</v>
      </c>
      <c r="H262" s="91" t="s">
        <v>6352</v>
      </c>
      <c r="I262" s="91" t="s">
        <v>2355</v>
      </c>
      <c r="J262" s="92">
        <v>1.5</v>
      </c>
      <c r="K262" s="93">
        <v>57</v>
      </c>
      <c r="L262" s="93">
        <v>6</v>
      </c>
      <c r="M262" s="91">
        <v>2014</v>
      </c>
      <c r="N262" s="90">
        <v>2023</v>
      </c>
      <c r="O262" s="90">
        <v>2025</v>
      </c>
      <c r="P262" s="92">
        <v>10</v>
      </c>
      <c r="Q262" s="95" t="s">
        <v>6133</v>
      </c>
      <c r="R262" s="94">
        <f t="shared" si="10"/>
        <v>2024</v>
      </c>
      <c r="S262" s="90" t="s">
        <v>63</v>
      </c>
      <c r="T262" s="90">
        <v>8</v>
      </c>
      <c r="U262" s="94">
        <v>2031</v>
      </c>
      <c r="V262" s="374"/>
      <c r="W262" s="374"/>
      <c r="X262" s="374"/>
      <c r="Y262" s="370"/>
    </row>
    <row r="263" spans="1:25" s="43" customFormat="1" ht="30" customHeight="1" x14ac:dyDescent="0.2">
      <c r="A263" s="370"/>
      <c r="B263" s="370"/>
      <c r="C263" s="370"/>
      <c r="D263" s="90" t="s">
        <v>6353</v>
      </c>
      <c r="E263" s="370"/>
      <c r="F263" s="90" t="s">
        <v>39</v>
      </c>
      <c r="G263" s="91" t="s">
        <v>2465</v>
      </c>
      <c r="H263" s="91" t="s">
        <v>6352</v>
      </c>
      <c r="I263" s="91" t="s">
        <v>2355</v>
      </c>
      <c r="J263" s="92">
        <v>6.4</v>
      </c>
      <c r="K263" s="93">
        <v>377</v>
      </c>
      <c r="L263" s="93">
        <v>10</v>
      </c>
      <c r="M263" s="91">
        <v>2014</v>
      </c>
      <c r="N263" s="90">
        <v>2023</v>
      </c>
      <c r="O263" s="90">
        <v>2025</v>
      </c>
      <c r="P263" s="92">
        <v>10</v>
      </c>
      <c r="Q263" s="95" t="s">
        <v>6133</v>
      </c>
      <c r="R263" s="94">
        <f t="shared" si="10"/>
        <v>2024</v>
      </c>
      <c r="S263" s="90" t="s">
        <v>63</v>
      </c>
      <c r="T263" s="90">
        <v>8</v>
      </c>
      <c r="U263" s="94">
        <v>2031</v>
      </c>
      <c r="V263" s="374"/>
      <c r="W263" s="374"/>
      <c r="X263" s="374"/>
      <c r="Y263" s="370"/>
    </row>
    <row r="264" spans="1:25" s="43" customFormat="1" ht="30" customHeight="1" x14ac:dyDescent="0.2">
      <c r="A264" s="370">
        <v>49</v>
      </c>
      <c r="B264" s="370" t="s">
        <v>6354</v>
      </c>
      <c r="C264" s="370" t="s">
        <v>6355</v>
      </c>
      <c r="D264" s="370" t="s">
        <v>765</v>
      </c>
      <c r="E264" s="370" t="s">
        <v>6351</v>
      </c>
      <c r="F264" s="90" t="s">
        <v>39</v>
      </c>
      <c r="G264" s="91" t="s">
        <v>6356</v>
      </c>
      <c r="H264" s="91" t="s">
        <v>6357</v>
      </c>
      <c r="I264" s="91" t="s">
        <v>2355</v>
      </c>
      <c r="J264" s="92">
        <v>71.099999999999994</v>
      </c>
      <c r="K264" s="93">
        <v>377</v>
      </c>
      <c r="L264" s="93">
        <v>10</v>
      </c>
      <c r="M264" s="91">
        <v>2014</v>
      </c>
      <c r="N264" s="90">
        <v>2023</v>
      </c>
      <c r="O264" s="90">
        <v>2025</v>
      </c>
      <c r="P264" s="92">
        <v>10</v>
      </c>
      <c r="Q264" s="95" t="s">
        <v>6133</v>
      </c>
      <c r="R264" s="94">
        <f t="shared" si="10"/>
        <v>2024</v>
      </c>
      <c r="S264" s="90" t="s">
        <v>63</v>
      </c>
      <c r="T264" s="90">
        <v>7</v>
      </c>
      <c r="U264" s="94">
        <v>2031</v>
      </c>
      <c r="V264" s="374">
        <v>11</v>
      </c>
      <c r="W264" s="374">
        <v>13</v>
      </c>
      <c r="X264" s="374">
        <v>24</v>
      </c>
      <c r="Y264" s="370" t="s">
        <v>7003</v>
      </c>
    </row>
    <row r="265" spans="1:25" s="43" customFormat="1" ht="30" customHeight="1" x14ac:dyDescent="0.2">
      <c r="A265" s="370"/>
      <c r="B265" s="370"/>
      <c r="C265" s="370"/>
      <c r="D265" s="370"/>
      <c r="E265" s="370"/>
      <c r="F265" s="90" t="s">
        <v>39</v>
      </c>
      <c r="G265" s="91" t="s">
        <v>6356</v>
      </c>
      <c r="H265" s="91" t="s">
        <v>6357</v>
      </c>
      <c r="I265" s="91" t="s">
        <v>2355</v>
      </c>
      <c r="J265" s="92">
        <v>5.2</v>
      </c>
      <c r="K265" s="93">
        <v>57</v>
      </c>
      <c r="L265" s="93">
        <v>6</v>
      </c>
      <c r="M265" s="91">
        <v>2014</v>
      </c>
      <c r="N265" s="90">
        <v>2023</v>
      </c>
      <c r="O265" s="90">
        <v>2025</v>
      </c>
      <c r="P265" s="92">
        <v>10</v>
      </c>
      <c r="Q265" s="95" t="s">
        <v>6133</v>
      </c>
      <c r="R265" s="94">
        <f t="shared" si="10"/>
        <v>2024</v>
      </c>
      <c r="S265" s="90" t="s">
        <v>63</v>
      </c>
      <c r="T265" s="90">
        <v>7</v>
      </c>
      <c r="U265" s="94">
        <v>2031</v>
      </c>
      <c r="V265" s="374"/>
      <c r="W265" s="374"/>
      <c r="X265" s="374"/>
      <c r="Y265" s="370"/>
    </row>
    <row r="266" spans="1:25" s="43" customFormat="1" ht="30" customHeight="1" x14ac:dyDescent="0.2">
      <c r="A266" s="370"/>
      <c r="B266" s="370"/>
      <c r="C266" s="370"/>
      <c r="D266" s="370"/>
      <c r="E266" s="370"/>
      <c r="F266" s="90" t="s">
        <v>39</v>
      </c>
      <c r="G266" s="91" t="s">
        <v>6356</v>
      </c>
      <c r="H266" s="91" t="s">
        <v>6357</v>
      </c>
      <c r="I266" s="91" t="s">
        <v>2355</v>
      </c>
      <c r="J266" s="92">
        <v>2.4</v>
      </c>
      <c r="K266" s="93">
        <v>32</v>
      </c>
      <c r="L266" s="93">
        <v>5</v>
      </c>
      <c r="M266" s="91">
        <v>2014</v>
      </c>
      <c r="N266" s="90">
        <v>2023</v>
      </c>
      <c r="O266" s="90">
        <v>2025</v>
      </c>
      <c r="P266" s="92">
        <v>10</v>
      </c>
      <c r="Q266" s="95" t="s">
        <v>6133</v>
      </c>
      <c r="R266" s="94">
        <f t="shared" ref="R266:R329" si="12">IF(M266="","",M266+P266)</f>
        <v>2024</v>
      </c>
      <c r="S266" s="90" t="s">
        <v>63</v>
      </c>
      <c r="T266" s="90">
        <v>7</v>
      </c>
      <c r="U266" s="94">
        <v>2031</v>
      </c>
      <c r="V266" s="374"/>
      <c r="W266" s="374"/>
      <c r="X266" s="374"/>
      <c r="Y266" s="370"/>
    </row>
    <row r="267" spans="1:25" s="43" customFormat="1" ht="30" customHeight="1" x14ac:dyDescent="0.2">
      <c r="A267" s="370"/>
      <c r="B267" s="370"/>
      <c r="C267" s="370"/>
      <c r="D267" s="370"/>
      <c r="E267" s="370"/>
      <c r="F267" s="90" t="s">
        <v>39</v>
      </c>
      <c r="G267" s="91" t="s">
        <v>6356</v>
      </c>
      <c r="H267" s="91" t="s">
        <v>6357</v>
      </c>
      <c r="I267" s="91" t="s">
        <v>2355</v>
      </c>
      <c r="J267" s="92">
        <v>0.2</v>
      </c>
      <c r="K267" s="93">
        <v>18</v>
      </c>
      <c r="L267" s="93">
        <v>5</v>
      </c>
      <c r="M267" s="91">
        <v>2014</v>
      </c>
      <c r="N267" s="90">
        <v>2023</v>
      </c>
      <c r="O267" s="90">
        <v>2025</v>
      </c>
      <c r="P267" s="92">
        <v>10</v>
      </c>
      <c r="Q267" s="95" t="s">
        <v>6133</v>
      </c>
      <c r="R267" s="94">
        <f t="shared" si="12"/>
        <v>2024</v>
      </c>
      <c r="S267" s="90" t="s">
        <v>63</v>
      </c>
      <c r="T267" s="90">
        <v>7</v>
      </c>
      <c r="U267" s="94">
        <v>2031</v>
      </c>
      <c r="V267" s="374"/>
      <c r="W267" s="374"/>
      <c r="X267" s="374"/>
      <c r="Y267" s="370"/>
    </row>
    <row r="268" spans="1:25" s="43" customFormat="1" ht="30" customHeight="1" x14ac:dyDescent="0.2">
      <c r="A268" s="370"/>
      <c r="B268" s="370"/>
      <c r="C268" s="370"/>
      <c r="D268" s="370" t="s">
        <v>6358</v>
      </c>
      <c r="E268" s="370"/>
      <c r="F268" s="90" t="s">
        <v>39</v>
      </c>
      <c r="G268" s="91" t="s">
        <v>6356</v>
      </c>
      <c r="H268" s="91" t="s">
        <v>6357</v>
      </c>
      <c r="I268" s="91" t="s">
        <v>2355</v>
      </c>
      <c r="J268" s="92">
        <v>0.2</v>
      </c>
      <c r="K268" s="93">
        <v>89</v>
      </c>
      <c r="L268" s="93">
        <v>6</v>
      </c>
      <c r="M268" s="91">
        <v>2014</v>
      </c>
      <c r="N268" s="90">
        <v>2023</v>
      </c>
      <c r="O268" s="90">
        <v>2025</v>
      </c>
      <c r="P268" s="92">
        <v>10</v>
      </c>
      <c r="Q268" s="95" t="s">
        <v>6133</v>
      </c>
      <c r="R268" s="94">
        <f t="shared" si="12"/>
        <v>2024</v>
      </c>
      <c r="S268" s="90" t="s">
        <v>63</v>
      </c>
      <c r="T268" s="90">
        <v>7</v>
      </c>
      <c r="U268" s="94">
        <v>2031</v>
      </c>
      <c r="V268" s="374"/>
      <c r="W268" s="374"/>
      <c r="X268" s="374"/>
      <c r="Y268" s="370"/>
    </row>
    <row r="269" spans="1:25" s="43" customFormat="1" ht="30" customHeight="1" x14ac:dyDescent="0.2">
      <c r="A269" s="370"/>
      <c r="B269" s="370"/>
      <c r="C269" s="370"/>
      <c r="D269" s="370"/>
      <c r="E269" s="370"/>
      <c r="F269" s="90" t="s">
        <v>39</v>
      </c>
      <c r="G269" s="91" t="s">
        <v>6356</v>
      </c>
      <c r="H269" s="91" t="s">
        <v>6357</v>
      </c>
      <c r="I269" s="91" t="s">
        <v>2355</v>
      </c>
      <c r="J269" s="92">
        <v>16.5</v>
      </c>
      <c r="K269" s="93">
        <v>32</v>
      </c>
      <c r="L269" s="93">
        <v>5</v>
      </c>
      <c r="M269" s="91">
        <v>2014</v>
      </c>
      <c r="N269" s="90">
        <v>2023</v>
      </c>
      <c r="O269" s="90">
        <v>2025</v>
      </c>
      <c r="P269" s="92">
        <v>10</v>
      </c>
      <c r="Q269" s="95" t="s">
        <v>6133</v>
      </c>
      <c r="R269" s="94">
        <f t="shared" si="12"/>
        <v>2024</v>
      </c>
      <c r="S269" s="90" t="s">
        <v>63</v>
      </c>
      <c r="T269" s="90">
        <v>7</v>
      </c>
      <c r="U269" s="94">
        <v>2031</v>
      </c>
      <c r="V269" s="374"/>
      <c r="W269" s="374"/>
      <c r="X269" s="374"/>
      <c r="Y269" s="370"/>
    </row>
    <row r="270" spans="1:25" s="43" customFormat="1" ht="30" customHeight="1" x14ac:dyDescent="0.2">
      <c r="A270" s="370"/>
      <c r="B270" s="370"/>
      <c r="C270" s="370"/>
      <c r="D270" s="370"/>
      <c r="E270" s="370"/>
      <c r="F270" s="90" t="s">
        <v>39</v>
      </c>
      <c r="G270" s="91" t="s">
        <v>6356</v>
      </c>
      <c r="H270" s="91" t="s">
        <v>6357</v>
      </c>
      <c r="I270" s="91" t="s">
        <v>2355</v>
      </c>
      <c r="J270" s="92">
        <v>0.5</v>
      </c>
      <c r="K270" s="93">
        <v>25</v>
      </c>
      <c r="L270" s="93">
        <v>5</v>
      </c>
      <c r="M270" s="91">
        <v>2014</v>
      </c>
      <c r="N270" s="90">
        <v>2023</v>
      </c>
      <c r="O270" s="90">
        <v>2025</v>
      </c>
      <c r="P270" s="92">
        <v>10</v>
      </c>
      <c r="Q270" s="95" t="s">
        <v>6133</v>
      </c>
      <c r="R270" s="94">
        <f t="shared" si="12"/>
        <v>2024</v>
      </c>
      <c r="S270" s="90" t="s">
        <v>63</v>
      </c>
      <c r="T270" s="90">
        <v>7</v>
      </c>
      <c r="U270" s="94">
        <v>2031</v>
      </c>
      <c r="V270" s="374"/>
      <c r="W270" s="374"/>
      <c r="X270" s="374"/>
      <c r="Y270" s="370"/>
    </row>
    <row r="271" spans="1:25" s="43" customFormat="1" ht="30" customHeight="1" x14ac:dyDescent="0.2">
      <c r="A271" s="370">
        <v>50</v>
      </c>
      <c r="B271" s="370" t="s">
        <v>6360</v>
      </c>
      <c r="C271" s="370" t="s">
        <v>6361</v>
      </c>
      <c r="D271" s="370" t="s">
        <v>6362</v>
      </c>
      <c r="E271" s="370" t="s">
        <v>146</v>
      </c>
      <c r="F271" s="90" t="s">
        <v>64</v>
      </c>
      <c r="G271" s="91" t="s">
        <v>6363</v>
      </c>
      <c r="H271" s="91" t="s">
        <v>3319</v>
      </c>
      <c r="I271" s="91" t="s">
        <v>6238</v>
      </c>
      <c r="J271" s="92">
        <v>28.1</v>
      </c>
      <c r="K271" s="93">
        <v>273</v>
      </c>
      <c r="L271" s="93">
        <v>8</v>
      </c>
      <c r="M271" s="91">
        <v>2014</v>
      </c>
      <c r="N271" s="90">
        <v>2024</v>
      </c>
      <c r="O271" s="90">
        <v>2025</v>
      </c>
      <c r="P271" s="92">
        <v>6</v>
      </c>
      <c r="Q271" s="95" t="s">
        <v>6133</v>
      </c>
      <c r="R271" s="94">
        <f t="shared" si="12"/>
        <v>2020</v>
      </c>
      <c r="S271" s="90">
        <v>2020</v>
      </c>
      <c r="T271" s="90">
        <v>5</v>
      </c>
      <c r="U271" s="94">
        <f t="shared" ref="U271:U273" si="13">IFERROR(IF(S271="",R271,S271+T271),R271)</f>
        <v>2025</v>
      </c>
      <c r="V271" s="374">
        <v>30</v>
      </c>
      <c r="W271" s="374">
        <v>28</v>
      </c>
      <c r="X271" s="374">
        <v>58</v>
      </c>
      <c r="Y271" s="370" t="s">
        <v>7003</v>
      </c>
    </row>
    <row r="272" spans="1:25" s="43" customFormat="1" ht="30" customHeight="1" x14ac:dyDescent="0.2">
      <c r="A272" s="370"/>
      <c r="B272" s="370"/>
      <c r="C272" s="370"/>
      <c r="D272" s="370"/>
      <c r="E272" s="370"/>
      <c r="F272" s="90" t="s">
        <v>64</v>
      </c>
      <c r="G272" s="91" t="s">
        <v>6363</v>
      </c>
      <c r="H272" s="91" t="s">
        <v>3319</v>
      </c>
      <c r="I272" s="91" t="s">
        <v>6238</v>
      </c>
      <c r="J272" s="92">
        <v>0.8</v>
      </c>
      <c r="K272" s="93">
        <v>57</v>
      </c>
      <c r="L272" s="93">
        <v>6</v>
      </c>
      <c r="M272" s="91">
        <v>2014</v>
      </c>
      <c r="N272" s="90">
        <v>2024</v>
      </c>
      <c r="O272" s="90">
        <v>2025</v>
      </c>
      <c r="P272" s="92">
        <v>6</v>
      </c>
      <c r="Q272" s="95" t="s">
        <v>6133</v>
      </c>
      <c r="R272" s="94">
        <f t="shared" si="12"/>
        <v>2020</v>
      </c>
      <c r="S272" s="90">
        <v>2020</v>
      </c>
      <c r="T272" s="90">
        <v>5</v>
      </c>
      <c r="U272" s="94">
        <f t="shared" si="13"/>
        <v>2025</v>
      </c>
      <c r="V272" s="374"/>
      <c r="W272" s="374"/>
      <c r="X272" s="374"/>
      <c r="Y272" s="370"/>
    </row>
    <row r="273" spans="1:25" s="43" customFormat="1" ht="30" customHeight="1" x14ac:dyDescent="0.2">
      <c r="A273" s="370"/>
      <c r="B273" s="370"/>
      <c r="C273" s="370"/>
      <c r="D273" s="370"/>
      <c r="E273" s="370"/>
      <c r="F273" s="90" t="s">
        <v>64</v>
      </c>
      <c r="G273" s="91" t="s">
        <v>6363</v>
      </c>
      <c r="H273" s="91" t="s">
        <v>3319</v>
      </c>
      <c r="I273" s="91" t="s">
        <v>6238</v>
      </c>
      <c r="J273" s="92">
        <v>0.6</v>
      </c>
      <c r="K273" s="93">
        <v>32</v>
      </c>
      <c r="L273" s="93">
        <v>5</v>
      </c>
      <c r="M273" s="91">
        <v>2014</v>
      </c>
      <c r="N273" s="90">
        <v>2024</v>
      </c>
      <c r="O273" s="90">
        <v>2025</v>
      </c>
      <c r="P273" s="92">
        <v>6</v>
      </c>
      <c r="Q273" s="95" t="s">
        <v>6133</v>
      </c>
      <c r="R273" s="94">
        <f t="shared" si="12"/>
        <v>2020</v>
      </c>
      <c r="S273" s="90">
        <v>2020</v>
      </c>
      <c r="T273" s="90">
        <v>5</v>
      </c>
      <c r="U273" s="94">
        <f t="shared" si="13"/>
        <v>2025</v>
      </c>
      <c r="V273" s="374"/>
      <c r="W273" s="374"/>
      <c r="X273" s="374"/>
      <c r="Y273" s="370"/>
    </row>
    <row r="274" spans="1:25" s="43" customFormat="1" ht="30" customHeight="1" x14ac:dyDescent="0.2">
      <c r="A274" s="370">
        <v>51</v>
      </c>
      <c r="B274" s="370" t="s">
        <v>6365</v>
      </c>
      <c r="C274" s="370" t="s">
        <v>6366</v>
      </c>
      <c r="D274" s="370" t="s">
        <v>6367</v>
      </c>
      <c r="E274" s="370" t="s">
        <v>146</v>
      </c>
      <c r="F274" s="90" t="s">
        <v>64</v>
      </c>
      <c r="G274" s="91" t="s">
        <v>208</v>
      </c>
      <c r="H274" s="91" t="s">
        <v>553</v>
      </c>
      <c r="I274" s="91" t="s">
        <v>6238</v>
      </c>
      <c r="J274" s="92">
        <v>68</v>
      </c>
      <c r="K274" s="93">
        <v>273</v>
      </c>
      <c r="L274" s="93">
        <v>8</v>
      </c>
      <c r="M274" s="91">
        <v>2014</v>
      </c>
      <c r="N274" s="90">
        <v>2024</v>
      </c>
      <c r="O274" s="90">
        <v>2025</v>
      </c>
      <c r="P274" s="92">
        <v>6</v>
      </c>
      <c r="Q274" s="95" t="s">
        <v>6133</v>
      </c>
      <c r="R274" s="94">
        <f t="shared" si="12"/>
        <v>2020</v>
      </c>
      <c r="S274" s="90">
        <v>2020</v>
      </c>
      <c r="T274" s="90">
        <v>6</v>
      </c>
      <c r="U274" s="94">
        <f t="shared" ref="U274:U281" si="14">IFERROR(IF(S274="",R274,S274+T274),R274)</f>
        <v>2026</v>
      </c>
      <c r="V274" s="374">
        <v>15</v>
      </c>
      <c r="W274" s="374">
        <v>10</v>
      </c>
      <c r="X274" s="374">
        <v>25</v>
      </c>
      <c r="Y274" s="370" t="s">
        <v>7003</v>
      </c>
    </row>
    <row r="275" spans="1:25" s="43" customFormat="1" ht="30" customHeight="1" x14ac:dyDescent="0.2">
      <c r="A275" s="370"/>
      <c r="B275" s="370"/>
      <c r="C275" s="370"/>
      <c r="D275" s="370"/>
      <c r="E275" s="370"/>
      <c r="F275" s="90" t="s">
        <v>64</v>
      </c>
      <c r="G275" s="91" t="s">
        <v>208</v>
      </c>
      <c r="H275" s="91" t="s">
        <v>553</v>
      </c>
      <c r="I275" s="91" t="s">
        <v>6238</v>
      </c>
      <c r="J275" s="92">
        <v>0.9</v>
      </c>
      <c r="K275" s="93">
        <v>57</v>
      </c>
      <c r="L275" s="93">
        <v>6</v>
      </c>
      <c r="M275" s="91">
        <v>2014</v>
      </c>
      <c r="N275" s="90">
        <v>2024</v>
      </c>
      <c r="O275" s="90">
        <v>2025</v>
      </c>
      <c r="P275" s="92">
        <v>6</v>
      </c>
      <c r="Q275" s="95" t="s">
        <v>6133</v>
      </c>
      <c r="R275" s="94">
        <f t="shared" si="12"/>
        <v>2020</v>
      </c>
      <c r="S275" s="90">
        <v>2020</v>
      </c>
      <c r="T275" s="90">
        <v>6</v>
      </c>
      <c r="U275" s="94">
        <f t="shared" si="14"/>
        <v>2026</v>
      </c>
      <c r="V275" s="374"/>
      <c r="W275" s="374"/>
      <c r="X275" s="374"/>
      <c r="Y275" s="370"/>
    </row>
    <row r="276" spans="1:25" s="43" customFormat="1" ht="30" customHeight="1" x14ac:dyDescent="0.2">
      <c r="A276" s="370"/>
      <c r="B276" s="370"/>
      <c r="C276" s="370"/>
      <c r="D276" s="370"/>
      <c r="E276" s="370"/>
      <c r="F276" s="90" t="s">
        <v>64</v>
      </c>
      <c r="G276" s="91" t="s">
        <v>208</v>
      </c>
      <c r="H276" s="91" t="s">
        <v>553</v>
      </c>
      <c r="I276" s="91" t="s">
        <v>6238</v>
      </c>
      <c r="J276" s="92">
        <v>0.3</v>
      </c>
      <c r="K276" s="93">
        <v>32</v>
      </c>
      <c r="L276" s="93">
        <v>5</v>
      </c>
      <c r="M276" s="91">
        <v>2014</v>
      </c>
      <c r="N276" s="90">
        <v>2024</v>
      </c>
      <c r="O276" s="90">
        <v>2025</v>
      </c>
      <c r="P276" s="92">
        <v>6</v>
      </c>
      <c r="Q276" s="95" t="s">
        <v>6133</v>
      </c>
      <c r="R276" s="94">
        <f t="shared" si="12"/>
        <v>2020</v>
      </c>
      <c r="S276" s="90">
        <v>2020</v>
      </c>
      <c r="T276" s="90">
        <v>6</v>
      </c>
      <c r="U276" s="94">
        <f t="shared" si="14"/>
        <v>2026</v>
      </c>
      <c r="V276" s="374"/>
      <c r="W276" s="374"/>
      <c r="X276" s="374"/>
      <c r="Y276" s="370"/>
    </row>
    <row r="277" spans="1:25" s="43" customFormat="1" ht="30" customHeight="1" x14ac:dyDescent="0.2">
      <c r="A277" s="370">
        <v>52</v>
      </c>
      <c r="B277" s="370" t="s">
        <v>6368</v>
      </c>
      <c r="C277" s="370" t="s">
        <v>6369</v>
      </c>
      <c r="D277" s="370" t="s">
        <v>6370</v>
      </c>
      <c r="E277" s="370" t="s">
        <v>146</v>
      </c>
      <c r="F277" s="90" t="s">
        <v>62</v>
      </c>
      <c r="G277" s="91" t="s">
        <v>6371</v>
      </c>
      <c r="H277" s="91" t="s">
        <v>6372</v>
      </c>
      <c r="I277" s="91" t="s">
        <v>6238</v>
      </c>
      <c r="J277" s="92">
        <v>87.5</v>
      </c>
      <c r="K277" s="93">
        <v>219</v>
      </c>
      <c r="L277" s="93">
        <v>8</v>
      </c>
      <c r="M277" s="91">
        <v>2014</v>
      </c>
      <c r="N277" s="370">
        <v>2023</v>
      </c>
      <c r="O277" s="370">
        <v>2025</v>
      </c>
      <c r="P277" s="92">
        <v>6</v>
      </c>
      <c r="Q277" s="95" t="s">
        <v>6133</v>
      </c>
      <c r="R277" s="94">
        <f t="shared" si="12"/>
        <v>2020</v>
      </c>
      <c r="S277" s="90">
        <v>2023</v>
      </c>
      <c r="T277" s="90">
        <v>4</v>
      </c>
      <c r="U277" s="94">
        <f t="shared" si="14"/>
        <v>2027</v>
      </c>
      <c r="V277" s="375">
        <v>45</v>
      </c>
      <c r="W277" s="375">
        <v>25</v>
      </c>
      <c r="X277" s="375">
        <v>70</v>
      </c>
      <c r="Y277" s="371" t="s">
        <v>7003</v>
      </c>
    </row>
    <row r="278" spans="1:25" s="43" customFormat="1" ht="30" customHeight="1" x14ac:dyDescent="0.2">
      <c r="A278" s="370"/>
      <c r="B278" s="370"/>
      <c r="C278" s="370"/>
      <c r="D278" s="370"/>
      <c r="E278" s="370"/>
      <c r="F278" s="90" t="s">
        <v>62</v>
      </c>
      <c r="G278" s="91" t="s">
        <v>6371</v>
      </c>
      <c r="H278" s="91" t="s">
        <v>6372</v>
      </c>
      <c r="I278" s="91" t="s">
        <v>6238</v>
      </c>
      <c r="J278" s="92">
        <v>3.8</v>
      </c>
      <c r="K278" s="93">
        <v>108</v>
      </c>
      <c r="L278" s="93">
        <v>6</v>
      </c>
      <c r="M278" s="91">
        <v>2014</v>
      </c>
      <c r="N278" s="370"/>
      <c r="O278" s="370"/>
      <c r="P278" s="92">
        <v>6</v>
      </c>
      <c r="Q278" s="95" t="s">
        <v>6133</v>
      </c>
      <c r="R278" s="94">
        <f t="shared" si="12"/>
        <v>2020</v>
      </c>
      <c r="S278" s="90">
        <v>2023</v>
      </c>
      <c r="T278" s="90">
        <v>4</v>
      </c>
      <c r="U278" s="94">
        <f t="shared" si="14"/>
        <v>2027</v>
      </c>
      <c r="V278" s="376"/>
      <c r="W278" s="376"/>
      <c r="X278" s="376"/>
      <c r="Y278" s="372"/>
    </row>
    <row r="279" spans="1:25" s="43" customFormat="1" ht="30" customHeight="1" x14ac:dyDescent="0.2">
      <c r="A279" s="370"/>
      <c r="B279" s="370"/>
      <c r="C279" s="370"/>
      <c r="D279" s="370"/>
      <c r="E279" s="370"/>
      <c r="F279" s="90" t="s">
        <v>62</v>
      </c>
      <c r="G279" s="91" t="s">
        <v>6371</v>
      </c>
      <c r="H279" s="91" t="s">
        <v>6372</v>
      </c>
      <c r="I279" s="91" t="s">
        <v>6238</v>
      </c>
      <c r="J279" s="92">
        <v>4.4000000000000004</v>
      </c>
      <c r="K279" s="93">
        <v>57</v>
      </c>
      <c r="L279" s="93">
        <v>6</v>
      </c>
      <c r="M279" s="91">
        <v>2014</v>
      </c>
      <c r="N279" s="370"/>
      <c r="O279" s="370"/>
      <c r="P279" s="92">
        <v>6</v>
      </c>
      <c r="Q279" s="95" t="s">
        <v>6133</v>
      </c>
      <c r="R279" s="94">
        <f t="shared" si="12"/>
        <v>2020</v>
      </c>
      <c r="S279" s="90">
        <v>2023</v>
      </c>
      <c r="T279" s="90">
        <v>4</v>
      </c>
      <c r="U279" s="94">
        <f t="shared" si="14"/>
        <v>2027</v>
      </c>
      <c r="V279" s="376"/>
      <c r="W279" s="376"/>
      <c r="X279" s="376"/>
      <c r="Y279" s="372"/>
    </row>
    <row r="280" spans="1:25" s="43" customFormat="1" ht="30" customHeight="1" x14ac:dyDescent="0.2">
      <c r="A280" s="370"/>
      <c r="B280" s="370"/>
      <c r="C280" s="370"/>
      <c r="D280" s="370"/>
      <c r="E280" s="370"/>
      <c r="F280" s="90" t="s">
        <v>62</v>
      </c>
      <c r="G280" s="91" t="s">
        <v>6371</v>
      </c>
      <c r="H280" s="91" t="s">
        <v>6372</v>
      </c>
      <c r="I280" s="91" t="s">
        <v>6238</v>
      </c>
      <c r="J280" s="92">
        <v>1.8</v>
      </c>
      <c r="K280" s="93">
        <v>32</v>
      </c>
      <c r="L280" s="93">
        <v>5</v>
      </c>
      <c r="M280" s="91">
        <v>2014</v>
      </c>
      <c r="N280" s="370"/>
      <c r="O280" s="370"/>
      <c r="P280" s="92">
        <v>6</v>
      </c>
      <c r="Q280" s="95" t="s">
        <v>6133</v>
      </c>
      <c r="R280" s="94">
        <f t="shared" si="12"/>
        <v>2020</v>
      </c>
      <c r="S280" s="90">
        <v>2023</v>
      </c>
      <c r="T280" s="90">
        <v>4</v>
      </c>
      <c r="U280" s="94">
        <f t="shared" si="14"/>
        <v>2027</v>
      </c>
      <c r="V280" s="376"/>
      <c r="W280" s="376"/>
      <c r="X280" s="376"/>
      <c r="Y280" s="372"/>
    </row>
    <row r="281" spans="1:25" s="43" customFormat="1" ht="30" customHeight="1" x14ac:dyDescent="0.2">
      <c r="A281" s="370"/>
      <c r="B281" s="370"/>
      <c r="C281" s="90" t="s">
        <v>6369</v>
      </c>
      <c r="D281" s="90" t="s">
        <v>6373</v>
      </c>
      <c r="E281" s="370"/>
      <c r="F281" s="90" t="s">
        <v>62</v>
      </c>
      <c r="G281" s="91" t="s">
        <v>6371</v>
      </c>
      <c r="H281" s="91" t="s">
        <v>6372</v>
      </c>
      <c r="I281" s="91" t="s">
        <v>6238</v>
      </c>
      <c r="J281" s="92">
        <v>4.4000000000000004</v>
      </c>
      <c r="K281" s="93">
        <v>32</v>
      </c>
      <c r="L281" s="93">
        <v>5</v>
      </c>
      <c r="M281" s="91">
        <v>2014</v>
      </c>
      <c r="N281" s="370"/>
      <c r="O281" s="370"/>
      <c r="P281" s="92">
        <v>6</v>
      </c>
      <c r="Q281" s="95" t="s">
        <v>6133</v>
      </c>
      <c r="R281" s="94">
        <f t="shared" si="12"/>
        <v>2020</v>
      </c>
      <c r="S281" s="90">
        <v>2023</v>
      </c>
      <c r="T281" s="90">
        <v>4</v>
      </c>
      <c r="U281" s="94">
        <f t="shared" si="14"/>
        <v>2027</v>
      </c>
      <c r="V281" s="377"/>
      <c r="W281" s="377"/>
      <c r="X281" s="377"/>
      <c r="Y281" s="373"/>
    </row>
    <row r="282" spans="1:25" s="43" customFormat="1" ht="30" customHeight="1" x14ac:dyDescent="0.2">
      <c r="A282" s="370">
        <v>53</v>
      </c>
      <c r="B282" s="370" t="s">
        <v>6374</v>
      </c>
      <c r="C282" s="370" t="s">
        <v>6375</v>
      </c>
      <c r="D282" s="370" t="s">
        <v>6376</v>
      </c>
      <c r="E282" s="370" t="s">
        <v>146</v>
      </c>
      <c r="F282" s="90" t="s">
        <v>88</v>
      </c>
      <c r="G282" s="91" t="s">
        <v>6371</v>
      </c>
      <c r="H282" s="91" t="s">
        <v>6372</v>
      </c>
      <c r="I282" s="91" t="s">
        <v>1983</v>
      </c>
      <c r="J282" s="92">
        <v>67.3</v>
      </c>
      <c r="K282" s="96" t="s">
        <v>2494</v>
      </c>
      <c r="L282" s="96" t="s">
        <v>1115</v>
      </c>
      <c r="M282" s="91">
        <v>2014</v>
      </c>
      <c r="N282" s="90">
        <v>2023</v>
      </c>
      <c r="O282" s="90">
        <v>2025</v>
      </c>
      <c r="P282" s="92">
        <v>6</v>
      </c>
      <c r="Q282" s="95" t="s">
        <v>6133</v>
      </c>
      <c r="R282" s="94">
        <f t="shared" si="12"/>
        <v>2020</v>
      </c>
      <c r="S282" s="90">
        <v>2020</v>
      </c>
      <c r="T282" s="90">
        <v>6</v>
      </c>
      <c r="U282" s="94">
        <f>IFERROR(IF(S282="",R282,S282+T282),R282)</f>
        <v>2026</v>
      </c>
      <c r="V282" s="374">
        <v>16</v>
      </c>
      <c r="W282" s="374">
        <v>1</v>
      </c>
      <c r="X282" s="374">
        <v>17</v>
      </c>
      <c r="Y282" s="370" t="s">
        <v>7003</v>
      </c>
    </row>
    <row r="283" spans="1:25" s="43" customFormat="1" ht="30" customHeight="1" x14ac:dyDescent="0.2">
      <c r="A283" s="370"/>
      <c r="B283" s="370"/>
      <c r="C283" s="370"/>
      <c r="D283" s="370"/>
      <c r="E283" s="370"/>
      <c r="F283" s="90" t="s">
        <v>88</v>
      </c>
      <c r="G283" s="91" t="s">
        <v>6371</v>
      </c>
      <c r="H283" s="91" t="s">
        <v>6372</v>
      </c>
      <c r="I283" s="91" t="s">
        <v>1983</v>
      </c>
      <c r="J283" s="92">
        <v>2.7</v>
      </c>
      <c r="K283" s="96" t="s">
        <v>2357</v>
      </c>
      <c r="L283" s="96" t="s">
        <v>213</v>
      </c>
      <c r="M283" s="91">
        <v>2014</v>
      </c>
      <c r="N283" s="90">
        <v>2023</v>
      </c>
      <c r="O283" s="90">
        <v>2025</v>
      </c>
      <c r="P283" s="92">
        <v>6</v>
      </c>
      <c r="Q283" s="95" t="s">
        <v>6133</v>
      </c>
      <c r="R283" s="94">
        <f t="shared" si="12"/>
        <v>2020</v>
      </c>
      <c r="S283" s="90">
        <v>2020</v>
      </c>
      <c r="T283" s="90">
        <v>6</v>
      </c>
      <c r="U283" s="94">
        <f>IFERROR(IF(S283="",R283,S283+T283),R283)</f>
        <v>2026</v>
      </c>
      <c r="V283" s="374"/>
      <c r="W283" s="374"/>
      <c r="X283" s="374"/>
      <c r="Y283" s="370"/>
    </row>
    <row r="284" spans="1:25" s="43" customFormat="1" ht="30" customHeight="1" x14ac:dyDescent="0.2">
      <c r="A284" s="370">
        <v>54</v>
      </c>
      <c r="B284" s="370" t="s">
        <v>6377</v>
      </c>
      <c r="C284" s="370" t="s">
        <v>6378</v>
      </c>
      <c r="D284" s="370" t="s">
        <v>792</v>
      </c>
      <c r="E284" s="370" t="s">
        <v>6379</v>
      </c>
      <c r="F284" s="90" t="s">
        <v>88</v>
      </c>
      <c r="G284" s="91" t="s">
        <v>2465</v>
      </c>
      <c r="H284" s="91" t="s">
        <v>359</v>
      </c>
      <c r="I284" s="91" t="s">
        <v>217</v>
      </c>
      <c r="J284" s="92">
        <v>45.8</v>
      </c>
      <c r="K284" s="93">
        <v>630</v>
      </c>
      <c r="L284" s="93">
        <v>10</v>
      </c>
      <c r="M284" s="91">
        <v>2014</v>
      </c>
      <c r="N284" s="90">
        <v>2023</v>
      </c>
      <c r="O284" s="90">
        <v>2025</v>
      </c>
      <c r="P284" s="92">
        <v>6</v>
      </c>
      <c r="Q284" s="93" t="s">
        <v>5535</v>
      </c>
      <c r="R284" s="94">
        <f t="shared" si="12"/>
        <v>2020</v>
      </c>
      <c r="S284" s="90">
        <v>2020</v>
      </c>
      <c r="T284" s="90">
        <v>6</v>
      </c>
      <c r="U284" s="94">
        <f t="shared" ref="U284:U289" si="15">IFERROR(IF(S284="",R284,S284+T284),R284)</f>
        <v>2026</v>
      </c>
      <c r="V284" s="374">
        <v>3</v>
      </c>
      <c r="W284" s="374">
        <v>15</v>
      </c>
      <c r="X284" s="374">
        <v>18</v>
      </c>
      <c r="Y284" s="370" t="s">
        <v>7003</v>
      </c>
    </row>
    <row r="285" spans="1:25" s="43" customFormat="1" ht="30" customHeight="1" x14ac:dyDescent="0.2">
      <c r="A285" s="370"/>
      <c r="B285" s="370"/>
      <c r="C285" s="370"/>
      <c r="D285" s="370"/>
      <c r="E285" s="370"/>
      <c r="F285" s="90" t="s">
        <v>88</v>
      </c>
      <c r="G285" s="91" t="s">
        <v>2465</v>
      </c>
      <c r="H285" s="91" t="s">
        <v>359</v>
      </c>
      <c r="I285" s="91" t="s">
        <v>217</v>
      </c>
      <c r="J285" s="92">
        <v>13.2</v>
      </c>
      <c r="K285" s="93">
        <v>530</v>
      </c>
      <c r="L285" s="93">
        <v>10</v>
      </c>
      <c r="M285" s="91">
        <v>2014</v>
      </c>
      <c r="N285" s="90">
        <v>2023</v>
      </c>
      <c r="O285" s="90">
        <v>2025</v>
      </c>
      <c r="P285" s="92">
        <v>6</v>
      </c>
      <c r="Q285" s="93" t="s">
        <v>5535</v>
      </c>
      <c r="R285" s="94">
        <f t="shared" si="12"/>
        <v>2020</v>
      </c>
      <c r="S285" s="90">
        <v>2020</v>
      </c>
      <c r="T285" s="90">
        <v>6</v>
      </c>
      <c r="U285" s="94">
        <f t="shared" si="15"/>
        <v>2026</v>
      </c>
      <c r="V285" s="374"/>
      <c r="W285" s="374"/>
      <c r="X285" s="374"/>
      <c r="Y285" s="370"/>
    </row>
    <row r="286" spans="1:25" s="43" customFormat="1" ht="30" customHeight="1" x14ac:dyDescent="0.2">
      <c r="A286" s="370"/>
      <c r="B286" s="370"/>
      <c r="C286" s="370"/>
      <c r="D286" s="370"/>
      <c r="E286" s="370"/>
      <c r="F286" s="90" t="s">
        <v>88</v>
      </c>
      <c r="G286" s="91" t="s">
        <v>2465</v>
      </c>
      <c r="H286" s="91" t="s">
        <v>359</v>
      </c>
      <c r="I286" s="91" t="s">
        <v>217</v>
      </c>
      <c r="J286" s="92">
        <v>11.7</v>
      </c>
      <c r="K286" s="93">
        <v>377</v>
      </c>
      <c r="L286" s="93">
        <v>10</v>
      </c>
      <c r="M286" s="91">
        <v>2014</v>
      </c>
      <c r="N286" s="90">
        <v>2023</v>
      </c>
      <c r="O286" s="90">
        <v>2025</v>
      </c>
      <c r="P286" s="92">
        <v>6</v>
      </c>
      <c r="Q286" s="93" t="s">
        <v>6133</v>
      </c>
      <c r="R286" s="94">
        <f t="shared" si="12"/>
        <v>2020</v>
      </c>
      <c r="S286" s="90">
        <v>2020</v>
      </c>
      <c r="T286" s="90">
        <v>6</v>
      </c>
      <c r="U286" s="94">
        <f t="shared" si="15"/>
        <v>2026</v>
      </c>
      <c r="V286" s="374"/>
      <c r="W286" s="374"/>
      <c r="X286" s="374"/>
      <c r="Y286" s="370"/>
    </row>
    <row r="287" spans="1:25" s="43" customFormat="1" ht="30" customHeight="1" x14ac:dyDescent="0.2">
      <c r="A287" s="370"/>
      <c r="B287" s="370"/>
      <c r="C287" s="370"/>
      <c r="D287" s="370"/>
      <c r="E287" s="370"/>
      <c r="F287" s="90" t="s">
        <v>88</v>
      </c>
      <c r="G287" s="91" t="s">
        <v>2465</v>
      </c>
      <c r="H287" s="91" t="s">
        <v>359</v>
      </c>
      <c r="I287" s="91" t="s">
        <v>217</v>
      </c>
      <c r="J287" s="92">
        <v>2.4</v>
      </c>
      <c r="K287" s="93">
        <v>219</v>
      </c>
      <c r="L287" s="93">
        <v>8</v>
      </c>
      <c r="M287" s="91">
        <v>2014</v>
      </c>
      <c r="N287" s="90">
        <v>2023</v>
      </c>
      <c r="O287" s="90">
        <v>2025</v>
      </c>
      <c r="P287" s="92">
        <v>6</v>
      </c>
      <c r="Q287" s="93" t="s">
        <v>6133</v>
      </c>
      <c r="R287" s="94">
        <f t="shared" si="12"/>
        <v>2020</v>
      </c>
      <c r="S287" s="90">
        <v>2020</v>
      </c>
      <c r="T287" s="90">
        <v>6</v>
      </c>
      <c r="U287" s="94">
        <f t="shared" si="15"/>
        <v>2026</v>
      </c>
      <c r="V287" s="374"/>
      <c r="W287" s="374"/>
      <c r="X287" s="374"/>
      <c r="Y287" s="370"/>
    </row>
    <row r="288" spans="1:25" s="43" customFormat="1" ht="30" customHeight="1" x14ac:dyDescent="0.2">
      <c r="A288" s="370"/>
      <c r="B288" s="370"/>
      <c r="C288" s="370"/>
      <c r="D288" s="370"/>
      <c r="E288" s="370"/>
      <c r="F288" s="90" t="s">
        <v>88</v>
      </c>
      <c r="G288" s="91" t="s">
        <v>2465</v>
      </c>
      <c r="H288" s="91" t="s">
        <v>359</v>
      </c>
      <c r="I288" s="91" t="s">
        <v>217</v>
      </c>
      <c r="J288" s="92">
        <v>11.4</v>
      </c>
      <c r="K288" s="93">
        <v>159</v>
      </c>
      <c r="L288" s="93">
        <v>8</v>
      </c>
      <c r="M288" s="91">
        <v>2014</v>
      </c>
      <c r="N288" s="90">
        <v>2023</v>
      </c>
      <c r="O288" s="90">
        <v>2025</v>
      </c>
      <c r="P288" s="92">
        <v>6</v>
      </c>
      <c r="Q288" s="93" t="s">
        <v>6133</v>
      </c>
      <c r="R288" s="94">
        <f t="shared" si="12"/>
        <v>2020</v>
      </c>
      <c r="S288" s="90">
        <v>2020</v>
      </c>
      <c r="T288" s="90">
        <v>6</v>
      </c>
      <c r="U288" s="94">
        <f t="shared" si="15"/>
        <v>2026</v>
      </c>
      <c r="V288" s="374"/>
      <c r="W288" s="374"/>
      <c r="X288" s="374"/>
      <c r="Y288" s="370"/>
    </row>
    <row r="289" spans="1:25" s="43" customFormat="1" ht="30" customHeight="1" x14ac:dyDescent="0.2">
      <c r="A289" s="370"/>
      <c r="B289" s="370"/>
      <c r="C289" s="370"/>
      <c r="D289" s="370"/>
      <c r="E289" s="370"/>
      <c r="F289" s="90" t="s">
        <v>88</v>
      </c>
      <c r="G289" s="91" t="s">
        <v>2465</v>
      </c>
      <c r="H289" s="91" t="s">
        <v>359</v>
      </c>
      <c r="I289" s="91" t="s">
        <v>217</v>
      </c>
      <c r="J289" s="92">
        <v>0.9</v>
      </c>
      <c r="K289" s="93">
        <v>32</v>
      </c>
      <c r="L289" s="93">
        <v>5</v>
      </c>
      <c r="M289" s="91">
        <v>2014</v>
      </c>
      <c r="N289" s="90">
        <v>2023</v>
      </c>
      <c r="O289" s="90">
        <v>2025</v>
      </c>
      <c r="P289" s="92">
        <v>6</v>
      </c>
      <c r="Q289" s="93" t="s">
        <v>6133</v>
      </c>
      <c r="R289" s="94">
        <f t="shared" si="12"/>
        <v>2020</v>
      </c>
      <c r="S289" s="90">
        <v>2020</v>
      </c>
      <c r="T289" s="90">
        <v>6</v>
      </c>
      <c r="U289" s="94">
        <f t="shared" si="15"/>
        <v>2026</v>
      </c>
      <c r="V289" s="374"/>
      <c r="W289" s="374"/>
      <c r="X289" s="374"/>
      <c r="Y289" s="370"/>
    </row>
    <row r="290" spans="1:25" s="43" customFormat="1" ht="30" customHeight="1" x14ac:dyDescent="0.2">
      <c r="A290" s="370">
        <v>55</v>
      </c>
      <c r="B290" s="370" t="s">
        <v>6380</v>
      </c>
      <c r="C290" s="370" t="s">
        <v>6381</v>
      </c>
      <c r="D290" s="370" t="s">
        <v>797</v>
      </c>
      <c r="E290" s="370" t="s">
        <v>6379</v>
      </c>
      <c r="F290" s="90" t="s">
        <v>88</v>
      </c>
      <c r="G290" s="91" t="s">
        <v>2465</v>
      </c>
      <c r="H290" s="91" t="s">
        <v>357</v>
      </c>
      <c r="I290" s="91" t="s">
        <v>2003</v>
      </c>
      <c r="J290" s="92">
        <v>36.799999999999997</v>
      </c>
      <c r="K290" s="93">
        <v>426</v>
      </c>
      <c r="L290" s="93">
        <v>10</v>
      </c>
      <c r="M290" s="91">
        <v>2014</v>
      </c>
      <c r="N290" s="90">
        <v>2023</v>
      </c>
      <c r="O290" s="90">
        <v>2025</v>
      </c>
      <c r="P290" s="92">
        <v>6</v>
      </c>
      <c r="Q290" s="93" t="s">
        <v>6133</v>
      </c>
      <c r="R290" s="94">
        <f t="shared" si="12"/>
        <v>2020</v>
      </c>
      <c r="S290" s="90">
        <v>2020</v>
      </c>
      <c r="T290" s="90">
        <v>6</v>
      </c>
      <c r="U290" s="94">
        <f t="shared" ref="U290:U300" si="16">IFERROR(IF(S290="",R290,S290+T290),R290)</f>
        <v>2026</v>
      </c>
      <c r="V290" s="374">
        <v>5</v>
      </c>
      <c r="W290" s="374">
        <v>6</v>
      </c>
      <c r="X290" s="374">
        <v>11</v>
      </c>
      <c r="Y290" s="370" t="s">
        <v>7003</v>
      </c>
    </row>
    <row r="291" spans="1:25" s="43" customFormat="1" ht="30" customHeight="1" x14ac:dyDescent="0.2">
      <c r="A291" s="370"/>
      <c r="B291" s="370"/>
      <c r="C291" s="370"/>
      <c r="D291" s="370"/>
      <c r="E291" s="370"/>
      <c r="F291" s="90" t="s">
        <v>88</v>
      </c>
      <c r="G291" s="91" t="s">
        <v>2465</v>
      </c>
      <c r="H291" s="91" t="s">
        <v>359</v>
      </c>
      <c r="I291" s="91" t="s">
        <v>217</v>
      </c>
      <c r="J291" s="92">
        <v>1</v>
      </c>
      <c r="K291" s="93">
        <v>325</v>
      </c>
      <c r="L291" s="93">
        <v>8</v>
      </c>
      <c r="M291" s="91">
        <v>2014</v>
      </c>
      <c r="N291" s="90">
        <v>2023</v>
      </c>
      <c r="O291" s="90">
        <v>2025</v>
      </c>
      <c r="P291" s="92">
        <v>6</v>
      </c>
      <c r="Q291" s="93" t="s">
        <v>6133</v>
      </c>
      <c r="R291" s="94">
        <f t="shared" si="12"/>
        <v>2020</v>
      </c>
      <c r="S291" s="90">
        <v>2020</v>
      </c>
      <c r="T291" s="90">
        <v>6</v>
      </c>
      <c r="U291" s="94">
        <f t="shared" si="16"/>
        <v>2026</v>
      </c>
      <c r="V291" s="374"/>
      <c r="W291" s="374"/>
      <c r="X291" s="374"/>
      <c r="Y291" s="370"/>
    </row>
    <row r="292" spans="1:25" s="43" customFormat="1" ht="30" customHeight="1" x14ac:dyDescent="0.2">
      <c r="A292" s="370"/>
      <c r="B292" s="370"/>
      <c r="C292" s="370"/>
      <c r="D292" s="370"/>
      <c r="E292" s="370"/>
      <c r="F292" s="90" t="s">
        <v>88</v>
      </c>
      <c r="G292" s="91" t="s">
        <v>2465</v>
      </c>
      <c r="H292" s="91" t="s">
        <v>359</v>
      </c>
      <c r="I292" s="91" t="s">
        <v>217</v>
      </c>
      <c r="J292" s="92">
        <v>10</v>
      </c>
      <c r="K292" s="93">
        <v>273</v>
      </c>
      <c r="L292" s="93">
        <v>8</v>
      </c>
      <c r="M292" s="91">
        <v>2014</v>
      </c>
      <c r="N292" s="90">
        <v>2023</v>
      </c>
      <c r="O292" s="90">
        <v>2025</v>
      </c>
      <c r="P292" s="92">
        <v>6</v>
      </c>
      <c r="Q292" s="93" t="s">
        <v>6133</v>
      </c>
      <c r="R292" s="94">
        <f t="shared" si="12"/>
        <v>2020</v>
      </c>
      <c r="S292" s="90">
        <v>2020</v>
      </c>
      <c r="T292" s="90">
        <v>6</v>
      </c>
      <c r="U292" s="94">
        <f t="shared" si="16"/>
        <v>2026</v>
      </c>
      <c r="V292" s="374"/>
      <c r="W292" s="374"/>
      <c r="X292" s="374"/>
      <c r="Y292" s="370"/>
    </row>
    <row r="293" spans="1:25" s="43" customFormat="1" ht="30" customHeight="1" x14ac:dyDescent="0.2">
      <c r="A293" s="370"/>
      <c r="B293" s="370"/>
      <c r="C293" s="370"/>
      <c r="D293" s="370"/>
      <c r="E293" s="370"/>
      <c r="F293" s="90" t="s">
        <v>88</v>
      </c>
      <c r="G293" s="91" t="s">
        <v>2465</v>
      </c>
      <c r="H293" s="91" t="s">
        <v>359</v>
      </c>
      <c r="I293" s="91" t="s">
        <v>217</v>
      </c>
      <c r="J293" s="92">
        <v>15.3</v>
      </c>
      <c r="K293" s="93">
        <v>159</v>
      </c>
      <c r="L293" s="93">
        <v>8</v>
      </c>
      <c r="M293" s="91">
        <v>2014</v>
      </c>
      <c r="N293" s="90">
        <v>2023</v>
      </c>
      <c r="O293" s="90">
        <v>2025</v>
      </c>
      <c r="P293" s="92">
        <v>6</v>
      </c>
      <c r="Q293" s="93" t="s">
        <v>6133</v>
      </c>
      <c r="R293" s="94">
        <f t="shared" si="12"/>
        <v>2020</v>
      </c>
      <c r="S293" s="90">
        <v>2020</v>
      </c>
      <c r="T293" s="90">
        <v>6</v>
      </c>
      <c r="U293" s="94">
        <f t="shared" si="16"/>
        <v>2026</v>
      </c>
      <c r="V293" s="374"/>
      <c r="W293" s="374"/>
      <c r="X293" s="374"/>
      <c r="Y293" s="370"/>
    </row>
    <row r="294" spans="1:25" s="43" customFormat="1" ht="30" customHeight="1" x14ac:dyDescent="0.2">
      <c r="A294" s="370"/>
      <c r="B294" s="370"/>
      <c r="C294" s="370"/>
      <c r="D294" s="370"/>
      <c r="E294" s="370"/>
      <c r="F294" s="90" t="s">
        <v>88</v>
      </c>
      <c r="G294" s="91" t="s">
        <v>2465</v>
      </c>
      <c r="H294" s="91" t="s">
        <v>359</v>
      </c>
      <c r="I294" s="91" t="s">
        <v>217</v>
      </c>
      <c r="J294" s="92">
        <v>0.9</v>
      </c>
      <c r="K294" s="93">
        <v>57</v>
      </c>
      <c r="L294" s="93">
        <v>6</v>
      </c>
      <c r="M294" s="91">
        <v>2014</v>
      </c>
      <c r="N294" s="90">
        <v>2023</v>
      </c>
      <c r="O294" s="90">
        <v>2025</v>
      </c>
      <c r="P294" s="92">
        <v>6</v>
      </c>
      <c r="Q294" s="93" t="s">
        <v>6133</v>
      </c>
      <c r="R294" s="94">
        <f t="shared" si="12"/>
        <v>2020</v>
      </c>
      <c r="S294" s="90">
        <v>2020</v>
      </c>
      <c r="T294" s="90">
        <v>6</v>
      </c>
      <c r="U294" s="94">
        <f t="shared" si="16"/>
        <v>2026</v>
      </c>
      <c r="V294" s="374"/>
      <c r="W294" s="374"/>
      <c r="X294" s="374"/>
      <c r="Y294" s="370"/>
    </row>
    <row r="295" spans="1:25" s="43" customFormat="1" ht="30" customHeight="1" x14ac:dyDescent="0.2">
      <c r="A295" s="370">
        <v>56</v>
      </c>
      <c r="B295" s="370" t="s">
        <v>6382</v>
      </c>
      <c r="C295" s="370" t="s">
        <v>6383</v>
      </c>
      <c r="D295" s="370" t="s">
        <v>6384</v>
      </c>
      <c r="E295" s="370" t="s">
        <v>6379</v>
      </c>
      <c r="F295" s="90" t="s">
        <v>62</v>
      </c>
      <c r="G295" s="91" t="s">
        <v>6385</v>
      </c>
      <c r="H295" s="91" t="s">
        <v>6386</v>
      </c>
      <c r="I295" s="91" t="s">
        <v>6387</v>
      </c>
      <c r="J295" s="92">
        <v>94.2</v>
      </c>
      <c r="K295" s="93">
        <v>820</v>
      </c>
      <c r="L295" s="93">
        <v>12</v>
      </c>
      <c r="M295" s="91">
        <v>2014</v>
      </c>
      <c r="N295" s="90">
        <v>2023</v>
      </c>
      <c r="O295" s="90">
        <v>2025</v>
      </c>
      <c r="P295" s="92">
        <v>6</v>
      </c>
      <c r="Q295" s="93" t="s">
        <v>5535</v>
      </c>
      <c r="R295" s="94">
        <f t="shared" si="12"/>
        <v>2020</v>
      </c>
      <c r="S295" s="90">
        <v>2020</v>
      </c>
      <c r="T295" s="90">
        <v>6</v>
      </c>
      <c r="U295" s="94">
        <f t="shared" si="16"/>
        <v>2026</v>
      </c>
      <c r="V295" s="374">
        <v>13</v>
      </c>
      <c r="W295" s="374">
        <v>4</v>
      </c>
      <c r="X295" s="374">
        <v>17</v>
      </c>
      <c r="Y295" s="370" t="s">
        <v>7003</v>
      </c>
    </row>
    <row r="296" spans="1:25" s="43" customFormat="1" ht="30" customHeight="1" x14ac:dyDescent="0.2">
      <c r="A296" s="370"/>
      <c r="B296" s="370"/>
      <c r="C296" s="370"/>
      <c r="D296" s="370"/>
      <c r="E296" s="370"/>
      <c r="F296" s="90" t="s">
        <v>62</v>
      </c>
      <c r="G296" s="91" t="s">
        <v>6385</v>
      </c>
      <c r="H296" s="91" t="s">
        <v>6386</v>
      </c>
      <c r="I296" s="91" t="s">
        <v>6387</v>
      </c>
      <c r="J296" s="92">
        <v>20.399999999999999</v>
      </c>
      <c r="K296" s="93">
        <v>530</v>
      </c>
      <c r="L296" s="93">
        <v>10</v>
      </c>
      <c r="M296" s="91">
        <v>2014</v>
      </c>
      <c r="N296" s="90">
        <v>2023</v>
      </c>
      <c r="O296" s="90">
        <v>2025</v>
      </c>
      <c r="P296" s="92">
        <v>6</v>
      </c>
      <c r="Q296" s="93" t="s">
        <v>5535</v>
      </c>
      <c r="R296" s="94">
        <f t="shared" si="12"/>
        <v>2020</v>
      </c>
      <c r="S296" s="90">
        <v>2020</v>
      </c>
      <c r="T296" s="90">
        <v>6</v>
      </c>
      <c r="U296" s="94">
        <f t="shared" si="16"/>
        <v>2026</v>
      </c>
      <c r="V296" s="374"/>
      <c r="W296" s="374"/>
      <c r="X296" s="374"/>
      <c r="Y296" s="370"/>
    </row>
    <row r="297" spans="1:25" s="43" customFormat="1" ht="30" customHeight="1" x14ac:dyDescent="0.2">
      <c r="A297" s="370"/>
      <c r="B297" s="370"/>
      <c r="C297" s="370"/>
      <c r="D297" s="370"/>
      <c r="E297" s="370"/>
      <c r="F297" s="90" t="s">
        <v>62</v>
      </c>
      <c r="G297" s="91" t="s">
        <v>6385</v>
      </c>
      <c r="H297" s="91" t="s">
        <v>6386</v>
      </c>
      <c r="I297" s="91" t="s">
        <v>6387</v>
      </c>
      <c r="J297" s="92">
        <v>12.5</v>
      </c>
      <c r="K297" s="93">
        <v>377</v>
      </c>
      <c r="L297" s="93">
        <v>10</v>
      </c>
      <c r="M297" s="91">
        <v>2014</v>
      </c>
      <c r="N297" s="90">
        <v>2023</v>
      </c>
      <c r="O297" s="90">
        <v>2025</v>
      </c>
      <c r="P297" s="92">
        <v>6</v>
      </c>
      <c r="Q297" s="93" t="s">
        <v>6133</v>
      </c>
      <c r="R297" s="94">
        <f t="shared" si="12"/>
        <v>2020</v>
      </c>
      <c r="S297" s="90">
        <v>2020</v>
      </c>
      <c r="T297" s="90">
        <v>6</v>
      </c>
      <c r="U297" s="94">
        <f t="shared" si="16"/>
        <v>2026</v>
      </c>
      <c r="V297" s="374"/>
      <c r="W297" s="374"/>
      <c r="X297" s="374"/>
      <c r="Y297" s="370"/>
    </row>
    <row r="298" spans="1:25" s="43" customFormat="1" ht="30" customHeight="1" x14ac:dyDescent="0.2">
      <c r="A298" s="370"/>
      <c r="B298" s="370"/>
      <c r="C298" s="370"/>
      <c r="D298" s="370"/>
      <c r="E298" s="370"/>
      <c r="F298" s="90" t="s">
        <v>62</v>
      </c>
      <c r="G298" s="91" t="s">
        <v>6385</v>
      </c>
      <c r="H298" s="91" t="s">
        <v>6386</v>
      </c>
      <c r="I298" s="91" t="s">
        <v>6387</v>
      </c>
      <c r="J298" s="92">
        <v>1.3</v>
      </c>
      <c r="K298" s="93">
        <v>325</v>
      </c>
      <c r="L298" s="93">
        <v>8</v>
      </c>
      <c r="M298" s="91">
        <v>2014</v>
      </c>
      <c r="N298" s="90">
        <v>2023</v>
      </c>
      <c r="O298" s="90">
        <v>2025</v>
      </c>
      <c r="P298" s="92">
        <v>6</v>
      </c>
      <c r="Q298" s="93" t="s">
        <v>6133</v>
      </c>
      <c r="R298" s="94">
        <f t="shared" si="12"/>
        <v>2020</v>
      </c>
      <c r="S298" s="90">
        <v>2020</v>
      </c>
      <c r="T298" s="90">
        <v>6</v>
      </c>
      <c r="U298" s="94">
        <f t="shared" si="16"/>
        <v>2026</v>
      </c>
      <c r="V298" s="374"/>
      <c r="W298" s="374"/>
      <c r="X298" s="374"/>
      <c r="Y298" s="370"/>
    </row>
    <row r="299" spans="1:25" s="43" customFormat="1" ht="30" customHeight="1" x14ac:dyDescent="0.2">
      <c r="A299" s="370"/>
      <c r="B299" s="370"/>
      <c r="C299" s="370"/>
      <c r="D299" s="370"/>
      <c r="E299" s="370"/>
      <c r="F299" s="90" t="s">
        <v>62</v>
      </c>
      <c r="G299" s="91" t="s">
        <v>6385</v>
      </c>
      <c r="H299" s="91" t="s">
        <v>6386</v>
      </c>
      <c r="I299" s="91" t="s">
        <v>6387</v>
      </c>
      <c r="J299" s="92">
        <v>19.3</v>
      </c>
      <c r="K299" s="93">
        <v>219</v>
      </c>
      <c r="L299" s="93">
        <v>8</v>
      </c>
      <c r="M299" s="91">
        <v>2014</v>
      </c>
      <c r="N299" s="90">
        <v>2023</v>
      </c>
      <c r="O299" s="90">
        <v>2025</v>
      </c>
      <c r="P299" s="92">
        <v>6</v>
      </c>
      <c r="Q299" s="93" t="s">
        <v>6133</v>
      </c>
      <c r="R299" s="94">
        <f t="shared" si="12"/>
        <v>2020</v>
      </c>
      <c r="S299" s="90">
        <v>2020</v>
      </c>
      <c r="T299" s="90">
        <v>6</v>
      </c>
      <c r="U299" s="94">
        <f t="shared" si="16"/>
        <v>2026</v>
      </c>
      <c r="V299" s="374"/>
      <c r="W299" s="374"/>
      <c r="X299" s="374"/>
      <c r="Y299" s="370"/>
    </row>
    <row r="300" spans="1:25" s="43" customFormat="1" ht="30" customHeight="1" x14ac:dyDescent="0.2">
      <c r="A300" s="370"/>
      <c r="B300" s="370"/>
      <c r="C300" s="370"/>
      <c r="D300" s="370"/>
      <c r="E300" s="370"/>
      <c r="F300" s="90" t="s">
        <v>62</v>
      </c>
      <c r="G300" s="91" t="s">
        <v>6385</v>
      </c>
      <c r="H300" s="91" t="s">
        <v>6386</v>
      </c>
      <c r="I300" s="91" t="s">
        <v>6387</v>
      </c>
      <c r="J300" s="92">
        <v>1.8</v>
      </c>
      <c r="K300" s="93">
        <v>32</v>
      </c>
      <c r="L300" s="93">
        <v>5</v>
      </c>
      <c r="M300" s="91">
        <v>2014</v>
      </c>
      <c r="N300" s="90">
        <v>2023</v>
      </c>
      <c r="O300" s="90">
        <v>2025</v>
      </c>
      <c r="P300" s="92">
        <v>6</v>
      </c>
      <c r="Q300" s="93" t="s">
        <v>6133</v>
      </c>
      <c r="R300" s="94">
        <f t="shared" si="12"/>
        <v>2020</v>
      </c>
      <c r="S300" s="90">
        <v>2020</v>
      </c>
      <c r="T300" s="90">
        <v>6</v>
      </c>
      <c r="U300" s="94">
        <f t="shared" si="16"/>
        <v>2026</v>
      </c>
      <c r="V300" s="374"/>
      <c r="W300" s="374"/>
      <c r="X300" s="374"/>
      <c r="Y300" s="370"/>
    </row>
    <row r="301" spans="1:25" s="43" customFormat="1" ht="30" customHeight="1" x14ac:dyDescent="0.2">
      <c r="A301" s="370">
        <v>57</v>
      </c>
      <c r="B301" s="370" t="s">
        <v>6388</v>
      </c>
      <c r="C301" s="370" t="s">
        <v>6389</v>
      </c>
      <c r="D301" s="370" t="s">
        <v>801</v>
      </c>
      <c r="E301" s="370" t="s">
        <v>6379</v>
      </c>
      <c r="F301" s="90" t="s">
        <v>64</v>
      </c>
      <c r="G301" s="91" t="s">
        <v>6363</v>
      </c>
      <c r="H301" s="91" t="s">
        <v>3319</v>
      </c>
      <c r="I301" s="91" t="s">
        <v>6238</v>
      </c>
      <c r="J301" s="92">
        <v>61.2</v>
      </c>
      <c r="K301" s="96" t="s">
        <v>6359</v>
      </c>
      <c r="L301" s="96" t="s">
        <v>1115</v>
      </c>
      <c r="M301" s="91">
        <v>2014</v>
      </c>
      <c r="N301" s="90">
        <v>2023</v>
      </c>
      <c r="O301" s="90">
        <v>2025</v>
      </c>
      <c r="P301" s="92">
        <v>6</v>
      </c>
      <c r="Q301" s="93" t="s">
        <v>6133</v>
      </c>
      <c r="R301" s="94">
        <f t="shared" si="12"/>
        <v>2020</v>
      </c>
      <c r="S301" s="90">
        <v>2020</v>
      </c>
      <c r="T301" s="90">
        <v>6</v>
      </c>
      <c r="U301" s="94">
        <f t="shared" ref="U301:U364" si="17">IFERROR(IF(S301="",R301,S301+T301),R301)</f>
        <v>2026</v>
      </c>
      <c r="V301" s="374">
        <v>7</v>
      </c>
      <c r="W301" s="374">
        <v>5</v>
      </c>
      <c r="X301" s="374">
        <v>12</v>
      </c>
      <c r="Y301" s="370" t="s">
        <v>7003</v>
      </c>
    </row>
    <row r="302" spans="1:25" s="43" customFormat="1" ht="30" customHeight="1" x14ac:dyDescent="0.2">
      <c r="A302" s="370"/>
      <c r="B302" s="370"/>
      <c r="C302" s="370"/>
      <c r="D302" s="370"/>
      <c r="E302" s="370"/>
      <c r="F302" s="90" t="s">
        <v>64</v>
      </c>
      <c r="G302" s="91" t="s">
        <v>6363</v>
      </c>
      <c r="H302" s="91" t="s">
        <v>3319</v>
      </c>
      <c r="I302" s="91" t="s">
        <v>6238</v>
      </c>
      <c r="J302" s="92">
        <v>0.4</v>
      </c>
      <c r="K302" s="96" t="s">
        <v>212</v>
      </c>
      <c r="L302" s="96" t="s">
        <v>1298</v>
      </c>
      <c r="M302" s="91">
        <v>2014</v>
      </c>
      <c r="N302" s="90">
        <v>2023</v>
      </c>
      <c r="O302" s="90">
        <v>2025</v>
      </c>
      <c r="P302" s="92">
        <v>6</v>
      </c>
      <c r="Q302" s="93" t="s">
        <v>6133</v>
      </c>
      <c r="R302" s="94">
        <f t="shared" si="12"/>
        <v>2020</v>
      </c>
      <c r="S302" s="90">
        <v>2020</v>
      </c>
      <c r="T302" s="90">
        <v>6</v>
      </c>
      <c r="U302" s="94">
        <f t="shared" si="17"/>
        <v>2026</v>
      </c>
      <c r="V302" s="374"/>
      <c r="W302" s="374"/>
      <c r="X302" s="374"/>
      <c r="Y302" s="370"/>
    </row>
    <row r="303" spans="1:25" s="43" customFormat="1" ht="30" customHeight="1" x14ac:dyDescent="0.2">
      <c r="A303" s="370">
        <v>58</v>
      </c>
      <c r="B303" s="370" t="s">
        <v>6390</v>
      </c>
      <c r="C303" s="370" t="s">
        <v>6391</v>
      </c>
      <c r="D303" s="370" t="s">
        <v>6392</v>
      </c>
      <c r="E303" s="370" t="s">
        <v>6393</v>
      </c>
      <c r="F303" s="90" t="s">
        <v>62</v>
      </c>
      <c r="G303" s="91" t="s">
        <v>6385</v>
      </c>
      <c r="H303" s="91" t="s">
        <v>6386</v>
      </c>
      <c r="I303" s="91" t="s">
        <v>2297</v>
      </c>
      <c r="J303" s="92">
        <v>55.8</v>
      </c>
      <c r="K303" s="96" t="s">
        <v>2937</v>
      </c>
      <c r="L303" s="96" t="s">
        <v>1115</v>
      </c>
      <c r="M303" s="91">
        <v>2014</v>
      </c>
      <c r="N303" s="90">
        <v>2021</v>
      </c>
      <c r="O303" s="90">
        <v>2025</v>
      </c>
      <c r="P303" s="92">
        <v>8</v>
      </c>
      <c r="Q303" s="93" t="s">
        <v>6133</v>
      </c>
      <c r="R303" s="94">
        <f t="shared" si="12"/>
        <v>2022</v>
      </c>
      <c r="S303" s="90">
        <v>2021</v>
      </c>
      <c r="T303" s="90">
        <v>4</v>
      </c>
      <c r="U303" s="94">
        <f t="shared" si="17"/>
        <v>2025</v>
      </c>
      <c r="V303" s="374">
        <v>28</v>
      </c>
      <c r="W303" s="374">
        <v>29</v>
      </c>
      <c r="X303" s="374">
        <v>57</v>
      </c>
      <c r="Y303" s="370" t="s">
        <v>7003</v>
      </c>
    </row>
    <row r="304" spans="1:25" s="43" customFormat="1" ht="30" customHeight="1" x14ac:dyDescent="0.2">
      <c r="A304" s="370"/>
      <c r="B304" s="370"/>
      <c r="C304" s="370"/>
      <c r="D304" s="370"/>
      <c r="E304" s="370"/>
      <c r="F304" s="90" t="s">
        <v>62</v>
      </c>
      <c r="G304" s="91" t="s">
        <v>6385</v>
      </c>
      <c r="H304" s="91" t="s">
        <v>6386</v>
      </c>
      <c r="I304" s="91" t="s">
        <v>2297</v>
      </c>
      <c r="J304" s="92">
        <v>1</v>
      </c>
      <c r="K304" s="96" t="s">
        <v>212</v>
      </c>
      <c r="L304" s="96" t="s">
        <v>215</v>
      </c>
      <c r="M304" s="91">
        <v>2014</v>
      </c>
      <c r="N304" s="90">
        <v>2021</v>
      </c>
      <c r="O304" s="90">
        <v>2025</v>
      </c>
      <c r="P304" s="92">
        <v>8</v>
      </c>
      <c r="Q304" s="93" t="s">
        <v>6133</v>
      </c>
      <c r="R304" s="94">
        <f t="shared" si="12"/>
        <v>2022</v>
      </c>
      <c r="S304" s="90">
        <v>2021</v>
      </c>
      <c r="T304" s="90">
        <v>4</v>
      </c>
      <c r="U304" s="94">
        <f t="shared" si="17"/>
        <v>2025</v>
      </c>
      <c r="V304" s="374"/>
      <c r="W304" s="374"/>
      <c r="X304" s="374"/>
      <c r="Y304" s="370"/>
    </row>
    <row r="305" spans="1:25" s="43" customFormat="1" ht="30" customHeight="1" x14ac:dyDescent="0.2">
      <c r="A305" s="370">
        <v>59</v>
      </c>
      <c r="B305" s="370" t="s">
        <v>6394</v>
      </c>
      <c r="C305" s="370" t="s">
        <v>6395</v>
      </c>
      <c r="D305" s="370" t="s">
        <v>811</v>
      </c>
      <c r="E305" s="370" t="s">
        <v>6393</v>
      </c>
      <c r="F305" s="90" t="s">
        <v>62</v>
      </c>
      <c r="G305" s="91" t="s">
        <v>6396</v>
      </c>
      <c r="H305" s="91" t="s">
        <v>6397</v>
      </c>
      <c r="I305" s="91" t="s">
        <v>2297</v>
      </c>
      <c r="J305" s="92">
        <v>32.4</v>
      </c>
      <c r="K305" s="96" t="s">
        <v>2494</v>
      </c>
      <c r="L305" s="96" t="s">
        <v>213</v>
      </c>
      <c r="M305" s="91">
        <v>2014</v>
      </c>
      <c r="N305" s="90">
        <v>2023</v>
      </c>
      <c r="O305" s="90">
        <v>2025</v>
      </c>
      <c r="P305" s="92">
        <v>8</v>
      </c>
      <c r="Q305" s="93" t="s">
        <v>6133</v>
      </c>
      <c r="R305" s="94">
        <f t="shared" si="12"/>
        <v>2022</v>
      </c>
      <c r="S305" s="90">
        <v>2021</v>
      </c>
      <c r="T305" s="90">
        <v>4</v>
      </c>
      <c r="U305" s="94">
        <f t="shared" si="17"/>
        <v>2025</v>
      </c>
      <c r="V305" s="374">
        <v>50</v>
      </c>
      <c r="W305" s="374">
        <v>42</v>
      </c>
      <c r="X305" s="374">
        <v>92</v>
      </c>
      <c r="Y305" s="370" t="s">
        <v>7003</v>
      </c>
    </row>
    <row r="306" spans="1:25" s="43" customFormat="1" ht="30" customHeight="1" x14ac:dyDescent="0.2">
      <c r="A306" s="370"/>
      <c r="B306" s="370"/>
      <c r="C306" s="370"/>
      <c r="D306" s="370"/>
      <c r="E306" s="370"/>
      <c r="F306" s="90" t="s">
        <v>62</v>
      </c>
      <c r="G306" s="91" t="s">
        <v>6396</v>
      </c>
      <c r="H306" s="91" t="s">
        <v>6397</v>
      </c>
      <c r="I306" s="91" t="s">
        <v>2297</v>
      </c>
      <c r="J306" s="92">
        <v>0.7</v>
      </c>
      <c r="K306" s="96" t="s">
        <v>2250</v>
      </c>
      <c r="L306" s="96" t="s">
        <v>1298</v>
      </c>
      <c r="M306" s="91">
        <v>2014</v>
      </c>
      <c r="N306" s="90">
        <v>2023</v>
      </c>
      <c r="O306" s="90">
        <v>2025</v>
      </c>
      <c r="P306" s="92">
        <v>8</v>
      </c>
      <c r="Q306" s="93" t="s">
        <v>6133</v>
      </c>
      <c r="R306" s="94">
        <f t="shared" si="12"/>
        <v>2022</v>
      </c>
      <c r="S306" s="90">
        <v>2021</v>
      </c>
      <c r="T306" s="90">
        <v>4</v>
      </c>
      <c r="U306" s="94">
        <f t="shared" si="17"/>
        <v>2025</v>
      </c>
      <c r="V306" s="374"/>
      <c r="W306" s="374"/>
      <c r="X306" s="374"/>
      <c r="Y306" s="370"/>
    </row>
    <row r="307" spans="1:25" s="43" customFormat="1" ht="30" customHeight="1" x14ac:dyDescent="0.2">
      <c r="A307" s="370"/>
      <c r="B307" s="370"/>
      <c r="C307" s="370"/>
      <c r="D307" s="370"/>
      <c r="E307" s="370"/>
      <c r="F307" s="90" t="s">
        <v>62</v>
      </c>
      <c r="G307" s="91" t="s">
        <v>6396</v>
      </c>
      <c r="H307" s="91" t="s">
        <v>6397</v>
      </c>
      <c r="I307" s="91" t="s">
        <v>2297</v>
      </c>
      <c r="J307" s="92">
        <v>4.8</v>
      </c>
      <c r="K307" s="96" t="s">
        <v>212</v>
      </c>
      <c r="L307" s="96" t="s">
        <v>215</v>
      </c>
      <c r="M307" s="91">
        <v>2014</v>
      </c>
      <c r="N307" s="90">
        <v>2023</v>
      </c>
      <c r="O307" s="90">
        <v>2025</v>
      </c>
      <c r="P307" s="92">
        <v>8</v>
      </c>
      <c r="Q307" s="93" t="s">
        <v>6133</v>
      </c>
      <c r="R307" s="94">
        <f t="shared" si="12"/>
        <v>2022</v>
      </c>
      <c r="S307" s="90">
        <v>2021</v>
      </c>
      <c r="T307" s="90">
        <v>4</v>
      </c>
      <c r="U307" s="94">
        <f t="shared" si="17"/>
        <v>2025</v>
      </c>
      <c r="V307" s="374"/>
      <c r="W307" s="374"/>
      <c r="X307" s="374"/>
      <c r="Y307" s="370"/>
    </row>
    <row r="308" spans="1:25" s="43" customFormat="1" ht="30" customHeight="1" x14ac:dyDescent="0.2">
      <c r="A308" s="370"/>
      <c r="B308" s="370"/>
      <c r="C308" s="370"/>
      <c r="D308" s="370"/>
      <c r="E308" s="370"/>
      <c r="F308" s="90" t="s">
        <v>62</v>
      </c>
      <c r="G308" s="91" t="s">
        <v>6396</v>
      </c>
      <c r="H308" s="91" t="s">
        <v>6397</v>
      </c>
      <c r="I308" s="91" t="s">
        <v>2297</v>
      </c>
      <c r="J308" s="92">
        <v>0.3</v>
      </c>
      <c r="K308" s="96" t="s">
        <v>214</v>
      </c>
      <c r="L308" s="96" t="s">
        <v>314</v>
      </c>
      <c r="M308" s="91">
        <v>2014</v>
      </c>
      <c r="N308" s="90">
        <v>2023</v>
      </c>
      <c r="O308" s="90">
        <v>2025</v>
      </c>
      <c r="P308" s="92">
        <v>8</v>
      </c>
      <c r="Q308" s="93" t="s">
        <v>6133</v>
      </c>
      <c r="R308" s="94">
        <f t="shared" si="12"/>
        <v>2022</v>
      </c>
      <c r="S308" s="90">
        <v>2021</v>
      </c>
      <c r="T308" s="90">
        <v>4</v>
      </c>
      <c r="U308" s="94">
        <f t="shared" si="17"/>
        <v>2025</v>
      </c>
      <c r="V308" s="374"/>
      <c r="W308" s="374"/>
      <c r="X308" s="374"/>
      <c r="Y308" s="370"/>
    </row>
    <row r="309" spans="1:25" s="43" customFormat="1" ht="30" customHeight="1" x14ac:dyDescent="0.2">
      <c r="A309" s="90">
        <v>60</v>
      </c>
      <c r="B309" s="325" t="s">
        <v>6398</v>
      </c>
      <c r="C309" s="90" t="s">
        <v>6399</v>
      </c>
      <c r="D309" s="90" t="s">
        <v>6400</v>
      </c>
      <c r="E309" s="90" t="s">
        <v>159</v>
      </c>
      <c r="F309" s="90" t="s">
        <v>62</v>
      </c>
      <c r="G309" s="91" t="s">
        <v>6396</v>
      </c>
      <c r="H309" s="91" t="s">
        <v>6397</v>
      </c>
      <c r="I309" s="91" t="s">
        <v>2297</v>
      </c>
      <c r="J309" s="92">
        <v>0.4</v>
      </c>
      <c r="K309" s="96" t="s">
        <v>214</v>
      </c>
      <c r="L309" s="96" t="s">
        <v>314</v>
      </c>
      <c r="M309" s="91">
        <v>2014</v>
      </c>
      <c r="N309" s="90">
        <v>2022</v>
      </c>
      <c r="O309" s="90">
        <v>2025</v>
      </c>
      <c r="P309" s="92">
        <v>8</v>
      </c>
      <c r="Q309" s="93" t="s">
        <v>6133</v>
      </c>
      <c r="R309" s="94">
        <f t="shared" si="12"/>
        <v>2022</v>
      </c>
      <c r="S309" s="90">
        <v>2021</v>
      </c>
      <c r="T309" s="90">
        <v>4</v>
      </c>
      <c r="U309" s="94">
        <f t="shared" si="17"/>
        <v>2025</v>
      </c>
      <c r="V309" s="322">
        <v>2</v>
      </c>
      <c r="W309" s="322">
        <v>2</v>
      </c>
      <c r="X309" s="322">
        <v>4</v>
      </c>
      <c r="Y309" s="90" t="s">
        <v>7003</v>
      </c>
    </row>
    <row r="310" spans="1:25" s="43" customFormat="1" ht="30" customHeight="1" x14ac:dyDescent="0.2">
      <c r="A310" s="90">
        <v>61</v>
      </c>
      <c r="B310" s="325" t="s">
        <v>6401</v>
      </c>
      <c r="C310" s="90" t="s">
        <v>6402</v>
      </c>
      <c r="D310" s="90" t="s">
        <v>6400</v>
      </c>
      <c r="E310" s="90" t="s">
        <v>159</v>
      </c>
      <c r="F310" s="90" t="s">
        <v>62</v>
      </c>
      <c r="G310" s="91" t="s">
        <v>6396</v>
      </c>
      <c r="H310" s="91" t="s">
        <v>6397</v>
      </c>
      <c r="I310" s="91" t="s">
        <v>2297</v>
      </c>
      <c r="J310" s="92">
        <v>0.4</v>
      </c>
      <c r="K310" s="96" t="s">
        <v>214</v>
      </c>
      <c r="L310" s="96" t="s">
        <v>314</v>
      </c>
      <c r="M310" s="91">
        <v>2014</v>
      </c>
      <c r="N310" s="90">
        <v>2022</v>
      </c>
      <c r="O310" s="90">
        <v>2025</v>
      </c>
      <c r="P310" s="92">
        <v>8</v>
      </c>
      <c r="Q310" s="93" t="s">
        <v>6133</v>
      </c>
      <c r="R310" s="94">
        <f t="shared" si="12"/>
        <v>2022</v>
      </c>
      <c r="S310" s="90">
        <v>2021</v>
      </c>
      <c r="T310" s="90">
        <v>4</v>
      </c>
      <c r="U310" s="94">
        <f t="shared" si="17"/>
        <v>2025</v>
      </c>
      <c r="V310" s="322">
        <v>1</v>
      </c>
      <c r="W310" s="322">
        <v>2</v>
      </c>
      <c r="X310" s="322">
        <v>3</v>
      </c>
      <c r="Y310" s="90" t="s">
        <v>7003</v>
      </c>
    </row>
    <row r="311" spans="1:25" s="43" customFormat="1" ht="30" customHeight="1" x14ac:dyDescent="0.2">
      <c r="A311" s="90">
        <v>62</v>
      </c>
      <c r="B311" s="325" t="s">
        <v>6403</v>
      </c>
      <c r="C311" s="90" t="s">
        <v>6404</v>
      </c>
      <c r="D311" s="90" t="s">
        <v>6405</v>
      </c>
      <c r="E311" s="90" t="s">
        <v>159</v>
      </c>
      <c r="F311" s="90" t="s">
        <v>62</v>
      </c>
      <c r="G311" s="91" t="s">
        <v>6396</v>
      </c>
      <c r="H311" s="91" t="s">
        <v>6397</v>
      </c>
      <c r="I311" s="91" t="s">
        <v>2297</v>
      </c>
      <c r="J311" s="92">
        <v>0.1</v>
      </c>
      <c r="K311" s="96" t="s">
        <v>214</v>
      </c>
      <c r="L311" s="96" t="s">
        <v>314</v>
      </c>
      <c r="M311" s="91">
        <v>2014</v>
      </c>
      <c r="N311" s="90">
        <v>2022</v>
      </c>
      <c r="O311" s="90">
        <v>2025</v>
      </c>
      <c r="P311" s="92">
        <v>8</v>
      </c>
      <c r="Q311" s="93" t="s">
        <v>6133</v>
      </c>
      <c r="R311" s="94">
        <f t="shared" si="12"/>
        <v>2022</v>
      </c>
      <c r="S311" s="90">
        <v>2021</v>
      </c>
      <c r="T311" s="90">
        <v>4</v>
      </c>
      <c r="U311" s="94">
        <f t="shared" si="17"/>
        <v>2025</v>
      </c>
      <c r="V311" s="322"/>
      <c r="W311" s="322">
        <v>1</v>
      </c>
      <c r="X311" s="322">
        <v>1</v>
      </c>
      <c r="Y311" s="90" t="s">
        <v>7003</v>
      </c>
    </row>
    <row r="312" spans="1:25" s="43" customFormat="1" ht="30" customHeight="1" x14ac:dyDescent="0.2">
      <c r="A312" s="370">
        <v>63</v>
      </c>
      <c r="B312" s="370" t="s">
        <v>6406</v>
      </c>
      <c r="C312" s="370" t="s">
        <v>6407</v>
      </c>
      <c r="D312" s="370" t="s">
        <v>6408</v>
      </c>
      <c r="E312" s="370" t="s">
        <v>6393</v>
      </c>
      <c r="F312" s="90" t="s">
        <v>62</v>
      </c>
      <c r="G312" s="91" t="s">
        <v>6396</v>
      </c>
      <c r="H312" s="91" t="s">
        <v>3265</v>
      </c>
      <c r="I312" s="91" t="s">
        <v>2174</v>
      </c>
      <c r="J312" s="92">
        <v>23.9</v>
      </c>
      <c r="K312" s="96" t="s">
        <v>2494</v>
      </c>
      <c r="L312" s="96" t="s">
        <v>213</v>
      </c>
      <c r="M312" s="91">
        <v>2014</v>
      </c>
      <c r="N312" s="90">
        <v>2022</v>
      </c>
      <c r="O312" s="90">
        <v>2025</v>
      </c>
      <c r="P312" s="92">
        <v>8</v>
      </c>
      <c r="Q312" s="93" t="s">
        <v>6133</v>
      </c>
      <c r="R312" s="94">
        <f t="shared" si="12"/>
        <v>2022</v>
      </c>
      <c r="S312" s="90">
        <v>2021</v>
      </c>
      <c r="T312" s="90">
        <v>4</v>
      </c>
      <c r="U312" s="94">
        <f t="shared" si="17"/>
        <v>2025</v>
      </c>
      <c r="V312" s="374">
        <v>15</v>
      </c>
      <c r="W312" s="374">
        <v>19</v>
      </c>
      <c r="X312" s="374">
        <v>34</v>
      </c>
      <c r="Y312" s="370" t="s">
        <v>7003</v>
      </c>
    </row>
    <row r="313" spans="1:25" s="43" customFormat="1" ht="30" customHeight="1" x14ac:dyDescent="0.2">
      <c r="A313" s="370"/>
      <c r="B313" s="370"/>
      <c r="C313" s="370"/>
      <c r="D313" s="370"/>
      <c r="E313" s="370"/>
      <c r="F313" s="90" t="s">
        <v>62</v>
      </c>
      <c r="G313" s="91" t="s">
        <v>6396</v>
      </c>
      <c r="H313" s="91" t="s">
        <v>3265</v>
      </c>
      <c r="I313" s="91" t="s">
        <v>2174</v>
      </c>
      <c r="J313" s="92">
        <v>4.2</v>
      </c>
      <c r="K313" s="96" t="s">
        <v>2250</v>
      </c>
      <c r="L313" s="96" t="s">
        <v>1298</v>
      </c>
      <c r="M313" s="91">
        <v>2014</v>
      </c>
      <c r="N313" s="90">
        <v>2022</v>
      </c>
      <c r="O313" s="90">
        <v>2025</v>
      </c>
      <c r="P313" s="92">
        <v>8</v>
      </c>
      <c r="Q313" s="93" t="s">
        <v>6133</v>
      </c>
      <c r="R313" s="94">
        <f t="shared" si="12"/>
        <v>2022</v>
      </c>
      <c r="S313" s="90">
        <v>2021</v>
      </c>
      <c r="T313" s="90">
        <v>4</v>
      </c>
      <c r="U313" s="94">
        <f t="shared" si="17"/>
        <v>2025</v>
      </c>
      <c r="V313" s="374"/>
      <c r="W313" s="374"/>
      <c r="X313" s="374"/>
      <c r="Y313" s="370"/>
    </row>
    <row r="314" spans="1:25" s="43" customFormat="1" ht="30" customHeight="1" x14ac:dyDescent="0.2">
      <c r="A314" s="370"/>
      <c r="B314" s="370"/>
      <c r="C314" s="370"/>
      <c r="D314" s="370"/>
      <c r="E314" s="370"/>
      <c r="F314" s="90" t="s">
        <v>62</v>
      </c>
      <c r="G314" s="91" t="s">
        <v>6396</v>
      </c>
      <c r="H314" s="91" t="s">
        <v>3265</v>
      </c>
      <c r="I314" s="91" t="s">
        <v>2174</v>
      </c>
      <c r="J314" s="92">
        <v>0.3</v>
      </c>
      <c r="K314" s="96" t="s">
        <v>214</v>
      </c>
      <c r="L314" s="96" t="s">
        <v>314</v>
      </c>
      <c r="M314" s="91">
        <v>2014</v>
      </c>
      <c r="N314" s="90">
        <v>2022</v>
      </c>
      <c r="O314" s="90">
        <v>2025</v>
      </c>
      <c r="P314" s="92">
        <v>8</v>
      </c>
      <c r="Q314" s="93" t="s">
        <v>6133</v>
      </c>
      <c r="R314" s="94">
        <f t="shared" si="12"/>
        <v>2022</v>
      </c>
      <c r="S314" s="90">
        <v>2021</v>
      </c>
      <c r="T314" s="90">
        <v>4</v>
      </c>
      <c r="U314" s="94">
        <f t="shared" si="17"/>
        <v>2025</v>
      </c>
      <c r="V314" s="374"/>
      <c r="W314" s="374"/>
      <c r="X314" s="374"/>
      <c r="Y314" s="370"/>
    </row>
    <row r="315" spans="1:25" s="43" customFormat="1" ht="30" customHeight="1" x14ac:dyDescent="0.2">
      <c r="A315" s="90">
        <v>64</v>
      </c>
      <c r="B315" s="325" t="s">
        <v>6409</v>
      </c>
      <c r="C315" s="90" t="s">
        <v>6410</v>
      </c>
      <c r="D315" s="90" t="s">
        <v>6411</v>
      </c>
      <c r="E315" s="90" t="s">
        <v>159</v>
      </c>
      <c r="F315" s="90" t="s">
        <v>62</v>
      </c>
      <c r="G315" s="91" t="s">
        <v>6396</v>
      </c>
      <c r="H315" s="91" t="s">
        <v>3265</v>
      </c>
      <c r="I315" s="91" t="s">
        <v>2174</v>
      </c>
      <c r="J315" s="92">
        <v>0.1</v>
      </c>
      <c r="K315" s="96" t="s">
        <v>214</v>
      </c>
      <c r="L315" s="96" t="s">
        <v>314</v>
      </c>
      <c r="M315" s="91">
        <v>2014</v>
      </c>
      <c r="N315" s="90">
        <v>2022</v>
      </c>
      <c r="O315" s="90">
        <v>2025</v>
      </c>
      <c r="P315" s="92">
        <v>8</v>
      </c>
      <c r="Q315" s="93" t="s">
        <v>6133</v>
      </c>
      <c r="R315" s="94">
        <f t="shared" si="12"/>
        <v>2022</v>
      </c>
      <c r="S315" s="90">
        <v>2021</v>
      </c>
      <c r="T315" s="90">
        <v>4</v>
      </c>
      <c r="U315" s="94">
        <f t="shared" si="17"/>
        <v>2025</v>
      </c>
      <c r="V315" s="322"/>
      <c r="W315" s="322">
        <v>1</v>
      </c>
      <c r="X315" s="322">
        <v>1</v>
      </c>
      <c r="Y315" s="90" t="s">
        <v>7003</v>
      </c>
    </row>
    <row r="316" spans="1:25" s="43" customFormat="1" ht="30" customHeight="1" x14ac:dyDescent="0.2">
      <c r="A316" s="90">
        <v>65</v>
      </c>
      <c r="B316" s="325" t="s">
        <v>6412</v>
      </c>
      <c r="C316" s="90" t="s">
        <v>6413</v>
      </c>
      <c r="D316" s="90" t="s">
        <v>6408</v>
      </c>
      <c r="E316" s="90" t="s">
        <v>159</v>
      </c>
      <c r="F316" s="90" t="s">
        <v>62</v>
      </c>
      <c r="G316" s="91" t="s">
        <v>6396</v>
      </c>
      <c r="H316" s="91" t="s">
        <v>3265</v>
      </c>
      <c r="I316" s="91" t="s">
        <v>2174</v>
      </c>
      <c r="J316" s="92">
        <v>0.1</v>
      </c>
      <c r="K316" s="96" t="s">
        <v>214</v>
      </c>
      <c r="L316" s="96" t="s">
        <v>314</v>
      </c>
      <c r="M316" s="91">
        <v>2014</v>
      </c>
      <c r="N316" s="90">
        <v>2021</v>
      </c>
      <c r="O316" s="90">
        <v>2025</v>
      </c>
      <c r="P316" s="92">
        <v>8</v>
      </c>
      <c r="Q316" s="93" t="s">
        <v>6133</v>
      </c>
      <c r="R316" s="94">
        <f t="shared" si="12"/>
        <v>2022</v>
      </c>
      <c r="S316" s="90">
        <v>2021</v>
      </c>
      <c r="T316" s="90">
        <v>4</v>
      </c>
      <c r="U316" s="94">
        <f t="shared" si="17"/>
        <v>2025</v>
      </c>
      <c r="V316" s="322">
        <v>1</v>
      </c>
      <c r="W316" s="322">
        <v>2</v>
      </c>
      <c r="X316" s="322">
        <v>3</v>
      </c>
      <c r="Y316" s="90" t="s">
        <v>7003</v>
      </c>
    </row>
    <row r="317" spans="1:25" s="43" customFormat="1" ht="30" customHeight="1" x14ac:dyDescent="0.2">
      <c r="A317" s="370">
        <v>66</v>
      </c>
      <c r="B317" s="370" t="s">
        <v>6414</v>
      </c>
      <c r="C317" s="370" t="s">
        <v>6415</v>
      </c>
      <c r="D317" s="370" t="s">
        <v>6416</v>
      </c>
      <c r="E317" s="370" t="s">
        <v>6393</v>
      </c>
      <c r="F317" s="90" t="s">
        <v>62</v>
      </c>
      <c r="G317" s="91" t="s">
        <v>6396</v>
      </c>
      <c r="H317" s="91" t="s">
        <v>6417</v>
      </c>
      <c r="I317" s="91" t="s">
        <v>2174</v>
      </c>
      <c r="J317" s="92">
        <v>48.3</v>
      </c>
      <c r="K317" s="96" t="s">
        <v>2494</v>
      </c>
      <c r="L317" s="96" t="s">
        <v>213</v>
      </c>
      <c r="M317" s="91">
        <v>2014</v>
      </c>
      <c r="N317" s="90">
        <v>2021</v>
      </c>
      <c r="O317" s="90">
        <v>2025</v>
      </c>
      <c r="P317" s="92">
        <v>8</v>
      </c>
      <c r="Q317" s="93" t="s">
        <v>6133</v>
      </c>
      <c r="R317" s="94">
        <f t="shared" si="12"/>
        <v>2022</v>
      </c>
      <c r="S317" s="90">
        <v>2021</v>
      </c>
      <c r="T317" s="90">
        <v>4</v>
      </c>
      <c r="U317" s="94">
        <f t="shared" si="17"/>
        <v>2025</v>
      </c>
      <c r="V317" s="374">
        <v>52</v>
      </c>
      <c r="W317" s="374">
        <v>45</v>
      </c>
      <c r="X317" s="374">
        <v>97</v>
      </c>
      <c r="Y317" s="370" t="s">
        <v>7003</v>
      </c>
    </row>
    <row r="318" spans="1:25" s="43" customFormat="1" ht="30" customHeight="1" x14ac:dyDescent="0.2">
      <c r="A318" s="370"/>
      <c r="B318" s="370"/>
      <c r="C318" s="370"/>
      <c r="D318" s="370"/>
      <c r="E318" s="370"/>
      <c r="F318" s="90" t="s">
        <v>62</v>
      </c>
      <c r="G318" s="91" t="s">
        <v>6396</v>
      </c>
      <c r="H318" s="91" t="s">
        <v>6417</v>
      </c>
      <c r="I318" s="91" t="s">
        <v>2174</v>
      </c>
      <c r="J318" s="92">
        <v>8</v>
      </c>
      <c r="K318" s="96" t="s">
        <v>2357</v>
      </c>
      <c r="L318" s="96" t="s">
        <v>1298</v>
      </c>
      <c r="M318" s="91">
        <v>2014</v>
      </c>
      <c r="N318" s="90">
        <v>2021</v>
      </c>
      <c r="O318" s="90">
        <v>2025</v>
      </c>
      <c r="P318" s="92">
        <v>8</v>
      </c>
      <c r="Q318" s="93" t="s">
        <v>6133</v>
      </c>
      <c r="R318" s="94">
        <f t="shared" si="12"/>
        <v>2022</v>
      </c>
      <c r="S318" s="90">
        <v>2021</v>
      </c>
      <c r="T318" s="90">
        <v>4</v>
      </c>
      <c r="U318" s="94">
        <f t="shared" si="17"/>
        <v>2025</v>
      </c>
      <c r="V318" s="374"/>
      <c r="W318" s="374"/>
      <c r="X318" s="374"/>
      <c r="Y318" s="370"/>
    </row>
    <row r="319" spans="1:25" s="43" customFormat="1" ht="30" customHeight="1" x14ac:dyDescent="0.2">
      <c r="A319" s="370"/>
      <c r="B319" s="370"/>
      <c r="C319" s="370"/>
      <c r="D319" s="370"/>
      <c r="E319" s="370"/>
      <c r="F319" s="90" t="s">
        <v>62</v>
      </c>
      <c r="G319" s="91" t="s">
        <v>6396</v>
      </c>
      <c r="H319" s="91" t="s">
        <v>6417</v>
      </c>
      <c r="I319" s="91" t="s">
        <v>2174</v>
      </c>
      <c r="J319" s="92">
        <v>14.2</v>
      </c>
      <c r="K319" s="96" t="s">
        <v>2250</v>
      </c>
      <c r="L319" s="96" t="s">
        <v>1298</v>
      </c>
      <c r="M319" s="91">
        <v>2014</v>
      </c>
      <c r="N319" s="90">
        <v>2021</v>
      </c>
      <c r="O319" s="90">
        <v>2025</v>
      </c>
      <c r="P319" s="92">
        <v>8</v>
      </c>
      <c r="Q319" s="93" t="s">
        <v>6133</v>
      </c>
      <c r="R319" s="94">
        <f t="shared" si="12"/>
        <v>2022</v>
      </c>
      <c r="S319" s="90">
        <v>2021</v>
      </c>
      <c r="T319" s="90">
        <v>4</v>
      </c>
      <c r="U319" s="94">
        <f t="shared" si="17"/>
        <v>2025</v>
      </c>
      <c r="V319" s="374"/>
      <c r="W319" s="374"/>
      <c r="X319" s="374"/>
      <c r="Y319" s="370"/>
    </row>
    <row r="320" spans="1:25" s="43" customFormat="1" ht="30" customHeight="1" x14ac:dyDescent="0.2">
      <c r="A320" s="370"/>
      <c r="B320" s="370"/>
      <c r="C320" s="370"/>
      <c r="D320" s="370"/>
      <c r="E320" s="370"/>
      <c r="F320" s="90" t="s">
        <v>62</v>
      </c>
      <c r="G320" s="91" t="s">
        <v>6396</v>
      </c>
      <c r="H320" s="91" t="s">
        <v>6417</v>
      </c>
      <c r="I320" s="91" t="s">
        <v>2174</v>
      </c>
      <c r="J320" s="92">
        <v>1.8</v>
      </c>
      <c r="K320" s="96" t="s">
        <v>2110</v>
      </c>
      <c r="L320" s="96" t="s">
        <v>215</v>
      </c>
      <c r="M320" s="91">
        <v>2014</v>
      </c>
      <c r="N320" s="90">
        <v>2021</v>
      </c>
      <c r="O320" s="90">
        <v>2025</v>
      </c>
      <c r="P320" s="92">
        <v>8</v>
      </c>
      <c r="Q320" s="93" t="s">
        <v>6133</v>
      </c>
      <c r="R320" s="94">
        <f t="shared" si="12"/>
        <v>2022</v>
      </c>
      <c r="S320" s="90">
        <v>2021</v>
      </c>
      <c r="T320" s="90">
        <v>4</v>
      </c>
      <c r="U320" s="94">
        <f t="shared" si="17"/>
        <v>2025</v>
      </c>
      <c r="V320" s="374"/>
      <c r="W320" s="374"/>
      <c r="X320" s="374"/>
      <c r="Y320" s="370"/>
    </row>
    <row r="321" spans="1:25" s="43" customFormat="1" ht="30" customHeight="1" x14ac:dyDescent="0.2">
      <c r="A321" s="370"/>
      <c r="B321" s="370"/>
      <c r="C321" s="370"/>
      <c r="D321" s="370"/>
      <c r="E321" s="370"/>
      <c r="F321" s="90" t="s">
        <v>62</v>
      </c>
      <c r="G321" s="91" t="s">
        <v>6396</v>
      </c>
      <c r="H321" s="91" t="s">
        <v>6417</v>
      </c>
      <c r="I321" s="91" t="s">
        <v>2174</v>
      </c>
      <c r="J321" s="92">
        <v>1.1000000000000001</v>
      </c>
      <c r="K321" s="96" t="s">
        <v>214</v>
      </c>
      <c r="L321" s="96" t="s">
        <v>314</v>
      </c>
      <c r="M321" s="91">
        <v>2014</v>
      </c>
      <c r="N321" s="90">
        <v>2021</v>
      </c>
      <c r="O321" s="90">
        <v>2025</v>
      </c>
      <c r="P321" s="92">
        <v>8</v>
      </c>
      <c r="Q321" s="93" t="s">
        <v>6133</v>
      </c>
      <c r="R321" s="94">
        <f t="shared" si="12"/>
        <v>2022</v>
      </c>
      <c r="S321" s="90">
        <v>2021</v>
      </c>
      <c r="T321" s="90">
        <v>4</v>
      </c>
      <c r="U321" s="94">
        <f t="shared" si="17"/>
        <v>2025</v>
      </c>
      <c r="V321" s="374"/>
      <c r="W321" s="374"/>
      <c r="X321" s="374"/>
      <c r="Y321" s="370"/>
    </row>
    <row r="322" spans="1:25" s="43" customFormat="1" ht="30" customHeight="1" x14ac:dyDescent="0.2">
      <c r="A322" s="370">
        <v>67</v>
      </c>
      <c r="B322" s="370" t="s">
        <v>6418</v>
      </c>
      <c r="C322" s="370" t="s">
        <v>6419</v>
      </c>
      <c r="D322" s="370" t="s">
        <v>6420</v>
      </c>
      <c r="E322" s="370" t="s">
        <v>6393</v>
      </c>
      <c r="F322" s="90" t="s">
        <v>62</v>
      </c>
      <c r="G322" s="91" t="s">
        <v>6396</v>
      </c>
      <c r="H322" s="91" t="s">
        <v>6421</v>
      </c>
      <c r="I322" s="91" t="s">
        <v>6422</v>
      </c>
      <c r="J322" s="92">
        <v>67.7</v>
      </c>
      <c r="K322" s="96" t="s">
        <v>2494</v>
      </c>
      <c r="L322" s="96" t="s">
        <v>213</v>
      </c>
      <c r="M322" s="91">
        <v>2014</v>
      </c>
      <c r="N322" s="90">
        <v>2023</v>
      </c>
      <c r="O322" s="90">
        <v>2025</v>
      </c>
      <c r="P322" s="92">
        <v>8</v>
      </c>
      <c r="Q322" s="93" t="s">
        <v>6133</v>
      </c>
      <c r="R322" s="94">
        <f t="shared" si="12"/>
        <v>2022</v>
      </c>
      <c r="S322" s="90">
        <v>2021</v>
      </c>
      <c r="T322" s="90">
        <v>4</v>
      </c>
      <c r="U322" s="94">
        <f t="shared" si="17"/>
        <v>2025</v>
      </c>
      <c r="V322" s="374">
        <v>41</v>
      </c>
      <c r="W322" s="374">
        <v>44</v>
      </c>
      <c r="X322" s="374">
        <v>85</v>
      </c>
      <c r="Y322" s="370" t="s">
        <v>7003</v>
      </c>
    </row>
    <row r="323" spans="1:25" s="43" customFormat="1" ht="30" customHeight="1" x14ac:dyDescent="0.2">
      <c r="A323" s="370"/>
      <c r="B323" s="370"/>
      <c r="C323" s="370"/>
      <c r="D323" s="370"/>
      <c r="E323" s="370"/>
      <c r="F323" s="90" t="s">
        <v>62</v>
      </c>
      <c r="G323" s="91" t="s">
        <v>6396</v>
      </c>
      <c r="H323" s="91" t="s">
        <v>6421</v>
      </c>
      <c r="I323" s="91" t="s">
        <v>6422</v>
      </c>
      <c r="J323" s="92">
        <v>6</v>
      </c>
      <c r="K323" s="96" t="s">
        <v>2357</v>
      </c>
      <c r="L323" s="96" t="s">
        <v>1298</v>
      </c>
      <c r="M323" s="91">
        <v>2014</v>
      </c>
      <c r="N323" s="90">
        <v>2023</v>
      </c>
      <c r="O323" s="90">
        <v>2025</v>
      </c>
      <c r="P323" s="92">
        <v>8</v>
      </c>
      <c r="Q323" s="93" t="s">
        <v>6133</v>
      </c>
      <c r="R323" s="94">
        <f t="shared" si="12"/>
        <v>2022</v>
      </c>
      <c r="S323" s="90">
        <v>2021</v>
      </c>
      <c r="T323" s="90">
        <v>4</v>
      </c>
      <c r="U323" s="94">
        <f t="shared" si="17"/>
        <v>2025</v>
      </c>
      <c r="V323" s="374"/>
      <c r="W323" s="374"/>
      <c r="X323" s="374"/>
      <c r="Y323" s="370"/>
    </row>
    <row r="324" spans="1:25" s="43" customFormat="1" ht="30" customHeight="1" x14ac:dyDescent="0.2">
      <c r="A324" s="370"/>
      <c r="B324" s="370"/>
      <c r="C324" s="370"/>
      <c r="D324" s="370"/>
      <c r="E324" s="370"/>
      <c r="F324" s="90" t="s">
        <v>62</v>
      </c>
      <c r="G324" s="91" t="s">
        <v>6396</v>
      </c>
      <c r="H324" s="91" t="s">
        <v>6421</v>
      </c>
      <c r="I324" s="91" t="s">
        <v>6422</v>
      </c>
      <c r="J324" s="92">
        <v>11.6</v>
      </c>
      <c r="K324" s="96" t="s">
        <v>2250</v>
      </c>
      <c r="L324" s="96" t="s">
        <v>1298</v>
      </c>
      <c r="M324" s="91">
        <v>2014</v>
      </c>
      <c r="N324" s="90">
        <v>2023</v>
      </c>
      <c r="O324" s="90">
        <v>2025</v>
      </c>
      <c r="P324" s="92">
        <v>8</v>
      </c>
      <c r="Q324" s="93" t="s">
        <v>6133</v>
      </c>
      <c r="R324" s="94">
        <f t="shared" si="12"/>
        <v>2022</v>
      </c>
      <c r="S324" s="90">
        <v>2021</v>
      </c>
      <c r="T324" s="90">
        <v>4</v>
      </c>
      <c r="U324" s="94">
        <f t="shared" si="17"/>
        <v>2025</v>
      </c>
      <c r="V324" s="374"/>
      <c r="W324" s="374"/>
      <c r="X324" s="374"/>
      <c r="Y324" s="370"/>
    </row>
    <row r="325" spans="1:25" s="43" customFormat="1" ht="30" customHeight="1" x14ac:dyDescent="0.2">
      <c r="A325" s="370"/>
      <c r="B325" s="370"/>
      <c r="C325" s="370"/>
      <c r="D325" s="370"/>
      <c r="E325" s="370"/>
      <c r="F325" s="90" t="s">
        <v>62</v>
      </c>
      <c r="G325" s="91" t="s">
        <v>6396</v>
      </c>
      <c r="H325" s="91" t="s">
        <v>6421</v>
      </c>
      <c r="I325" s="91" t="s">
        <v>6422</v>
      </c>
      <c r="J325" s="92">
        <v>0.6</v>
      </c>
      <c r="K325" s="96" t="s">
        <v>212</v>
      </c>
      <c r="L325" s="96" t="s">
        <v>215</v>
      </c>
      <c r="M325" s="91">
        <v>2014</v>
      </c>
      <c r="N325" s="90">
        <v>2023</v>
      </c>
      <c r="O325" s="90">
        <v>2025</v>
      </c>
      <c r="P325" s="92">
        <v>8</v>
      </c>
      <c r="Q325" s="93" t="s">
        <v>6133</v>
      </c>
      <c r="R325" s="94">
        <f t="shared" si="12"/>
        <v>2022</v>
      </c>
      <c r="S325" s="90">
        <v>2021</v>
      </c>
      <c r="T325" s="90">
        <v>4</v>
      </c>
      <c r="U325" s="94">
        <f t="shared" si="17"/>
        <v>2025</v>
      </c>
      <c r="V325" s="374"/>
      <c r="W325" s="374"/>
      <c r="X325" s="374"/>
      <c r="Y325" s="370"/>
    </row>
    <row r="326" spans="1:25" s="43" customFormat="1" ht="30" customHeight="1" x14ac:dyDescent="0.2">
      <c r="A326" s="370"/>
      <c r="B326" s="370"/>
      <c r="C326" s="370"/>
      <c r="D326" s="370"/>
      <c r="E326" s="370"/>
      <c r="F326" s="90" t="s">
        <v>62</v>
      </c>
      <c r="G326" s="91" t="s">
        <v>6396</v>
      </c>
      <c r="H326" s="91" t="s">
        <v>6421</v>
      </c>
      <c r="I326" s="91" t="s">
        <v>6422</v>
      </c>
      <c r="J326" s="92">
        <v>0.3</v>
      </c>
      <c r="K326" s="96" t="s">
        <v>214</v>
      </c>
      <c r="L326" s="96" t="s">
        <v>314</v>
      </c>
      <c r="M326" s="91">
        <v>2014</v>
      </c>
      <c r="N326" s="90">
        <v>2023</v>
      </c>
      <c r="O326" s="90">
        <v>2025</v>
      </c>
      <c r="P326" s="92">
        <v>8</v>
      </c>
      <c r="Q326" s="93" t="s">
        <v>6133</v>
      </c>
      <c r="R326" s="94">
        <f t="shared" si="12"/>
        <v>2022</v>
      </c>
      <c r="S326" s="90">
        <v>2021</v>
      </c>
      <c r="T326" s="90">
        <v>4</v>
      </c>
      <c r="U326" s="94">
        <f t="shared" si="17"/>
        <v>2025</v>
      </c>
      <c r="V326" s="374"/>
      <c r="W326" s="374"/>
      <c r="X326" s="374"/>
      <c r="Y326" s="370"/>
    </row>
    <row r="327" spans="1:25" s="43" customFormat="1" ht="30" customHeight="1" x14ac:dyDescent="0.2">
      <c r="A327" s="370">
        <v>68</v>
      </c>
      <c r="B327" s="370" t="s">
        <v>6423</v>
      </c>
      <c r="C327" s="370" t="s">
        <v>6424</v>
      </c>
      <c r="D327" s="370" t="s">
        <v>6425</v>
      </c>
      <c r="E327" s="370" t="s">
        <v>159</v>
      </c>
      <c r="F327" s="90" t="s">
        <v>62</v>
      </c>
      <c r="G327" s="91" t="s">
        <v>6385</v>
      </c>
      <c r="H327" s="91" t="s">
        <v>6386</v>
      </c>
      <c r="I327" s="91" t="s">
        <v>2424</v>
      </c>
      <c r="J327" s="92">
        <v>68.099999999999994</v>
      </c>
      <c r="K327" s="96" t="s">
        <v>2937</v>
      </c>
      <c r="L327" s="96" t="s">
        <v>1115</v>
      </c>
      <c r="M327" s="91">
        <v>2014</v>
      </c>
      <c r="N327" s="90">
        <v>2023</v>
      </c>
      <c r="O327" s="90">
        <v>2025</v>
      </c>
      <c r="P327" s="92">
        <v>8</v>
      </c>
      <c r="Q327" s="93" t="s">
        <v>6133</v>
      </c>
      <c r="R327" s="94">
        <f t="shared" si="12"/>
        <v>2022</v>
      </c>
      <c r="S327" s="90">
        <v>2021</v>
      </c>
      <c r="T327" s="90">
        <v>4</v>
      </c>
      <c r="U327" s="94">
        <f t="shared" si="17"/>
        <v>2025</v>
      </c>
      <c r="V327" s="374">
        <v>28</v>
      </c>
      <c r="W327" s="374">
        <f>X327-V327</f>
        <v>25</v>
      </c>
      <c r="X327" s="374">
        <v>53</v>
      </c>
      <c r="Y327" s="370" t="s">
        <v>7003</v>
      </c>
    </row>
    <row r="328" spans="1:25" s="43" customFormat="1" ht="30" customHeight="1" x14ac:dyDescent="0.2">
      <c r="A328" s="370"/>
      <c r="B328" s="370"/>
      <c r="C328" s="370"/>
      <c r="D328" s="370"/>
      <c r="E328" s="370"/>
      <c r="F328" s="90" t="s">
        <v>62</v>
      </c>
      <c r="G328" s="91" t="s">
        <v>6385</v>
      </c>
      <c r="H328" s="91" t="s">
        <v>6386</v>
      </c>
      <c r="I328" s="91" t="s">
        <v>2424</v>
      </c>
      <c r="J328" s="92">
        <v>6.4</v>
      </c>
      <c r="K328" s="96" t="s">
        <v>2357</v>
      </c>
      <c r="L328" s="96" t="s">
        <v>1298</v>
      </c>
      <c r="M328" s="91">
        <v>2014</v>
      </c>
      <c r="N328" s="90">
        <v>2023</v>
      </c>
      <c r="O328" s="90">
        <v>2025</v>
      </c>
      <c r="P328" s="92">
        <v>8</v>
      </c>
      <c r="Q328" s="93" t="s">
        <v>6133</v>
      </c>
      <c r="R328" s="94">
        <f t="shared" si="12"/>
        <v>2022</v>
      </c>
      <c r="S328" s="90">
        <v>2021</v>
      </c>
      <c r="T328" s="90">
        <v>4</v>
      </c>
      <c r="U328" s="94">
        <f t="shared" si="17"/>
        <v>2025</v>
      </c>
      <c r="V328" s="374"/>
      <c r="W328" s="374"/>
      <c r="X328" s="374"/>
      <c r="Y328" s="370"/>
    </row>
    <row r="329" spans="1:25" s="43" customFormat="1" ht="30" customHeight="1" x14ac:dyDescent="0.2">
      <c r="A329" s="370"/>
      <c r="B329" s="370"/>
      <c r="C329" s="370"/>
      <c r="D329" s="370"/>
      <c r="E329" s="370"/>
      <c r="F329" s="90" t="s">
        <v>62</v>
      </c>
      <c r="G329" s="91" t="s">
        <v>6385</v>
      </c>
      <c r="H329" s="91" t="s">
        <v>6386</v>
      </c>
      <c r="I329" s="91" t="s">
        <v>2424</v>
      </c>
      <c r="J329" s="92">
        <v>0.7</v>
      </c>
      <c r="K329" s="96" t="s">
        <v>2250</v>
      </c>
      <c r="L329" s="96" t="s">
        <v>1298</v>
      </c>
      <c r="M329" s="91">
        <v>2014</v>
      </c>
      <c r="N329" s="90">
        <v>2023</v>
      </c>
      <c r="O329" s="90">
        <v>2025</v>
      </c>
      <c r="P329" s="92">
        <v>8</v>
      </c>
      <c r="Q329" s="93" t="s">
        <v>6133</v>
      </c>
      <c r="R329" s="94">
        <f t="shared" si="12"/>
        <v>2022</v>
      </c>
      <c r="S329" s="90">
        <v>2021</v>
      </c>
      <c r="T329" s="90">
        <v>4</v>
      </c>
      <c r="U329" s="94">
        <f t="shared" si="17"/>
        <v>2025</v>
      </c>
      <c r="V329" s="374"/>
      <c r="W329" s="374"/>
      <c r="X329" s="374"/>
      <c r="Y329" s="370"/>
    </row>
    <row r="330" spans="1:25" s="43" customFormat="1" ht="30" customHeight="1" x14ac:dyDescent="0.2">
      <c r="A330" s="370"/>
      <c r="B330" s="370"/>
      <c r="C330" s="370"/>
      <c r="D330" s="370"/>
      <c r="E330" s="370"/>
      <c r="F330" s="90" t="s">
        <v>62</v>
      </c>
      <c r="G330" s="91" t="s">
        <v>6385</v>
      </c>
      <c r="H330" s="91" t="s">
        <v>6386</v>
      </c>
      <c r="I330" s="91" t="s">
        <v>2424</v>
      </c>
      <c r="J330" s="92">
        <v>0.9</v>
      </c>
      <c r="K330" s="96" t="s">
        <v>214</v>
      </c>
      <c r="L330" s="96" t="s">
        <v>314</v>
      </c>
      <c r="M330" s="91">
        <v>2014</v>
      </c>
      <c r="N330" s="90">
        <v>2023</v>
      </c>
      <c r="O330" s="90">
        <v>2025</v>
      </c>
      <c r="P330" s="92">
        <v>8</v>
      </c>
      <c r="Q330" s="93" t="s">
        <v>6133</v>
      </c>
      <c r="R330" s="94">
        <f t="shared" ref="R330:R393" si="18">IF(M330="","",M330+P330)</f>
        <v>2022</v>
      </c>
      <c r="S330" s="90">
        <v>2021</v>
      </c>
      <c r="T330" s="90">
        <v>4</v>
      </c>
      <c r="U330" s="94">
        <f t="shared" si="17"/>
        <v>2025</v>
      </c>
      <c r="V330" s="374"/>
      <c r="W330" s="374"/>
      <c r="X330" s="374"/>
      <c r="Y330" s="370"/>
    </row>
    <row r="331" spans="1:25" s="43" customFormat="1" ht="30" customHeight="1" x14ac:dyDescent="0.2">
      <c r="A331" s="370">
        <v>69</v>
      </c>
      <c r="B331" s="370" t="s">
        <v>6426</v>
      </c>
      <c r="C331" s="370" t="s">
        <v>6427</v>
      </c>
      <c r="D331" s="370" t="s">
        <v>6428</v>
      </c>
      <c r="E331" s="370" t="s">
        <v>159</v>
      </c>
      <c r="F331" s="90" t="s">
        <v>62</v>
      </c>
      <c r="G331" s="91" t="s">
        <v>6385</v>
      </c>
      <c r="H331" s="91" t="s">
        <v>6386</v>
      </c>
      <c r="I331" s="91" t="s">
        <v>2424</v>
      </c>
      <c r="J331" s="92">
        <v>81.099999999999994</v>
      </c>
      <c r="K331" s="96" t="s">
        <v>2937</v>
      </c>
      <c r="L331" s="96" t="s">
        <v>1115</v>
      </c>
      <c r="M331" s="91">
        <v>2014</v>
      </c>
      <c r="N331" s="370">
        <v>2023</v>
      </c>
      <c r="O331" s="370">
        <v>2025</v>
      </c>
      <c r="P331" s="92">
        <v>8</v>
      </c>
      <c r="Q331" s="93" t="s">
        <v>6133</v>
      </c>
      <c r="R331" s="94">
        <f t="shared" si="18"/>
        <v>2022</v>
      </c>
      <c r="S331" s="90">
        <v>2021</v>
      </c>
      <c r="T331" s="90">
        <v>4</v>
      </c>
      <c r="U331" s="94">
        <f t="shared" si="17"/>
        <v>2025</v>
      </c>
      <c r="V331" s="374">
        <v>40</v>
      </c>
      <c r="W331" s="374">
        <v>37</v>
      </c>
      <c r="X331" s="374">
        <v>77</v>
      </c>
      <c r="Y331" s="370" t="s">
        <v>7003</v>
      </c>
    </row>
    <row r="332" spans="1:25" s="43" customFormat="1" ht="30" customHeight="1" x14ac:dyDescent="0.2">
      <c r="A332" s="370"/>
      <c r="B332" s="370"/>
      <c r="C332" s="370"/>
      <c r="D332" s="370"/>
      <c r="E332" s="370"/>
      <c r="F332" s="90" t="s">
        <v>62</v>
      </c>
      <c r="G332" s="91" t="s">
        <v>6385</v>
      </c>
      <c r="H332" s="91" t="s">
        <v>6386</v>
      </c>
      <c r="I332" s="91" t="s">
        <v>2424</v>
      </c>
      <c r="J332" s="92">
        <v>7.1</v>
      </c>
      <c r="K332" s="96" t="s">
        <v>2357</v>
      </c>
      <c r="L332" s="96" t="s">
        <v>1298</v>
      </c>
      <c r="M332" s="91">
        <v>2014</v>
      </c>
      <c r="N332" s="370"/>
      <c r="O332" s="370"/>
      <c r="P332" s="92">
        <v>8</v>
      </c>
      <c r="Q332" s="93" t="s">
        <v>6133</v>
      </c>
      <c r="R332" s="94">
        <f t="shared" si="18"/>
        <v>2022</v>
      </c>
      <c r="S332" s="90">
        <v>2021</v>
      </c>
      <c r="T332" s="90">
        <v>4</v>
      </c>
      <c r="U332" s="94">
        <f t="shared" si="17"/>
        <v>2025</v>
      </c>
      <c r="V332" s="374"/>
      <c r="W332" s="374"/>
      <c r="X332" s="374"/>
      <c r="Y332" s="370"/>
    </row>
    <row r="333" spans="1:25" s="43" customFormat="1" ht="30" customHeight="1" x14ac:dyDescent="0.2">
      <c r="A333" s="370"/>
      <c r="B333" s="370"/>
      <c r="C333" s="370"/>
      <c r="D333" s="370"/>
      <c r="E333" s="370"/>
      <c r="F333" s="90" t="s">
        <v>62</v>
      </c>
      <c r="G333" s="91" t="s">
        <v>6385</v>
      </c>
      <c r="H333" s="91" t="s">
        <v>6386</v>
      </c>
      <c r="I333" s="91" t="s">
        <v>2424</v>
      </c>
      <c r="J333" s="92">
        <v>3.3</v>
      </c>
      <c r="K333" s="96" t="s">
        <v>2250</v>
      </c>
      <c r="L333" s="96" t="s">
        <v>1298</v>
      </c>
      <c r="M333" s="91">
        <v>2014</v>
      </c>
      <c r="N333" s="370"/>
      <c r="O333" s="370"/>
      <c r="P333" s="92">
        <v>8</v>
      </c>
      <c r="Q333" s="93" t="s">
        <v>6133</v>
      </c>
      <c r="R333" s="94">
        <f t="shared" si="18"/>
        <v>2022</v>
      </c>
      <c r="S333" s="90">
        <v>2021</v>
      </c>
      <c r="T333" s="90">
        <v>4</v>
      </c>
      <c r="U333" s="94">
        <f t="shared" si="17"/>
        <v>2025</v>
      </c>
      <c r="V333" s="374"/>
      <c r="W333" s="374"/>
      <c r="X333" s="374"/>
      <c r="Y333" s="370"/>
    </row>
    <row r="334" spans="1:25" s="43" customFormat="1" ht="30" customHeight="1" x14ac:dyDescent="0.2">
      <c r="A334" s="370"/>
      <c r="B334" s="370"/>
      <c r="C334" s="370"/>
      <c r="D334" s="370"/>
      <c r="E334" s="370"/>
      <c r="F334" s="90" t="s">
        <v>62</v>
      </c>
      <c r="G334" s="91" t="s">
        <v>6385</v>
      </c>
      <c r="H334" s="91" t="s">
        <v>6386</v>
      </c>
      <c r="I334" s="91" t="s">
        <v>2424</v>
      </c>
      <c r="J334" s="92">
        <v>2.2999999999999998</v>
      </c>
      <c r="K334" s="96" t="s">
        <v>214</v>
      </c>
      <c r="L334" s="96" t="s">
        <v>314</v>
      </c>
      <c r="M334" s="91">
        <v>2014</v>
      </c>
      <c r="N334" s="370"/>
      <c r="O334" s="370"/>
      <c r="P334" s="92">
        <v>8</v>
      </c>
      <c r="Q334" s="93" t="s">
        <v>6133</v>
      </c>
      <c r="R334" s="94">
        <f t="shared" si="18"/>
        <v>2022</v>
      </c>
      <c r="S334" s="90">
        <v>2021</v>
      </c>
      <c r="T334" s="90">
        <v>4</v>
      </c>
      <c r="U334" s="94">
        <f t="shared" si="17"/>
        <v>2025</v>
      </c>
      <c r="V334" s="374"/>
      <c r="W334" s="374"/>
      <c r="X334" s="374"/>
      <c r="Y334" s="370"/>
    </row>
    <row r="335" spans="1:25" s="43" customFormat="1" ht="30" customHeight="1" x14ac:dyDescent="0.2">
      <c r="A335" s="370">
        <v>70</v>
      </c>
      <c r="B335" s="370" t="s">
        <v>6429</v>
      </c>
      <c r="C335" s="370" t="s">
        <v>6430</v>
      </c>
      <c r="D335" s="370" t="s">
        <v>6431</v>
      </c>
      <c r="E335" s="370" t="s">
        <v>159</v>
      </c>
      <c r="F335" s="90" t="s">
        <v>62</v>
      </c>
      <c r="G335" s="91" t="s">
        <v>6432</v>
      </c>
      <c r="H335" s="91" t="s">
        <v>6433</v>
      </c>
      <c r="I335" s="91" t="s">
        <v>2424</v>
      </c>
      <c r="J335" s="92">
        <v>88</v>
      </c>
      <c r="K335" s="96" t="s">
        <v>2494</v>
      </c>
      <c r="L335" s="96" t="s">
        <v>213</v>
      </c>
      <c r="M335" s="91">
        <v>2014</v>
      </c>
      <c r="N335" s="370">
        <v>2023</v>
      </c>
      <c r="O335" s="370">
        <v>2025</v>
      </c>
      <c r="P335" s="92">
        <v>8</v>
      </c>
      <c r="Q335" s="93" t="s">
        <v>6133</v>
      </c>
      <c r="R335" s="94">
        <f t="shared" si="18"/>
        <v>2022</v>
      </c>
      <c r="S335" s="90">
        <v>2021</v>
      </c>
      <c r="T335" s="90">
        <v>4</v>
      </c>
      <c r="U335" s="94">
        <f t="shared" si="17"/>
        <v>2025</v>
      </c>
      <c r="V335" s="374">
        <v>58</v>
      </c>
      <c r="W335" s="374">
        <f>X335-V335</f>
        <v>34</v>
      </c>
      <c r="X335" s="374">
        <v>92</v>
      </c>
      <c r="Y335" s="370" t="s">
        <v>7003</v>
      </c>
    </row>
    <row r="336" spans="1:25" s="43" customFormat="1" ht="30" customHeight="1" x14ac:dyDescent="0.2">
      <c r="A336" s="370"/>
      <c r="B336" s="370"/>
      <c r="C336" s="370"/>
      <c r="D336" s="370"/>
      <c r="E336" s="370"/>
      <c r="F336" s="90" t="s">
        <v>62</v>
      </c>
      <c r="G336" s="91" t="s">
        <v>6385</v>
      </c>
      <c r="H336" s="91" t="s">
        <v>6386</v>
      </c>
      <c r="I336" s="91" t="s">
        <v>2424</v>
      </c>
      <c r="J336" s="92">
        <v>3.8</v>
      </c>
      <c r="K336" s="96" t="s">
        <v>212</v>
      </c>
      <c r="L336" s="96" t="s">
        <v>215</v>
      </c>
      <c r="M336" s="91">
        <v>2014</v>
      </c>
      <c r="N336" s="370"/>
      <c r="O336" s="370"/>
      <c r="P336" s="92">
        <v>8</v>
      </c>
      <c r="Q336" s="93" t="s">
        <v>6133</v>
      </c>
      <c r="R336" s="94">
        <f t="shared" si="18"/>
        <v>2022</v>
      </c>
      <c r="S336" s="90">
        <v>2021</v>
      </c>
      <c r="T336" s="90">
        <v>4</v>
      </c>
      <c r="U336" s="94">
        <f t="shared" si="17"/>
        <v>2025</v>
      </c>
      <c r="V336" s="374"/>
      <c r="W336" s="374"/>
      <c r="X336" s="374"/>
      <c r="Y336" s="370"/>
    </row>
    <row r="337" spans="1:25" s="43" customFormat="1" ht="30" customHeight="1" x14ac:dyDescent="0.2">
      <c r="A337" s="90">
        <v>71</v>
      </c>
      <c r="B337" s="325" t="s">
        <v>6434</v>
      </c>
      <c r="C337" s="90" t="s">
        <v>6435</v>
      </c>
      <c r="D337" s="90" t="s">
        <v>6436</v>
      </c>
      <c r="E337" s="90" t="s">
        <v>159</v>
      </c>
      <c r="F337" s="90" t="s">
        <v>62</v>
      </c>
      <c r="G337" s="91" t="s">
        <v>6432</v>
      </c>
      <c r="H337" s="91" t="s">
        <v>6433</v>
      </c>
      <c r="I337" s="91" t="s">
        <v>2424</v>
      </c>
      <c r="J337" s="92">
        <v>0.7</v>
      </c>
      <c r="K337" s="96" t="s">
        <v>214</v>
      </c>
      <c r="L337" s="96" t="s">
        <v>314</v>
      </c>
      <c r="M337" s="91">
        <v>2014</v>
      </c>
      <c r="N337" s="90">
        <v>2022</v>
      </c>
      <c r="O337" s="90">
        <v>2025</v>
      </c>
      <c r="P337" s="92">
        <v>8</v>
      </c>
      <c r="Q337" s="93" t="s">
        <v>6133</v>
      </c>
      <c r="R337" s="94">
        <f t="shared" si="18"/>
        <v>2022</v>
      </c>
      <c r="S337" s="90">
        <v>2021</v>
      </c>
      <c r="T337" s="90">
        <v>4</v>
      </c>
      <c r="U337" s="94">
        <f t="shared" si="17"/>
        <v>2025</v>
      </c>
      <c r="V337" s="322">
        <v>1</v>
      </c>
      <c r="W337" s="322">
        <v>2</v>
      </c>
      <c r="X337" s="322">
        <v>3</v>
      </c>
      <c r="Y337" s="90" t="s">
        <v>7003</v>
      </c>
    </row>
    <row r="338" spans="1:25" s="43" customFormat="1" ht="30" customHeight="1" x14ac:dyDescent="0.2">
      <c r="A338" s="90">
        <v>72</v>
      </c>
      <c r="B338" s="325" t="s">
        <v>6437</v>
      </c>
      <c r="C338" s="90" t="s">
        <v>6438</v>
      </c>
      <c r="D338" s="90" t="s">
        <v>6439</v>
      </c>
      <c r="E338" s="90" t="s">
        <v>159</v>
      </c>
      <c r="F338" s="90" t="s">
        <v>62</v>
      </c>
      <c r="G338" s="91" t="s">
        <v>6432</v>
      </c>
      <c r="H338" s="91" t="s">
        <v>6433</v>
      </c>
      <c r="I338" s="91" t="s">
        <v>2424</v>
      </c>
      <c r="J338" s="92">
        <v>0.4</v>
      </c>
      <c r="K338" s="96" t="s">
        <v>214</v>
      </c>
      <c r="L338" s="96" t="s">
        <v>314</v>
      </c>
      <c r="M338" s="91">
        <v>2014</v>
      </c>
      <c r="N338" s="90">
        <v>2021</v>
      </c>
      <c r="O338" s="90">
        <v>2025</v>
      </c>
      <c r="P338" s="92">
        <v>8</v>
      </c>
      <c r="Q338" s="93" t="s">
        <v>6133</v>
      </c>
      <c r="R338" s="94">
        <f t="shared" si="18"/>
        <v>2022</v>
      </c>
      <c r="S338" s="90">
        <v>2021</v>
      </c>
      <c r="T338" s="90">
        <v>4</v>
      </c>
      <c r="U338" s="94">
        <f t="shared" si="17"/>
        <v>2025</v>
      </c>
      <c r="V338" s="322">
        <v>2</v>
      </c>
      <c r="W338" s="322">
        <v>2</v>
      </c>
      <c r="X338" s="322">
        <v>4</v>
      </c>
      <c r="Y338" s="90" t="s">
        <v>7003</v>
      </c>
    </row>
    <row r="339" spans="1:25" s="43" customFormat="1" ht="30" customHeight="1" x14ac:dyDescent="0.2">
      <c r="A339" s="370">
        <v>73</v>
      </c>
      <c r="B339" s="370" t="s">
        <v>6440</v>
      </c>
      <c r="C339" s="370" t="s">
        <v>6441</v>
      </c>
      <c r="D339" s="370" t="s">
        <v>6442</v>
      </c>
      <c r="E339" s="370" t="s">
        <v>159</v>
      </c>
      <c r="F339" s="90" t="s">
        <v>62</v>
      </c>
      <c r="G339" s="91" t="s">
        <v>6432</v>
      </c>
      <c r="H339" s="91" t="s">
        <v>6443</v>
      </c>
      <c r="I339" s="91" t="s">
        <v>6444</v>
      </c>
      <c r="J339" s="92">
        <v>39.799999999999997</v>
      </c>
      <c r="K339" s="96" t="s">
        <v>2494</v>
      </c>
      <c r="L339" s="96" t="s">
        <v>213</v>
      </c>
      <c r="M339" s="91">
        <v>2014</v>
      </c>
      <c r="N339" s="90">
        <v>2021</v>
      </c>
      <c r="O339" s="90">
        <v>2025</v>
      </c>
      <c r="P339" s="92">
        <v>8</v>
      </c>
      <c r="Q339" s="93" t="s">
        <v>6133</v>
      </c>
      <c r="R339" s="94">
        <f t="shared" si="18"/>
        <v>2022</v>
      </c>
      <c r="S339" s="90">
        <v>2021</v>
      </c>
      <c r="T339" s="90">
        <v>4</v>
      </c>
      <c r="U339" s="94">
        <f t="shared" si="17"/>
        <v>2025</v>
      </c>
      <c r="V339" s="374">
        <v>44</v>
      </c>
      <c r="W339" s="374">
        <v>40</v>
      </c>
      <c r="X339" s="374">
        <v>84</v>
      </c>
      <c r="Y339" s="370" t="s">
        <v>7003</v>
      </c>
    </row>
    <row r="340" spans="1:25" s="43" customFormat="1" ht="30" customHeight="1" x14ac:dyDescent="0.2">
      <c r="A340" s="370"/>
      <c r="B340" s="370"/>
      <c r="C340" s="370"/>
      <c r="D340" s="370"/>
      <c r="E340" s="370"/>
      <c r="F340" s="90" t="s">
        <v>62</v>
      </c>
      <c r="G340" s="91" t="s">
        <v>6432</v>
      </c>
      <c r="H340" s="91" t="s">
        <v>6443</v>
      </c>
      <c r="I340" s="91" t="s">
        <v>6444</v>
      </c>
      <c r="J340" s="92">
        <v>4</v>
      </c>
      <c r="K340" s="96" t="s">
        <v>2357</v>
      </c>
      <c r="L340" s="96" t="s">
        <v>1298</v>
      </c>
      <c r="M340" s="91">
        <v>2014</v>
      </c>
      <c r="N340" s="90">
        <v>2021</v>
      </c>
      <c r="O340" s="90">
        <v>2025</v>
      </c>
      <c r="P340" s="92">
        <v>8</v>
      </c>
      <c r="Q340" s="93" t="s">
        <v>6133</v>
      </c>
      <c r="R340" s="94">
        <f t="shared" si="18"/>
        <v>2022</v>
      </c>
      <c r="S340" s="90">
        <v>2021</v>
      </c>
      <c r="T340" s="90">
        <v>4</v>
      </c>
      <c r="U340" s="94">
        <f t="shared" si="17"/>
        <v>2025</v>
      </c>
      <c r="V340" s="374"/>
      <c r="W340" s="374"/>
      <c r="X340" s="374"/>
      <c r="Y340" s="370"/>
    </row>
    <row r="341" spans="1:25" s="43" customFormat="1" ht="30" customHeight="1" x14ac:dyDescent="0.2">
      <c r="A341" s="370"/>
      <c r="B341" s="370"/>
      <c r="C341" s="370"/>
      <c r="D341" s="370"/>
      <c r="E341" s="370"/>
      <c r="F341" s="90" t="s">
        <v>62</v>
      </c>
      <c r="G341" s="91" t="s">
        <v>6432</v>
      </c>
      <c r="H341" s="91" t="s">
        <v>6443</v>
      </c>
      <c r="I341" s="91" t="s">
        <v>6444</v>
      </c>
      <c r="J341" s="92">
        <v>8.3000000000000007</v>
      </c>
      <c r="K341" s="96" t="s">
        <v>2250</v>
      </c>
      <c r="L341" s="96" t="s">
        <v>1298</v>
      </c>
      <c r="M341" s="91">
        <v>2014</v>
      </c>
      <c r="N341" s="90">
        <v>2021</v>
      </c>
      <c r="O341" s="90">
        <v>2025</v>
      </c>
      <c r="P341" s="92">
        <v>8</v>
      </c>
      <c r="Q341" s="93" t="s">
        <v>6133</v>
      </c>
      <c r="R341" s="94">
        <f t="shared" si="18"/>
        <v>2022</v>
      </c>
      <c r="S341" s="90">
        <v>2021</v>
      </c>
      <c r="T341" s="90">
        <v>4</v>
      </c>
      <c r="U341" s="94">
        <f t="shared" si="17"/>
        <v>2025</v>
      </c>
      <c r="V341" s="374"/>
      <c r="W341" s="374"/>
      <c r="X341" s="374"/>
      <c r="Y341" s="370"/>
    </row>
    <row r="342" spans="1:25" s="43" customFormat="1" ht="30" customHeight="1" x14ac:dyDescent="0.2">
      <c r="A342" s="370"/>
      <c r="B342" s="370"/>
      <c r="C342" s="370"/>
      <c r="D342" s="370"/>
      <c r="E342" s="370"/>
      <c r="F342" s="90" t="s">
        <v>62</v>
      </c>
      <c r="G342" s="91" t="s">
        <v>6432</v>
      </c>
      <c r="H342" s="91" t="s">
        <v>6443</v>
      </c>
      <c r="I342" s="91" t="s">
        <v>6444</v>
      </c>
      <c r="J342" s="92">
        <v>1.8</v>
      </c>
      <c r="K342" s="96" t="s">
        <v>2110</v>
      </c>
      <c r="L342" s="96" t="s">
        <v>215</v>
      </c>
      <c r="M342" s="91">
        <v>2014</v>
      </c>
      <c r="N342" s="90">
        <v>2021</v>
      </c>
      <c r="O342" s="90">
        <v>2025</v>
      </c>
      <c r="P342" s="92">
        <v>8</v>
      </c>
      <c r="Q342" s="93" t="s">
        <v>6133</v>
      </c>
      <c r="R342" s="94">
        <f t="shared" si="18"/>
        <v>2022</v>
      </c>
      <c r="S342" s="90">
        <v>2021</v>
      </c>
      <c r="T342" s="90">
        <v>4</v>
      </c>
      <c r="U342" s="94">
        <f t="shared" si="17"/>
        <v>2025</v>
      </c>
      <c r="V342" s="374"/>
      <c r="W342" s="374"/>
      <c r="X342" s="374"/>
      <c r="Y342" s="370"/>
    </row>
    <row r="343" spans="1:25" s="43" customFormat="1" ht="30" customHeight="1" x14ac:dyDescent="0.2">
      <c r="A343" s="370"/>
      <c r="B343" s="370"/>
      <c r="C343" s="370"/>
      <c r="D343" s="370"/>
      <c r="E343" s="370"/>
      <c r="F343" s="90" t="s">
        <v>62</v>
      </c>
      <c r="G343" s="91" t="s">
        <v>6432</v>
      </c>
      <c r="H343" s="91" t="s">
        <v>6443</v>
      </c>
      <c r="I343" s="91" t="s">
        <v>6444</v>
      </c>
      <c r="J343" s="92">
        <v>0.8</v>
      </c>
      <c r="K343" s="96" t="s">
        <v>214</v>
      </c>
      <c r="L343" s="96" t="s">
        <v>314</v>
      </c>
      <c r="M343" s="91">
        <v>2014</v>
      </c>
      <c r="N343" s="90">
        <v>2021</v>
      </c>
      <c r="O343" s="90">
        <v>2025</v>
      </c>
      <c r="P343" s="92">
        <v>8</v>
      </c>
      <c r="Q343" s="93" t="s">
        <v>6133</v>
      </c>
      <c r="R343" s="94">
        <f t="shared" si="18"/>
        <v>2022</v>
      </c>
      <c r="S343" s="90">
        <v>2021</v>
      </c>
      <c r="T343" s="90">
        <v>4</v>
      </c>
      <c r="U343" s="94">
        <f t="shared" si="17"/>
        <v>2025</v>
      </c>
      <c r="V343" s="374"/>
      <c r="W343" s="374"/>
      <c r="X343" s="374"/>
      <c r="Y343" s="370"/>
    </row>
    <row r="344" spans="1:25" s="43" customFormat="1" ht="30" customHeight="1" x14ac:dyDescent="0.2">
      <c r="A344" s="370">
        <v>74</v>
      </c>
      <c r="B344" s="370" t="s">
        <v>6445</v>
      </c>
      <c r="C344" s="370" t="s">
        <v>6446</v>
      </c>
      <c r="D344" s="370" t="s">
        <v>6447</v>
      </c>
      <c r="E344" s="370" t="s">
        <v>159</v>
      </c>
      <c r="F344" s="90" t="s">
        <v>62</v>
      </c>
      <c r="G344" s="91" t="s">
        <v>6432</v>
      </c>
      <c r="H344" s="91" t="s">
        <v>2366</v>
      </c>
      <c r="I344" s="91" t="s">
        <v>6448</v>
      </c>
      <c r="J344" s="92">
        <v>48.5</v>
      </c>
      <c r="K344" s="96" t="s">
        <v>2494</v>
      </c>
      <c r="L344" s="96" t="s">
        <v>213</v>
      </c>
      <c r="M344" s="91">
        <v>2014</v>
      </c>
      <c r="N344" s="90">
        <v>2023</v>
      </c>
      <c r="O344" s="90">
        <v>2025</v>
      </c>
      <c r="P344" s="92">
        <v>8</v>
      </c>
      <c r="Q344" s="93" t="s">
        <v>6133</v>
      </c>
      <c r="R344" s="94">
        <f t="shared" si="18"/>
        <v>2022</v>
      </c>
      <c r="S344" s="90">
        <v>2021</v>
      </c>
      <c r="T344" s="90">
        <v>4</v>
      </c>
      <c r="U344" s="94">
        <f t="shared" si="17"/>
        <v>2025</v>
      </c>
      <c r="V344" s="374">
        <v>36</v>
      </c>
      <c r="W344" s="374">
        <f>X344-V344</f>
        <v>45</v>
      </c>
      <c r="X344" s="374">
        <v>81</v>
      </c>
      <c r="Y344" s="370" t="s">
        <v>7003</v>
      </c>
    </row>
    <row r="345" spans="1:25" s="43" customFormat="1" ht="30" customHeight="1" x14ac:dyDescent="0.2">
      <c r="A345" s="370"/>
      <c r="B345" s="370"/>
      <c r="C345" s="370"/>
      <c r="D345" s="370"/>
      <c r="E345" s="370"/>
      <c r="F345" s="90" t="s">
        <v>62</v>
      </c>
      <c r="G345" s="91" t="s">
        <v>6432</v>
      </c>
      <c r="H345" s="91" t="s">
        <v>2366</v>
      </c>
      <c r="I345" s="91" t="s">
        <v>6448</v>
      </c>
      <c r="J345" s="92">
        <v>4.5</v>
      </c>
      <c r="K345" s="96" t="s">
        <v>2357</v>
      </c>
      <c r="L345" s="96" t="s">
        <v>1298</v>
      </c>
      <c r="M345" s="91">
        <v>2014</v>
      </c>
      <c r="N345" s="90">
        <v>2023</v>
      </c>
      <c r="O345" s="90">
        <v>2025</v>
      </c>
      <c r="P345" s="92">
        <v>8</v>
      </c>
      <c r="Q345" s="93" t="s">
        <v>6133</v>
      </c>
      <c r="R345" s="94">
        <f t="shared" si="18"/>
        <v>2022</v>
      </c>
      <c r="S345" s="90">
        <v>2021</v>
      </c>
      <c r="T345" s="90">
        <v>4</v>
      </c>
      <c r="U345" s="94">
        <f t="shared" si="17"/>
        <v>2025</v>
      </c>
      <c r="V345" s="374"/>
      <c r="W345" s="374"/>
      <c r="X345" s="374"/>
      <c r="Y345" s="370"/>
    </row>
    <row r="346" spans="1:25" s="43" customFormat="1" ht="30" customHeight="1" x14ac:dyDescent="0.2">
      <c r="A346" s="370"/>
      <c r="B346" s="370"/>
      <c r="C346" s="370"/>
      <c r="D346" s="370"/>
      <c r="E346" s="370"/>
      <c r="F346" s="90" t="s">
        <v>62</v>
      </c>
      <c r="G346" s="91" t="s">
        <v>6432</v>
      </c>
      <c r="H346" s="91" t="s">
        <v>2366</v>
      </c>
      <c r="I346" s="91" t="s">
        <v>6448</v>
      </c>
      <c r="J346" s="92">
        <v>6.2</v>
      </c>
      <c r="K346" s="96" t="s">
        <v>2250</v>
      </c>
      <c r="L346" s="96" t="s">
        <v>1298</v>
      </c>
      <c r="M346" s="91">
        <v>2014</v>
      </c>
      <c r="N346" s="90">
        <v>2023</v>
      </c>
      <c r="O346" s="90">
        <v>2025</v>
      </c>
      <c r="P346" s="92">
        <v>8</v>
      </c>
      <c r="Q346" s="93" t="s">
        <v>6133</v>
      </c>
      <c r="R346" s="94">
        <f t="shared" si="18"/>
        <v>2022</v>
      </c>
      <c r="S346" s="90">
        <v>2021</v>
      </c>
      <c r="T346" s="90">
        <v>4</v>
      </c>
      <c r="U346" s="94">
        <f t="shared" si="17"/>
        <v>2025</v>
      </c>
      <c r="V346" s="374"/>
      <c r="W346" s="374"/>
      <c r="X346" s="374"/>
      <c r="Y346" s="370"/>
    </row>
    <row r="347" spans="1:25" s="43" customFormat="1" ht="30" customHeight="1" x14ac:dyDescent="0.2">
      <c r="A347" s="370"/>
      <c r="B347" s="370"/>
      <c r="C347" s="370"/>
      <c r="D347" s="370"/>
      <c r="E347" s="370"/>
      <c r="F347" s="90" t="s">
        <v>62</v>
      </c>
      <c r="G347" s="91" t="s">
        <v>6432</v>
      </c>
      <c r="H347" s="91" t="s">
        <v>2366</v>
      </c>
      <c r="I347" s="91" t="s">
        <v>6448</v>
      </c>
      <c r="J347" s="92">
        <v>0.4</v>
      </c>
      <c r="K347" s="96" t="s">
        <v>212</v>
      </c>
      <c r="L347" s="96" t="s">
        <v>215</v>
      </c>
      <c r="M347" s="91">
        <v>2014</v>
      </c>
      <c r="N347" s="90">
        <v>2023</v>
      </c>
      <c r="O347" s="90">
        <v>2025</v>
      </c>
      <c r="P347" s="92">
        <v>8</v>
      </c>
      <c r="Q347" s="93" t="s">
        <v>6133</v>
      </c>
      <c r="R347" s="94">
        <f t="shared" si="18"/>
        <v>2022</v>
      </c>
      <c r="S347" s="90">
        <v>2021</v>
      </c>
      <c r="T347" s="90">
        <v>4</v>
      </c>
      <c r="U347" s="94">
        <f t="shared" si="17"/>
        <v>2025</v>
      </c>
      <c r="V347" s="374"/>
      <c r="W347" s="374"/>
      <c r="X347" s="374"/>
      <c r="Y347" s="370"/>
    </row>
    <row r="348" spans="1:25" s="43" customFormat="1" ht="30" customHeight="1" x14ac:dyDescent="0.2">
      <c r="A348" s="370">
        <v>75</v>
      </c>
      <c r="B348" s="370" t="s">
        <v>6449</v>
      </c>
      <c r="C348" s="370" t="s">
        <v>6450</v>
      </c>
      <c r="D348" s="370" t="s">
        <v>814</v>
      </c>
      <c r="E348" s="370" t="s">
        <v>6451</v>
      </c>
      <c r="F348" s="90" t="s">
        <v>62</v>
      </c>
      <c r="G348" s="91" t="s">
        <v>6385</v>
      </c>
      <c r="H348" s="91" t="s">
        <v>6386</v>
      </c>
      <c r="I348" s="91" t="s">
        <v>2279</v>
      </c>
      <c r="J348" s="92">
        <v>32.4</v>
      </c>
      <c r="K348" s="96" t="s">
        <v>2110</v>
      </c>
      <c r="L348" s="96" t="s">
        <v>215</v>
      </c>
      <c r="M348" s="91">
        <v>2014</v>
      </c>
      <c r="N348" s="90">
        <v>2021</v>
      </c>
      <c r="O348" s="90">
        <v>2025</v>
      </c>
      <c r="P348" s="92">
        <v>8</v>
      </c>
      <c r="Q348" s="93" t="s">
        <v>6133</v>
      </c>
      <c r="R348" s="94">
        <f t="shared" si="18"/>
        <v>2022</v>
      </c>
      <c r="S348" s="90">
        <v>2021</v>
      </c>
      <c r="T348" s="90">
        <v>4</v>
      </c>
      <c r="U348" s="94">
        <f t="shared" si="17"/>
        <v>2025</v>
      </c>
      <c r="V348" s="374">
        <v>23</v>
      </c>
      <c r="W348" s="374">
        <v>23</v>
      </c>
      <c r="X348" s="374">
        <v>46</v>
      </c>
      <c r="Y348" s="370" t="s">
        <v>7003</v>
      </c>
    </row>
    <row r="349" spans="1:25" s="43" customFormat="1" ht="30" customHeight="1" x14ac:dyDescent="0.2">
      <c r="A349" s="370"/>
      <c r="B349" s="370"/>
      <c r="C349" s="370"/>
      <c r="D349" s="370"/>
      <c r="E349" s="370"/>
      <c r="F349" s="90" t="s">
        <v>62</v>
      </c>
      <c r="G349" s="91" t="s">
        <v>6385</v>
      </c>
      <c r="H349" s="91" t="s">
        <v>6386</v>
      </c>
      <c r="I349" s="91" t="s">
        <v>2279</v>
      </c>
      <c r="J349" s="92">
        <v>3.5</v>
      </c>
      <c r="K349" s="96" t="s">
        <v>5864</v>
      </c>
      <c r="L349" s="96" t="s">
        <v>215</v>
      </c>
      <c r="M349" s="91">
        <v>2014</v>
      </c>
      <c r="N349" s="90">
        <v>2021</v>
      </c>
      <c r="O349" s="90">
        <v>2025</v>
      </c>
      <c r="P349" s="92">
        <v>8</v>
      </c>
      <c r="Q349" s="93" t="s">
        <v>6133</v>
      </c>
      <c r="R349" s="94">
        <f t="shared" si="18"/>
        <v>2022</v>
      </c>
      <c r="S349" s="90">
        <v>2021</v>
      </c>
      <c r="T349" s="90">
        <v>4</v>
      </c>
      <c r="U349" s="94">
        <f t="shared" si="17"/>
        <v>2025</v>
      </c>
      <c r="V349" s="374"/>
      <c r="W349" s="374"/>
      <c r="X349" s="374"/>
      <c r="Y349" s="370"/>
    </row>
    <row r="350" spans="1:25" s="43" customFormat="1" ht="30" customHeight="1" x14ac:dyDescent="0.2">
      <c r="A350" s="370"/>
      <c r="B350" s="370"/>
      <c r="C350" s="370"/>
      <c r="D350" s="370"/>
      <c r="E350" s="370"/>
      <c r="F350" s="90" t="s">
        <v>62</v>
      </c>
      <c r="G350" s="91" t="s">
        <v>6385</v>
      </c>
      <c r="H350" s="91" t="s">
        <v>6386</v>
      </c>
      <c r="I350" s="91" t="s">
        <v>2279</v>
      </c>
      <c r="J350" s="92">
        <v>0.5</v>
      </c>
      <c r="K350" s="96" t="s">
        <v>214</v>
      </c>
      <c r="L350" s="96" t="s">
        <v>314</v>
      </c>
      <c r="M350" s="91">
        <v>2014</v>
      </c>
      <c r="N350" s="90">
        <v>2021</v>
      </c>
      <c r="O350" s="90">
        <v>2025</v>
      </c>
      <c r="P350" s="92">
        <v>8</v>
      </c>
      <c r="Q350" s="93" t="s">
        <v>6133</v>
      </c>
      <c r="R350" s="94">
        <f t="shared" si="18"/>
        <v>2022</v>
      </c>
      <c r="S350" s="90">
        <v>2021</v>
      </c>
      <c r="T350" s="90">
        <v>4</v>
      </c>
      <c r="U350" s="94">
        <f t="shared" si="17"/>
        <v>2025</v>
      </c>
      <c r="V350" s="374"/>
      <c r="W350" s="374"/>
      <c r="X350" s="374"/>
      <c r="Y350" s="370"/>
    </row>
    <row r="351" spans="1:25" s="43" customFormat="1" ht="30" customHeight="1" x14ac:dyDescent="0.2">
      <c r="A351" s="370">
        <v>76</v>
      </c>
      <c r="B351" s="370" t="s">
        <v>6452</v>
      </c>
      <c r="C351" s="370" t="s">
        <v>6453</v>
      </c>
      <c r="D351" s="370" t="s">
        <v>6454</v>
      </c>
      <c r="E351" s="370" t="s">
        <v>6455</v>
      </c>
      <c r="F351" s="90" t="s">
        <v>62</v>
      </c>
      <c r="G351" s="91" t="s">
        <v>6385</v>
      </c>
      <c r="H351" s="91" t="s">
        <v>6386</v>
      </c>
      <c r="I351" s="91" t="s">
        <v>6456</v>
      </c>
      <c r="J351" s="92">
        <v>74.5</v>
      </c>
      <c r="K351" s="96" t="s">
        <v>2357</v>
      </c>
      <c r="L351" s="96" t="s">
        <v>1298</v>
      </c>
      <c r="M351" s="91">
        <v>2014</v>
      </c>
      <c r="N351" s="90">
        <v>2021</v>
      </c>
      <c r="O351" s="90">
        <v>2025</v>
      </c>
      <c r="P351" s="92">
        <v>8</v>
      </c>
      <c r="Q351" s="93" t="s">
        <v>6133</v>
      </c>
      <c r="R351" s="94">
        <f t="shared" si="18"/>
        <v>2022</v>
      </c>
      <c r="S351" s="90">
        <v>2021</v>
      </c>
      <c r="T351" s="90">
        <v>4</v>
      </c>
      <c r="U351" s="94">
        <f t="shared" si="17"/>
        <v>2025</v>
      </c>
      <c r="V351" s="374">
        <v>37</v>
      </c>
      <c r="W351" s="374">
        <v>37</v>
      </c>
      <c r="X351" s="374">
        <v>74</v>
      </c>
      <c r="Y351" s="370" t="s">
        <v>7003</v>
      </c>
    </row>
    <row r="352" spans="1:25" s="43" customFormat="1" ht="30" customHeight="1" x14ac:dyDescent="0.2">
      <c r="A352" s="370"/>
      <c r="B352" s="370"/>
      <c r="C352" s="370"/>
      <c r="D352" s="370"/>
      <c r="E352" s="370"/>
      <c r="F352" s="90" t="s">
        <v>62</v>
      </c>
      <c r="G352" s="91" t="s">
        <v>6385</v>
      </c>
      <c r="H352" s="91" t="s">
        <v>6386</v>
      </c>
      <c r="I352" s="91" t="s">
        <v>6456</v>
      </c>
      <c r="J352" s="92">
        <v>4.5999999999999996</v>
      </c>
      <c r="K352" s="96" t="s">
        <v>2110</v>
      </c>
      <c r="L352" s="96" t="s">
        <v>215</v>
      </c>
      <c r="M352" s="91">
        <v>2014</v>
      </c>
      <c r="N352" s="90">
        <v>2021</v>
      </c>
      <c r="O352" s="90">
        <v>2025</v>
      </c>
      <c r="P352" s="92">
        <v>8</v>
      </c>
      <c r="Q352" s="93" t="s">
        <v>6133</v>
      </c>
      <c r="R352" s="94">
        <f t="shared" si="18"/>
        <v>2022</v>
      </c>
      <c r="S352" s="90">
        <v>2021</v>
      </c>
      <c r="T352" s="90">
        <v>4</v>
      </c>
      <c r="U352" s="94">
        <f t="shared" si="17"/>
        <v>2025</v>
      </c>
      <c r="V352" s="374"/>
      <c r="W352" s="374"/>
      <c r="X352" s="374"/>
      <c r="Y352" s="370"/>
    </row>
    <row r="353" spans="1:25" s="43" customFormat="1" ht="30" customHeight="1" x14ac:dyDescent="0.2">
      <c r="A353" s="370"/>
      <c r="B353" s="370"/>
      <c r="C353" s="370"/>
      <c r="D353" s="370"/>
      <c r="E353" s="370"/>
      <c r="F353" s="90" t="s">
        <v>62</v>
      </c>
      <c r="G353" s="91" t="s">
        <v>6385</v>
      </c>
      <c r="H353" s="91" t="s">
        <v>6386</v>
      </c>
      <c r="I353" s="91" t="s">
        <v>6456</v>
      </c>
      <c r="J353" s="92">
        <v>0.5</v>
      </c>
      <c r="K353" s="96" t="s">
        <v>212</v>
      </c>
      <c r="L353" s="96" t="s">
        <v>215</v>
      </c>
      <c r="M353" s="91">
        <v>2014</v>
      </c>
      <c r="N353" s="90">
        <v>2021</v>
      </c>
      <c r="O353" s="90">
        <v>2025</v>
      </c>
      <c r="P353" s="92">
        <v>8</v>
      </c>
      <c r="Q353" s="93" t="s">
        <v>6133</v>
      </c>
      <c r="R353" s="94">
        <f t="shared" si="18"/>
        <v>2022</v>
      </c>
      <c r="S353" s="90">
        <v>2021</v>
      </c>
      <c r="T353" s="90">
        <v>4</v>
      </c>
      <c r="U353" s="94">
        <f t="shared" si="17"/>
        <v>2025</v>
      </c>
      <c r="V353" s="374"/>
      <c r="W353" s="374"/>
      <c r="X353" s="374"/>
      <c r="Y353" s="370"/>
    </row>
    <row r="354" spans="1:25" s="43" customFormat="1" ht="30" customHeight="1" x14ac:dyDescent="0.2">
      <c r="A354" s="370"/>
      <c r="B354" s="370"/>
      <c r="C354" s="370"/>
      <c r="D354" s="370"/>
      <c r="E354" s="370"/>
      <c r="F354" s="90" t="s">
        <v>62</v>
      </c>
      <c r="G354" s="91" t="s">
        <v>6385</v>
      </c>
      <c r="H354" s="91" t="s">
        <v>6386</v>
      </c>
      <c r="I354" s="91" t="s">
        <v>6456</v>
      </c>
      <c r="J354" s="92">
        <v>1.1000000000000001</v>
      </c>
      <c r="K354" s="96" t="s">
        <v>214</v>
      </c>
      <c r="L354" s="96" t="s">
        <v>314</v>
      </c>
      <c r="M354" s="91">
        <v>2014</v>
      </c>
      <c r="N354" s="90">
        <v>2021</v>
      </c>
      <c r="O354" s="90">
        <v>2025</v>
      </c>
      <c r="P354" s="92">
        <v>8</v>
      </c>
      <c r="Q354" s="93" t="s">
        <v>6133</v>
      </c>
      <c r="R354" s="94">
        <f t="shared" si="18"/>
        <v>2022</v>
      </c>
      <c r="S354" s="90">
        <v>2021</v>
      </c>
      <c r="T354" s="90">
        <v>4</v>
      </c>
      <c r="U354" s="94">
        <f t="shared" si="17"/>
        <v>2025</v>
      </c>
      <c r="V354" s="374"/>
      <c r="W354" s="374"/>
      <c r="X354" s="374"/>
      <c r="Y354" s="370"/>
    </row>
    <row r="355" spans="1:25" s="43" customFormat="1" ht="30" customHeight="1" x14ac:dyDescent="0.2">
      <c r="A355" s="370">
        <v>77</v>
      </c>
      <c r="B355" s="370" t="s">
        <v>6457</v>
      </c>
      <c r="C355" s="370" t="s">
        <v>6458</v>
      </c>
      <c r="D355" s="370" t="s">
        <v>826</v>
      </c>
      <c r="E355" s="370" t="s">
        <v>6455</v>
      </c>
      <c r="F355" s="90" t="s">
        <v>62</v>
      </c>
      <c r="G355" s="91" t="s">
        <v>6385</v>
      </c>
      <c r="H355" s="91" t="s">
        <v>6386</v>
      </c>
      <c r="I355" s="91" t="s">
        <v>2351</v>
      </c>
      <c r="J355" s="92">
        <v>56.9</v>
      </c>
      <c r="K355" s="96" t="s">
        <v>2494</v>
      </c>
      <c r="L355" s="96" t="s">
        <v>213</v>
      </c>
      <c r="M355" s="91">
        <v>2014</v>
      </c>
      <c r="N355" s="90">
        <v>2021</v>
      </c>
      <c r="O355" s="90">
        <v>2025</v>
      </c>
      <c r="P355" s="92">
        <v>8</v>
      </c>
      <c r="Q355" s="93" t="s">
        <v>6133</v>
      </c>
      <c r="R355" s="94">
        <f t="shared" si="18"/>
        <v>2022</v>
      </c>
      <c r="S355" s="90">
        <v>2021</v>
      </c>
      <c r="T355" s="90">
        <v>4</v>
      </c>
      <c r="U355" s="94">
        <f t="shared" si="17"/>
        <v>2025</v>
      </c>
      <c r="V355" s="374">
        <v>19</v>
      </c>
      <c r="W355" s="374">
        <v>18</v>
      </c>
      <c r="X355" s="374">
        <v>37</v>
      </c>
      <c r="Y355" s="370" t="s">
        <v>7003</v>
      </c>
    </row>
    <row r="356" spans="1:25" s="43" customFormat="1" ht="30" customHeight="1" x14ac:dyDescent="0.2">
      <c r="A356" s="370"/>
      <c r="B356" s="370"/>
      <c r="C356" s="370"/>
      <c r="D356" s="370"/>
      <c r="E356" s="370"/>
      <c r="F356" s="90" t="s">
        <v>62</v>
      </c>
      <c r="G356" s="91" t="s">
        <v>6385</v>
      </c>
      <c r="H356" s="91" t="s">
        <v>6386</v>
      </c>
      <c r="I356" s="91" t="s">
        <v>2351</v>
      </c>
      <c r="J356" s="92">
        <v>0.8</v>
      </c>
      <c r="K356" s="96" t="s">
        <v>2357</v>
      </c>
      <c r="L356" s="96" t="s">
        <v>1298</v>
      </c>
      <c r="M356" s="91">
        <v>2014</v>
      </c>
      <c r="N356" s="90">
        <v>2021</v>
      </c>
      <c r="O356" s="90">
        <v>2025</v>
      </c>
      <c r="P356" s="92">
        <v>8</v>
      </c>
      <c r="Q356" s="93" t="s">
        <v>6133</v>
      </c>
      <c r="R356" s="94">
        <f t="shared" si="18"/>
        <v>2022</v>
      </c>
      <c r="S356" s="90">
        <v>2021</v>
      </c>
      <c r="T356" s="90">
        <v>4</v>
      </c>
      <c r="U356" s="94">
        <f t="shared" si="17"/>
        <v>2025</v>
      </c>
      <c r="V356" s="374"/>
      <c r="W356" s="374"/>
      <c r="X356" s="374"/>
      <c r="Y356" s="370"/>
    </row>
    <row r="357" spans="1:25" s="43" customFormat="1" ht="30" customHeight="1" x14ac:dyDescent="0.2">
      <c r="A357" s="370"/>
      <c r="B357" s="370"/>
      <c r="C357" s="370"/>
      <c r="D357" s="370"/>
      <c r="E357" s="370"/>
      <c r="F357" s="90" t="s">
        <v>62</v>
      </c>
      <c r="G357" s="91" t="s">
        <v>6385</v>
      </c>
      <c r="H357" s="91" t="s">
        <v>6386</v>
      </c>
      <c r="I357" s="91" t="s">
        <v>2351</v>
      </c>
      <c r="J357" s="92">
        <v>0.6</v>
      </c>
      <c r="K357" s="96" t="s">
        <v>214</v>
      </c>
      <c r="L357" s="96" t="s">
        <v>314</v>
      </c>
      <c r="M357" s="91">
        <v>2014</v>
      </c>
      <c r="N357" s="90">
        <v>2021</v>
      </c>
      <c r="O357" s="90">
        <v>2025</v>
      </c>
      <c r="P357" s="92">
        <v>8</v>
      </c>
      <c r="Q357" s="93" t="s">
        <v>6133</v>
      </c>
      <c r="R357" s="94">
        <f t="shared" si="18"/>
        <v>2022</v>
      </c>
      <c r="S357" s="90">
        <v>2021</v>
      </c>
      <c r="T357" s="90">
        <v>4</v>
      </c>
      <c r="U357" s="94">
        <f t="shared" si="17"/>
        <v>2025</v>
      </c>
      <c r="V357" s="374"/>
      <c r="W357" s="374"/>
      <c r="X357" s="374"/>
      <c r="Y357" s="370"/>
    </row>
    <row r="358" spans="1:25" s="43" customFormat="1" ht="30" customHeight="1" x14ac:dyDescent="0.2">
      <c r="A358" s="370">
        <v>78</v>
      </c>
      <c r="B358" s="370" t="s">
        <v>6459</v>
      </c>
      <c r="C358" s="370" t="s">
        <v>6460</v>
      </c>
      <c r="D358" s="370" t="s">
        <v>839</v>
      </c>
      <c r="E358" s="370" t="s">
        <v>6461</v>
      </c>
      <c r="F358" s="90" t="s">
        <v>62</v>
      </c>
      <c r="G358" s="91" t="s">
        <v>6385</v>
      </c>
      <c r="H358" s="91" t="s">
        <v>6386</v>
      </c>
      <c r="I358" s="91" t="s">
        <v>2422</v>
      </c>
      <c r="J358" s="92">
        <v>24.7</v>
      </c>
      <c r="K358" s="96" t="s">
        <v>2250</v>
      </c>
      <c r="L358" s="96" t="s">
        <v>1298</v>
      </c>
      <c r="M358" s="91">
        <v>2014</v>
      </c>
      <c r="N358" s="90">
        <v>2021</v>
      </c>
      <c r="O358" s="90">
        <v>2025</v>
      </c>
      <c r="P358" s="92">
        <v>8</v>
      </c>
      <c r="Q358" s="93" t="s">
        <v>6133</v>
      </c>
      <c r="R358" s="94">
        <f t="shared" si="18"/>
        <v>2022</v>
      </c>
      <c r="S358" s="90">
        <v>2021</v>
      </c>
      <c r="T358" s="90">
        <v>4</v>
      </c>
      <c r="U358" s="94">
        <f t="shared" si="17"/>
        <v>2025</v>
      </c>
      <c r="V358" s="374">
        <v>39</v>
      </c>
      <c r="W358" s="374">
        <v>38</v>
      </c>
      <c r="X358" s="374">
        <v>77</v>
      </c>
      <c r="Y358" s="370" t="s">
        <v>7003</v>
      </c>
    </row>
    <row r="359" spans="1:25" s="43" customFormat="1" ht="30" customHeight="1" x14ac:dyDescent="0.2">
      <c r="A359" s="370"/>
      <c r="B359" s="370"/>
      <c r="C359" s="370"/>
      <c r="D359" s="370"/>
      <c r="E359" s="370"/>
      <c r="F359" s="90" t="s">
        <v>62</v>
      </c>
      <c r="G359" s="91" t="s">
        <v>6385</v>
      </c>
      <c r="H359" s="91" t="s">
        <v>6386</v>
      </c>
      <c r="I359" s="91" t="s">
        <v>2422</v>
      </c>
      <c r="J359" s="92">
        <v>27.3</v>
      </c>
      <c r="K359" s="96" t="s">
        <v>2110</v>
      </c>
      <c r="L359" s="96" t="s">
        <v>215</v>
      </c>
      <c r="M359" s="91">
        <v>2014</v>
      </c>
      <c r="N359" s="90">
        <v>2021</v>
      </c>
      <c r="O359" s="90">
        <v>2025</v>
      </c>
      <c r="P359" s="92">
        <v>8</v>
      </c>
      <c r="Q359" s="93" t="s">
        <v>6133</v>
      </c>
      <c r="R359" s="94">
        <f t="shared" si="18"/>
        <v>2022</v>
      </c>
      <c r="S359" s="90">
        <v>2021</v>
      </c>
      <c r="T359" s="90">
        <v>4</v>
      </c>
      <c r="U359" s="94">
        <f t="shared" si="17"/>
        <v>2025</v>
      </c>
      <c r="V359" s="374"/>
      <c r="W359" s="374"/>
      <c r="X359" s="374"/>
      <c r="Y359" s="370"/>
    </row>
    <row r="360" spans="1:25" s="43" customFormat="1" ht="30" customHeight="1" x14ac:dyDescent="0.2">
      <c r="A360" s="370"/>
      <c r="B360" s="370"/>
      <c r="C360" s="370"/>
      <c r="D360" s="370"/>
      <c r="E360" s="370"/>
      <c r="F360" s="90" t="s">
        <v>62</v>
      </c>
      <c r="G360" s="91" t="s">
        <v>6385</v>
      </c>
      <c r="H360" s="91" t="s">
        <v>6386</v>
      </c>
      <c r="I360" s="91" t="s">
        <v>2422</v>
      </c>
      <c r="J360" s="92">
        <v>4</v>
      </c>
      <c r="K360" s="96" t="s">
        <v>5864</v>
      </c>
      <c r="L360" s="96" t="s">
        <v>215</v>
      </c>
      <c r="M360" s="91">
        <v>2014</v>
      </c>
      <c r="N360" s="90">
        <v>2021</v>
      </c>
      <c r="O360" s="90">
        <v>2025</v>
      </c>
      <c r="P360" s="92">
        <v>8</v>
      </c>
      <c r="Q360" s="93" t="s">
        <v>6133</v>
      </c>
      <c r="R360" s="94">
        <f t="shared" si="18"/>
        <v>2022</v>
      </c>
      <c r="S360" s="90">
        <v>2021</v>
      </c>
      <c r="T360" s="90">
        <v>4</v>
      </c>
      <c r="U360" s="94">
        <f t="shared" si="17"/>
        <v>2025</v>
      </c>
      <c r="V360" s="374"/>
      <c r="W360" s="374"/>
      <c r="X360" s="374"/>
      <c r="Y360" s="370"/>
    </row>
    <row r="361" spans="1:25" s="43" customFormat="1" ht="30" customHeight="1" x14ac:dyDescent="0.2">
      <c r="A361" s="370"/>
      <c r="B361" s="370"/>
      <c r="C361" s="370"/>
      <c r="D361" s="370"/>
      <c r="E361" s="370"/>
      <c r="F361" s="90" t="s">
        <v>62</v>
      </c>
      <c r="G361" s="91" t="s">
        <v>6385</v>
      </c>
      <c r="H361" s="91" t="s">
        <v>6386</v>
      </c>
      <c r="I361" s="91" t="s">
        <v>2422</v>
      </c>
      <c r="J361" s="92">
        <v>0.5</v>
      </c>
      <c r="K361" s="96" t="s">
        <v>214</v>
      </c>
      <c r="L361" s="96" t="s">
        <v>314</v>
      </c>
      <c r="M361" s="91">
        <v>2014</v>
      </c>
      <c r="N361" s="90">
        <v>2021</v>
      </c>
      <c r="O361" s="90">
        <v>2025</v>
      </c>
      <c r="P361" s="92">
        <v>8</v>
      </c>
      <c r="Q361" s="93" t="s">
        <v>6133</v>
      </c>
      <c r="R361" s="94">
        <f t="shared" si="18"/>
        <v>2022</v>
      </c>
      <c r="S361" s="90">
        <v>2021</v>
      </c>
      <c r="T361" s="90">
        <v>4</v>
      </c>
      <c r="U361" s="94">
        <f t="shared" si="17"/>
        <v>2025</v>
      </c>
      <c r="V361" s="374"/>
      <c r="W361" s="374"/>
      <c r="X361" s="374"/>
      <c r="Y361" s="370"/>
    </row>
    <row r="362" spans="1:25" s="43" customFormat="1" ht="30" customHeight="1" x14ac:dyDescent="0.2">
      <c r="A362" s="370">
        <v>79</v>
      </c>
      <c r="B362" s="370" t="s">
        <v>6462</v>
      </c>
      <c r="C362" s="370" t="s">
        <v>6463</v>
      </c>
      <c r="D362" s="370" t="s">
        <v>859</v>
      </c>
      <c r="E362" s="370" t="s">
        <v>6464</v>
      </c>
      <c r="F362" s="90" t="s">
        <v>62</v>
      </c>
      <c r="G362" s="91" t="s">
        <v>6385</v>
      </c>
      <c r="H362" s="91" t="s">
        <v>6386</v>
      </c>
      <c r="I362" s="91" t="s">
        <v>1813</v>
      </c>
      <c r="J362" s="92">
        <v>18.600000000000001</v>
      </c>
      <c r="K362" s="96" t="s">
        <v>3266</v>
      </c>
      <c r="L362" s="96" t="s">
        <v>1115</v>
      </c>
      <c r="M362" s="91">
        <v>2014</v>
      </c>
      <c r="N362" s="90">
        <v>2023</v>
      </c>
      <c r="O362" s="90">
        <v>2025</v>
      </c>
      <c r="P362" s="92">
        <v>6</v>
      </c>
      <c r="Q362" s="93" t="s">
        <v>5535</v>
      </c>
      <c r="R362" s="94">
        <f t="shared" si="18"/>
        <v>2020</v>
      </c>
      <c r="S362" s="90">
        <v>2020</v>
      </c>
      <c r="T362" s="90">
        <v>6</v>
      </c>
      <c r="U362" s="94">
        <f t="shared" si="17"/>
        <v>2026</v>
      </c>
      <c r="V362" s="374">
        <v>4</v>
      </c>
      <c r="W362" s="374">
        <v>14</v>
      </c>
      <c r="X362" s="374">
        <v>18</v>
      </c>
      <c r="Y362" s="370" t="s">
        <v>7003</v>
      </c>
    </row>
    <row r="363" spans="1:25" s="43" customFormat="1" ht="30" customHeight="1" x14ac:dyDescent="0.2">
      <c r="A363" s="370"/>
      <c r="B363" s="370"/>
      <c r="C363" s="370"/>
      <c r="D363" s="370"/>
      <c r="E363" s="370"/>
      <c r="F363" s="90" t="s">
        <v>62</v>
      </c>
      <c r="G363" s="91" t="s">
        <v>6385</v>
      </c>
      <c r="H363" s="91" t="s">
        <v>6386</v>
      </c>
      <c r="I363" s="91" t="s">
        <v>1813</v>
      </c>
      <c r="J363" s="92">
        <v>75.7</v>
      </c>
      <c r="K363" s="96" t="s">
        <v>2937</v>
      </c>
      <c r="L363" s="96" t="s">
        <v>1115</v>
      </c>
      <c r="M363" s="91">
        <v>2014</v>
      </c>
      <c r="N363" s="90">
        <v>2023</v>
      </c>
      <c r="O363" s="90">
        <v>2025</v>
      </c>
      <c r="P363" s="92">
        <v>6</v>
      </c>
      <c r="Q363" s="93" t="s">
        <v>6133</v>
      </c>
      <c r="R363" s="94">
        <f t="shared" si="18"/>
        <v>2020</v>
      </c>
      <c r="S363" s="90">
        <v>2020</v>
      </c>
      <c r="T363" s="90">
        <v>6</v>
      </c>
      <c r="U363" s="94">
        <f t="shared" si="17"/>
        <v>2026</v>
      </c>
      <c r="V363" s="374"/>
      <c r="W363" s="374"/>
      <c r="X363" s="374"/>
      <c r="Y363" s="370"/>
    </row>
    <row r="364" spans="1:25" s="43" customFormat="1" ht="30" customHeight="1" x14ac:dyDescent="0.2">
      <c r="A364" s="370"/>
      <c r="B364" s="370"/>
      <c r="C364" s="370"/>
      <c r="D364" s="370"/>
      <c r="E364" s="370"/>
      <c r="F364" s="90" t="s">
        <v>62</v>
      </c>
      <c r="G364" s="91" t="s">
        <v>6385</v>
      </c>
      <c r="H364" s="91" t="s">
        <v>6386</v>
      </c>
      <c r="I364" s="91" t="s">
        <v>1813</v>
      </c>
      <c r="J364" s="92">
        <v>10.9</v>
      </c>
      <c r="K364" s="96" t="s">
        <v>2250</v>
      </c>
      <c r="L364" s="96" t="s">
        <v>213</v>
      </c>
      <c r="M364" s="91">
        <v>2014</v>
      </c>
      <c r="N364" s="90">
        <v>2023</v>
      </c>
      <c r="O364" s="90">
        <v>2025</v>
      </c>
      <c r="P364" s="92">
        <v>6</v>
      </c>
      <c r="Q364" s="93" t="s">
        <v>6133</v>
      </c>
      <c r="R364" s="94">
        <f t="shared" si="18"/>
        <v>2020</v>
      </c>
      <c r="S364" s="90">
        <v>2020</v>
      </c>
      <c r="T364" s="90">
        <v>6</v>
      </c>
      <c r="U364" s="94">
        <f t="shared" si="17"/>
        <v>2026</v>
      </c>
      <c r="V364" s="374"/>
      <c r="W364" s="374"/>
      <c r="X364" s="374"/>
      <c r="Y364" s="370"/>
    </row>
    <row r="365" spans="1:25" s="43" customFormat="1" ht="30" customHeight="1" x14ac:dyDescent="0.2">
      <c r="A365" s="370"/>
      <c r="B365" s="370"/>
      <c r="C365" s="370"/>
      <c r="D365" s="370"/>
      <c r="E365" s="370"/>
      <c r="F365" s="90" t="s">
        <v>62</v>
      </c>
      <c r="G365" s="91" t="s">
        <v>6385</v>
      </c>
      <c r="H365" s="91" t="s">
        <v>6386</v>
      </c>
      <c r="I365" s="91" t="s">
        <v>1813</v>
      </c>
      <c r="J365" s="92">
        <v>3.7</v>
      </c>
      <c r="K365" s="96" t="s">
        <v>5864</v>
      </c>
      <c r="L365" s="96" t="s">
        <v>1298</v>
      </c>
      <c r="M365" s="91">
        <v>2014</v>
      </c>
      <c r="N365" s="90">
        <v>2023</v>
      </c>
      <c r="O365" s="90">
        <v>2025</v>
      </c>
      <c r="P365" s="92">
        <v>6</v>
      </c>
      <c r="Q365" s="93" t="s">
        <v>6133</v>
      </c>
      <c r="R365" s="94">
        <f t="shared" si="18"/>
        <v>2020</v>
      </c>
      <c r="S365" s="90">
        <v>2020</v>
      </c>
      <c r="T365" s="90">
        <v>6</v>
      </c>
      <c r="U365" s="94">
        <f t="shared" ref="U365:U375" si="19">IFERROR(IF(S365="",R365,S365+T365),R365)</f>
        <v>2026</v>
      </c>
      <c r="V365" s="374"/>
      <c r="W365" s="374"/>
      <c r="X365" s="374"/>
      <c r="Y365" s="370"/>
    </row>
    <row r="366" spans="1:25" s="43" customFormat="1" ht="30" customHeight="1" x14ac:dyDescent="0.2">
      <c r="A366" s="370"/>
      <c r="B366" s="370"/>
      <c r="C366" s="370"/>
      <c r="D366" s="370"/>
      <c r="E366" s="370"/>
      <c r="F366" s="90" t="s">
        <v>62</v>
      </c>
      <c r="G366" s="91" t="s">
        <v>6385</v>
      </c>
      <c r="H366" s="91" t="s">
        <v>6386</v>
      </c>
      <c r="I366" s="91" t="s">
        <v>1813</v>
      </c>
      <c r="J366" s="92">
        <v>1</v>
      </c>
      <c r="K366" s="96" t="s">
        <v>212</v>
      </c>
      <c r="L366" s="96" t="s">
        <v>1298</v>
      </c>
      <c r="M366" s="91">
        <v>2014</v>
      </c>
      <c r="N366" s="90">
        <v>2023</v>
      </c>
      <c r="O366" s="90">
        <v>2025</v>
      </c>
      <c r="P366" s="92">
        <v>6</v>
      </c>
      <c r="Q366" s="93" t="s">
        <v>6133</v>
      </c>
      <c r="R366" s="94">
        <f t="shared" si="18"/>
        <v>2020</v>
      </c>
      <c r="S366" s="90">
        <v>2020</v>
      </c>
      <c r="T366" s="90">
        <v>6</v>
      </c>
      <c r="U366" s="94">
        <f t="shared" si="19"/>
        <v>2026</v>
      </c>
      <c r="V366" s="374"/>
      <c r="W366" s="374"/>
      <c r="X366" s="374"/>
      <c r="Y366" s="370"/>
    </row>
    <row r="367" spans="1:25" s="43" customFormat="1" ht="30" customHeight="1" x14ac:dyDescent="0.2">
      <c r="A367" s="370"/>
      <c r="B367" s="370"/>
      <c r="C367" s="370"/>
      <c r="D367" s="370"/>
      <c r="E367" s="370"/>
      <c r="F367" s="90" t="s">
        <v>62</v>
      </c>
      <c r="G367" s="91" t="s">
        <v>6385</v>
      </c>
      <c r="H367" s="91" t="s">
        <v>6386</v>
      </c>
      <c r="I367" s="91" t="s">
        <v>1813</v>
      </c>
      <c r="J367" s="92">
        <v>0.5</v>
      </c>
      <c r="K367" s="96" t="s">
        <v>214</v>
      </c>
      <c r="L367" s="96" t="s">
        <v>215</v>
      </c>
      <c r="M367" s="91">
        <v>2014</v>
      </c>
      <c r="N367" s="90">
        <v>2023</v>
      </c>
      <c r="O367" s="90">
        <v>2025</v>
      </c>
      <c r="P367" s="92">
        <v>6</v>
      </c>
      <c r="Q367" s="93" t="s">
        <v>6133</v>
      </c>
      <c r="R367" s="94">
        <f t="shared" si="18"/>
        <v>2020</v>
      </c>
      <c r="S367" s="90">
        <v>2020</v>
      </c>
      <c r="T367" s="90">
        <v>6</v>
      </c>
      <c r="U367" s="94">
        <f t="shared" si="19"/>
        <v>2026</v>
      </c>
      <c r="V367" s="374"/>
      <c r="W367" s="374"/>
      <c r="X367" s="374"/>
      <c r="Y367" s="370"/>
    </row>
    <row r="368" spans="1:25" s="43" customFormat="1" ht="30" customHeight="1" x14ac:dyDescent="0.2">
      <c r="A368" s="370">
        <v>80</v>
      </c>
      <c r="B368" s="370" t="s">
        <v>6465</v>
      </c>
      <c r="C368" s="370" t="s">
        <v>6466</v>
      </c>
      <c r="D368" s="370" t="s">
        <v>6467</v>
      </c>
      <c r="E368" s="370" t="s">
        <v>6464</v>
      </c>
      <c r="F368" s="90" t="s">
        <v>62</v>
      </c>
      <c r="G368" s="91" t="s">
        <v>267</v>
      </c>
      <c r="H368" s="91" t="s">
        <v>6255</v>
      </c>
      <c r="I368" s="91" t="s">
        <v>1813</v>
      </c>
      <c r="J368" s="92">
        <v>33</v>
      </c>
      <c r="K368" s="96" t="s">
        <v>2588</v>
      </c>
      <c r="L368" s="96" t="s">
        <v>213</v>
      </c>
      <c r="M368" s="91">
        <v>2014</v>
      </c>
      <c r="N368" s="370">
        <v>2023</v>
      </c>
      <c r="O368" s="370">
        <v>2025</v>
      </c>
      <c r="P368" s="92">
        <v>6</v>
      </c>
      <c r="Q368" s="93" t="s">
        <v>6133</v>
      </c>
      <c r="R368" s="94">
        <f t="shared" si="18"/>
        <v>2020</v>
      </c>
      <c r="S368" s="90">
        <v>2020</v>
      </c>
      <c r="T368" s="90">
        <v>6</v>
      </c>
      <c r="U368" s="94">
        <f t="shared" si="19"/>
        <v>2026</v>
      </c>
      <c r="V368" s="374">
        <v>13</v>
      </c>
      <c r="W368" s="374">
        <v>19</v>
      </c>
      <c r="X368" s="374">
        <v>32</v>
      </c>
      <c r="Y368" s="370" t="s">
        <v>7003</v>
      </c>
    </row>
    <row r="369" spans="1:25" s="43" customFormat="1" ht="30" customHeight="1" x14ac:dyDescent="0.2">
      <c r="A369" s="370"/>
      <c r="B369" s="370"/>
      <c r="C369" s="370"/>
      <c r="D369" s="370"/>
      <c r="E369" s="370"/>
      <c r="F369" s="90" t="s">
        <v>62</v>
      </c>
      <c r="G369" s="91" t="s">
        <v>267</v>
      </c>
      <c r="H369" s="91" t="s">
        <v>6255</v>
      </c>
      <c r="I369" s="91" t="s">
        <v>1813</v>
      </c>
      <c r="J369" s="92">
        <v>20</v>
      </c>
      <c r="K369" s="96" t="s">
        <v>2357</v>
      </c>
      <c r="L369" s="96" t="s">
        <v>213</v>
      </c>
      <c r="M369" s="91">
        <v>2014</v>
      </c>
      <c r="N369" s="370"/>
      <c r="O369" s="370"/>
      <c r="P369" s="92">
        <v>6</v>
      </c>
      <c r="Q369" s="93" t="s">
        <v>6133</v>
      </c>
      <c r="R369" s="94">
        <f t="shared" si="18"/>
        <v>2020</v>
      </c>
      <c r="S369" s="90">
        <v>2020</v>
      </c>
      <c r="T369" s="90">
        <v>6</v>
      </c>
      <c r="U369" s="94">
        <f t="shared" si="19"/>
        <v>2026</v>
      </c>
      <c r="V369" s="374"/>
      <c r="W369" s="374"/>
      <c r="X369" s="374"/>
      <c r="Y369" s="370"/>
    </row>
    <row r="370" spans="1:25" s="43" customFormat="1" ht="30" customHeight="1" x14ac:dyDescent="0.2">
      <c r="A370" s="370"/>
      <c r="B370" s="370"/>
      <c r="C370" s="370"/>
      <c r="D370" s="370"/>
      <c r="E370" s="370"/>
      <c r="F370" s="90" t="s">
        <v>62</v>
      </c>
      <c r="G370" s="91" t="s">
        <v>267</v>
      </c>
      <c r="H370" s="91" t="s">
        <v>6255</v>
      </c>
      <c r="I370" s="91" t="s">
        <v>1813</v>
      </c>
      <c r="J370" s="92">
        <v>0.6</v>
      </c>
      <c r="K370" s="96" t="s">
        <v>2250</v>
      </c>
      <c r="L370" s="96" t="s">
        <v>213</v>
      </c>
      <c r="M370" s="91">
        <v>2014</v>
      </c>
      <c r="N370" s="370"/>
      <c r="O370" s="370"/>
      <c r="P370" s="92">
        <v>6</v>
      </c>
      <c r="Q370" s="93" t="s">
        <v>6133</v>
      </c>
      <c r="R370" s="94">
        <f t="shared" si="18"/>
        <v>2020</v>
      </c>
      <c r="S370" s="90">
        <v>2020</v>
      </c>
      <c r="T370" s="90">
        <v>6</v>
      </c>
      <c r="U370" s="94">
        <f t="shared" si="19"/>
        <v>2026</v>
      </c>
      <c r="V370" s="374"/>
      <c r="W370" s="374"/>
      <c r="X370" s="374"/>
      <c r="Y370" s="370"/>
    </row>
    <row r="371" spans="1:25" s="43" customFormat="1" ht="30" customHeight="1" x14ac:dyDescent="0.2">
      <c r="A371" s="370"/>
      <c r="B371" s="370"/>
      <c r="C371" s="370"/>
      <c r="D371" s="370"/>
      <c r="E371" s="370"/>
      <c r="F371" s="90" t="s">
        <v>62</v>
      </c>
      <c r="G371" s="91" t="s">
        <v>267</v>
      </c>
      <c r="H371" s="91" t="s">
        <v>6255</v>
      </c>
      <c r="I371" s="91" t="s">
        <v>1813</v>
      </c>
      <c r="J371" s="92">
        <v>5.6</v>
      </c>
      <c r="K371" s="96" t="s">
        <v>212</v>
      </c>
      <c r="L371" s="96" t="s">
        <v>1298</v>
      </c>
      <c r="M371" s="91">
        <v>2014</v>
      </c>
      <c r="N371" s="370"/>
      <c r="O371" s="370"/>
      <c r="P371" s="92">
        <v>6</v>
      </c>
      <c r="Q371" s="93" t="s">
        <v>6133</v>
      </c>
      <c r="R371" s="94">
        <f t="shared" si="18"/>
        <v>2020</v>
      </c>
      <c r="S371" s="90">
        <v>2020</v>
      </c>
      <c r="T371" s="90">
        <v>6</v>
      </c>
      <c r="U371" s="94">
        <f t="shared" si="19"/>
        <v>2026</v>
      </c>
      <c r="V371" s="374"/>
      <c r="W371" s="374"/>
      <c r="X371" s="374"/>
      <c r="Y371" s="370"/>
    </row>
    <row r="372" spans="1:25" s="43" customFormat="1" ht="30" customHeight="1" x14ac:dyDescent="0.2">
      <c r="A372" s="370"/>
      <c r="B372" s="370"/>
      <c r="C372" s="370"/>
      <c r="D372" s="370"/>
      <c r="E372" s="370"/>
      <c r="F372" s="90" t="s">
        <v>62</v>
      </c>
      <c r="G372" s="91" t="s">
        <v>267</v>
      </c>
      <c r="H372" s="91" t="s">
        <v>6255</v>
      </c>
      <c r="I372" s="91" t="s">
        <v>1813</v>
      </c>
      <c r="J372" s="92">
        <v>0.6</v>
      </c>
      <c r="K372" s="96" t="s">
        <v>214</v>
      </c>
      <c r="L372" s="96" t="s">
        <v>215</v>
      </c>
      <c r="M372" s="91">
        <v>2014</v>
      </c>
      <c r="N372" s="370"/>
      <c r="O372" s="370"/>
      <c r="P372" s="92">
        <v>6</v>
      </c>
      <c r="Q372" s="93" t="s">
        <v>6133</v>
      </c>
      <c r="R372" s="94">
        <f t="shared" si="18"/>
        <v>2020</v>
      </c>
      <c r="S372" s="90">
        <v>2020</v>
      </c>
      <c r="T372" s="90">
        <v>6</v>
      </c>
      <c r="U372" s="94">
        <f t="shared" si="19"/>
        <v>2026</v>
      </c>
      <c r="V372" s="374"/>
      <c r="W372" s="374"/>
      <c r="X372" s="374"/>
      <c r="Y372" s="370"/>
    </row>
    <row r="373" spans="1:25" s="43" customFormat="1" ht="30" customHeight="1" x14ac:dyDescent="0.2">
      <c r="A373" s="370">
        <v>81</v>
      </c>
      <c r="B373" s="370" t="s">
        <v>6469</v>
      </c>
      <c r="C373" s="370" t="s">
        <v>6470</v>
      </c>
      <c r="D373" s="370" t="s">
        <v>6471</v>
      </c>
      <c r="E373" s="370" t="s">
        <v>6468</v>
      </c>
      <c r="F373" s="90" t="s">
        <v>62</v>
      </c>
      <c r="G373" s="91" t="s">
        <v>267</v>
      </c>
      <c r="H373" s="91" t="s">
        <v>2449</v>
      </c>
      <c r="I373" s="91" t="s">
        <v>1813</v>
      </c>
      <c r="J373" s="92">
        <v>45.3</v>
      </c>
      <c r="K373" s="96" t="s">
        <v>2588</v>
      </c>
      <c r="L373" s="96" t="s">
        <v>213</v>
      </c>
      <c r="M373" s="91">
        <v>2014</v>
      </c>
      <c r="N373" s="370">
        <v>2023</v>
      </c>
      <c r="O373" s="370">
        <v>2025</v>
      </c>
      <c r="P373" s="92">
        <v>6</v>
      </c>
      <c r="Q373" s="93" t="s">
        <v>6133</v>
      </c>
      <c r="R373" s="94">
        <f t="shared" si="18"/>
        <v>2020</v>
      </c>
      <c r="S373" s="90">
        <v>2020</v>
      </c>
      <c r="T373" s="90">
        <v>6</v>
      </c>
      <c r="U373" s="94">
        <f t="shared" si="19"/>
        <v>2026</v>
      </c>
      <c r="V373" s="374">
        <v>7</v>
      </c>
      <c r="W373" s="374">
        <v>9</v>
      </c>
      <c r="X373" s="374">
        <v>16</v>
      </c>
      <c r="Y373" s="370" t="s">
        <v>7003</v>
      </c>
    </row>
    <row r="374" spans="1:25" s="43" customFormat="1" ht="30" customHeight="1" x14ac:dyDescent="0.2">
      <c r="A374" s="370"/>
      <c r="B374" s="370"/>
      <c r="C374" s="370"/>
      <c r="D374" s="370"/>
      <c r="E374" s="370"/>
      <c r="F374" s="90" t="s">
        <v>62</v>
      </c>
      <c r="G374" s="91" t="s">
        <v>267</v>
      </c>
      <c r="H374" s="91" t="s">
        <v>2449</v>
      </c>
      <c r="I374" s="91" t="s">
        <v>1813</v>
      </c>
      <c r="J374" s="92">
        <v>8.1999999999999993</v>
      </c>
      <c r="K374" s="96" t="s">
        <v>2357</v>
      </c>
      <c r="L374" s="96" t="s">
        <v>213</v>
      </c>
      <c r="M374" s="91">
        <v>2014</v>
      </c>
      <c r="N374" s="370"/>
      <c r="O374" s="370"/>
      <c r="P374" s="92">
        <v>6</v>
      </c>
      <c r="Q374" s="93" t="s">
        <v>6133</v>
      </c>
      <c r="R374" s="94">
        <f t="shared" si="18"/>
        <v>2020</v>
      </c>
      <c r="S374" s="90">
        <v>2020</v>
      </c>
      <c r="T374" s="90">
        <v>6</v>
      </c>
      <c r="U374" s="94">
        <f t="shared" si="19"/>
        <v>2026</v>
      </c>
      <c r="V374" s="374"/>
      <c r="W374" s="374"/>
      <c r="X374" s="374"/>
      <c r="Y374" s="370"/>
    </row>
    <row r="375" spans="1:25" s="43" customFormat="1" ht="30" customHeight="1" x14ac:dyDescent="0.2">
      <c r="A375" s="370"/>
      <c r="B375" s="370"/>
      <c r="C375" s="370"/>
      <c r="D375" s="370"/>
      <c r="E375" s="370"/>
      <c r="F375" s="90" t="s">
        <v>62</v>
      </c>
      <c r="G375" s="91" t="s">
        <v>267</v>
      </c>
      <c r="H375" s="91" t="s">
        <v>2449</v>
      </c>
      <c r="I375" s="91" t="s">
        <v>1813</v>
      </c>
      <c r="J375" s="92">
        <v>0.5</v>
      </c>
      <c r="K375" s="96" t="s">
        <v>212</v>
      </c>
      <c r="L375" s="96" t="s">
        <v>1298</v>
      </c>
      <c r="M375" s="91">
        <v>2014</v>
      </c>
      <c r="N375" s="370"/>
      <c r="O375" s="370"/>
      <c r="P375" s="92">
        <v>6</v>
      </c>
      <c r="Q375" s="93" t="s">
        <v>6133</v>
      </c>
      <c r="R375" s="94">
        <f t="shared" si="18"/>
        <v>2020</v>
      </c>
      <c r="S375" s="90">
        <v>2020</v>
      </c>
      <c r="T375" s="90">
        <v>6</v>
      </c>
      <c r="U375" s="94">
        <f t="shared" si="19"/>
        <v>2026</v>
      </c>
      <c r="V375" s="374"/>
      <c r="W375" s="374"/>
      <c r="X375" s="374"/>
      <c r="Y375" s="370"/>
    </row>
    <row r="376" spans="1:25" s="43" customFormat="1" ht="30" customHeight="1" x14ac:dyDescent="0.2">
      <c r="A376" s="370">
        <v>82</v>
      </c>
      <c r="B376" s="370" t="s">
        <v>6472</v>
      </c>
      <c r="C376" s="370" t="s">
        <v>6473</v>
      </c>
      <c r="D376" s="370" t="s">
        <v>6474</v>
      </c>
      <c r="E376" s="370" t="s">
        <v>6468</v>
      </c>
      <c r="F376" s="90" t="s">
        <v>62</v>
      </c>
      <c r="G376" s="91" t="s">
        <v>267</v>
      </c>
      <c r="H376" s="91" t="s">
        <v>6396</v>
      </c>
      <c r="I376" s="91" t="s">
        <v>6475</v>
      </c>
      <c r="J376" s="92">
        <v>20.8</v>
      </c>
      <c r="K376" s="96" t="s">
        <v>2588</v>
      </c>
      <c r="L376" s="96" t="s">
        <v>213</v>
      </c>
      <c r="M376" s="91">
        <v>2014</v>
      </c>
      <c r="N376" s="90">
        <v>2021</v>
      </c>
      <c r="O376" s="90">
        <v>2025</v>
      </c>
      <c r="P376" s="92">
        <v>8</v>
      </c>
      <c r="Q376" s="93" t="s">
        <v>6133</v>
      </c>
      <c r="R376" s="94">
        <f t="shared" si="18"/>
        <v>2022</v>
      </c>
      <c r="S376" s="90">
        <v>2021</v>
      </c>
      <c r="T376" s="90">
        <v>4</v>
      </c>
      <c r="U376" s="94">
        <f t="shared" ref="U376:U398" si="20">IFERROR(IF(S376="",R376,S376+T376),R376)</f>
        <v>2025</v>
      </c>
      <c r="V376" s="374">
        <v>54</v>
      </c>
      <c r="W376" s="374">
        <v>58</v>
      </c>
      <c r="X376" s="374">
        <v>112</v>
      </c>
      <c r="Y376" s="370" t="s">
        <v>7003</v>
      </c>
    </row>
    <row r="377" spans="1:25" s="43" customFormat="1" ht="30" customHeight="1" x14ac:dyDescent="0.2">
      <c r="A377" s="370"/>
      <c r="B377" s="370"/>
      <c r="C377" s="370"/>
      <c r="D377" s="370"/>
      <c r="E377" s="370"/>
      <c r="F377" s="90" t="s">
        <v>62</v>
      </c>
      <c r="G377" s="91" t="s">
        <v>267</v>
      </c>
      <c r="H377" s="91" t="s">
        <v>6396</v>
      </c>
      <c r="I377" s="91" t="s">
        <v>6475</v>
      </c>
      <c r="J377" s="92">
        <v>21.9</v>
      </c>
      <c r="K377" s="96" t="s">
        <v>2494</v>
      </c>
      <c r="L377" s="96" t="s">
        <v>213</v>
      </c>
      <c r="M377" s="91">
        <v>2014</v>
      </c>
      <c r="N377" s="90">
        <v>2021</v>
      </c>
      <c r="O377" s="90">
        <v>2025</v>
      </c>
      <c r="P377" s="92">
        <v>8</v>
      </c>
      <c r="Q377" s="93" t="s">
        <v>6133</v>
      </c>
      <c r="R377" s="94">
        <f t="shared" si="18"/>
        <v>2022</v>
      </c>
      <c r="S377" s="90">
        <v>2021</v>
      </c>
      <c r="T377" s="90">
        <v>4</v>
      </c>
      <c r="U377" s="94">
        <f t="shared" si="20"/>
        <v>2025</v>
      </c>
      <c r="V377" s="374"/>
      <c r="W377" s="374"/>
      <c r="X377" s="374"/>
      <c r="Y377" s="370"/>
    </row>
    <row r="378" spans="1:25" s="43" customFormat="1" ht="30" customHeight="1" x14ac:dyDescent="0.2">
      <c r="A378" s="370"/>
      <c r="B378" s="370"/>
      <c r="C378" s="370"/>
      <c r="D378" s="370"/>
      <c r="E378" s="370"/>
      <c r="F378" s="90" t="s">
        <v>62</v>
      </c>
      <c r="G378" s="91" t="s">
        <v>267</v>
      </c>
      <c r="H378" s="91" t="s">
        <v>6396</v>
      </c>
      <c r="I378" s="91" t="s">
        <v>6475</v>
      </c>
      <c r="J378" s="92">
        <v>32.1</v>
      </c>
      <c r="K378" s="96" t="s">
        <v>2250</v>
      </c>
      <c r="L378" s="96" t="s">
        <v>1298</v>
      </c>
      <c r="M378" s="91">
        <v>2014</v>
      </c>
      <c r="N378" s="90">
        <v>2021</v>
      </c>
      <c r="O378" s="90">
        <v>2025</v>
      </c>
      <c r="P378" s="92">
        <v>8</v>
      </c>
      <c r="Q378" s="93" t="s">
        <v>6133</v>
      </c>
      <c r="R378" s="94">
        <f t="shared" si="18"/>
        <v>2022</v>
      </c>
      <c r="S378" s="90">
        <v>2021</v>
      </c>
      <c r="T378" s="90">
        <v>4</v>
      </c>
      <c r="U378" s="94">
        <f t="shared" si="20"/>
        <v>2025</v>
      </c>
      <c r="V378" s="374"/>
      <c r="W378" s="374"/>
      <c r="X378" s="374"/>
      <c r="Y378" s="370"/>
    </row>
    <row r="379" spans="1:25" s="43" customFormat="1" ht="30" customHeight="1" x14ac:dyDescent="0.2">
      <c r="A379" s="370"/>
      <c r="B379" s="370"/>
      <c r="C379" s="370"/>
      <c r="D379" s="370"/>
      <c r="E379" s="370"/>
      <c r="F379" s="90" t="s">
        <v>62</v>
      </c>
      <c r="G379" s="91" t="s">
        <v>267</v>
      </c>
      <c r="H379" s="91" t="s">
        <v>6396</v>
      </c>
      <c r="I379" s="91" t="s">
        <v>6475</v>
      </c>
      <c r="J379" s="92">
        <v>2</v>
      </c>
      <c r="K379" s="96" t="s">
        <v>6476</v>
      </c>
      <c r="L379" s="96" t="s">
        <v>215</v>
      </c>
      <c r="M379" s="91">
        <v>2014</v>
      </c>
      <c r="N379" s="90">
        <v>2021</v>
      </c>
      <c r="O379" s="90">
        <v>2025</v>
      </c>
      <c r="P379" s="92">
        <v>8</v>
      </c>
      <c r="Q379" s="93" t="s">
        <v>6133</v>
      </c>
      <c r="R379" s="94">
        <f t="shared" si="18"/>
        <v>2022</v>
      </c>
      <c r="S379" s="90">
        <v>2021</v>
      </c>
      <c r="T379" s="90">
        <v>4</v>
      </c>
      <c r="U379" s="94">
        <f t="shared" si="20"/>
        <v>2025</v>
      </c>
      <c r="V379" s="374"/>
      <c r="W379" s="374"/>
      <c r="X379" s="374"/>
      <c r="Y379" s="370"/>
    </row>
    <row r="380" spans="1:25" s="43" customFormat="1" ht="30" customHeight="1" x14ac:dyDescent="0.2">
      <c r="A380" s="370"/>
      <c r="B380" s="370"/>
      <c r="C380" s="370"/>
      <c r="D380" s="370"/>
      <c r="E380" s="370"/>
      <c r="F380" s="90" t="s">
        <v>62</v>
      </c>
      <c r="G380" s="91" t="s">
        <v>267</v>
      </c>
      <c r="H380" s="91" t="s">
        <v>6396</v>
      </c>
      <c r="I380" s="91" t="s">
        <v>6475</v>
      </c>
      <c r="J380" s="92">
        <v>1.1000000000000001</v>
      </c>
      <c r="K380" s="96" t="s">
        <v>214</v>
      </c>
      <c r="L380" s="96" t="s">
        <v>314</v>
      </c>
      <c r="M380" s="91">
        <v>2014</v>
      </c>
      <c r="N380" s="90">
        <v>2021</v>
      </c>
      <c r="O380" s="90">
        <v>2025</v>
      </c>
      <c r="P380" s="92">
        <v>8</v>
      </c>
      <c r="Q380" s="93" t="s">
        <v>6133</v>
      </c>
      <c r="R380" s="94">
        <f t="shared" si="18"/>
        <v>2022</v>
      </c>
      <c r="S380" s="90">
        <v>2021</v>
      </c>
      <c r="T380" s="90">
        <v>4</v>
      </c>
      <c r="U380" s="94">
        <f t="shared" si="20"/>
        <v>2025</v>
      </c>
      <c r="V380" s="374"/>
      <c r="W380" s="374"/>
      <c r="X380" s="374"/>
      <c r="Y380" s="370"/>
    </row>
    <row r="381" spans="1:25" s="43" customFormat="1" ht="30" customHeight="1" x14ac:dyDescent="0.2">
      <c r="A381" s="370">
        <v>83</v>
      </c>
      <c r="B381" s="370" t="s">
        <v>6477</v>
      </c>
      <c r="C381" s="370" t="s">
        <v>6478</v>
      </c>
      <c r="D381" s="370" t="s">
        <v>6479</v>
      </c>
      <c r="E381" s="370" t="s">
        <v>6468</v>
      </c>
      <c r="F381" s="90" t="s">
        <v>62</v>
      </c>
      <c r="G381" s="91" t="s">
        <v>267</v>
      </c>
      <c r="H381" s="91" t="s">
        <v>6433</v>
      </c>
      <c r="I381" s="91" t="s">
        <v>2186</v>
      </c>
      <c r="J381" s="92">
        <v>19.2</v>
      </c>
      <c r="K381" s="96" t="s">
        <v>2250</v>
      </c>
      <c r="L381" s="96" t="s">
        <v>1298</v>
      </c>
      <c r="M381" s="91">
        <v>2014</v>
      </c>
      <c r="N381" s="90">
        <v>2021</v>
      </c>
      <c r="O381" s="90">
        <v>2025</v>
      </c>
      <c r="P381" s="92">
        <v>8</v>
      </c>
      <c r="Q381" s="93" t="s">
        <v>6133</v>
      </c>
      <c r="R381" s="94">
        <f t="shared" si="18"/>
        <v>2022</v>
      </c>
      <c r="S381" s="90">
        <v>2021</v>
      </c>
      <c r="T381" s="90">
        <v>4</v>
      </c>
      <c r="U381" s="94">
        <f t="shared" si="20"/>
        <v>2025</v>
      </c>
      <c r="V381" s="374">
        <v>21</v>
      </c>
      <c r="W381" s="374">
        <v>25</v>
      </c>
      <c r="X381" s="374">
        <v>46</v>
      </c>
      <c r="Y381" s="370" t="s">
        <v>7003</v>
      </c>
    </row>
    <row r="382" spans="1:25" s="43" customFormat="1" ht="30" customHeight="1" x14ac:dyDescent="0.2">
      <c r="A382" s="370"/>
      <c r="B382" s="370"/>
      <c r="C382" s="370"/>
      <c r="D382" s="370"/>
      <c r="E382" s="370"/>
      <c r="F382" s="90" t="s">
        <v>62</v>
      </c>
      <c r="G382" s="91" t="s">
        <v>267</v>
      </c>
      <c r="H382" s="91" t="s">
        <v>6433</v>
      </c>
      <c r="I382" s="91" t="s">
        <v>2186</v>
      </c>
      <c r="J382" s="92">
        <v>3.1</v>
      </c>
      <c r="K382" s="96" t="s">
        <v>5864</v>
      </c>
      <c r="L382" s="96" t="s">
        <v>215</v>
      </c>
      <c r="M382" s="91">
        <v>2014</v>
      </c>
      <c r="N382" s="90">
        <v>2021</v>
      </c>
      <c r="O382" s="90">
        <v>2025</v>
      </c>
      <c r="P382" s="92">
        <v>8</v>
      </c>
      <c r="Q382" s="93" t="s">
        <v>6133</v>
      </c>
      <c r="R382" s="94">
        <f t="shared" si="18"/>
        <v>2022</v>
      </c>
      <c r="S382" s="90">
        <v>2021</v>
      </c>
      <c r="T382" s="90">
        <v>4</v>
      </c>
      <c r="U382" s="94">
        <f t="shared" si="20"/>
        <v>2025</v>
      </c>
      <c r="V382" s="374"/>
      <c r="W382" s="374"/>
      <c r="X382" s="374"/>
      <c r="Y382" s="370"/>
    </row>
    <row r="383" spans="1:25" s="43" customFormat="1" ht="30" customHeight="1" x14ac:dyDescent="0.2">
      <c r="A383" s="370"/>
      <c r="B383" s="370"/>
      <c r="C383" s="370"/>
      <c r="D383" s="370"/>
      <c r="E383" s="370"/>
      <c r="F383" s="90" t="s">
        <v>62</v>
      </c>
      <c r="G383" s="91" t="s">
        <v>267</v>
      </c>
      <c r="H383" s="91" t="s">
        <v>6433</v>
      </c>
      <c r="I383" s="91" t="s">
        <v>2186</v>
      </c>
      <c r="J383" s="92">
        <v>0.7</v>
      </c>
      <c r="K383" s="96" t="s">
        <v>214</v>
      </c>
      <c r="L383" s="96" t="s">
        <v>314</v>
      </c>
      <c r="M383" s="91">
        <v>2014</v>
      </c>
      <c r="N383" s="90">
        <v>2021</v>
      </c>
      <c r="O383" s="90">
        <v>2025</v>
      </c>
      <c r="P383" s="92">
        <v>8</v>
      </c>
      <c r="Q383" s="93" t="s">
        <v>6133</v>
      </c>
      <c r="R383" s="94">
        <f t="shared" si="18"/>
        <v>2022</v>
      </c>
      <c r="S383" s="90">
        <v>2021</v>
      </c>
      <c r="T383" s="90">
        <v>4</v>
      </c>
      <c r="U383" s="94">
        <f t="shared" si="20"/>
        <v>2025</v>
      </c>
      <c r="V383" s="374"/>
      <c r="W383" s="374"/>
      <c r="X383" s="374"/>
      <c r="Y383" s="370"/>
    </row>
    <row r="384" spans="1:25" s="43" customFormat="1" ht="30" customHeight="1" x14ac:dyDescent="0.2">
      <c r="A384" s="370">
        <v>84</v>
      </c>
      <c r="B384" s="370" t="s">
        <v>6480</v>
      </c>
      <c r="C384" s="370" t="s">
        <v>6481</v>
      </c>
      <c r="D384" s="370" t="s">
        <v>6482</v>
      </c>
      <c r="E384" s="370" t="s">
        <v>6464</v>
      </c>
      <c r="F384" s="90" t="s">
        <v>62</v>
      </c>
      <c r="G384" s="91" t="s">
        <v>267</v>
      </c>
      <c r="H384" s="91" t="s">
        <v>1974</v>
      </c>
      <c r="I384" s="91" t="s">
        <v>6483</v>
      </c>
      <c r="J384" s="92">
        <v>97.3</v>
      </c>
      <c r="K384" s="96" t="s">
        <v>2250</v>
      </c>
      <c r="L384" s="96" t="s">
        <v>1298</v>
      </c>
      <c r="M384" s="91">
        <v>2014</v>
      </c>
      <c r="N384" s="90">
        <v>2021</v>
      </c>
      <c r="O384" s="90">
        <v>2025</v>
      </c>
      <c r="P384" s="92">
        <v>8</v>
      </c>
      <c r="Q384" s="93" t="s">
        <v>6133</v>
      </c>
      <c r="R384" s="94">
        <f t="shared" si="18"/>
        <v>2022</v>
      </c>
      <c r="S384" s="90">
        <v>2021</v>
      </c>
      <c r="T384" s="90">
        <v>4</v>
      </c>
      <c r="U384" s="94">
        <f t="shared" si="20"/>
        <v>2025</v>
      </c>
      <c r="V384" s="374">
        <v>68</v>
      </c>
      <c r="W384" s="374">
        <v>78</v>
      </c>
      <c r="X384" s="374">
        <v>146</v>
      </c>
      <c r="Y384" s="370" t="s">
        <v>7003</v>
      </c>
    </row>
    <row r="385" spans="1:25" s="43" customFormat="1" ht="30" customHeight="1" x14ac:dyDescent="0.2">
      <c r="A385" s="370"/>
      <c r="B385" s="370"/>
      <c r="C385" s="370"/>
      <c r="D385" s="370"/>
      <c r="E385" s="370"/>
      <c r="F385" s="90" t="s">
        <v>62</v>
      </c>
      <c r="G385" s="91" t="s">
        <v>267</v>
      </c>
      <c r="H385" s="91" t="s">
        <v>1974</v>
      </c>
      <c r="I385" s="91" t="s">
        <v>6483</v>
      </c>
      <c r="J385" s="92">
        <v>3.6</v>
      </c>
      <c r="K385" s="96" t="s">
        <v>214</v>
      </c>
      <c r="L385" s="96" t="s">
        <v>314</v>
      </c>
      <c r="M385" s="91">
        <v>2014</v>
      </c>
      <c r="N385" s="90">
        <v>2021</v>
      </c>
      <c r="O385" s="90">
        <v>2025</v>
      </c>
      <c r="P385" s="92">
        <v>8</v>
      </c>
      <c r="Q385" s="93" t="s">
        <v>6133</v>
      </c>
      <c r="R385" s="94">
        <f t="shared" si="18"/>
        <v>2022</v>
      </c>
      <c r="S385" s="90">
        <v>2021</v>
      </c>
      <c r="T385" s="90">
        <v>4</v>
      </c>
      <c r="U385" s="94">
        <f t="shared" si="20"/>
        <v>2025</v>
      </c>
      <c r="V385" s="374"/>
      <c r="W385" s="374"/>
      <c r="X385" s="374"/>
      <c r="Y385" s="370"/>
    </row>
    <row r="386" spans="1:25" s="43" customFormat="1" ht="30" customHeight="1" x14ac:dyDescent="0.2">
      <c r="A386" s="370"/>
      <c r="B386" s="370"/>
      <c r="C386" s="370"/>
      <c r="D386" s="90" t="s">
        <v>6484</v>
      </c>
      <c r="E386" s="370"/>
      <c r="F386" s="90" t="s">
        <v>62</v>
      </c>
      <c r="G386" s="91" t="s">
        <v>267</v>
      </c>
      <c r="H386" s="91" t="s">
        <v>1974</v>
      </c>
      <c r="I386" s="91" t="s">
        <v>6483</v>
      </c>
      <c r="J386" s="92">
        <v>5.4</v>
      </c>
      <c r="K386" s="96" t="s">
        <v>214</v>
      </c>
      <c r="L386" s="96" t="s">
        <v>314</v>
      </c>
      <c r="M386" s="91">
        <v>2014</v>
      </c>
      <c r="N386" s="90">
        <v>2021</v>
      </c>
      <c r="O386" s="90">
        <v>2025</v>
      </c>
      <c r="P386" s="92">
        <v>8</v>
      </c>
      <c r="Q386" s="93" t="s">
        <v>6133</v>
      </c>
      <c r="R386" s="94">
        <f t="shared" si="18"/>
        <v>2022</v>
      </c>
      <c r="S386" s="90">
        <v>2021</v>
      </c>
      <c r="T386" s="90">
        <v>4</v>
      </c>
      <c r="U386" s="94">
        <f t="shared" si="20"/>
        <v>2025</v>
      </c>
      <c r="V386" s="374"/>
      <c r="W386" s="374"/>
      <c r="X386" s="374"/>
      <c r="Y386" s="370"/>
    </row>
    <row r="387" spans="1:25" s="43" customFormat="1" ht="30" customHeight="1" x14ac:dyDescent="0.2">
      <c r="A387" s="370"/>
      <c r="B387" s="370"/>
      <c r="C387" s="370"/>
      <c r="D387" s="90" t="s">
        <v>6485</v>
      </c>
      <c r="E387" s="370"/>
      <c r="F387" s="90" t="s">
        <v>62</v>
      </c>
      <c r="G387" s="91" t="s">
        <v>267</v>
      </c>
      <c r="H387" s="91" t="s">
        <v>1974</v>
      </c>
      <c r="I387" s="91" t="s">
        <v>6483</v>
      </c>
      <c r="J387" s="92">
        <v>10.5</v>
      </c>
      <c r="K387" s="96" t="s">
        <v>5864</v>
      </c>
      <c r="L387" s="96" t="s">
        <v>1298</v>
      </c>
      <c r="M387" s="91">
        <v>2014</v>
      </c>
      <c r="N387" s="90">
        <v>2021</v>
      </c>
      <c r="O387" s="90">
        <v>2025</v>
      </c>
      <c r="P387" s="92">
        <v>8</v>
      </c>
      <c r="Q387" s="93" t="s">
        <v>6133</v>
      </c>
      <c r="R387" s="94">
        <f t="shared" si="18"/>
        <v>2022</v>
      </c>
      <c r="S387" s="90">
        <v>2021</v>
      </c>
      <c r="T387" s="90">
        <v>4</v>
      </c>
      <c r="U387" s="94">
        <f t="shared" si="20"/>
        <v>2025</v>
      </c>
      <c r="V387" s="374"/>
      <c r="W387" s="374"/>
      <c r="X387" s="374"/>
      <c r="Y387" s="370"/>
    </row>
    <row r="388" spans="1:25" s="43" customFormat="1" ht="30" customHeight="1" x14ac:dyDescent="0.2">
      <c r="A388" s="370"/>
      <c r="B388" s="370"/>
      <c r="C388" s="370"/>
      <c r="D388" s="370" t="s">
        <v>6486</v>
      </c>
      <c r="E388" s="370"/>
      <c r="F388" s="90" t="s">
        <v>62</v>
      </c>
      <c r="G388" s="91" t="s">
        <v>267</v>
      </c>
      <c r="H388" s="91" t="s">
        <v>1974</v>
      </c>
      <c r="I388" s="91" t="s">
        <v>6483</v>
      </c>
      <c r="J388" s="92">
        <v>9.8000000000000007</v>
      </c>
      <c r="K388" s="96" t="s">
        <v>5864</v>
      </c>
      <c r="L388" s="96" t="s">
        <v>1298</v>
      </c>
      <c r="M388" s="91">
        <v>2014</v>
      </c>
      <c r="N388" s="90">
        <v>2021</v>
      </c>
      <c r="O388" s="90">
        <v>2025</v>
      </c>
      <c r="P388" s="92">
        <v>8</v>
      </c>
      <c r="Q388" s="93" t="s">
        <v>6133</v>
      </c>
      <c r="R388" s="94">
        <f t="shared" si="18"/>
        <v>2022</v>
      </c>
      <c r="S388" s="90">
        <v>2021</v>
      </c>
      <c r="T388" s="90">
        <v>4</v>
      </c>
      <c r="U388" s="94">
        <f t="shared" si="20"/>
        <v>2025</v>
      </c>
      <c r="V388" s="374"/>
      <c r="W388" s="374"/>
      <c r="X388" s="374"/>
      <c r="Y388" s="370"/>
    </row>
    <row r="389" spans="1:25" s="43" customFormat="1" ht="30" customHeight="1" x14ac:dyDescent="0.2">
      <c r="A389" s="370"/>
      <c r="B389" s="370"/>
      <c r="C389" s="370"/>
      <c r="D389" s="370"/>
      <c r="E389" s="370"/>
      <c r="F389" s="90" t="s">
        <v>62</v>
      </c>
      <c r="G389" s="91" t="s">
        <v>267</v>
      </c>
      <c r="H389" s="91" t="s">
        <v>1974</v>
      </c>
      <c r="I389" s="91" t="s">
        <v>6483</v>
      </c>
      <c r="J389" s="92">
        <v>0.15</v>
      </c>
      <c r="K389" s="96" t="s">
        <v>214</v>
      </c>
      <c r="L389" s="96" t="s">
        <v>314</v>
      </c>
      <c r="M389" s="91">
        <v>2014</v>
      </c>
      <c r="N389" s="90">
        <v>2021</v>
      </c>
      <c r="O389" s="90">
        <v>2025</v>
      </c>
      <c r="P389" s="92">
        <v>8</v>
      </c>
      <c r="Q389" s="93" t="s">
        <v>6133</v>
      </c>
      <c r="R389" s="94">
        <f t="shared" si="18"/>
        <v>2022</v>
      </c>
      <c r="S389" s="90">
        <v>2021</v>
      </c>
      <c r="T389" s="90">
        <v>4</v>
      </c>
      <c r="U389" s="94">
        <f t="shared" si="20"/>
        <v>2025</v>
      </c>
      <c r="V389" s="374"/>
      <c r="W389" s="374"/>
      <c r="X389" s="374"/>
      <c r="Y389" s="370"/>
    </row>
    <row r="390" spans="1:25" s="43" customFormat="1" ht="30" customHeight="1" x14ac:dyDescent="0.2">
      <c r="A390" s="370"/>
      <c r="B390" s="370"/>
      <c r="C390" s="370"/>
      <c r="D390" s="90" t="s">
        <v>6487</v>
      </c>
      <c r="E390" s="370"/>
      <c r="F390" s="90" t="s">
        <v>62</v>
      </c>
      <c r="G390" s="91" t="s">
        <v>267</v>
      </c>
      <c r="H390" s="91" t="s">
        <v>1974</v>
      </c>
      <c r="I390" s="91" t="s">
        <v>6483</v>
      </c>
      <c r="J390" s="92">
        <v>21.85</v>
      </c>
      <c r="K390" s="96" t="s">
        <v>2494</v>
      </c>
      <c r="L390" s="96" t="s">
        <v>213</v>
      </c>
      <c r="M390" s="91">
        <v>2014</v>
      </c>
      <c r="N390" s="90">
        <v>2021</v>
      </c>
      <c r="O390" s="90">
        <v>2025</v>
      </c>
      <c r="P390" s="92">
        <v>8</v>
      </c>
      <c r="Q390" s="93" t="s">
        <v>6133</v>
      </c>
      <c r="R390" s="94">
        <f t="shared" si="18"/>
        <v>2022</v>
      </c>
      <c r="S390" s="90">
        <v>2021</v>
      </c>
      <c r="T390" s="90">
        <v>4</v>
      </c>
      <c r="U390" s="94">
        <f t="shared" si="20"/>
        <v>2025</v>
      </c>
      <c r="V390" s="374"/>
      <c r="W390" s="374"/>
      <c r="X390" s="374"/>
      <c r="Y390" s="370"/>
    </row>
    <row r="391" spans="1:25" s="43" customFormat="1" ht="30" customHeight="1" x14ac:dyDescent="0.2">
      <c r="A391" s="370"/>
      <c r="B391" s="370"/>
      <c r="C391" s="370"/>
      <c r="D391" s="90" t="s">
        <v>6488</v>
      </c>
      <c r="E391" s="370"/>
      <c r="F391" s="90" t="s">
        <v>62</v>
      </c>
      <c r="G391" s="91" t="s">
        <v>267</v>
      </c>
      <c r="H391" s="91" t="s">
        <v>1974</v>
      </c>
      <c r="I391" s="91" t="s">
        <v>6483</v>
      </c>
      <c r="J391" s="92">
        <v>24.85</v>
      </c>
      <c r="K391" s="96" t="s">
        <v>2494</v>
      </c>
      <c r="L391" s="96" t="s">
        <v>213</v>
      </c>
      <c r="M391" s="91">
        <v>2014</v>
      </c>
      <c r="N391" s="90">
        <v>2021</v>
      </c>
      <c r="O391" s="90">
        <v>2025</v>
      </c>
      <c r="P391" s="92">
        <v>8</v>
      </c>
      <c r="Q391" s="93" t="s">
        <v>6133</v>
      </c>
      <c r="R391" s="94">
        <f t="shared" si="18"/>
        <v>2022</v>
      </c>
      <c r="S391" s="90">
        <v>2021</v>
      </c>
      <c r="T391" s="90">
        <v>4</v>
      </c>
      <c r="U391" s="94">
        <f t="shared" si="20"/>
        <v>2025</v>
      </c>
      <c r="V391" s="374"/>
      <c r="W391" s="374"/>
      <c r="X391" s="374"/>
      <c r="Y391" s="370"/>
    </row>
    <row r="392" spans="1:25" s="43" customFormat="1" ht="30" customHeight="1" x14ac:dyDescent="0.2">
      <c r="A392" s="370"/>
      <c r="B392" s="370"/>
      <c r="C392" s="370"/>
      <c r="D392" s="370" t="s">
        <v>6489</v>
      </c>
      <c r="E392" s="370"/>
      <c r="F392" s="90" t="s">
        <v>62</v>
      </c>
      <c r="G392" s="91" t="s">
        <v>267</v>
      </c>
      <c r="H392" s="91" t="s">
        <v>1974</v>
      </c>
      <c r="I392" s="91" t="s">
        <v>6483</v>
      </c>
      <c r="J392" s="92">
        <v>4</v>
      </c>
      <c r="K392" s="96" t="s">
        <v>212</v>
      </c>
      <c r="L392" s="96" t="s">
        <v>215</v>
      </c>
      <c r="M392" s="91">
        <v>2014</v>
      </c>
      <c r="N392" s="90">
        <v>2021</v>
      </c>
      <c r="O392" s="90">
        <v>2025</v>
      </c>
      <c r="P392" s="92">
        <v>8</v>
      </c>
      <c r="Q392" s="93" t="s">
        <v>6133</v>
      </c>
      <c r="R392" s="94">
        <f t="shared" si="18"/>
        <v>2022</v>
      </c>
      <c r="S392" s="90">
        <v>2021</v>
      </c>
      <c r="T392" s="90">
        <v>4</v>
      </c>
      <c r="U392" s="94">
        <f t="shared" si="20"/>
        <v>2025</v>
      </c>
      <c r="V392" s="374"/>
      <c r="W392" s="374"/>
      <c r="X392" s="374"/>
      <c r="Y392" s="370"/>
    </row>
    <row r="393" spans="1:25" s="43" customFormat="1" ht="30" customHeight="1" x14ac:dyDescent="0.2">
      <c r="A393" s="370"/>
      <c r="B393" s="370"/>
      <c r="C393" s="370"/>
      <c r="D393" s="370"/>
      <c r="E393" s="370"/>
      <c r="F393" s="90" t="s">
        <v>62</v>
      </c>
      <c r="G393" s="91" t="s">
        <v>267</v>
      </c>
      <c r="H393" s="91" t="s">
        <v>1974</v>
      </c>
      <c r="I393" s="91" t="s">
        <v>6483</v>
      </c>
      <c r="J393" s="92">
        <v>7.12</v>
      </c>
      <c r="K393" s="96" t="s">
        <v>5864</v>
      </c>
      <c r="L393" s="96" t="s">
        <v>215</v>
      </c>
      <c r="M393" s="91">
        <v>2014</v>
      </c>
      <c r="N393" s="90">
        <v>2021</v>
      </c>
      <c r="O393" s="90">
        <v>2025</v>
      </c>
      <c r="P393" s="92">
        <v>8</v>
      </c>
      <c r="Q393" s="93" t="s">
        <v>6133</v>
      </c>
      <c r="R393" s="94">
        <f t="shared" si="18"/>
        <v>2022</v>
      </c>
      <c r="S393" s="90">
        <v>2021</v>
      </c>
      <c r="T393" s="90">
        <v>4</v>
      </c>
      <c r="U393" s="94">
        <f t="shared" si="20"/>
        <v>2025</v>
      </c>
      <c r="V393" s="374"/>
      <c r="W393" s="374"/>
      <c r="X393" s="374"/>
      <c r="Y393" s="370"/>
    </row>
    <row r="394" spans="1:25" s="43" customFormat="1" ht="30" customHeight="1" x14ac:dyDescent="0.2">
      <c r="A394" s="370"/>
      <c r="B394" s="370"/>
      <c r="C394" s="370"/>
      <c r="D394" s="370"/>
      <c r="E394" s="370"/>
      <c r="F394" s="90" t="s">
        <v>62</v>
      </c>
      <c r="G394" s="91" t="s">
        <v>267</v>
      </c>
      <c r="H394" s="91" t="s">
        <v>1974</v>
      </c>
      <c r="I394" s="91" t="s">
        <v>6483</v>
      </c>
      <c r="J394" s="92">
        <v>0.5</v>
      </c>
      <c r="K394" s="96" t="s">
        <v>5864</v>
      </c>
      <c r="L394" s="96" t="s">
        <v>1298</v>
      </c>
      <c r="M394" s="91">
        <v>2014</v>
      </c>
      <c r="N394" s="90">
        <v>2021</v>
      </c>
      <c r="O394" s="90">
        <v>2025</v>
      </c>
      <c r="P394" s="92">
        <v>8</v>
      </c>
      <c r="Q394" s="93" t="s">
        <v>6133</v>
      </c>
      <c r="R394" s="94">
        <f t="shared" ref="R394:R457" si="21">IF(M394="","",M394+P394)</f>
        <v>2022</v>
      </c>
      <c r="S394" s="90">
        <v>2021</v>
      </c>
      <c r="T394" s="90">
        <v>4</v>
      </c>
      <c r="U394" s="94">
        <f t="shared" si="20"/>
        <v>2025</v>
      </c>
      <c r="V394" s="374"/>
      <c r="W394" s="374"/>
      <c r="X394" s="374"/>
      <c r="Y394" s="370"/>
    </row>
    <row r="395" spans="1:25" s="43" customFormat="1" ht="30" customHeight="1" x14ac:dyDescent="0.2">
      <c r="A395" s="370"/>
      <c r="B395" s="370"/>
      <c r="C395" s="370"/>
      <c r="D395" s="370"/>
      <c r="E395" s="370"/>
      <c r="F395" s="90" t="s">
        <v>62</v>
      </c>
      <c r="G395" s="91" t="s">
        <v>267</v>
      </c>
      <c r="H395" s="91" t="s">
        <v>1974</v>
      </c>
      <c r="I395" s="91" t="s">
        <v>6483</v>
      </c>
      <c r="J395" s="92">
        <v>0.2</v>
      </c>
      <c r="K395" s="96" t="s">
        <v>214</v>
      </c>
      <c r="L395" s="96" t="s">
        <v>314</v>
      </c>
      <c r="M395" s="91">
        <v>2014</v>
      </c>
      <c r="N395" s="90">
        <v>2021</v>
      </c>
      <c r="O395" s="90">
        <v>2025</v>
      </c>
      <c r="P395" s="92">
        <v>8</v>
      </c>
      <c r="Q395" s="93" t="s">
        <v>6133</v>
      </c>
      <c r="R395" s="94">
        <f t="shared" si="21"/>
        <v>2022</v>
      </c>
      <c r="S395" s="90">
        <v>2021</v>
      </c>
      <c r="T395" s="90">
        <v>4</v>
      </c>
      <c r="U395" s="94">
        <f t="shared" si="20"/>
        <v>2025</v>
      </c>
      <c r="V395" s="374"/>
      <c r="W395" s="374"/>
      <c r="X395" s="374"/>
      <c r="Y395" s="370"/>
    </row>
    <row r="396" spans="1:25" s="43" customFormat="1" ht="30" customHeight="1" x14ac:dyDescent="0.2">
      <c r="A396" s="370">
        <v>85</v>
      </c>
      <c r="B396" s="370" t="s">
        <v>6490</v>
      </c>
      <c r="C396" s="370" t="s">
        <v>6491</v>
      </c>
      <c r="D396" s="370" t="s">
        <v>6492</v>
      </c>
      <c r="E396" s="370" t="s">
        <v>6464</v>
      </c>
      <c r="F396" s="90" t="s">
        <v>62</v>
      </c>
      <c r="G396" s="91" t="s">
        <v>267</v>
      </c>
      <c r="H396" s="91" t="s">
        <v>6493</v>
      </c>
      <c r="I396" s="91" t="s">
        <v>6494</v>
      </c>
      <c r="J396" s="92">
        <v>44.5</v>
      </c>
      <c r="K396" s="96" t="s">
        <v>2494</v>
      </c>
      <c r="L396" s="96" t="s">
        <v>213</v>
      </c>
      <c r="M396" s="91">
        <v>2014</v>
      </c>
      <c r="N396" s="90">
        <v>2021</v>
      </c>
      <c r="O396" s="90">
        <v>2025</v>
      </c>
      <c r="P396" s="92">
        <v>8</v>
      </c>
      <c r="Q396" s="93" t="s">
        <v>6133</v>
      </c>
      <c r="R396" s="94">
        <f t="shared" si="21"/>
        <v>2022</v>
      </c>
      <c r="S396" s="90">
        <v>2021</v>
      </c>
      <c r="T396" s="90">
        <v>4</v>
      </c>
      <c r="U396" s="94">
        <f t="shared" si="20"/>
        <v>2025</v>
      </c>
      <c r="V396" s="374">
        <v>25</v>
      </c>
      <c r="W396" s="374">
        <v>24</v>
      </c>
      <c r="X396" s="374">
        <v>49</v>
      </c>
      <c r="Y396" s="370" t="s">
        <v>7003</v>
      </c>
    </row>
    <row r="397" spans="1:25" s="43" customFormat="1" ht="30" customHeight="1" x14ac:dyDescent="0.2">
      <c r="A397" s="370"/>
      <c r="B397" s="370"/>
      <c r="C397" s="370"/>
      <c r="D397" s="370"/>
      <c r="E397" s="370"/>
      <c r="F397" s="90" t="s">
        <v>62</v>
      </c>
      <c r="G397" s="91" t="s">
        <v>267</v>
      </c>
      <c r="H397" s="91" t="s">
        <v>6493</v>
      </c>
      <c r="I397" s="91" t="s">
        <v>6494</v>
      </c>
      <c r="J397" s="92">
        <v>7.4</v>
      </c>
      <c r="K397" s="96" t="s">
        <v>2250</v>
      </c>
      <c r="L397" s="96" t="s">
        <v>1298</v>
      </c>
      <c r="M397" s="91">
        <v>2014</v>
      </c>
      <c r="N397" s="90">
        <v>2021</v>
      </c>
      <c r="O397" s="90">
        <v>2025</v>
      </c>
      <c r="P397" s="92">
        <v>8</v>
      </c>
      <c r="Q397" s="93" t="s">
        <v>6133</v>
      </c>
      <c r="R397" s="94">
        <f t="shared" si="21"/>
        <v>2022</v>
      </c>
      <c r="S397" s="90">
        <v>2021</v>
      </c>
      <c r="T397" s="90">
        <v>4</v>
      </c>
      <c r="U397" s="94">
        <f t="shared" si="20"/>
        <v>2025</v>
      </c>
      <c r="V397" s="374"/>
      <c r="W397" s="374"/>
      <c r="X397" s="374"/>
      <c r="Y397" s="370"/>
    </row>
    <row r="398" spans="1:25" s="43" customFormat="1" ht="30" customHeight="1" x14ac:dyDescent="0.2">
      <c r="A398" s="370"/>
      <c r="B398" s="370"/>
      <c r="C398" s="370"/>
      <c r="D398" s="370"/>
      <c r="E398" s="370"/>
      <c r="F398" s="90" t="s">
        <v>62</v>
      </c>
      <c r="G398" s="91" t="s">
        <v>267</v>
      </c>
      <c r="H398" s="91" t="s">
        <v>6493</v>
      </c>
      <c r="I398" s="91" t="s">
        <v>6494</v>
      </c>
      <c r="J398" s="92">
        <v>0.4</v>
      </c>
      <c r="K398" s="96" t="s">
        <v>212</v>
      </c>
      <c r="L398" s="96" t="s">
        <v>215</v>
      </c>
      <c r="M398" s="91">
        <v>2014</v>
      </c>
      <c r="N398" s="90">
        <v>2021</v>
      </c>
      <c r="O398" s="90">
        <v>2025</v>
      </c>
      <c r="P398" s="92">
        <v>8</v>
      </c>
      <c r="Q398" s="93" t="s">
        <v>6133</v>
      </c>
      <c r="R398" s="94">
        <f t="shared" si="21"/>
        <v>2022</v>
      </c>
      <c r="S398" s="90">
        <v>2021</v>
      </c>
      <c r="T398" s="90">
        <v>4</v>
      </c>
      <c r="U398" s="94">
        <f t="shared" si="20"/>
        <v>2025</v>
      </c>
      <c r="V398" s="374"/>
      <c r="W398" s="374"/>
      <c r="X398" s="374"/>
      <c r="Y398" s="370"/>
    </row>
    <row r="399" spans="1:25" s="43" customFormat="1" ht="30" customHeight="1" x14ac:dyDescent="0.2">
      <c r="A399" s="370">
        <v>86</v>
      </c>
      <c r="B399" s="370" t="s">
        <v>6495</v>
      </c>
      <c r="C399" s="370" t="s">
        <v>6496</v>
      </c>
      <c r="D399" s="370" t="s">
        <v>6497</v>
      </c>
      <c r="E399" s="370" t="s">
        <v>52</v>
      </c>
      <c r="F399" s="90" t="s">
        <v>53</v>
      </c>
      <c r="G399" s="91" t="s">
        <v>6385</v>
      </c>
      <c r="H399" s="91" t="s">
        <v>6498</v>
      </c>
      <c r="I399" s="91" t="s">
        <v>6499</v>
      </c>
      <c r="J399" s="92">
        <v>63</v>
      </c>
      <c r="K399" s="96" t="s">
        <v>6359</v>
      </c>
      <c r="L399" s="96" t="s">
        <v>1115</v>
      </c>
      <c r="M399" s="91">
        <v>2014</v>
      </c>
      <c r="N399" s="370">
        <v>2023</v>
      </c>
      <c r="O399" s="370">
        <v>2025</v>
      </c>
      <c r="P399" s="92">
        <v>6</v>
      </c>
      <c r="Q399" s="93" t="s">
        <v>6133</v>
      </c>
      <c r="R399" s="94">
        <f t="shared" si="21"/>
        <v>2020</v>
      </c>
      <c r="S399" s="90">
        <v>2021</v>
      </c>
      <c r="T399" s="90">
        <v>4</v>
      </c>
      <c r="U399" s="94">
        <f t="shared" ref="U399:U409" si="22">IFERROR(IF(S399="",R399,S399+T399),R399)</f>
        <v>2025</v>
      </c>
      <c r="V399" s="374">
        <v>16</v>
      </c>
      <c r="W399" s="374">
        <v>31</v>
      </c>
      <c r="X399" s="374">
        <v>47</v>
      </c>
      <c r="Y399" s="370" t="s">
        <v>7003</v>
      </c>
    </row>
    <row r="400" spans="1:25" s="43" customFormat="1" ht="30" customHeight="1" x14ac:dyDescent="0.2">
      <c r="A400" s="370"/>
      <c r="B400" s="370"/>
      <c r="C400" s="370"/>
      <c r="D400" s="370"/>
      <c r="E400" s="370"/>
      <c r="F400" s="90" t="s">
        <v>53</v>
      </c>
      <c r="G400" s="91" t="s">
        <v>6385</v>
      </c>
      <c r="H400" s="91" t="s">
        <v>6498</v>
      </c>
      <c r="I400" s="91" t="s">
        <v>6499</v>
      </c>
      <c r="J400" s="92">
        <v>1.3</v>
      </c>
      <c r="K400" s="96" t="s">
        <v>2250</v>
      </c>
      <c r="L400" s="96" t="s">
        <v>213</v>
      </c>
      <c r="M400" s="91">
        <v>2014</v>
      </c>
      <c r="N400" s="370"/>
      <c r="O400" s="370"/>
      <c r="P400" s="92">
        <v>6</v>
      </c>
      <c r="Q400" s="93" t="s">
        <v>6133</v>
      </c>
      <c r="R400" s="94">
        <f t="shared" si="21"/>
        <v>2020</v>
      </c>
      <c r="S400" s="90">
        <v>2021</v>
      </c>
      <c r="T400" s="90">
        <v>4</v>
      </c>
      <c r="U400" s="94">
        <f t="shared" si="22"/>
        <v>2025</v>
      </c>
      <c r="V400" s="374"/>
      <c r="W400" s="374"/>
      <c r="X400" s="374"/>
      <c r="Y400" s="370"/>
    </row>
    <row r="401" spans="1:25" s="43" customFormat="1" ht="30" customHeight="1" x14ac:dyDescent="0.2">
      <c r="A401" s="370"/>
      <c r="B401" s="370"/>
      <c r="C401" s="370"/>
      <c r="D401" s="370"/>
      <c r="E401" s="370"/>
      <c r="F401" s="90" t="s">
        <v>53</v>
      </c>
      <c r="G401" s="91" t="s">
        <v>6385</v>
      </c>
      <c r="H401" s="91" t="s">
        <v>6498</v>
      </c>
      <c r="I401" s="91" t="s">
        <v>6499</v>
      </c>
      <c r="J401" s="92">
        <v>3.2</v>
      </c>
      <c r="K401" s="96" t="s">
        <v>212</v>
      </c>
      <c r="L401" s="96" t="s">
        <v>1298</v>
      </c>
      <c r="M401" s="91">
        <v>2014</v>
      </c>
      <c r="N401" s="370"/>
      <c r="O401" s="370"/>
      <c r="P401" s="92">
        <v>6</v>
      </c>
      <c r="Q401" s="93" t="s">
        <v>6133</v>
      </c>
      <c r="R401" s="94">
        <f t="shared" si="21"/>
        <v>2020</v>
      </c>
      <c r="S401" s="90">
        <v>2021</v>
      </c>
      <c r="T401" s="90">
        <v>4</v>
      </c>
      <c r="U401" s="94">
        <f t="shared" si="22"/>
        <v>2025</v>
      </c>
      <c r="V401" s="374"/>
      <c r="W401" s="374"/>
      <c r="X401" s="374"/>
      <c r="Y401" s="370"/>
    </row>
    <row r="402" spans="1:25" s="43" customFormat="1" ht="30" customHeight="1" x14ac:dyDescent="0.2">
      <c r="A402" s="370">
        <v>87</v>
      </c>
      <c r="B402" s="370" t="s">
        <v>6500</v>
      </c>
      <c r="C402" s="370" t="s">
        <v>6501</v>
      </c>
      <c r="D402" s="370" t="s">
        <v>6502</v>
      </c>
      <c r="E402" s="370" t="s">
        <v>52</v>
      </c>
      <c r="F402" s="90" t="s">
        <v>53</v>
      </c>
      <c r="G402" s="91" t="s">
        <v>6503</v>
      </c>
      <c r="H402" s="91" t="s">
        <v>6504</v>
      </c>
      <c r="I402" s="91" t="s">
        <v>6499</v>
      </c>
      <c r="J402" s="92">
        <v>40.1</v>
      </c>
      <c r="K402" s="96" t="s">
        <v>2494</v>
      </c>
      <c r="L402" s="96" t="s">
        <v>213</v>
      </c>
      <c r="M402" s="91">
        <v>2014</v>
      </c>
      <c r="N402" s="370">
        <v>2023</v>
      </c>
      <c r="O402" s="370">
        <v>2025</v>
      </c>
      <c r="P402" s="92">
        <v>6</v>
      </c>
      <c r="Q402" s="93" t="s">
        <v>6133</v>
      </c>
      <c r="R402" s="94">
        <f t="shared" si="21"/>
        <v>2020</v>
      </c>
      <c r="S402" s="90">
        <v>2020</v>
      </c>
      <c r="T402" s="90">
        <v>6</v>
      </c>
      <c r="U402" s="94">
        <f t="shared" si="22"/>
        <v>2026</v>
      </c>
      <c r="V402" s="374">
        <v>19</v>
      </c>
      <c r="W402" s="374">
        <v>13</v>
      </c>
      <c r="X402" s="374">
        <v>32</v>
      </c>
      <c r="Y402" s="370" t="s">
        <v>7003</v>
      </c>
    </row>
    <row r="403" spans="1:25" s="43" customFormat="1" ht="30" customHeight="1" x14ac:dyDescent="0.2">
      <c r="A403" s="370"/>
      <c r="B403" s="370"/>
      <c r="C403" s="370"/>
      <c r="D403" s="370"/>
      <c r="E403" s="370"/>
      <c r="F403" s="90" t="s">
        <v>53</v>
      </c>
      <c r="G403" s="91" t="s">
        <v>6503</v>
      </c>
      <c r="H403" s="91" t="s">
        <v>6504</v>
      </c>
      <c r="I403" s="91" t="s">
        <v>6499</v>
      </c>
      <c r="J403" s="92">
        <v>6.4</v>
      </c>
      <c r="K403" s="96" t="s">
        <v>212</v>
      </c>
      <c r="L403" s="96" t="s">
        <v>1298</v>
      </c>
      <c r="M403" s="91">
        <v>2014</v>
      </c>
      <c r="N403" s="370"/>
      <c r="O403" s="370"/>
      <c r="P403" s="92">
        <v>6</v>
      </c>
      <c r="Q403" s="93" t="s">
        <v>6133</v>
      </c>
      <c r="R403" s="94">
        <f t="shared" si="21"/>
        <v>2020</v>
      </c>
      <c r="S403" s="90">
        <v>2020</v>
      </c>
      <c r="T403" s="90">
        <v>6</v>
      </c>
      <c r="U403" s="94">
        <f t="shared" si="22"/>
        <v>2026</v>
      </c>
      <c r="V403" s="374"/>
      <c r="W403" s="374"/>
      <c r="X403" s="374"/>
      <c r="Y403" s="370"/>
    </row>
    <row r="404" spans="1:25" s="43" customFormat="1" ht="30" customHeight="1" x14ac:dyDescent="0.2">
      <c r="A404" s="370"/>
      <c r="B404" s="370"/>
      <c r="C404" s="370"/>
      <c r="D404" s="370" t="s">
        <v>6505</v>
      </c>
      <c r="E404" s="370"/>
      <c r="F404" s="90" t="s">
        <v>53</v>
      </c>
      <c r="G404" s="91" t="s">
        <v>6503</v>
      </c>
      <c r="H404" s="91" t="s">
        <v>6504</v>
      </c>
      <c r="I404" s="91" t="s">
        <v>6499</v>
      </c>
      <c r="J404" s="92">
        <v>12.4</v>
      </c>
      <c r="K404" s="96" t="s">
        <v>2494</v>
      </c>
      <c r="L404" s="96" t="s">
        <v>213</v>
      </c>
      <c r="M404" s="91">
        <v>2014</v>
      </c>
      <c r="N404" s="370"/>
      <c r="O404" s="370"/>
      <c r="P404" s="92">
        <v>6</v>
      </c>
      <c r="Q404" s="93" t="s">
        <v>6133</v>
      </c>
      <c r="R404" s="94">
        <f t="shared" si="21"/>
        <v>2020</v>
      </c>
      <c r="S404" s="90">
        <v>2020</v>
      </c>
      <c r="T404" s="90">
        <v>6</v>
      </c>
      <c r="U404" s="94">
        <f t="shared" si="22"/>
        <v>2026</v>
      </c>
      <c r="V404" s="374"/>
      <c r="W404" s="374"/>
      <c r="X404" s="374"/>
      <c r="Y404" s="370"/>
    </row>
    <row r="405" spans="1:25" s="43" customFormat="1" ht="30" customHeight="1" x14ac:dyDescent="0.2">
      <c r="A405" s="370"/>
      <c r="B405" s="370"/>
      <c r="C405" s="370"/>
      <c r="D405" s="370"/>
      <c r="E405" s="370"/>
      <c r="F405" s="90" t="s">
        <v>53</v>
      </c>
      <c r="G405" s="91" t="s">
        <v>6503</v>
      </c>
      <c r="H405" s="91" t="s">
        <v>6504</v>
      </c>
      <c r="I405" s="91" t="s">
        <v>6499</v>
      </c>
      <c r="J405" s="92">
        <v>20.7</v>
      </c>
      <c r="K405" s="96" t="s">
        <v>2250</v>
      </c>
      <c r="L405" s="96" t="s">
        <v>213</v>
      </c>
      <c r="M405" s="91">
        <v>2014</v>
      </c>
      <c r="N405" s="370"/>
      <c r="O405" s="370"/>
      <c r="P405" s="92">
        <v>6</v>
      </c>
      <c r="Q405" s="93" t="s">
        <v>6133</v>
      </c>
      <c r="R405" s="94">
        <f t="shared" si="21"/>
        <v>2020</v>
      </c>
      <c r="S405" s="90">
        <v>2020</v>
      </c>
      <c r="T405" s="90">
        <v>6</v>
      </c>
      <c r="U405" s="94">
        <f t="shared" si="22"/>
        <v>2026</v>
      </c>
      <c r="V405" s="374"/>
      <c r="W405" s="374"/>
      <c r="X405" s="374"/>
      <c r="Y405" s="370"/>
    </row>
    <row r="406" spans="1:25" s="43" customFormat="1" ht="30" customHeight="1" x14ac:dyDescent="0.2">
      <c r="A406" s="370"/>
      <c r="B406" s="370"/>
      <c r="C406" s="370"/>
      <c r="D406" s="370"/>
      <c r="E406" s="370"/>
      <c r="F406" s="90" t="s">
        <v>53</v>
      </c>
      <c r="G406" s="91" t="s">
        <v>6503</v>
      </c>
      <c r="H406" s="91" t="s">
        <v>6504</v>
      </c>
      <c r="I406" s="91" t="s">
        <v>6499</v>
      </c>
      <c r="J406" s="92">
        <v>0.7</v>
      </c>
      <c r="K406" s="96" t="s">
        <v>212</v>
      </c>
      <c r="L406" s="96" t="s">
        <v>1298</v>
      </c>
      <c r="M406" s="91">
        <v>2014</v>
      </c>
      <c r="N406" s="370"/>
      <c r="O406" s="370"/>
      <c r="P406" s="92">
        <v>6</v>
      </c>
      <c r="Q406" s="93" t="s">
        <v>6133</v>
      </c>
      <c r="R406" s="94">
        <f t="shared" si="21"/>
        <v>2020</v>
      </c>
      <c r="S406" s="90">
        <v>2020</v>
      </c>
      <c r="T406" s="90">
        <v>6</v>
      </c>
      <c r="U406" s="94">
        <f t="shared" si="22"/>
        <v>2026</v>
      </c>
      <c r="V406" s="374"/>
      <c r="W406" s="374"/>
      <c r="X406" s="374"/>
      <c r="Y406" s="370"/>
    </row>
    <row r="407" spans="1:25" s="43" customFormat="1" ht="30" customHeight="1" x14ac:dyDescent="0.2">
      <c r="A407" s="370">
        <v>88</v>
      </c>
      <c r="B407" s="370" t="s">
        <v>6506</v>
      </c>
      <c r="C407" s="370" t="s">
        <v>6507</v>
      </c>
      <c r="D407" s="370" t="s">
        <v>871</v>
      </c>
      <c r="E407" s="370" t="s">
        <v>52</v>
      </c>
      <c r="F407" s="90" t="s">
        <v>57</v>
      </c>
      <c r="G407" s="91" t="s">
        <v>6503</v>
      </c>
      <c r="H407" s="91" t="s">
        <v>6508</v>
      </c>
      <c r="I407" s="91" t="s">
        <v>6206</v>
      </c>
      <c r="J407" s="92">
        <v>16.899999999999999</v>
      </c>
      <c r="K407" s="96" t="s">
        <v>2494</v>
      </c>
      <c r="L407" s="96" t="s">
        <v>213</v>
      </c>
      <c r="M407" s="91">
        <v>2014</v>
      </c>
      <c r="N407" s="90">
        <v>2023</v>
      </c>
      <c r="O407" s="90">
        <v>2025</v>
      </c>
      <c r="P407" s="92">
        <v>6</v>
      </c>
      <c r="Q407" s="93" t="s">
        <v>6133</v>
      </c>
      <c r="R407" s="94">
        <f t="shared" si="21"/>
        <v>2020</v>
      </c>
      <c r="S407" s="90">
        <v>2020</v>
      </c>
      <c r="T407" s="90">
        <v>6</v>
      </c>
      <c r="U407" s="94">
        <f t="shared" si="22"/>
        <v>2026</v>
      </c>
      <c r="V407" s="374">
        <v>11</v>
      </c>
      <c r="W407" s="374">
        <v>4</v>
      </c>
      <c r="X407" s="374">
        <v>15</v>
      </c>
      <c r="Y407" s="370" t="s">
        <v>7003</v>
      </c>
    </row>
    <row r="408" spans="1:25" s="43" customFormat="1" ht="30" customHeight="1" x14ac:dyDescent="0.2">
      <c r="A408" s="370"/>
      <c r="B408" s="370"/>
      <c r="C408" s="370"/>
      <c r="D408" s="370"/>
      <c r="E408" s="370"/>
      <c r="F408" s="90" t="s">
        <v>6509</v>
      </c>
      <c r="G408" s="91" t="s">
        <v>6503</v>
      </c>
      <c r="H408" s="91" t="s">
        <v>6508</v>
      </c>
      <c r="I408" s="91" t="s">
        <v>6206</v>
      </c>
      <c r="J408" s="92">
        <v>36.700000000000003</v>
      </c>
      <c r="K408" s="96" t="s">
        <v>2250</v>
      </c>
      <c r="L408" s="96" t="s">
        <v>213</v>
      </c>
      <c r="M408" s="91">
        <v>2014</v>
      </c>
      <c r="N408" s="90">
        <v>2023</v>
      </c>
      <c r="O408" s="90">
        <v>2025</v>
      </c>
      <c r="P408" s="92">
        <v>6</v>
      </c>
      <c r="Q408" s="93" t="s">
        <v>6133</v>
      </c>
      <c r="R408" s="94">
        <f t="shared" si="21"/>
        <v>2020</v>
      </c>
      <c r="S408" s="90">
        <v>2020</v>
      </c>
      <c r="T408" s="90">
        <v>6</v>
      </c>
      <c r="U408" s="94">
        <f t="shared" si="22"/>
        <v>2026</v>
      </c>
      <c r="V408" s="374"/>
      <c r="W408" s="374"/>
      <c r="X408" s="374"/>
      <c r="Y408" s="370"/>
    </row>
    <row r="409" spans="1:25" s="43" customFormat="1" ht="30" customHeight="1" x14ac:dyDescent="0.2">
      <c r="A409" s="370"/>
      <c r="B409" s="370"/>
      <c r="C409" s="370"/>
      <c r="D409" s="370"/>
      <c r="E409" s="370"/>
      <c r="F409" s="90" t="s">
        <v>57</v>
      </c>
      <c r="G409" s="91" t="s">
        <v>6503</v>
      </c>
      <c r="H409" s="91" t="s">
        <v>6508</v>
      </c>
      <c r="I409" s="91" t="s">
        <v>6206</v>
      </c>
      <c r="J409" s="92">
        <v>0.9</v>
      </c>
      <c r="K409" s="96" t="s">
        <v>212</v>
      </c>
      <c r="L409" s="96" t="s">
        <v>1298</v>
      </c>
      <c r="M409" s="91">
        <v>2014</v>
      </c>
      <c r="N409" s="90">
        <v>2023</v>
      </c>
      <c r="O409" s="90">
        <v>2025</v>
      </c>
      <c r="P409" s="92">
        <v>6</v>
      </c>
      <c r="Q409" s="93" t="s">
        <v>6133</v>
      </c>
      <c r="R409" s="94">
        <f t="shared" si="21"/>
        <v>2020</v>
      </c>
      <c r="S409" s="90">
        <v>2020</v>
      </c>
      <c r="T409" s="90">
        <v>6</v>
      </c>
      <c r="U409" s="94">
        <f t="shared" si="22"/>
        <v>2026</v>
      </c>
      <c r="V409" s="374"/>
      <c r="W409" s="374"/>
      <c r="X409" s="374"/>
      <c r="Y409" s="370"/>
    </row>
    <row r="410" spans="1:25" s="43" customFormat="1" ht="30" customHeight="1" x14ac:dyDescent="0.2">
      <c r="A410" s="370">
        <v>89</v>
      </c>
      <c r="B410" s="370" t="s">
        <v>6510</v>
      </c>
      <c r="C410" s="370" t="s">
        <v>6511</v>
      </c>
      <c r="D410" s="370" t="s">
        <v>6512</v>
      </c>
      <c r="E410" s="370" t="s">
        <v>52</v>
      </c>
      <c r="F410" s="90" t="s">
        <v>4009</v>
      </c>
      <c r="G410" s="91" t="s">
        <v>347</v>
      </c>
      <c r="H410" s="91" t="s">
        <v>6513</v>
      </c>
      <c r="I410" s="91" t="s">
        <v>6514</v>
      </c>
      <c r="J410" s="92">
        <v>96.9</v>
      </c>
      <c r="K410" s="96" t="s">
        <v>6359</v>
      </c>
      <c r="L410" s="96" t="s">
        <v>1115</v>
      </c>
      <c r="M410" s="91">
        <v>2014</v>
      </c>
      <c r="N410" s="370">
        <v>2023</v>
      </c>
      <c r="O410" s="370">
        <v>2025</v>
      </c>
      <c r="P410" s="92">
        <v>6</v>
      </c>
      <c r="Q410" s="93" t="s">
        <v>6133</v>
      </c>
      <c r="R410" s="94">
        <f t="shared" si="21"/>
        <v>2020</v>
      </c>
      <c r="S410" s="90">
        <v>2020</v>
      </c>
      <c r="T410" s="90">
        <v>6</v>
      </c>
      <c r="U410" s="94">
        <f t="shared" ref="U410:U461" si="23">IFERROR(IF(S410="",R410,S410+T410),R410)</f>
        <v>2026</v>
      </c>
      <c r="V410" s="374">
        <v>4</v>
      </c>
      <c r="W410" s="374"/>
      <c r="X410" s="374">
        <v>4</v>
      </c>
      <c r="Y410" s="370" t="s">
        <v>7003</v>
      </c>
    </row>
    <row r="411" spans="1:25" s="43" customFormat="1" ht="30" customHeight="1" x14ac:dyDescent="0.2">
      <c r="A411" s="370"/>
      <c r="B411" s="370"/>
      <c r="C411" s="370"/>
      <c r="D411" s="370"/>
      <c r="E411" s="370"/>
      <c r="F411" s="90" t="s">
        <v>4009</v>
      </c>
      <c r="G411" s="91" t="s">
        <v>347</v>
      </c>
      <c r="H411" s="91" t="s">
        <v>6513</v>
      </c>
      <c r="I411" s="91" t="s">
        <v>6514</v>
      </c>
      <c r="J411" s="92">
        <v>0.3</v>
      </c>
      <c r="K411" s="96" t="s">
        <v>214</v>
      </c>
      <c r="L411" s="96" t="s">
        <v>215</v>
      </c>
      <c r="M411" s="91">
        <v>2014</v>
      </c>
      <c r="N411" s="370"/>
      <c r="O411" s="370"/>
      <c r="P411" s="92">
        <v>6</v>
      </c>
      <c r="Q411" s="93" t="s">
        <v>6133</v>
      </c>
      <c r="R411" s="94">
        <f t="shared" si="21"/>
        <v>2020</v>
      </c>
      <c r="S411" s="90">
        <v>2020</v>
      </c>
      <c r="T411" s="90">
        <v>6</v>
      </c>
      <c r="U411" s="94">
        <f t="shared" si="23"/>
        <v>2026</v>
      </c>
      <c r="V411" s="374"/>
      <c r="W411" s="374"/>
      <c r="X411" s="374"/>
      <c r="Y411" s="370"/>
    </row>
    <row r="412" spans="1:25" s="43" customFormat="1" ht="30" customHeight="1" x14ac:dyDescent="0.2">
      <c r="A412" s="90">
        <v>90</v>
      </c>
      <c r="B412" s="90" t="s">
        <v>6515</v>
      </c>
      <c r="C412" s="90" t="s">
        <v>6516</v>
      </c>
      <c r="D412" s="90" t="s">
        <v>6517</v>
      </c>
      <c r="E412" s="90" t="s">
        <v>6518</v>
      </c>
      <c r="F412" s="90" t="s">
        <v>62</v>
      </c>
      <c r="G412" s="91" t="s">
        <v>6519</v>
      </c>
      <c r="H412" s="91" t="s">
        <v>2367</v>
      </c>
      <c r="I412" s="91" t="s">
        <v>2309</v>
      </c>
      <c r="J412" s="92">
        <v>31.2</v>
      </c>
      <c r="K412" s="96" t="s">
        <v>2250</v>
      </c>
      <c r="L412" s="96" t="s">
        <v>213</v>
      </c>
      <c r="M412" s="91">
        <v>2014</v>
      </c>
      <c r="N412" s="90">
        <v>2021</v>
      </c>
      <c r="O412" s="90">
        <v>2025</v>
      </c>
      <c r="P412" s="92">
        <v>8</v>
      </c>
      <c r="Q412" s="93" t="s">
        <v>6133</v>
      </c>
      <c r="R412" s="94">
        <f t="shared" si="21"/>
        <v>2022</v>
      </c>
      <c r="S412" s="90">
        <v>2021</v>
      </c>
      <c r="T412" s="90">
        <v>4</v>
      </c>
      <c r="U412" s="94">
        <f t="shared" si="23"/>
        <v>2025</v>
      </c>
      <c r="V412" s="322">
        <v>11</v>
      </c>
      <c r="W412" s="322">
        <v>11</v>
      </c>
      <c r="X412" s="322">
        <v>22</v>
      </c>
      <c r="Y412" s="90" t="s">
        <v>7003</v>
      </c>
    </row>
    <row r="413" spans="1:25" s="43" customFormat="1" ht="30" customHeight="1" x14ac:dyDescent="0.2">
      <c r="A413" s="90">
        <v>91</v>
      </c>
      <c r="B413" s="325" t="s">
        <v>6520</v>
      </c>
      <c r="C413" s="90" t="s">
        <v>6521</v>
      </c>
      <c r="D413" s="90" t="s">
        <v>6522</v>
      </c>
      <c r="E413" s="90" t="s">
        <v>6518</v>
      </c>
      <c r="F413" s="90" t="s">
        <v>62</v>
      </c>
      <c r="G413" s="91" t="s">
        <v>6519</v>
      </c>
      <c r="H413" s="91" t="s">
        <v>2367</v>
      </c>
      <c r="I413" s="91" t="s">
        <v>2309</v>
      </c>
      <c r="J413" s="92">
        <v>0.2</v>
      </c>
      <c r="K413" s="96" t="s">
        <v>212</v>
      </c>
      <c r="L413" s="96" t="s">
        <v>1298</v>
      </c>
      <c r="M413" s="91">
        <v>2014</v>
      </c>
      <c r="N413" s="90">
        <v>2021</v>
      </c>
      <c r="O413" s="90">
        <v>2025</v>
      </c>
      <c r="P413" s="92">
        <v>8</v>
      </c>
      <c r="Q413" s="93" t="s">
        <v>6133</v>
      </c>
      <c r="R413" s="94">
        <f t="shared" si="21"/>
        <v>2022</v>
      </c>
      <c r="S413" s="90">
        <v>2021</v>
      </c>
      <c r="T413" s="90">
        <v>4</v>
      </c>
      <c r="U413" s="94">
        <f t="shared" si="23"/>
        <v>2025</v>
      </c>
      <c r="V413" s="322">
        <v>1</v>
      </c>
      <c r="W413" s="322">
        <v>2</v>
      </c>
      <c r="X413" s="322">
        <v>3</v>
      </c>
      <c r="Y413" s="90" t="s">
        <v>7003</v>
      </c>
    </row>
    <row r="414" spans="1:25" s="43" customFormat="1" ht="30" customHeight="1" x14ac:dyDescent="0.2">
      <c r="A414" s="370">
        <v>92</v>
      </c>
      <c r="B414" s="370" t="s">
        <v>6523</v>
      </c>
      <c r="C414" s="370" t="s">
        <v>6524</v>
      </c>
      <c r="D414" s="370" t="s">
        <v>6525</v>
      </c>
      <c r="E414" s="370" t="s">
        <v>159</v>
      </c>
      <c r="F414" s="90" t="s">
        <v>62</v>
      </c>
      <c r="G414" s="91" t="s">
        <v>6519</v>
      </c>
      <c r="H414" s="91" t="s">
        <v>6526</v>
      </c>
      <c r="I414" s="91" t="s">
        <v>1807</v>
      </c>
      <c r="J414" s="92">
        <v>55.5</v>
      </c>
      <c r="K414" s="96" t="s">
        <v>2357</v>
      </c>
      <c r="L414" s="96" t="s">
        <v>1298</v>
      </c>
      <c r="M414" s="91">
        <v>2014</v>
      </c>
      <c r="N414" s="90">
        <v>2021</v>
      </c>
      <c r="O414" s="90">
        <v>2025</v>
      </c>
      <c r="P414" s="92">
        <v>8</v>
      </c>
      <c r="Q414" s="93" t="s">
        <v>6133</v>
      </c>
      <c r="R414" s="94">
        <f t="shared" si="21"/>
        <v>2022</v>
      </c>
      <c r="S414" s="90">
        <v>2021</v>
      </c>
      <c r="T414" s="90">
        <v>4</v>
      </c>
      <c r="U414" s="94">
        <f t="shared" si="23"/>
        <v>2025</v>
      </c>
      <c r="V414" s="374">
        <v>36</v>
      </c>
      <c r="W414" s="374">
        <v>37</v>
      </c>
      <c r="X414" s="374">
        <v>73</v>
      </c>
      <c r="Y414" s="370" t="s">
        <v>7003</v>
      </c>
    </row>
    <row r="415" spans="1:25" s="43" customFormat="1" ht="30" customHeight="1" x14ac:dyDescent="0.2">
      <c r="A415" s="370"/>
      <c r="B415" s="370"/>
      <c r="C415" s="370"/>
      <c r="D415" s="370"/>
      <c r="E415" s="370"/>
      <c r="F415" s="90" t="s">
        <v>62</v>
      </c>
      <c r="G415" s="91" t="s">
        <v>6519</v>
      </c>
      <c r="H415" s="91" t="s">
        <v>6526</v>
      </c>
      <c r="I415" s="91" t="s">
        <v>1807</v>
      </c>
      <c r="J415" s="92">
        <v>1.1000000000000001</v>
      </c>
      <c r="K415" s="96" t="s">
        <v>2110</v>
      </c>
      <c r="L415" s="96" t="s">
        <v>215</v>
      </c>
      <c r="M415" s="91">
        <v>2014</v>
      </c>
      <c r="N415" s="90">
        <v>2021</v>
      </c>
      <c r="O415" s="90">
        <v>2025</v>
      </c>
      <c r="P415" s="92">
        <v>8</v>
      </c>
      <c r="Q415" s="93" t="s">
        <v>6133</v>
      </c>
      <c r="R415" s="94">
        <f t="shared" si="21"/>
        <v>2022</v>
      </c>
      <c r="S415" s="90">
        <v>2021</v>
      </c>
      <c r="T415" s="90">
        <v>4</v>
      </c>
      <c r="U415" s="94">
        <f t="shared" si="23"/>
        <v>2025</v>
      </c>
      <c r="V415" s="374"/>
      <c r="W415" s="374"/>
      <c r="X415" s="374"/>
      <c r="Y415" s="370"/>
    </row>
    <row r="416" spans="1:25" s="43" customFormat="1" ht="30" customHeight="1" x14ac:dyDescent="0.2">
      <c r="A416" s="370"/>
      <c r="B416" s="370"/>
      <c r="C416" s="370"/>
      <c r="D416" s="370"/>
      <c r="E416" s="370"/>
      <c r="F416" s="90" t="s">
        <v>62</v>
      </c>
      <c r="G416" s="91" t="s">
        <v>6519</v>
      </c>
      <c r="H416" s="91" t="s">
        <v>6526</v>
      </c>
      <c r="I416" s="91" t="s">
        <v>1807</v>
      </c>
      <c r="J416" s="92">
        <v>0.6</v>
      </c>
      <c r="K416" s="96" t="s">
        <v>212</v>
      </c>
      <c r="L416" s="96" t="s">
        <v>1298</v>
      </c>
      <c r="M416" s="91">
        <v>2014</v>
      </c>
      <c r="N416" s="90">
        <v>2021</v>
      </c>
      <c r="O416" s="90">
        <v>2025</v>
      </c>
      <c r="P416" s="92">
        <v>8</v>
      </c>
      <c r="Q416" s="93" t="s">
        <v>6133</v>
      </c>
      <c r="R416" s="94">
        <f t="shared" si="21"/>
        <v>2022</v>
      </c>
      <c r="S416" s="90">
        <v>2021</v>
      </c>
      <c r="T416" s="90">
        <v>4</v>
      </c>
      <c r="U416" s="94">
        <f t="shared" si="23"/>
        <v>2025</v>
      </c>
      <c r="V416" s="374"/>
      <c r="W416" s="374"/>
      <c r="X416" s="374"/>
      <c r="Y416" s="370"/>
    </row>
    <row r="417" spans="1:25" s="43" customFormat="1" ht="30" customHeight="1" x14ac:dyDescent="0.2">
      <c r="A417" s="370"/>
      <c r="B417" s="370"/>
      <c r="C417" s="370"/>
      <c r="D417" s="370"/>
      <c r="E417" s="370"/>
      <c r="F417" s="90" t="s">
        <v>62</v>
      </c>
      <c r="G417" s="91" t="s">
        <v>6519</v>
      </c>
      <c r="H417" s="91" t="s">
        <v>6526</v>
      </c>
      <c r="I417" s="91" t="s">
        <v>1807</v>
      </c>
      <c r="J417" s="92">
        <v>0.3</v>
      </c>
      <c r="K417" s="96" t="s">
        <v>214</v>
      </c>
      <c r="L417" s="96" t="s">
        <v>314</v>
      </c>
      <c r="M417" s="91">
        <v>2014</v>
      </c>
      <c r="N417" s="90">
        <v>2021</v>
      </c>
      <c r="O417" s="90">
        <v>2025</v>
      </c>
      <c r="P417" s="92">
        <v>8</v>
      </c>
      <c r="Q417" s="93" t="s">
        <v>6133</v>
      </c>
      <c r="R417" s="94">
        <f t="shared" si="21"/>
        <v>2022</v>
      </c>
      <c r="S417" s="90">
        <v>2021</v>
      </c>
      <c r="T417" s="90">
        <v>4</v>
      </c>
      <c r="U417" s="94">
        <f t="shared" si="23"/>
        <v>2025</v>
      </c>
      <c r="V417" s="374"/>
      <c r="W417" s="374"/>
      <c r="X417" s="374"/>
      <c r="Y417" s="370"/>
    </row>
    <row r="418" spans="1:25" s="43" customFormat="1" ht="30" customHeight="1" x14ac:dyDescent="0.2">
      <c r="A418" s="90">
        <v>93</v>
      </c>
      <c r="B418" s="90" t="s">
        <v>6527</v>
      </c>
      <c r="C418" s="90" t="s">
        <v>6528</v>
      </c>
      <c r="D418" s="90" t="s">
        <v>6529</v>
      </c>
      <c r="E418" s="90" t="s">
        <v>159</v>
      </c>
      <c r="F418" s="90" t="s">
        <v>62</v>
      </c>
      <c r="G418" s="91" t="s">
        <v>6519</v>
      </c>
      <c r="H418" s="91" t="s">
        <v>6526</v>
      </c>
      <c r="I418" s="91" t="s">
        <v>1807</v>
      </c>
      <c r="J418" s="92">
        <v>0.1</v>
      </c>
      <c r="K418" s="96" t="s">
        <v>212</v>
      </c>
      <c r="L418" s="96" t="s">
        <v>215</v>
      </c>
      <c r="M418" s="91">
        <v>2014</v>
      </c>
      <c r="N418" s="90">
        <v>2023</v>
      </c>
      <c r="O418" s="90">
        <v>2025</v>
      </c>
      <c r="P418" s="92">
        <v>8</v>
      </c>
      <c r="Q418" s="93" t="s">
        <v>6133</v>
      </c>
      <c r="R418" s="94">
        <f t="shared" si="21"/>
        <v>2022</v>
      </c>
      <c r="S418" s="90">
        <v>2021</v>
      </c>
      <c r="T418" s="90">
        <v>4</v>
      </c>
      <c r="U418" s="94">
        <f t="shared" si="23"/>
        <v>2025</v>
      </c>
      <c r="V418" s="322">
        <v>1</v>
      </c>
      <c r="W418" s="322">
        <v>1</v>
      </c>
      <c r="X418" s="322">
        <v>2</v>
      </c>
      <c r="Y418" s="90" t="s">
        <v>7003</v>
      </c>
    </row>
    <row r="419" spans="1:25" s="43" customFormat="1" ht="30" customHeight="1" x14ac:dyDescent="0.2">
      <c r="A419" s="370">
        <v>94</v>
      </c>
      <c r="B419" s="370" t="s">
        <v>6530</v>
      </c>
      <c r="C419" s="370" t="s">
        <v>6531</v>
      </c>
      <c r="D419" s="370" t="s">
        <v>6532</v>
      </c>
      <c r="E419" s="370" t="s">
        <v>159</v>
      </c>
      <c r="F419" s="90" t="s">
        <v>62</v>
      </c>
      <c r="G419" s="91" t="s">
        <v>267</v>
      </c>
      <c r="H419" s="91" t="s">
        <v>6533</v>
      </c>
      <c r="I419" s="91" t="s">
        <v>1807</v>
      </c>
      <c r="J419" s="92">
        <v>68.7</v>
      </c>
      <c r="K419" s="96" t="s">
        <v>2250</v>
      </c>
      <c r="L419" s="96" t="s">
        <v>1298</v>
      </c>
      <c r="M419" s="91">
        <v>2014</v>
      </c>
      <c r="N419" s="90">
        <v>2023</v>
      </c>
      <c r="O419" s="90">
        <v>2025</v>
      </c>
      <c r="P419" s="92">
        <v>8</v>
      </c>
      <c r="Q419" s="93" t="s">
        <v>6133</v>
      </c>
      <c r="R419" s="94">
        <f t="shared" si="21"/>
        <v>2022</v>
      </c>
      <c r="S419" s="90">
        <v>2021</v>
      </c>
      <c r="T419" s="90">
        <v>4</v>
      </c>
      <c r="U419" s="94">
        <f t="shared" si="23"/>
        <v>2025</v>
      </c>
      <c r="V419" s="374">
        <v>32</v>
      </c>
      <c r="W419" s="374">
        <v>12</v>
      </c>
      <c r="X419" s="374">
        <v>44</v>
      </c>
      <c r="Y419" s="370" t="s">
        <v>7003</v>
      </c>
    </row>
    <row r="420" spans="1:25" s="43" customFormat="1" ht="30" customHeight="1" x14ac:dyDescent="0.2">
      <c r="A420" s="370"/>
      <c r="B420" s="370"/>
      <c r="C420" s="370"/>
      <c r="D420" s="370"/>
      <c r="E420" s="370"/>
      <c r="F420" s="90" t="s">
        <v>62</v>
      </c>
      <c r="G420" s="91" t="s">
        <v>267</v>
      </c>
      <c r="H420" s="91" t="s">
        <v>6533</v>
      </c>
      <c r="I420" s="91" t="s">
        <v>1807</v>
      </c>
      <c r="J420" s="92">
        <v>3</v>
      </c>
      <c r="K420" s="96" t="s">
        <v>212</v>
      </c>
      <c r="L420" s="96" t="s">
        <v>215</v>
      </c>
      <c r="M420" s="91">
        <v>2014</v>
      </c>
      <c r="N420" s="90">
        <v>2023</v>
      </c>
      <c r="O420" s="90">
        <v>2025</v>
      </c>
      <c r="P420" s="92">
        <v>8</v>
      </c>
      <c r="Q420" s="93" t="s">
        <v>6133</v>
      </c>
      <c r="R420" s="94">
        <f t="shared" si="21"/>
        <v>2022</v>
      </c>
      <c r="S420" s="90">
        <v>2021</v>
      </c>
      <c r="T420" s="90">
        <v>4</v>
      </c>
      <c r="U420" s="94">
        <f t="shared" si="23"/>
        <v>2025</v>
      </c>
      <c r="V420" s="374"/>
      <c r="W420" s="374"/>
      <c r="X420" s="374"/>
      <c r="Y420" s="370"/>
    </row>
    <row r="421" spans="1:25" s="43" customFormat="1" ht="30" customHeight="1" x14ac:dyDescent="0.2">
      <c r="A421" s="370"/>
      <c r="B421" s="370"/>
      <c r="C421" s="370"/>
      <c r="D421" s="370"/>
      <c r="E421" s="370"/>
      <c r="F421" s="90" t="s">
        <v>62</v>
      </c>
      <c r="G421" s="91" t="s">
        <v>267</v>
      </c>
      <c r="H421" s="91" t="s">
        <v>6533</v>
      </c>
      <c r="I421" s="91" t="s">
        <v>1807</v>
      </c>
      <c r="J421" s="92">
        <v>0.2</v>
      </c>
      <c r="K421" s="96" t="s">
        <v>214</v>
      </c>
      <c r="L421" s="96" t="s">
        <v>314</v>
      </c>
      <c r="M421" s="91">
        <v>2014</v>
      </c>
      <c r="N421" s="90">
        <v>2023</v>
      </c>
      <c r="O421" s="90">
        <v>2025</v>
      </c>
      <c r="P421" s="92">
        <v>8</v>
      </c>
      <c r="Q421" s="93" t="s">
        <v>6133</v>
      </c>
      <c r="R421" s="94">
        <f t="shared" si="21"/>
        <v>2022</v>
      </c>
      <c r="S421" s="90">
        <v>2021</v>
      </c>
      <c r="T421" s="90">
        <v>4</v>
      </c>
      <c r="U421" s="94">
        <f t="shared" si="23"/>
        <v>2025</v>
      </c>
      <c r="V421" s="374"/>
      <c r="W421" s="374"/>
      <c r="X421" s="374"/>
      <c r="Y421" s="370"/>
    </row>
    <row r="422" spans="1:25" s="43" customFormat="1" ht="30" customHeight="1" x14ac:dyDescent="0.2">
      <c r="A422" s="90">
        <v>95</v>
      </c>
      <c r="B422" s="325" t="s">
        <v>6534</v>
      </c>
      <c r="C422" s="90" t="s">
        <v>6535</v>
      </c>
      <c r="D422" s="90" t="s">
        <v>6536</v>
      </c>
      <c r="E422" s="90" t="s">
        <v>159</v>
      </c>
      <c r="F422" s="90" t="s">
        <v>62</v>
      </c>
      <c r="G422" s="91" t="s">
        <v>267</v>
      </c>
      <c r="H422" s="91" t="s">
        <v>6533</v>
      </c>
      <c r="I422" s="91" t="s">
        <v>1807</v>
      </c>
      <c r="J422" s="92">
        <v>0.2</v>
      </c>
      <c r="K422" s="96" t="s">
        <v>214</v>
      </c>
      <c r="L422" s="96" t="s">
        <v>314</v>
      </c>
      <c r="M422" s="91">
        <v>2014</v>
      </c>
      <c r="N422" s="90">
        <v>2022</v>
      </c>
      <c r="O422" s="90">
        <v>2025</v>
      </c>
      <c r="P422" s="92">
        <v>8</v>
      </c>
      <c r="Q422" s="93" t="s">
        <v>6133</v>
      </c>
      <c r="R422" s="94">
        <f t="shared" si="21"/>
        <v>2022</v>
      </c>
      <c r="S422" s="90">
        <v>2021</v>
      </c>
      <c r="T422" s="90">
        <v>4</v>
      </c>
      <c r="U422" s="94">
        <f t="shared" si="23"/>
        <v>2025</v>
      </c>
      <c r="V422" s="322">
        <v>2</v>
      </c>
      <c r="W422" s="322">
        <v>2</v>
      </c>
      <c r="X422" s="322">
        <v>4</v>
      </c>
      <c r="Y422" s="90" t="s">
        <v>7003</v>
      </c>
    </row>
    <row r="423" spans="1:25" s="43" customFormat="1" ht="30" customHeight="1" x14ac:dyDescent="0.2">
      <c r="A423" s="370">
        <v>96</v>
      </c>
      <c r="B423" s="370" t="s">
        <v>6537</v>
      </c>
      <c r="C423" s="370" t="s">
        <v>6538</v>
      </c>
      <c r="D423" s="370" t="s">
        <v>6532</v>
      </c>
      <c r="E423" s="370" t="s">
        <v>159</v>
      </c>
      <c r="F423" s="90" t="s">
        <v>62</v>
      </c>
      <c r="G423" s="91" t="s">
        <v>267</v>
      </c>
      <c r="H423" s="91" t="s">
        <v>6255</v>
      </c>
      <c r="I423" s="91" t="s">
        <v>2527</v>
      </c>
      <c r="J423" s="92">
        <v>58</v>
      </c>
      <c r="K423" s="96" t="s">
        <v>2250</v>
      </c>
      <c r="L423" s="96" t="s">
        <v>1298</v>
      </c>
      <c r="M423" s="91">
        <v>2014</v>
      </c>
      <c r="N423" s="90">
        <v>2023</v>
      </c>
      <c r="O423" s="90">
        <v>2025</v>
      </c>
      <c r="P423" s="92">
        <v>8</v>
      </c>
      <c r="Q423" s="93" t="s">
        <v>6133</v>
      </c>
      <c r="R423" s="94">
        <f t="shared" si="21"/>
        <v>2022</v>
      </c>
      <c r="S423" s="90">
        <v>2021</v>
      </c>
      <c r="T423" s="90">
        <v>4</v>
      </c>
      <c r="U423" s="94">
        <f t="shared" si="23"/>
        <v>2025</v>
      </c>
      <c r="V423" s="374">
        <v>46</v>
      </c>
      <c r="W423" s="374">
        <v>50</v>
      </c>
      <c r="X423" s="374">
        <v>96</v>
      </c>
      <c r="Y423" s="370" t="s">
        <v>7003</v>
      </c>
    </row>
    <row r="424" spans="1:25" s="43" customFormat="1" ht="30" customHeight="1" x14ac:dyDescent="0.2">
      <c r="A424" s="370"/>
      <c r="B424" s="370"/>
      <c r="C424" s="370"/>
      <c r="D424" s="370"/>
      <c r="E424" s="370"/>
      <c r="F424" s="90" t="s">
        <v>62</v>
      </c>
      <c r="G424" s="91" t="s">
        <v>267</v>
      </c>
      <c r="H424" s="91" t="s">
        <v>6255</v>
      </c>
      <c r="I424" s="91" t="s">
        <v>2527</v>
      </c>
      <c r="J424" s="92">
        <v>7.6</v>
      </c>
      <c r="K424" s="96" t="s">
        <v>2110</v>
      </c>
      <c r="L424" s="96" t="s">
        <v>215</v>
      </c>
      <c r="M424" s="91">
        <v>2014</v>
      </c>
      <c r="N424" s="90">
        <v>2023</v>
      </c>
      <c r="O424" s="90">
        <v>2025</v>
      </c>
      <c r="P424" s="92">
        <v>8</v>
      </c>
      <c r="Q424" s="93" t="s">
        <v>6133</v>
      </c>
      <c r="R424" s="94">
        <f t="shared" si="21"/>
        <v>2022</v>
      </c>
      <c r="S424" s="90">
        <v>2021</v>
      </c>
      <c r="T424" s="90">
        <v>4</v>
      </c>
      <c r="U424" s="94">
        <f t="shared" si="23"/>
        <v>2025</v>
      </c>
      <c r="V424" s="374"/>
      <c r="W424" s="374"/>
      <c r="X424" s="374"/>
      <c r="Y424" s="370"/>
    </row>
    <row r="425" spans="1:25" s="43" customFormat="1" ht="30" customHeight="1" x14ac:dyDescent="0.2">
      <c r="A425" s="370"/>
      <c r="B425" s="370"/>
      <c r="C425" s="370"/>
      <c r="D425" s="370"/>
      <c r="E425" s="370"/>
      <c r="F425" s="90" t="s">
        <v>62</v>
      </c>
      <c r="G425" s="91" t="s">
        <v>267</v>
      </c>
      <c r="H425" s="91" t="s">
        <v>6255</v>
      </c>
      <c r="I425" s="91" t="s">
        <v>2527</v>
      </c>
      <c r="J425" s="92">
        <v>1.8</v>
      </c>
      <c r="K425" s="96" t="s">
        <v>214</v>
      </c>
      <c r="L425" s="96" t="s">
        <v>314</v>
      </c>
      <c r="M425" s="91">
        <v>2014</v>
      </c>
      <c r="N425" s="90">
        <v>2023</v>
      </c>
      <c r="O425" s="90">
        <v>2025</v>
      </c>
      <c r="P425" s="92">
        <v>8</v>
      </c>
      <c r="Q425" s="93" t="s">
        <v>6133</v>
      </c>
      <c r="R425" s="94">
        <f t="shared" si="21"/>
        <v>2022</v>
      </c>
      <c r="S425" s="90">
        <v>2021</v>
      </c>
      <c r="T425" s="90">
        <v>4</v>
      </c>
      <c r="U425" s="94">
        <f t="shared" si="23"/>
        <v>2025</v>
      </c>
      <c r="V425" s="374"/>
      <c r="W425" s="374"/>
      <c r="X425" s="374"/>
      <c r="Y425" s="370"/>
    </row>
    <row r="426" spans="1:25" s="43" customFormat="1" ht="30" customHeight="1" x14ac:dyDescent="0.2">
      <c r="A426" s="370">
        <v>97</v>
      </c>
      <c r="B426" s="370" t="s">
        <v>6539</v>
      </c>
      <c r="C426" s="370" t="s">
        <v>6540</v>
      </c>
      <c r="D426" s="370" t="s">
        <v>6541</v>
      </c>
      <c r="E426" s="370" t="s">
        <v>159</v>
      </c>
      <c r="F426" s="90" t="s">
        <v>62</v>
      </c>
      <c r="G426" s="91" t="s">
        <v>6542</v>
      </c>
      <c r="H426" s="91" t="s">
        <v>6258</v>
      </c>
      <c r="I426" s="91" t="s">
        <v>512</v>
      </c>
      <c r="J426" s="92">
        <v>88.2</v>
      </c>
      <c r="K426" s="96" t="s">
        <v>2250</v>
      </c>
      <c r="L426" s="96" t="s">
        <v>1298</v>
      </c>
      <c r="M426" s="91">
        <v>2014</v>
      </c>
      <c r="N426" s="90">
        <v>2023</v>
      </c>
      <c r="O426" s="90">
        <v>2025</v>
      </c>
      <c r="P426" s="92">
        <v>8</v>
      </c>
      <c r="Q426" s="93" t="s">
        <v>6133</v>
      </c>
      <c r="R426" s="94">
        <f t="shared" si="21"/>
        <v>2022</v>
      </c>
      <c r="S426" s="90">
        <v>2021</v>
      </c>
      <c r="T426" s="90">
        <v>4</v>
      </c>
      <c r="U426" s="94">
        <f t="shared" si="23"/>
        <v>2025</v>
      </c>
      <c r="V426" s="374">
        <v>73</v>
      </c>
      <c r="W426" s="374">
        <v>99</v>
      </c>
      <c r="X426" s="374">
        <v>172</v>
      </c>
      <c r="Y426" s="370" t="s">
        <v>7003</v>
      </c>
    </row>
    <row r="427" spans="1:25" s="43" customFormat="1" ht="30" customHeight="1" x14ac:dyDescent="0.2">
      <c r="A427" s="370"/>
      <c r="B427" s="370"/>
      <c r="C427" s="370"/>
      <c r="D427" s="370"/>
      <c r="E427" s="370"/>
      <c r="F427" s="90" t="s">
        <v>62</v>
      </c>
      <c r="G427" s="91" t="s">
        <v>6542</v>
      </c>
      <c r="H427" s="91" t="s">
        <v>6258</v>
      </c>
      <c r="I427" s="91" t="s">
        <v>512</v>
      </c>
      <c r="J427" s="92">
        <v>7</v>
      </c>
      <c r="K427" s="96" t="s">
        <v>2110</v>
      </c>
      <c r="L427" s="96" t="s">
        <v>215</v>
      </c>
      <c r="M427" s="91">
        <v>2014</v>
      </c>
      <c r="N427" s="90">
        <v>2023</v>
      </c>
      <c r="O427" s="90">
        <v>2025</v>
      </c>
      <c r="P427" s="92">
        <v>8</v>
      </c>
      <c r="Q427" s="93" t="s">
        <v>6133</v>
      </c>
      <c r="R427" s="94">
        <f t="shared" si="21"/>
        <v>2022</v>
      </c>
      <c r="S427" s="90">
        <v>2021</v>
      </c>
      <c r="T427" s="90">
        <v>4</v>
      </c>
      <c r="U427" s="94">
        <f t="shared" si="23"/>
        <v>2025</v>
      </c>
      <c r="V427" s="374"/>
      <c r="W427" s="374"/>
      <c r="X427" s="374"/>
      <c r="Y427" s="370"/>
    </row>
    <row r="428" spans="1:25" s="43" customFormat="1" ht="30" customHeight="1" x14ac:dyDescent="0.2">
      <c r="A428" s="370"/>
      <c r="B428" s="370"/>
      <c r="C428" s="370"/>
      <c r="D428" s="370"/>
      <c r="E428" s="370"/>
      <c r="F428" s="90" t="s">
        <v>62</v>
      </c>
      <c r="G428" s="91" t="s">
        <v>6542</v>
      </c>
      <c r="H428" s="91" t="s">
        <v>6258</v>
      </c>
      <c r="I428" s="91" t="s">
        <v>512</v>
      </c>
      <c r="J428" s="92">
        <v>0.2</v>
      </c>
      <c r="K428" s="96" t="s">
        <v>212</v>
      </c>
      <c r="L428" s="96" t="s">
        <v>215</v>
      </c>
      <c r="M428" s="91">
        <v>2014</v>
      </c>
      <c r="N428" s="90">
        <v>2023</v>
      </c>
      <c r="O428" s="90">
        <v>2025</v>
      </c>
      <c r="P428" s="92">
        <v>8</v>
      </c>
      <c r="Q428" s="93" t="s">
        <v>6133</v>
      </c>
      <c r="R428" s="94">
        <f t="shared" si="21"/>
        <v>2022</v>
      </c>
      <c r="S428" s="90">
        <v>2021</v>
      </c>
      <c r="T428" s="90">
        <v>4</v>
      </c>
      <c r="U428" s="94">
        <f t="shared" si="23"/>
        <v>2025</v>
      </c>
      <c r="V428" s="374"/>
      <c r="W428" s="374"/>
      <c r="X428" s="374"/>
      <c r="Y428" s="370"/>
    </row>
    <row r="429" spans="1:25" s="43" customFormat="1" ht="30" customHeight="1" x14ac:dyDescent="0.2">
      <c r="A429" s="370"/>
      <c r="B429" s="370"/>
      <c r="C429" s="370"/>
      <c r="D429" s="370"/>
      <c r="E429" s="370"/>
      <c r="F429" s="90" t="s">
        <v>62</v>
      </c>
      <c r="G429" s="91" t="s">
        <v>6542</v>
      </c>
      <c r="H429" s="91" t="s">
        <v>6258</v>
      </c>
      <c r="I429" s="91" t="s">
        <v>512</v>
      </c>
      <c r="J429" s="92">
        <v>0.3</v>
      </c>
      <c r="K429" s="96" t="s">
        <v>214</v>
      </c>
      <c r="L429" s="96" t="s">
        <v>314</v>
      </c>
      <c r="M429" s="91">
        <v>2014</v>
      </c>
      <c r="N429" s="90">
        <v>2023</v>
      </c>
      <c r="O429" s="90">
        <v>2025</v>
      </c>
      <c r="P429" s="92">
        <v>8</v>
      </c>
      <c r="Q429" s="93" t="s">
        <v>6133</v>
      </c>
      <c r="R429" s="94">
        <f t="shared" si="21"/>
        <v>2022</v>
      </c>
      <c r="S429" s="90">
        <v>2021</v>
      </c>
      <c r="T429" s="90">
        <v>4</v>
      </c>
      <c r="U429" s="94">
        <f t="shared" si="23"/>
        <v>2025</v>
      </c>
      <c r="V429" s="374"/>
      <c r="W429" s="374"/>
      <c r="X429" s="374"/>
      <c r="Y429" s="370"/>
    </row>
    <row r="430" spans="1:25" s="43" customFormat="1" ht="30" customHeight="1" x14ac:dyDescent="0.2">
      <c r="A430" s="370"/>
      <c r="B430" s="370"/>
      <c r="C430" s="370"/>
      <c r="D430" s="90" t="s">
        <v>6543</v>
      </c>
      <c r="E430" s="370"/>
      <c r="F430" s="90" t="s">
        <v>62</v>
      </c>
      <c r="G430" s="91" t="s">
        <v>6542</v>
      </c>
      <c r="H430" s="91" t="s">
        <v>6258</v>
      </c>
      <c r="I430" s="91" t="s">
        <v>512</v>
      </c>
      <c r="J430" s="92">
        <v>6.7</v>
      </c>
      <c r="K430" s="96" t="s">
        <v>214</v>
      </c>
      <c r="L430" s="96" t="s">
        <v>314</v>
      </c>
      <c r="M430" s="91">
        <v>2014</v>
      </c>
      <c r="N430" s="90">
        <v>2023</v>
      </c>
      <c r="O430" s="90">
        <v>2025</v>
      </c>
      <c r="P430" s="92">
        <v>8</v>
      </c>
      <c r="Q430" s="93" t="s">
        <v>6133</v>
      </c>
      <c r="R430" s="94">
        <f t="shared" si="21"/>
        <v>2022</v>
      </c>
      <c r="S430" s="90">
        <v>2021</v>
      </c>
      <c r="T430" s="90">
        <v>4</v>
      </c>
      <c r="U430" s="94">
        <f t="shared" si="23"/>
        <v>2025</v>
      </c>
      <c r="V430" s="374"/>
      <c r="W430" s="374"/>
      <c r="X430" s="374"/>
      <c r="Y430" s="370"/>
    </row>
    <row r="431" spans="1:25" s="43" customFormat="1" ht="30" customHeight="1" x14ac:dyDescent="0.2">
      <c r="A431" s="370"/>
      <c r="B431" s="370"/>
      <c r="C431" s="370"/>
      <c r="D431" s="370" t="s">
        <v>6544</v>
      </c>
      <c r="E431" s="370"/>
      <c r="F431" s="90" t="s">
        <v>62</v>
      </c>
      <c r="G431" s="91" t="s">
        <v>6542</v>
      </c>
      <c r="H431" s="91" t="s">
        <v>6258</v>
      </c>
      <c r="I431" s="91" t="s">
        <v>512</v>
      </c>
      <c r="J431" s="92">
        <v>17.899999999999999</v>
      </c>
      <c r="K431" s="96" t="s">
        <v>2250</v>
      </c>
      <c r="L431" s="96" t="s">
        <v>1298</v>
      </c>
      <c r="M431" s="91">
        <v>2014</v>
      </c>
      <c r="N431" s="90">
        <v>2023</v>
      </c>
      <c r="O431" s="90">
        <v>2025</v>
      </c>
      <c r="P431" s="92">
        <v>8</v>
      </c>
      <c r="Q431" s="93" t="s">
        <v>6133</v>
      </c>
      <c r="R431" s="94">
        <f t="shared" si="21"/>
        <v>2022</v>
      </c>
      <c r="S431" s="90">
        <v>2021</v>
      </c>
      <c r="T431" s="90">
        <v>4</v>
      </c>
      <c r="U431" s="94">
        <f t="shared" si="23"/>
        <v>2025</v>
      </c>
      <c r="V431" s="374"/>
      <c r="W431" s="374"/>
      <c r="X431" s="374"/>
      <c r="Y431" s="370"/>
    </row>
    <row r="432" spans="1:25" s="43" customFormat="1" ht="30" customHeight="1" x14ac:dyDescent="0.2">
      <c r="A432" s="370"/>
      <c r="B432" s="370"/>
      <c r="C432" s="370"/>
      <c r="D432" s="370"/>
      <c r="E432" s="370"/>
      <c r="F432" s="90" t="s">
        <v>62</v>
      </c>
      <c r="G432" s="91" t="s">
        <v>6542</v>
      </c>
      <c r="H432" s="91" t="s">
        <v>6258</v>
      </c>
      <c r="I432" s="91" t="s">
        <v>512</v>
      </c>
      <c r="J432" s="92">
        <v>4.3</v>
      </c>
      <c r="K432" s="96" t="s">
        <v>5864</v>
      </c>
      <c r="L432" s="96" t="s">
        <v>215</v>
      </c>
      <c r="M432" s="91">
        <v>2014</v>
      </c>
      <c r="N432" s="90">
        <v>2023</v>
      </c>
      <c r="O432" s="90">
        <v>2025</v>
      </c>
      <c r="P432" s="92">
        <v>8</v>
      </c>
      <c r="Q432" s="93" t="s">
        <v>6133</v>
      </c>
      <c r="R432" s="94">
        <f t="shared" si="21"/>
        <v>2022</v>
      </c>
      <c r="S432" s="90">
        <v>2021</v>
      </c>
      <c r="T432" s="90">
        <v>4</v>
      </c>
      <c r="U432" s="94">
        <f t="shared" si="23"/>
        <v>2025</v>
      </c>
      <c r="V432" s="374"/>
      <c r="W432" s="374"/>
      <c r="X432" s="374"/>
      <c r="Y432" s="370"/>
    </row>
    <row r="433" spans="1:25" s="43" customFormat="1" ht="30" customHeight="1" x14ac:dyDescent="0.2">
      <c r="A433" s="370"/>
      <c r="B433" s="370"/>
      <c r="C433" s="370"/>
      <c r="D433" s="370"/>
      <c r="E433" s="370"/>
      <c r="F433" s="90" t="s">
        <v>62</v>
      </c>
      <c r="G433" s="91" t="s">
        <v>6542</v>
      </c>
      <c r="H433" s="91" t="s">
        <v>6258</v>
      </c>
      <c r="I433" s="91" t="s">
        <v>512</v>
      </c>
      <c r="J433" s="92">
        <v>0.7</v>
      </c>
      <c r="K433" s="96" t="s">
        <v>214</v>
      </c>
      <c r="L433" s="96" t="s">
        <v>314</v>
      </c>
      <c r="M433" s="91">
        <v>2014</v>
      </c>
      <c r="N433" s="90">
        <v>2023</v>
      </c>
      <c r="O433" s="90">
        <v>2025</v>
      </c>
      <c r="P433" s="92">
        <v>8</v>
      </c>
      <c r="Q433" s="93" t="s">
        <v>6133</v>
      </c>
      <c r="R433" s="94">
        <f t="shared" si="21"/>
        <v>2022</v>
      </c>
      <c r="S433" s="90">
        <v>2021</v>
      </c>
      <c r="T433" s="90">
        <v>4</v>
      </c>
      <c r="U433" s="94">
        <f t="shared" si="23"/>
        <v>2025</v>
      </c>
      <c r="V433" s="374"/>
      <c r="W433" s="374"/>
      <c r="X433" s="374"/>
      <c r="Y433" s="370"/>
    </row>
    <row r="434" spans="1:25" s="43" customFormat="1" ht="30" customHeight="1" x14ac:dyDescent="0.2">
      <c r="A434" s="370"/>
      <c r="B434" s="370"/>
      <c r="C434" s="370"/>
      <c r="D434" s="90" t="s">
        <v>6545</v>
      </c>
      <c r="E434" s="370"/>
      <c r="F434" s="90" t="s">
        <v>62</v>
      </c>
      <c r="G434" s="91" t="s">
        <v>6542</v>
      </c>
      <c r="H434" s="91" t="s">
        <v>6258</v>
      </c>
      <c r="I434" s="91" t="s">
        <v>512</v>
      </c>
      <c r="J434" s="92">
        <v>8.1999999999999993</v>
      </c>
      <c r="K434" s="96" t="s">
        <v>2250</v>
      </c>
      <c r="L434" s="96" t="s">
        <v>1298</v>
      </c>
      <c r="M434" s="91">
        <v>2014</v>
      </c>
      <c r="N434" s="90">
        <v>2023</v>
      </c>
      <c r="O434" s="90">
        <v>2025</v>
      </c>
      <c r="P434" s="92">
        <v>8</v>
      </c>
      <c r="Q434" s="93" t="s">
        <v>6133</v>
      </c>
      <c r="R434" s="94">
        <f t="shared" si="21"/>
        <v>2022</v>
      </c>
      <c r="S434" s="90">
        <v>2021</v>
      </c>
      <c r="T434" s="90">
        <v>4</v>
      </c>
      <c r="U434" s="94">
        <f t="shared" si="23"/>
        <v>2025</v>
      </c>
      <c r="V434" s="374"/>
      <c r="W434" s="374"/>
      <c r="X434" s="374"/>
      <c r="Y434" s="370"/>
    </row>
    <row r="435" spans="1:25" s="43" customFormat="1" ht="30" customHeight="1" x14ac:dyDescent="0.2">
      <c r="A435" s="370"/>
      <c r="B435" s="370"/>
      <c r="C435" s="370"/>
      <c r="D435" s="90" t="s">
        <v>6546</v>
      </c>
      <c r="E435" s="370"/>
      <c r="F435" s="90" t="s">
        <v>62</v>
      </c>
      <c r="G435" s="91" t="s">
        <v>6542</v>
      </c>
      <c r="H435" s="91" t="s">
        <v>6258</v>
      </c>
      <c r="I435" s="91" t="s">
        <v>512</v>
      </c>
      <c r="J435" s="92">
        <v>9.1</v>
      </c>
      <c r="K435" s="96" t="s">
        <v>2250</v>
      </c>
      <c r="L435" s="96" t="s">
        <v>1298</v>
      </c>
      <c r="M435" s="91">
        <v>2014</v>
      </c>
      <c r="N435" s="90">
        <v>2023</v>
      </c>
      <c r="O435" s="90">
        <v>2025</v>
      </c>
      <c r="P435" s="92">
        <v>8</v>
      </c>
      <c r="Q435" s="93" t="s">
        <v>6133</v>
      </c>
      <c r="R435" s="94">
        <f t="shared" si="21"/>
        <v>2022</v>
      </c>
      <c r="S435" s="90">
        <v>2021</v>
      </c>
      <c r="T435" s="90">
        <v>4</v>
      </c>
      <c r="U435" s="94">
        <f t="shared" si="23"/>
        <v>2025</v>
      </c>
      <c r="V435" s="374"/>
      <c r="W435" s="374"/>
      <c r="X435" s="374"/>
      <c r="Y435" s="370"/>
    </row>
    <row r="436" spans="1:25" s="43" customFormat="1" ht="30" customHeight="1" x14ac:dyDescent="0.2">
      <c r="A436" s="90">
        <v>98</v>
      </c>
      <c r="B436" s="90" t="s">
        <v>6547</v>
      </c>
      <c r="C436" s="90" t="s">
        <v>6548</v>
      </c>
      <c r="D436" s="90" t="s">
        <v>6549</v>
      </c>
      <c r="E436" s="90" t="s">
        <v>159</v>
      </c>
      <c r="F436" s="90" t="s">
        <v>62</v>
      </c>
      <c r="G436" s="91" t="s">
        <v>6519</v>
      </c>
      <c r="H436" s="91" t="s">
        <v>6526</v>
      </c>
      <c r="I436" s="91" t="s">
        <v>1807</v>
      </c>
      <c r="J436" s="92">
        <v>6.6</v>
      </c>
      <c r="K436" s="96" t="s">
        <v>2357</v>
      </c>
      <c r="L436" s="96" t="s">
        <v>1298</v>
      </c>
      <c r="M436" s="91">
        <v>2014</v>
      </c>
      <c r="N436" s="90">
        <v>2023</v>
      </c>
      <c r="O436" s="90">
        <v>2025</v>
      </c>
      <c r="P436" s="92">
        <v>8</v>
      </c>
      <c r="Q436" s="93" t="s">
        <v>6133</v>
      </c>
      <c r="R436" s="94">
        <f t="shared" si="21"/>
        <v>2022</v>
      </c>
      <c r="S436" s="90">
        <v>2021</v>
      </c>
      <c r="T436" s="90">
        <v>4</v>
      </c>
      <c r="U436" s="94">
        <f t="shared" si="23"/>
        <v>2025</v>
      </c>
      <c r="V436" s="322">
        <v>4</v>
      </c>
      <c r="W436" s="322">
        <v>5</v>
      </c>
      <c r="X436" s="322">
        <v>9</v>
      </c>
      <c r="Y436" s="90" t="s">
        <v>7003</v>
      </c>
    </row>
    <row r="437" spans="1:25" s="43" customFormat="1" ht="30" customHeight="1" x14ac:dyDescent="0.2">
      <c r="A437" s="90">
        <v>99</v>
      </c>
      <c r="B437" s="90" t="s">
        <v>6550</v>
      </c>
      <c r="C437" s="90" t="s">
        <v>6551</v>
      </c>
      <c r="D437" s="90" t="s">
        <v>5983</v>
      </c>
      <c r="E437" s="90" t="s">
        <v>6552</v>
      </c>
      <c r="F437" s="90" t="s">
        <v>62</v>
      </c>
      <c r="G437" s="91" t="s">
        <v>6417</v>
      </c>
      <c r="H437" s="91" t="s">
        <v>266</v>
      </c>
      <c r="I437" s="91" t="s">
        <v>2447</v>
      </c>
      <c r="J437" s="92">
        <v>34.1</v>
      </c>
      <c r="K437" s="96" t="s">
        <v>2250</v>
      </c>
      <c r="L437" s="96" t="s">
        <v>213</v>
      </c>
      <c r="M437" s="91">
        <v>2014</v>
      </c>
      <c r="N437" s="90">
        <v>2023</v>
      </c>
      <c r="O437" s="90">
        <v>2025</v>
      </c>
      <c r="P437" s="92">
        <v>8</v>
      </c>
      <c r="Q437" s="93" t="s">
        <v>6133</v>
      </c>
      <c r="R437" s="94">
        <f t="shared" si="21"/>
        <v>2022</v>
      </c>
      <c r="S437" s="90">
        <v>2021</v>
      </c>
      <c r="T437" s="90">
        <v>4</v>
      </c>
      <c r="U437" s="94">
        <f t="shared" si="23"/>
        <v>2025</v>
      </c>
      <c r="V437" s="322">
        <v>20</v>
      </c>
      <c r="W437" s="322">
        <v>21</v>
      </c>
      <c r="X437" s="322">
        <v>41</v>
      </c>
      <c r="Y437" s="90" t="s">
        <v>7003</v>
      </c>
    </row>
    <row r="438" spans="1:25" s="43" customFormat="1" ht="30" customHeight="1" x14ac:dyDescent="0.2">
      <c r="A438" s="90">
        <v>100</v>
      </c>
      <c r="B438" s="90" t="s">
        <v>6553</v>
      </c>
      <c r="C438" s="90" t="s">
        <v>6554</v>
      </c>
      <c r="D438" s="90" t="s">
        <v>6555</v>
      </c>
      <c r="E438" s="90" t="s">
        <v>6552</v>
      </c>
      <c r="F438" s="90" t="s">
        <v>62</v>
      </c>
      <c r="G438" s="91" t="s">
        <v>6417</v>
      </c>
      <c r="H438" s="91" t="s">
        <v>266</v>
      </c>
      <c r="I438" s="91" t="s">
        <v>2447</v>
      </c>
      <c r="J438" s="92">
        <v>0.1</v>
      </c>
      <c r="K438" s="96" t="s">
        <v>212</v>
      </c>
      <c r="L438" s="96" t="s">
        <v>1298</v>
      </c>
      <c r="M438" s="91">
        <v>2014</v>
      </c>
      <c r="N438" s="90">
        <v>2021</v>
      </c>
      <c r="O438" s="90">
        <v>2025</v>
      </c>
      <c r="P438" s="92">
        <v>8</v>
      </c>
      <c r="Q438" s="93" t="s">
        <v>6133</v>
      </c>
      <c r="R438" s="94">
        <f t="shared" si="21"/>
        <v>2022</v>
      </c>
      <c r="S438" s="90">
        <v>2021</v>
      </c>
      <c r="T438" s="90">
        <v>4</v>
      </c>
      <c r="U438" s="94">
        <f t="shared" si="23"/>
        <v>2025</v>
      </c>
      <c r="V438" s="322">
        <v>2</v>
      </c>
      <c r="W438" s="322">
        <v>2</v>
      </c>
      <c r="X438" s="322">
        <v>4</v>
      </c>
      <c r="Y438" s="90" t="s">
        <v>7003</v>
      </c>
    </row>
    <row r="439" spans="1:25" s="43" customFormat="1" ht="30" customHeight="1" x14ac:dyDescent="0.2">
      <c r="A439" s="370">
        <v>101</v>
      </c>
      <c r="B439" s="370" t="s">
        <v>6556</v>
      </c>
      <c r="C439" s="370" t="s">
        <v>6557</v>
      </c>
      <c r="D439" s="370" t="s">
        <v>6558</v>
      </c>
      <c r="E439" s="370" t="s">
        <v>6559</v>
      </c>
      <c r="F439" s="90" t="s">
        <v>62</v>
      </c>
      <c r="G439" s="91" t="s">
        <v>6417</v>
      </c>
      <c r="H439" s="91" t="s">
        <v>6560</v>
      </c>
      <c r="I439" s="91" t="s">
        <v>2306</v>
      </c>
      <c r="J439" s="92">
        <v>53.7</v>
      </c>
      <c r="K439" s="96" t="s">
        <v>2357</v>
      </c>
      <c r="L439" s="96" t="s">
        <v>213</v>
      </c>
      <c r="M439" s="91">
        <v>2014</v>
      </c>
      <c r="N439" s="90">
        <v>2021</v>
      </c>
      <c r="O439" s="90">
        <v>2025</v>
      </c>
      <c r="P439" s="92">
        <v>8</v>
      </c>
      <c r="Q439" s="93" t="s">
        <v>6133</v>
      </c>
      <c r="R439" s="94">
        <f t="shared" si="21"/>
        <v>2022</v>
      </c>
      <c r="S439" s="90">
        <v>2021</v>
      </c>
      <c r="T439" s="90">
        <v>4</v>
      </c>
      <c r="U439" s="94">
        <f t="shared" si="23"/>
        <v>2025</v>
      </c>
      <c r="V439" s="374">
        <v>30</v>
      </c>
      <c r="W439" s="374">
        <v>32</v>
      </c>
      <c r="X439" s="374">
        <v>62</v>
      </c>
      <c r="Y439" s="370" t="s">
        <v>7003</v>
      </c>
    </row>
    <row r="440" spans="1:25" s="43" customFormat="1" ht="30" customHeight="1" x14ac:dyDescent="0.2">
      <c r="A440" s="370"/>
      <c r="B440" s="370"/>
      <c r="C440" s="370"/>
      <c r="D440" s="370"/>
      <c r="E440" s="370"/>
      <c r="F440" s="90" t="s">
        <v>62</v>
      </c>
      <c r="G440" s="91" t="s">
        <v>6417</v>
      </c>
      <c r="H440" s="91" t="s">
        <v>6560</v>
      </c>
      <c r="I440" s="91" t="s">
        <v>2306</v>
      </c>
      <c r="J440" s="92">
        <v>1.1000000000000001</v>
      </c>
      <c r="K440" s="96" t="s">
        <v>2110</v>
      </c>
      <c r="L440" s="96" t="s">
        <v>1298</v>
      </c>
      <c r="M440" s="91">
        <v>2014</v>
      </c>
      <c r="N440" s="90">
        <v>2021</v>
      </c>
      <c r="O440" s="90">
        <v>2025</v>
      </c>
      <c r="P440" s="92">
        <v>8</v>
      </c>
      <c r="Q440" s="93" t="s">
        <v>6133</v>
      </c>
      <c r="R440" s="94">
        <f t="shared" si="21"/>
        <v>2022</v>
      </c>
      <c r="S440" s="90">
        <v>2021</v>
      </c>
      <c r="T440" s="90">
        <v>4</v>
      </c>
      <c r="U440" s="94">
        <f t="shared" si="23"/>
        <v>2025</v>
      </c>
      <c r="V440" s="374"/>
      <c r="W440" s="374"/>
      <c r="X440" s="374"/>
      <c r="Y440" s="370"/>
    </row>
    <row r="441" spans="1:25" s="43" customFormat="1" ht="30" customHeight="1" x14ac:dyDescent="0.2">
      <c r="A441" s="370"/>
      <c r="B441" s="370"/>
      <c r="C441" s="370"/>
      <c r="D441" s="370"/>
      <c r="E441" s="370"/>
      <c r="F441" s="90" t="s">
        <v>62</v>
      </c>
      <c r="G441" s="91" t="s">
        <v>6417</v>
      </c>
      <c r="H441" s="91" t="s">
        <v>6560</v>
      </c>
      <c r="I441" s="91" t="s">
        <v>2306</v>
      </c>
      <c r="J441" s="92">
        <v>0.9</v>
      </c>
      <c r="K441" s="96" t="s">
        <v>212</v>
      </c>
      <c r="L441" s="96" t="s">
        <v>1298</v>
      </c>
      <c r="M441" s="91">
        <v>2014</v>
      </c>
      <c r="N441" s="90">
        <v>2021</v>
      </c>
      <c r="O441" s="90">
        <v>2025</v>
      </c>
      <c r="P441" s="92">
        <v>8</v>
      </c>
      <c r="Q441" s="93" t="s">
        <v>6133</v>
      </c>
      <c r="R441" s="94">
        <f t="shared" si="21"/>
        <v>2022</v>
      </c>
      <c r="S441" s="90">
        <v>2021</v>
      </c>
      <c r="T441" s="90">
        <v>4</v>
      </c>
      <c r="U441" s="94">
        <f t="shared" si="23"/>
        <v>2025</v>
      </c>
      <c r="V441" s="374"/>
      <c r="W441" s="374"/>
      <c r="X441" s="374"/>
      <c r="Y441" s="370"/>
    </row>
    <row r="442" spans="1:25" s="43" customFormat="1" ht="30" customHeight="1" x14ac:dyDescent="0.2">
      <c r="A442" s="90">
        <v>102</v>
      </c>
      <c r="B442" s="90" t="s">
        <v>6561</v>
      </c>
      <c r="C442" s="90" t="s">
        <v>6562</v>
      </c>
      <c r="D442" s="90" t="s">
        <v>6563</v>
      </c>
      <c r="E442" s="90" t="s">
        <v>6559</v>
      </c>
      <c r="F442" s="90" t="s">
        <v>62</v>
      </c>
      <c r="G442" s="91" t="s">
        <v>6417</v>
      </c>
      <c r="H442" s="91" t="s">
        <v>6560</v>
      </c>
      <c r="I442" s="91" t="s">
        <v>2306</v>
      </c>
      <c r="J442" s="92">
        <v>0.1</v>
      </c>
      <c r="K442" s="96" t="s">
        <v>212</v>
      </c>
      <c r="L442" s="96" t="s">
        <v>1298</v>
      </c>
      <c r="M442" s="91">
        <v>2014</v>
      </c>
      <c r="N442" s="90">
        <v>2023</v>
      </c>
      <c r="O442" s="90">
        <v>2025</v>
      </c>
      <c r="P442" s="92">
        <v>8</v>
      </c>
      <c r="Q442" s="93" t="s">
        <v>6133</v>
      </c>
      <c r="R442" s="94">
        <f t="shared" si="21"/>
        <v>2022</v>
      </c>
      <c r="S442" s="90">
        <v>2021</v>
      </c>
      <c r="T442" s="90">
        <v>4</v>
      </c>
      <c r="U442" s="94">
        <f t="shared" si="23"/>
        <v>2025</v>
      </c>
      <c r="V442" s="322"/>
      <c r="W442" s="322">
        <v>1</v>
      </c>
      <c r="X442" s="322">
        <v>1</v>
      </c>
      <c r="Y442" s="90" t="s">
        <v>7003</v>
      </c>
    </row>
    <row r="443" spans="1:25" s="43" customFormat="1" ht="30" customHeight="1" x14ac:dyDescent="0.2">
      <c r="A443" s="370">
        <v>103</v>
      </c>
      <c r="B443" s="370" t="s">
        <v>6564</v>
      </c>
      <c r="C443" s="370" t="s">
        <v>6565</v>
      </c>
      <c r="D443" s="370" t="s">
        <v>6566</v>
      </c>
      <c r="E443" s="370" t="s">
        <v>6559</v>
      </c>
      <c r="F443" s="90" t="s">
        <v>62</v>
      </c>
      <c r="G443" s="91" t="s">
        <v>2449</v>
      </c>
      <c r="H443" s="91" t="s">
        <v>6567</v>
      </c>
      <c r="I443" s="91" t="s">
        <v>2306</v>
      </c>
      <c r="J443" s="92">
        <v>57.3</v>
      </c>
      <c r="K443" s="96" t="s">
        <v>2250</v>
      </c>
      <c r="L443" s="96" t="s">
        <v>213</v>
      </c>
      <c r="M443" s="91">
        <v>2014</v>
      </c>
      <c r="N443" s="90">
        <v>2024</v>
      </c>
      <c r="O443" s="90">
        <v>2025</v>
      </c>
      <c r="P443" s="92">
        <v>8</v>
      </c>
      <c r="Q443" s="93" t="s">
        <v>6133</v>
      </c>
      <c r="R443" s="94">
        <f t="shared" si="21"/>
        <v>2022</v>
      </c>
      <c r="S443" s="90">
        <v>2021</v>
      </c>
      <c r="T443" s="90">
        <v>4</v>
      </c>
      <c r="U443" s="94">
        <f t="shared" si="23"/>
        <v>2025</v>
      </c>
      <c r="V443" s="374">
        <v>43</v>
      </c>
      <c r="W443" s="374">
        <v>36</v>
      </c>
      <c r="X443" s="374">
        <v>79</v>
      </c>
      <c r="Y443" s="370" t="s">
        <v>7003</v>
      </c>
    </row>
    <row r="444" spans="1:25" s="43" customFormat="1" ht="30" customHeight="1" x14ac:dyDescent="0.2">
      <c r="A444" s="370"/>
      <c r="B444" s="370"/>
      <c r="C444" s="370"/>
      <c r="D444" s="370"/>
      <c r="E444" s="370"/>
      <c r="F444" s="90" t="s">
        <v>62</v>
      </c>
      <c r="G444" s="91" t="s">
        <v>2449</v>
      </c>
      <c r="H444" s="91" t="s">
        <v>6567</v>
      </c>
      <c r="I444" s="91" t="s">
        <v>2306</v>
      </c>
      <c r="J444" s="92">
        <v>3.4</v>
      </c>
      <c r="K444" s="96" t="s">
        <v>214</v>
      </c>
      <c r="L444" s="96" t="s">
        <v>215</v>
      </c>
      <c r="M444" s="91">
        <v>2014</v>
      </c>
      <c r="N444" s="90">
        <v>2024</v>
      </c>
      <c r="O444" s="90">
        <v>2025</v>
      </c>
      <c r="P444" s="92">
        <v>8</v>
      </c>
      <c r="Q444" s="93" t="s">
        <v>6133</v>
      </c>
      <c r="R444" s="94">
        <f t="shared" si="21"/>
        <v>2022</v>
      </c>
      <c r="S444" s="90">
        <v>2021</v>
      </c>
      <c r="T444" s="90">
        <v>4</v>
      </c>
      <c r="U444" s="94">
        <f t="shared" si="23"/>
        <v>2025</v>
      </c>
      <c r="V444" s="374"/>
      <c r="W444" s="374"/>
      <c r="X444" s="374"/>
      <c r="Y444" s="370"/>
    </row>
    <row r="445" spans="1:25" s="43" customFormat="1" ht="30" customHeight="1" x14ac:dyDescent="0.2">
      <c r="A445" s="370">
        <v>104</v>
      </c>
      <c r="B445" s="370" t="s">
        <v>6568</v>
      </c>
      <c r="C445" s="370" t="s">
        <v>6569</v>
      </c>
      <c r="D445" s="370" t="s">
        <v>6570</v>
      </c>
      <c r="E445" s="370" t="s">
        <v>6559</v>
      </c>
      <c r="F445" s="90" t="s">
        <v>62</v>
      </c>
      <c r="G445" s="91" t="s">
        <v>2449</v>
      </c>
      <c r="H445" s="91" t="s">
        <v>6571</v>
      </c>
      <c r="I445" s="91" t="s">
        <v>6572</v>
      </c>
      <c r="J445" s="92">
        <v>36</v>
      </c>
      <c r="K445" s="96" t="s">
        <v>2250</v>
      </c>
      <c r="L445" s="96" t="s">
        <v>1298</v>
      </c>
      <c r="M445" s="91">
        <v>2014</v>
      </c>
      <c r="N445" s="90">
        <v>2023</v>
      </c>
      <c r="O445" s="90">
        <v>2025</v>
      </c>
      <c r="P445" s="92">
        <v>8</v>
      </c>
      <c r="Q445" s="93" t="s">
        <v>6133</v>
      </c>
      <c r="R445" s="94">
        <f t="shared" si="21"/>
        <v>2022</v>
      </c>
      <c r="S445" s="90">
        <v>2021</v>
      </c>
      <c r="T445" s="90">
        <v>4</v>
      </c>
      <c r="U445" s="94">
        <f t="shared" si="23"/>
        <v>2025</v>
      </c>
      <c r="V445" s="374">
        <v>49</v>
      </c>
      <c r="W445" s="374">
        <v>60</v>
      </c>
      <c r="X445" s="374">
        <v>109</v>
      </c>
      <c r="Y445" s="370" t="s">
        <v>7003</v>
      </c>
    </row>
    <row r="446" spans="1:25" s="43" customFormat="1" ht="30" customHeight="1" x14ac:dyDescent="0.2">
      <c r="A446" s="370"/>
      <c r="B446" s="370"/>
      <c r="C446" s="370"/>
      <c r="D446" s="370"/>
      <c r="E446" s="370"/>
      <c r="F446" s="90" t="s">
        <v>62</v>
      </c>
      <c r="G446" s="91" t="s">
        <v>2449</v>
      </c>
      <c r="H446" s="91" t="s">
        <v>6571</v>
      </c>
      <c r="I446" s="91" t="s">
        <v>6572</v>
      </c>
      <c r="J446" s="92">
        <v>23.7</v>
      </c>
      <c r="K446" s="96" t="s">
        <v>2110</v>
      </c>
      <c r="L446" s="96" t="s">
        <v>215</v>
      </c>
      <c r="M446" s="91">
        <v>2014</v>
      </c>
      <c r="N446" s="90">
        <v>2023</v>
      </c>
      <c r="O446" s="90">
        <v>2025</v>
      </c>
      <c r="P446" s="92">
        <v>8</v>
      </c>
      <c r="Q446" s="93" t="s">
        <v>6133</v>
      </c>
      <c r="R446" s="94">
        <f t="shared" si="21"/>
        <v>2022</v>
      </c>
      <c r="S446" s="90">
        <v>2021</v>
      </c>
      <c r="T446" s="90">
        <v>4</v>
      </c>
      <c r="U446" s="94">
        <f t="shared" si="23"/>
        <v>2025</v>
      </c>
      <c r="V446" s="374"/>
      <c r="W446" s="374"/>
      <c r="X446" s="374"/>
      <c r="Y446" s="370"/>
    </row>
    <row r="447" spans="1:25" s="43" customFormat="1" ht="30" customHeight="1" x14ac:dyDescent="0.2">
      <c r="A447" s="370"/>
      <c r="B447" s="370"/>
      <c r="C447" s="370"/>
      <c r="D447" s="370"/>
      <c r="E447" s="370"/>
      <c r="F447" s="90" t="s">
        <v>62</v>
      </c>
      <c r="G447" s="91" t="s">
        <v>2449</v>
      </c>
      <c r="H447" s="91" t="s">
        <v>6571</v>
      </c>
      <c r="I447" s="91" t="s">
        <v>6572</v>
      </c>
      <c r="J447" s="92">
        <v>1</v>
      </c>
      <c r="K447" s="96" t="s">
        <v>214</v>
      </c>
      <c r="L447" s="96" t="s">
        <v>314</v>
      </c>
      <c r="M447" s="91">
        <v>2014</v>
      </c>
      <c r="N447" s="90">
        <v>2023</v>
      </c>
      <c r="O447" s="90">
        <v>2025</v>
      </c>
      <c r="P447" s="92">
        <v>8</v>
      </c>
      <c r="Q447" s="93" t="s">
        <v>6133</v>
      </c>
      <c r="R447" s="94">
        <f t="shared" si="21"/>
        <v>2022</v>
      </c>
      <c r="S447" s="90">
        <v>2021</v>
      </c>
      <c r="T447" s="90">
        <v>4</v>
      </c>
      <c r="U447" s="94">
        <f t="shared" si="23"/>
        <v>2025</v>
      </c>
      <c r="V447" s="374"/>
      <c r="W447" s="374"/>
      <c r="X447" s="374"/>
      <c r="Y447" s="370"/>
    </row>
    <row r="448" spans="1:25" s="43" customFormat="1" ht="30" customHeight="1" x14ac:dyDescent="0.2">
      <c r="A448" s="370"/>
      <c r="B448" s="370"/>
      <c r="C448" s="370"/>
      <c r="D448" s="370" t="s">
        <v>6573</v>
      </c>
      <c r="E448" s="370"/>
      <c r="F448" s="90" t="s">
        <v>62</v>
      </c>
      <c r="G448" s="91" t="s">
        <v>2449</v>
      </c>
      <c r="H448" s="91" t="s">
        <v>6571</v>
      </c>
      <c r="I448" s="91" t="s">
        <v>6572</v>
      </c>
      <c r="J448" s="92">
        <v>59.7</v>
      </c>
      <c r="K448" s="96" t="s">
        <v>212</v>
      </c>
      <c r="L448" s="96" t="s">
        <v>215</v>
      </c>
      <c r="M448" s="91">
        <v>2014</v>
      </c>
      <c r="N448" s="90">
        <v>2023</v>
      </c>
      <c r="O448" s="90">
        <v>2025</v>
      </c>
      <c r="P448" s="92">
        <v>8</v>
      </c>
      <c r="Q448" s="93" t="s">
        <v>6133</v>
      </c>
      <c r="R448" s="94">
        <f t="shared" si="21"/>
        <v>2022</v>
      </c>
      <c r="S448" s="90">
        <v>2021</v>
      </c>
      <c r="T448" s="90">
        <v>4</v>
      </c>
      <c r="U448" s="94">
        <f t="shared" si="23"/>
        <v>2025</v>
      </c>
      <c r="V448" s="374"/>
      <c r="W448" s="374"/>
      <c r="X448" s="374"/>
      <c r="Y448" s="370"/>
    </row>
    <row r="449" spans="1:25" s="43" customFormat="1" ht="30" customHeight="1" x14ac:dyDescent="0.2">
      <c r="A449" s="370"/>
      <c r="B449" s="370"/>
      <c r="C449" s="370"/>
      <c r="D449" s="370"/>
      <c r="E449" s="370"/>
      <c r="F449" s="90" t="s">
        <v>62</v>
      </c>
      <c r="G449" s="91" t="s">
        <v>2449</v>
      </c>
      <c r="H449" s="91" t="s">
        <v>6571</v>
      </c>
      <c r="I449" s="91" t="s">
        <v>6572</v>
      </c>
      <c r="J449" s="92">
        <v>0.3</v>
      </c>
      <c r="K449" s="96" t="s">
        <v>214</v>
      </c>
      <c r="L449" s="96" t="s">
        <v>314</v>
      </c>
      <c r="M449" s="91">
        <v>2014</v>
      </c>
      <c r="N449" s="90">
        <v>2023</v>
      </c>
      <c r="O449" s="90">
        <v>2025</v>
      </c>
      <c r="P449" s="92">
        <v>8</v>
      </c>
      <c r="Q449" s="93" t="s">
        <v>6133</v>
      </c>
      <c r="R449" s="94">
        <f t="shared" si="21"/>
        <v>2022</v>
      </c>
      <c r="S449" s="90">
        <v>2021</v>
      </c>
      <c r="T449" s="90">
        <v>4</v>
      </c>
      <c r="U449" s="94">
        <f t="shared" si="23"/>
        <v>2025</v>
      </c>
      <c r="V449" s="374"/>
      <c r="W449" s="374"/>
      <c r="X449" s="374"/>
      <c r="Y449" s="370"/>
    </row>
    <row r="450" spans="1:25" s="43" customFormat="1" ht="30" customHeight="1" x14ac:dyDescent="0.2">
      <c r="A450" s="370">
        <v>105</v>
      </c>
      <c r="B450" s="370" t="s">
        <v>6574</v>
      </c>
      <c r="C450" s="370" t="s">
        <v>6575</v>
      </c>
      <c r="D450" s="370" t="s">
        <v>6576</v>
      </c>
      <c r="E450" s="370" t="s">
        <v>6559</v>
      </c>
      <c r="F450" s="90" t="s">
        <v>62</v>
      </c>
      <c r="G450" s="91" t="s">
        <v>2449</v>
      </c>
      <c r="H450" s="91" t="s">
        <v>1974</v>
      </c>
      <c r="I450" s="91" t="s">
        <v>2166</v>
      </c>
      <c r="J450" s="92">
        <v>63</v>
      </c>
      <c r="K450" s="96" t="s">
        <v>2250</v>
      </c>
      <c r="L450" s="96" t="s">
        <v>1298</v>
      </c>
      <c r="M450" s="91">
        <v>2014</v>
      </c>
      <c r="N450" s="90">
        <v>2023</v>
      </c>
      <c r="O450" s="90">
        <v>2025</v>
      </c>
      <c r="P450" s="92">
        <v>8</v>
      </c>
      <c r="Q450" s="93" t="s">
        <v>6133</v>
      </c>
      <c r="R450" s="94">
        <f t="shared" si="21"/>
        <v>2022</v>
      </c>
      <c r="S450" s="90">
        <v>2021</v>
      </c>
      <c r="T450" s="90">
        <v>4</v>
      </c>
      <c r="U450" s="94">
        <f t="shared" si="23"/>
        <v>2025</v>
      </c>
      <c r="V450" s="374">
        <v>77</v>
      </c>
      <c r="W450" s="374">
        <f>X450-V450</f>
        <v>87</v>
      </c>
      <c r="X450" s="374">
        <v>164</v>
      </c>
      <c r="Y450" s="370" t="s">
        <v>7003</v>
      </c>
    </row>
    <row r="451" spans="1:25" s="43" customFormat="1" ht="30" customHeight="1" x14ac:dyDescent="0.2">
      <c r="A451" s="370"/>
      <c r="B451" s="370"/>
      <c r="C451" s="370"/>
      <c r="D451" s="370"/>
      <c r="E451" s="370"/>
      <c r="F451" s="90" t="s">
        <v>62</v>
      </c>
      <c r="G451" s="91" t="s">
        <v>2449</v>
      </c>
      <c r="H451" s="91" t="s">
        <v>1974</v>
      </c>
      <c r="I451" s="91" t="s">
        <v>2166</v>
      </c>
      <c r="J451" s="92">
        <v>44.6</v>
      </c>
      <c r="K451" s="96" t="s">
        <v>2110</v>
      </c>
      <c r="L451" s="96" t="s">
        <v>215</v>
      </c>
      <c r="M451" s="91">
        <v>2014</v>
      </c>
      <c r="N451" s="90">
        <v>2023</v>
      </c>
      <c r="O451" s="90">
        <v>2025</v>
      </c>
      <c r="P451" s="92">
        <v>8</v>
      </c>
      <c r="Q451" s="93" t="s">
        <v>6133</v>
      </c>
      <c r="R451" s="94">
        <f t="shared" si="21"/>
        <v>2022</v>
      </c>
      <c r="S451" s="90">
        <v>2021</v>
      </c>
      <c r="T451" s="90">
        <v>4</v>
      </c>
      <c r="U451" s="94">
        <f t="shared" si="23"/>
        <v>2025</v>
      </c>
      <c r="V451" s="374"/>
      <c r="W451" s="374"/>
      <c r="X451" s="374"/>
      <c r="Y451" s="370"/>
    </row>
    <row r="452" spans="1:25" s="43" customFormat="1" ht="30" customHeight="1" x14ac:dyDescent="0.2">
      <c r="A452" s="370"/>
      <c r="B452" s="370"/>
      <c r="C452" s="370"/>
      <c r="D452" s="370"/>
      <c r="E452" s="370"/>
      <c r="F452" s="90" t="s">
        <v>62</v>
      </c>
      <c r="G452" s="91" t="s">
        <v>2449</v>
      </c>
      <c r="H452" s="91" t="s">
        <v>1974</v>
      </c>
      <c r="I452" s="91" t="s">
        <v>2166</v>
      </c>
      <c r="J452" s="92">
        <v>0.2</v>
      </c>
      <c r="K452" s="96" t="s">
        <v>212</v>
      </c>
      <c r="L452" s="96" t="s">
        <v>215</v>
      </c>
      <c r="M452" s="91">
        <v>2014</v>
      </c>
      <c r="N452" s="90">
        <v>2023</v>
      </c>
      <c r="O452" s="90">
        <v>2025</v>
      </c>
      <c r="P452" s="92">
        <v>8</v>
      </c>
      <c r="Q452" s="93" t="s">
        <v>6133</v>
      </c>
      <c r="R452" s="94">
        <f t="shared" si="21"/>
        <v>2022</v>
      </c>
      <c r="S452" s="90">
        <v>2021</v>
      </c>
      <c r="T452" s="90">
        <v>4</v>
      </c>
      <c r="U452" s="94">
        <f t="shared" si="23"/>
        <v>2025</v>
      </c>
      <c r="V452" s="374"/>
      <c r="W452" s="374"/>
      <c r="X452" s="374"/>
      <c r="Y452" s="370"/>
    </row>
    <row r="453" spans="1:25" s="43" customFormat="1" ht="30" customHeight="1" x14ac:dyDescent="0.2">
      <c r="A453" s="370"/>
      <c r="B453" s="370"/>
      <c r="C453" s="370"/>
      <c r="D453" s="370"/>
      <c r="E453" s="370"/>
      <c r="F453" s="90" t="s">
        <v>62</v>
      </c>
      <c r="G453" s="91" t="s">
        <v>2449</v>
      </c>
      <c r="H453" s="91" t="s">
        <v>1974</v>
      </c>
      <c r="I453" s="91" t="s">
        <v>2166</v>
      </c>
      <c r="J453" s="92">
        <v>0.9</v>
      </c>
      <c r="K453" s="96" t="s">
        <v>214</v>
      </c>
      <c r="L453" s="96" t="s">
        <v>314</v>
      </c>
      <c r="M453" s="91">
        <v>2014</v>
      </c>
      <c r="N453" s="90">
        <v>2023</v>
      </c>
      <c r="O453" s="90">
        <v>2025</v>
      </c>
      <c r="P453" s="92">
        <v>8</v>
      </c>
      <c r="Q453" s="93" t="s">
        <v>6133</v>
      </c>
      <c r="R453" s="94">
        <f t="shared" si="21"/>
        <v>2022</v>
      </c>
      <c r="S453" s="90">
        <v>2021</v>
      </c>
      <c r="T453" s="90">
        <v>4</v>
      </c>
      <c r="U453" s="94">
        <f t="shared" si="23"/>
        <v>2025</v>
      </c>
      <c r="V453" s="374"/>
      <c r="W453" s="374"/>
      <c r="X453" s="374"/>
      <c r="Y453" s="370"/>
    </row>
    <row r="454" spans="1:25" s="43" customFormat="1" ht="30" customHeight="1" x14ac:dyDescent="0.2">
      <c r="A454" s="370"/>
      <c r="B454" s="370"/>
      <c r="C454" s="370"/>
      <c r="D454" s="90" t="s">
        <v>6577</v>
      </c>
      <c r="E454" s="370"/>
      <c r="F454" s="90" t="s">
        <v>62</v>
      </c>
      <c r="G454" s="91" t="s">
        <v>2449</v>
      </c>
      <c r="H454" s="91" t="s">
        <v>1974</v>
      </c>
      <c r="I454" s="91" t="s">
        <v>2166</v>
      </c>
      <c r="J454" s="92">
        <v>9.9</v>
      </c>
      <c r="K454" s="96" t="s">
        <v>214</v>
      </c>
      <c r="L454" s="96" t="s">
        <v>314</v>
      </c>
      <c r="M454" s="91">
        <v>2014</v>
      </c>
      <c r="N454" s="90">
        <v>2023</v>
      </c>
      <c r="O454" s="90">
        <v>2025</v>
      </c>
      <c r="P454" s="92">
        <v>8</v>
      </c>
      <c r="Q454" s="93" t="s">
        <v>6133</v>
      </c>
      <c r="R454" s="94">
        <f t="shared" si="21"/>
        <v>2022</v>
      </c>
      <c r="S454" s="90">
        <v>2021</v>
      </c>
      <c r="T454" s="90">
        <v>4</v>
      </c>
      <c r="U454" s="94">
        <f t="shared" si="23"/>
        <v>2025</v>
      </c>
      <c r="V454" s="374"/>
      <c r="W454" s="374"/>
      <c r="X454" s="374"/>
      <c r="Y454" s="370"/>
    </row>
    <row r="455" spans="1:25" s="43" customFormat="1" ht="30" customHeight="1" x14ac:dyDescent="0.2">
      <c r="A455" s="370"/>
      <c r="B455" s="370"/>
      <c r="C455" s="370"/>
      <c r="D455" s="370" t="s">
        <v>6578</v>
      </c>
      <c r="E455" s="370"/>
      <c r="F455" s="90" t="s">
        <v>62</v>
      </c>
      <c r="G455" s="91" t="s">
        <v>2449</v>
      </c>
      <c r="H455" s="91" t="s">
        <v>1974</v>
      </c>
      <c r="I455" s="91" t="s">
        <v>2166</v>
      </c>
      <c r="J455" s="92">
        <v>84.6</v>
      </c>
      <c r="K455" s="96" t="s">
        <v>2110</v>
      </c>
      <c r="L455" s="96" t="s">
        <v>215</v>
      </c>
      <c r="M455" s="91">
        <v>2014</v>
      </c>
      <c r="N455" s="90">
        <v>2023</v>
      </c>
      <c r="O455" s="90">
        <v>2025</v>
      </c>
      <c r="P455" s="92">
        <v>8</v>
      </c>
      <c r="Q455" s="93" t="s">
        <v>6133</v>
      </c>
      <c r="R455" s="94">
        <f t="shared" si="21"/>
        <v>2022</v>
      </c>
      <c r="S455" s="90">
        <v>2021</v>
      </c>
      <c r="T455" s="90">
        <v>4</v>
      </c>
      <c r="U455" s="94">
        <f t="shared" si="23"/>
        <v>2025</v>
      </c>
      <c r="V455" s="374"/>
      <c r="W455" s="374"/>
      <c r="X455" s="374"/>
      <c r="Y455" s="370"/>
    </row>
    <row r="456" spans="1:25" s="43" customFormat="1" ht="30" customHeight="1" x14ac:dyDescent="0.2">
      <c r="A456" s="370"/>
      <c r="B456" s="370"/>
      <c r="C456" s="370"/>
      <c r="D456" s="370"/>
      <c r="E456" s="370"/>
      <c r="F456" s="90" t="s">
        <v>62</v>
      </c>
      <c r="G456" s="91" t="s">
        <v>2449</v>
      </c>
      <c r="H456" s="91" t="s">
        <v>1974</v>
      </c>
      <c r="I456" s="91" t="s">
        <v>2166</v>
      </c>
      <c r="J456" s="92">
        <v>1.8</v>
      </c>
      <c r="K456" s="96" t="s">
        <v>5864</v>
      </c>
      <c r="L456" s="96" t="s">
        <v>215</v>
      </c>
      <c r="M456" s="91">
        <v>2014</v>
      </c>
      <c r="N456" s="90">
        <v>2023</v>
      </c>
      <c r="O456" s="90">
        <v>2025</v>
      </c>
      <c r="P456" s="92">
        <v>8</v>
      </c>
      <c r="Q456" s="93" t="s">
        <v>6133</v>
      </c>
      <c r="R456" s="94">
        <f t="shared" si="21"/>
        <v>2022</v>
      </c>
      <c r="S456" s="90">
        <v>2021</v>
      </c>
      <c r="T456" s="90">
        <v>4</v>
      </c>
      <c r="U456" s="94">
        <f t="shared" si="23"/>
        <v>2025</v>
      </c>
      <c r="V456" s="374"/>
      <c r="W456" s="374"/>
      <c r="X456" s="374"/>
      <c r="Y456" s="370"/>
    </row>
    <row r="457" spans="1:25" s="43" customFormat="1" ht="30" customHeight="1" x14ac:dyDescent="0.2">
      <c r="A457" s="370"/>
      <c r="B457" s="370"/>
      <c r="C457" s="370"/>
      <c r="D457" s="370"/>
      <c r="E457" s="370"/>
      <c r="F457" s="90" t="s">
        <v>62</v>
      </c>
      <c r="G457" s="91" t="s">
        <v>2449</v>
      </c>
      <c r="H457" s="91" t="s">
        <v>1974</v>
      </c>
      <c r="I457" s="91" t="s">
        <v>2166</v>
      </c>
      <c r="J457" s="92">
        <v>0.7</v>
      </c>
      <c r="K457" s="96" t="s">
        <v>214</v>
      </c>
      <c r="L457" s="96" t="s">
        <v>314</v>
      </c>
      <c r="M457" s="91">
        <v>2014</v>
      </c>
      <c r="N457" s="90">
        <v>2023</v>
      </c>
      <c r="O457" s="90">
        <v>2025</v>
      </c>
      <c r="P457" s="92">
        <v>8</v>
      </c>
      <c r="Q457" s="93" t="s">
        <v>6133</v>
      </c>
      <c r="R457" s="94">
        <f t="shared" si="21"/>
        <v>2022</v>
      </c>
      <c r="S457" s="90">
        <v>2021</v>
      </c>
      <c r="T457" s="90">
        <v>4</v>
      </c>
      <c r="U457" s="94">
        <f t="shared" si="23"/>
        <v>2025</v>
      </c>
      <c r="V457" s="374"/>
      <c r="W457" s="374"/>
      <c r="X457" s="374"/>
      <c r="Y457" s="370"/>
    </row>
    <row r="458" spans="1:25" s="43" customFormat="1" ht="30" customHeight="1" x14ac:dyDescent="0.2">
      <c r="A458" s="370"/>
      <c r="B458" s="370"/>
      <c r="C458" s="370"/>
      <c r="D458" s="370" t="s">
        <v>6579</v>
      </c>
      <c r="E458" s="370"/>
      <c r="F458" s="90" t="s">
        <v>62</v>
      </c>
      <c r="G458" s="91" t="s">
        <v>2449</v>
      </c>
      <c r="H458" s="91" t="s">
        <v>1974</v>
      </c>
      <c r="I458" s="91" t="s">
        <v>6580</v>
      </c>
      <c r="J458" s="92">
        <v>0.3</v>
      </c>
      <c r="K458" s="96" t="s">
        <v>5864</v>
      </c>
      <c r="L458" s="96" t="s">
        <v>215</v>
      </c>
      <c r="M458" s="91">
        <v>2014</v>
      </c>
      <c r="N458" s="90">
        <v>2023</v>
      </c>
      <c r="O458" s="90">
        <v>2025</v>
      </c>
      <c r="P458" s="92">
        <v>8</v>
      </c>
      <c r="Q458" s="93" t="s">
        <v>6133</v>
      </c>
      <c r="R458" s="94">
        <f t="shared" ref="R458:R521" si="24">IF(M458="","",M458+P458)</f>
        <v>2022</v>
      </c>
      <c r="S458" s="90">
        <v>2021</v>
      </c>
      <c r="T458" s="90">
        <v>4</v>
      </c>
      <c r="U458" s="94">
        <f t="shared" si="23"/>
        <v>2025</v>
      </c>
      <c r="V458" s="374"/>
      <c r="W458" s="374"/>
      <c r="X458" s="374"/>
      <c r="Y458" s="370"/>
    </row>
    <row r="459" spans="1:25" s="43" customFormat="1" ht="30" customHeight="1" x14ac:dyDescent="0.2">
      <c r="A459" s="370"/>
      <c r="B459" s="370"/>
      <c r="C459" s="370"/>
      <c r="D459" s="370"/>
      <c r="E459" s="370"/>
      <c r="F459" s="90" t="s">
        <v>62</v>
      </c>
      <c r="G459" s="91" t="s">
        <v>2449</v>
      </c>
      <c r="H459" s="91" t="s">
        <v>1974</v>
      </c>
      <c r="I459" s="91" t="s">
        <v>6580</v>
      </c>
      <c r="J459" s="92">
        <v>24.7</v>
      </c>
      <c r="K459" s="96" t="s">
        <v>212</v>
      </c>
      <c r="L459" s="96" t="s">
        <v>215</v>
      </c>
      <c r="M459" s="91">
        <v>2014</v>
      </c>
      <c r="N459" s="90">
        <v>2023</v>
      </c>
      <c r="O459" s="90">
        <v>2025</v>
      </c>
      <c r="P459" s="92">
        <v>8</v>
      </c>
      <c r="Q459" s="93" t="s">
        <v>6133</v>
      </c>
      <c r="R459" s="94">
        <f t="shared" si="24"/>
        <v>2022</v>
      </c>
      <c r="S459" s="90">
        <v>2021</v>
      </c>
      <c r="T459" s="90">
        <v>4</v>
      </c>
      <c r="U459" s="94">
        <f t="shared" si="23"/>
        <v>2025</v>
      </c>
      <c r="V459" s="374"/>
      <c r="W459" s="374"/>
      <c r="X459" s="374"/>
      <c r="Y459" s="370"/>
    </row>
    <row r="460" spans="1:25" s="43" customFormat="1" ht="30" customHeight="1" x14ac:dyDescent="0.2">
      <c r="A460" s="370"/>
      <c r="B460" s="370"/>
      <c r="C460" s="370"/>
      <c r="D460" s="370"/>
      <c r="E460" s="370"/>
      <c r="F460" s="90" t="s">
        <v>62</v>
      </c>
      <c r="G460" s="91" t="s">
        <v>2449</v>
      </c>
      <c r="H460" s="91" t="s">
        <v>1974</v>
      </c>
      <c r="I460" s="91" t="s">
        <v>6580</v>
      </c>
      <c r="J460" s="92">
        <v>0.4</v>
      </c>
      <c r="K460" s="96" t="s">
        <v>214</v>
      </c>
      <c r="L460" s="96" t="s">
        <v>314</v>
      </c>
      <c r="M460" s="91">
        <v>2014</v>
      </c>
      <c r="N460" s="90">
        <v>2023</v>
      </c>
      <c r="O460" s="90">
        <v>2025</v>
      </c>
      <c r="P460" s="92">
        <v>8</v>
      </c>
      <c r="Q460" s="93" t="s">
        <v>6133</v>
      </c>
      <c r="R460" s="94">
        <f t="shared" si="24"/>
        <v>2022</v>
      </c>
      <c r="S460" s="90">
        <v>2021</v>
      </c>
      <c r="T460" s="90">
        <v>4</v>
      </c>
      <c r="U460" s="94">
        <f t="shared" si="23"/>
        <v>2025</v>
      </c>
      <c r="V460" s="374"/>
      <c r="W460" s="374"/>
      <c r="X460" s="374"/>
      <c r="Y460" s="370"/>
    </row>
    <row r="461" spans="1:25" s="43" customFormat="1" ht="30" customHeight="1" x14ac:dyDescent="0.2">
      <c r="A461" s="370"/>
      <c r="B461" s="370"/>
      <c r="C461" s="370"/>
      <c r="D461" s="370" t="s">
        <v>6581</v>
      </c>
      <c r="E461" s="370"/>
      <c r="F461" s="90" t="s">
        <v>62</v>
      </c>
      <c r="G461" s="91" t="s">
        <v>2449</v>
      </c>
      <c r="H461" s="91" t="s">
        <v>1974</v>
      </c>
      <c r="I461" s="91" t="s">
        <v>2166</v>
      </c>
      <c r="J461" s="92">
        <v>0.3</v>
      </c>
      <c r="K461" s="96" t="s">
        <v>5864</v>
      </c>
      <c r="L461" s="96" t="s">
        <v>215</v>
      </c>
      <c r="M461" s="91">
        <v>2014</v>
      </c>
      <c r="N461" s="90">
        <v>2023</v>
      </c>
      <c r="O461" s="90">
        <v>2025</v>
      </c>
      <c r="P461" s="92">
        <v>8</v>
      </c>
      <c r="Q461" s="93" t="s">
        <v>6133</v>
      </c>
      <c r="R461" s="94">
        <f t="shared" si="24"/>
        <v>2022</v>
      </c>
      <c r="S461" s="90">
        <v>2021</v>
      </c>
      <c r="T461" s="90">
        <v>4</v>
      </c>
      <c r="U461" s="94">
        <f t="shared" si="23"/>
        <v>2025</v>
      </c>
      <c r="V461" s="374"/>
      <c r="W461" s="374"/>
      <c r="X461" s="374"/>
      <c r="Y461" s="370"/>
    </row>
    <row r="462" spans="1:25" s="43" customFormat="1" ht="30" customHeight="1" x14ac:dyDescent="0.2">
      <c r="A462" s="370"/>
      <c r="B462" s="370"/>
      <c r="C462" s="370"/>
      <c r="D462" s="370"/>
      <c r="E462" s="370"/>
      <c r="F462" s="90" t="s">
        <v>62</v>
      </c>
      <c r="G462" s="91" t="s">
        <v>2449</v>
      </c>
      <c r="H462" s="91" t="s">
        <v>1974</v>
      </c>
      <c r="I462" s="91" t="s">
        <v>2166</v>
      </c>
      <c r="J462" s="92">
        <v>29.6</v>
      </c>
      <c r="K462" s="96" t="s">
        <v>212</v>
      </c>
      <c r="L462" s="96" t="s">
        <v>215</v>
      </c>
      <c r="M462" s="91">
        <v>2014</v>
      </c>
      <c r="N462" s="90">
        <v>2023</v>
      </c>
      <c r="O462" s="90">
        <v>2025</v>
      </c>
      <c r="P462" s="92">
        <v>8</v>
      </c>
      <c r="Q462" s="93" t="s">
        <v>6133</v>
      </c>
      <c r="R462" s="94">
        <f t="shared" si="24"/>
        <v>2022</v>
      </c>
      <c r="S462" s="90">
        <v>2021</v>
      </c>
      <c r="T462" s="90">
        <v>4</v>
      </c>
      <c r="U462" s="94">
        <f t="shared" ref="U462:U522" si="25">IFERROR(IF(S462="",R462,S462+T462),R462)</f>
        <v>2025</v>
      </c>
      <c r="V462" s="374"/>
      <c r="W462" s="374"/>
      <c r="X462" s="374"/>
      <c r="Y462" s="370"/>
    </row>
    <row r="463" spans="1:25" s="43" customFormat="1" ht="30" customHeight="1" x14ac:dyDescent="0.2">
      <c r="A463" s="370"/>
      <c r="B463" s="370"/>
      <c r="C463" s="370"/>
      <c r="D463" s="370"/>
      <c r="E463" s="370"/>
      <c r="F463" s="90" t="s">
        <v>62</v>
      </c>
      <c r="G463" s="91" t="s">
        <v>2449</v>
      </c>
      <c r="H463" s="91" t="s">
        <v>1974</v>
      </c>
      <c r="I463" s="91" t="s">
        <v>2166</v>
      </c>
      <c r="J463" s="92">
        <v>0.4</v>
      </c>
      <c r="K463" s="96" t="s">
        <v>214</v>
      </c>
      <c r="L463" s="96" t="s">
        <v>314</v>
      </c>
      <c r="M463" s="91">
        <v>2014</v>
      </c>
      <c r="N463" s="90">
        <v>2023</v>
      </c>
      <c r="O463" s="90">
        <v>2025</v>
      </c>
      <c r="P463" s="92">
        <v>8</v>
      </c>
      <c r="Q463" s="93" t="s">
        <v>6133</v>
      </c>
      <c r="R463" s="94">
        <f t="shared" si="24"/>
        <v>2022</v>
      </c>
      <c r="S463" s="90">
        <v>2021</v>
      </c>
      <c r="T463" s="90">
        <v>4</v>
      </c>
      <c r="U463" s="94">
        <f t="shared" si="25"/>
        <v>2025</v>
      </c>
      <c r="V463" s="374"/>
      <c r="W463" s="374"/>
      <c r="X463" s="374"/>
      <c r="Y463" s="370"/>
    </row>
    <row r="464" spans="1:25" s="43" customFormat="1" ht="30" customHeight="1" x14ac:dyDescent="0.2">
      <c r="A464" s="370"/>
      <c r="B464" s="370"/>
      <c r="C464" s="370"/>
      <c r="D464" s="370" t="s">
        <v>6582</v>
      </c>
      <c r="E464" s="370"/>
      <c r="F464" s="90" t="s">
        <v>62</v>
      </c>
      <c r="G464" s="91" t="s">
        <v>267</v>
      </c>
      <c r="H464" s="91" t="s">
        <v>1974</v>
      </c>
      <c r="I464" s="91" t="s">
        <v>6387</v>
      </c>
      <c r="J464" s="92">
        <v>17.2</v>
      </c>
      <c r="K464" s="96" t="s">
        <v>2357</v>
      </c>
      <c r="L464" s="96" t="s">
        <v>1298</v>
      </c>
      <c r="M464" s="91">
        <v>2014</v>
      </c>
      <c r="N464" s="90">
        <v>2023</v>
      </c>
      <c r="O464" s="90">
        <v>2025</v>
      </c>
      <c r="P464" s="92">
        <v>8</v>
      </c>
      <c r="Q464" s="93" t="s">
        <v>6133</v>
      </c>
      <c r="R464" s="94">
        <f t="shared" si="24"/>
        <v>2022</v>
      </c>
      <c r="S464" s="90">
        <v>2021</v>
      </c>
      <c r="T464" s="90">
        <v>4</v>
      </c>
      <c r="U464" s="94">
        <f t="shared" si="25"/>
        <v>2025</v>
      </c>
      <c r="V464" s="374"/>
      <c r="W464" s="374"/>
      <c r="X464" s="374"/>
      <c r="Y464" s="370"/>
    </row>
    <row r="465" spans="1:25" s="43" customFormat="1" ht="30" customHeight="1" x14ac:dyDescent="0.2">
      <c r="A465" s="370"/>
      <c r="B465" s="370"/>
      <c r="C465" s="370"/>
      <c r="D465" s="370"/>
      <c r="E465" s="370"/>
      <c r="F465" s="90" t="s">
        <v>62</v>
      </c>
      <c r="G465" s="91" t="s">
        <v>267</v>
      </c>
      <c r="H465" s="91" t="s">
        <v>1974</v>
      </c>
      <c r="I465" s="91" t="s">
        <v>6387</v>
      </c>
      <c r="J465" s="92">
        <v>1.7</v>
      </c>
      <c r="K465" s="96" t="s">
        <v>2250</v>
      </c>
      <c r="L465" s="96" t="s">
        <v>1298</v>
      </c>
      <c r="M465" s="91">
        <v>2014</v>
      </c>
      <c r="N465" s="90">
        <v>2023</v>
      </c>
      <c r="O465" s="90">
        <v>2025</v>
      </c>
      <c r="P465" s="92">
        <v>8</v>
      </c>
      <c r="Q465" s="93" t="s">
        <v>6133</v>
      </c>
      <c r="R465" s="94">
        <f t="shared" si="24"/>
        <v>2022</v>
      </c>
      <c r="S465" s="90">
        <v>2021</v>
      </c>
      <c r="T465" s="90">
        <v>4</v>
      </c>
      <c r="U465" s="94">
        <f t="shared" si="25"/>
        <v>2025</v>
      </c>
      <c r="V465" s="374"/>
      <c r="W465" s="374"/>
      <c r="X465" s="374"/>
      <c r="Y465" s="370"/>
    </row>
    <row r="466" spans="1:25" s="43" customFormat="1" ht="30" customHeight="1" x14ac:dyDescent="0.2">
      <c r="A466" s="370"/>
      <c r="B466" s="370"/>
      <c r="C466" s="370"/>
      <c r="D466" s="370"/>
      <c r="E466" s="370"/>
      <c r="F466" s="90" t="s">
        <v>62</v>
      </c>
      <c r="G466" s="91" t="s">
        <v>267</v>
      </c>
      <c r="H466" s="91" t="s">
        <v>1974</v>
      </c>
      <c r="I466" s="91" t="s">
        <v>6387</v>
      </c>
      <c r="J466" s="92">
        <v>17.100000000000001</v>
      </c>
      <c r="K466" s="96" t="s">
        <v>2110</v>
      </c>
      <c r="L466" s="96" t="s">
        <v>215</v>
      </c>
      <c r="M466" s="91">
        <v>2014</v>
      </c>
      <c r="N466" s="90">
        <v>2023</v>
      </c>
      <c r="O466" s="90">
        <v>2025</v>
      </c>
      <c r="P466" s="92">
        <v>8</v>
      </c>
      <c r="Q466" s="93" t="s">
        <v>6133</v>
      </c>
      <c r="R466" s="94">
        <f t="shared" si="24"/>
        <v>2022</v>
      </c>
      <c r="S466" s="90">
        <v>2021</v>
      </c>
      <c r="T466" s="90">
        <v>4</v>
      </c>
      <c r="U466" s="94">
        <f t="shared" si="25"/>
        <v>2025</v>
      </c>
      <c r="V466" s="374"/>
      <c r="W466" s="374"/>
      <c r="X466" s="374"/>
      <c r="Y466" s="370"/>
    </row>
    <row r="467" spans="1:25" s="43" customFormat="1" ht="30" customHeight="1" x14ac:dyDescent="0.2">
      <c r="A467" s="370"/>
      <c r="B467" s="370"/>
      <c r="C467" s="370"/>
      <c r="D467" s="370"/>
      <c r="E467" s="370"/>
      <c r="F467" s="90" t="s">
        <v>62</v>
      </c>
      <c r="G467" s="91" t="s">
        <v>267</v>
      </c>
      <c r="H467" s="91" t="s">
        <v>1974</v>
      </c>
      <c r="I467" s="91" t="s">
        <v>6387</v>
      </c>
      <c r="J467" s="92">
        <v>0.6</v>
      </c>
      <c r="K467" s="96" t="s">
        <v>214</v>
      </c>
      <c r="L467" s="96" t="s">
        <v>314</v>
      </c>
      <c r="M467" s="91">
        <v>2014</v>
      </c>
      <c r="N467" s="90">
        <v>2023</v>
      </c>
      <c r="O467" s="90">
        <v>2025</v>
      </c>
      <c r="P467" s="92">
        <v>8</v>
      </c>
      <c r="Q467" s="93" t="s">
        <v>6133</v>
      </c>
      <c r="R467" s="94">
        <f t="shared" si="24"/>
        <v>2022</v>
      </c>
      <c r="S467" s="90">
        <v>2021</v>
      </c>
      <c r="T467" s="90">
        <v>4</v>
      </c>
      <c r="U467" s="94">
        <f t="shared" si="25"/>
        <v>2025</v>
      </c>
      <c r="V467" s="374"/>
      <c r="W467" s="374"/>
      <c r="X467" s="374"/>
      <c r="Y467" s="370"/>
    </row>
    <row r="468" spans="1:25" s="43" customFormat="1" ht="30" customHeight="1" x14ac:dyDescent="0.2">
      <c r="A468" s="370">
        <v>106</v>
      </c>
      <c r="B468" s="370" t="s">
        <v>6583</v>
      </c>
      <c r="C468" s="370" t="s">
        <v>6584</v>
      </c>
      <c r="D468" s="370" t="s">
        <v>6585</v>
      </c>
      <c r="E468" s="370" t="s">
        <v>6559</v>
      </c>
      <c r="F468" s="90" t="s">
        <v>62</v>
      </c>
      <c r="G468" s="91" t="s">
        <v>2449</v>
      </c>
      <c r="H468" s="91" t="s">
        <v>6571</v>
      </c>
      <c r="I468" s="91" t="s">
        <v>6572</v>
      </c>
      <c r="J468" s="92">
        <v>0.3</v>
      </c>
      <c r="K468" s="96" t="s">
        <v>5864</v>
      </c>
      <c r="L468" s="96" t="s">
        <v>215</v>
      </c>
      <c r="M468" s="91">
        <v>2014</v>
      </c>
      <c r="N468" s="90">
        <v>2023</v>
      </c>
      <c r="O468" s="90">
        <v>2025</v>
      </c>
      <c r="P468" s="92">
        <v>8</v>
      </c>
      <c r="Q468" s="93" t="s">
        <v>6133</v>
      </c>
      <c r="R468" s="94">
        <f t="shared" si="24"/>
        <v>2022</v>
      </c>
      <c r="S468" s="90">
        <v>2021</v>
      </c>
      <c r="T468" s="90">
        <v>4</v>
      </c>
      <c r="U468" s="94">
        <f t="shared" si="25"/>
        <v>2025</v>
      </c>
      <c r="V468" s="374">
        <v>23</v>
      </c>
      <c r="W468" s="374">
        <v>32</v>
      </c>
      <c r="X468" s="374">
        <v>55</v>
      </c>
      <c r="Y468" s="370" t="s">
        <v>7003</v>
      </c>
    </row>
    <row r="469" spans="1:25" s="43" customFormat="1" ht="30" customHeight="1" x14ac:dyDescent="0.2">
      <c r="A469" s="370"/>
      <c r="B469" s="370"/>
      <c r="C469" s="370"/>
      <c r="D469" s="370"/>
      <c r="E469" s="370"/>
      <c r="F469" s="90" t="s">
        <v>62</v>
      </c>
      <c r="G469" s="91" t="s">
        <v>2449</v>
      </c>
      <c r="H469" s="91" t="s">
        <v>6571</v>
      </c>
      <c r="I469" s="91" t="s">
        <v>6572</v>
      </c>
      <c r="J469" s="92">
        <v>32.299999999999997</v>
      </c>
      <c r="K469" s="96" t="s">
        <v>212</v>
      </c>
      <c r="L469" s="96" t="s">
        <v>215</v>
      </c>
      <c r="M469" s="91">
        <v>2014</v>
      </c>
      <c r="N469" s="90">
        <v>2023</v>
      </c>
      <c r="O469" s="90">
        <v>2025</v>
      </c>
      <c r="P469" s="92">
        <v>8</v>
      </c>
      <c r="Q469" s="93" t="s">
        <v>6133</v>
      </c>
      <c r="R469" s="94">
        <f t="shared" si="24"/>
        <v>2022</v>
      </c>
      <c r="S469" s="90">
        <v>2021</v>
      </c>
      <c r="T469" s="90">
        <v>4</v>
      </c>
      <c r="U469" s="94">
        <f t="shared" si="25"/>
        <v>2025</v>
      </c>
      <c r="V469" s="374"/>
      <c r="W469" s="374"/>
      <c r="X469" s="374"/>
      <c r="Y469" s="370"/>
    </row>
    <row r="470" spans="1:25" s="43" customFormat="1" ht="30" customHeight="1" x14ac:dyDescent="0.2">
      <c r="A470" s="370"/>
      <c r="B470" s="370"/>
      <c r="C470" s="370"/>
      <c r="D470" s="370"/>
      <c r="E470" s="370"/>
      <c r="F470" s="90" t="s">
        <v>62</v>
      </c>
      <c r="G470" s="91" t="s">
        <v>2449</v>
      </c>
      <c r="H470" s="91" t="s">
        <v>6571</v>
      </c>
      <c r="I470" s="91" t="s">
        <v>6572</v>
      </c>
      <c r="J470" s="92">
        <v>0.6</v>
      </c>
      <c r="K470" s="96" t="s">
        <v>214</v>
      </c>
      <c r="L470" s="96" t="s">
        <v>314</v>
      </c>
      <c r="M470" s="91">
        <v>2014</v>
      </c>
      <c r="N470" s="90">
        <v>2023</v>
      </c>
      <c r="O470" s="90">
        <v>2025</v>
      </c>
      <c r="P470" s="92">
        <v>8</v>
      </c>
      <c r="Q470" s="93" t="s">
        <v>6133</v>
      </c>
      <c r="R470" s="94">
        <f t="shared" si="24"/>
        <v>2022</v>
      </c>
      <c r="S470" s="90">
        <v>2021</v>
      </c>
      <c r="T470" s="90">
        <v>4</v>
      </c>
      <c r="U470" s="94">
        <f t="shared" si="25"/>
        <v>2025</v>
      </c>
      <c r="V470" s="374"/>
      <c r="W470" s="374"/>
      <c r="X470" s="374"/>
      <c r="Y470" s="370"/>
    </row>
    <row r="471" spans="1:25" s="43" customFormat="1" ht="30" customHeight="1" x14ac:dyDescent="0.2">
      <c r="A471" s="370">
        <v>107</v>
      </c>
      <c r="B471" s="370" t="s">
        <v>6586</v>
      </c>
      <c r="C471" s="370" t="s">
        <v>6587</v>
      </c>
      <c r="D471" s="370" t="s">
        <v>6588</v>
      </c>
      <c r="E471" s="370" t="s">
        <v>6559</v>
      </c>
      <c r="F471" s="90" t="s">
        <v>62</v>
      </c>
      <c r="G471" s="91" t="s">
        <v>267</v>
      </c>
      <c r="H471" s="91" t="s">
        <v>6397</v>
      </c>
      <c r="I471" s="91" t="s">
        <v>209</v>
      </c>
      <c r="J471" s="92">
        <v>17</v>
      </c>
      <c r="K471" s="96" t="s">
        <v>2357</v>
      </c>
      <c r="L471" s="96" t="s">
        <v>1298</v>
      </c>
      <c r="M471" s="91">
        <v>2014</v>
      </c>
      <c r="N471" s="90">
        <v>2023</v>
      </c>
      <c r="O471" s="90">
        <v>2025</v>
      </c>
      <c r="P471" s="92">
        <v>8</v>
      </c>
      <c r="Q471" s="93" t="s">
        <v>6133</v>
      </c>
      <c r="R471" s="94">
        <f t="shared" si="24"/>
        <v>2022</v>
      </c>
      <c r="S471" s="90">
        <v>2021</v>
      </c>
      <c r="T471" s="90">
        <v>4</v>
      </c>
      <c r="U471" s="94">
        <f t="shared" si="25"/>
        <v>2025</v>
      </c>
      <c r="V471" s="374">
        <v>15</v>
      </c>
      <c r="W471" s="374">
        <v>10</v>
      </c>
      <c r="X471" s="374">
        <v>25</v>
      </c>
      <c r="Y471" s="370" t="s">
        <v>7003</v>
      </c>
    </row>
    <row r="472" spans="1:25" s="43" customFormat="1" ht="30" customHeight="1" x14ac:dyDescent="0.2">
      <c r="A472" s="370"/>
      <c r="B472" s="370"/>
      <c r="C472" s="370"/>
      <c r="D472" s="370"/>
      <c r="E472" s="370"/>
      <c r="F472" s="90" t="s">
        <v>62</v>
      </c>
      <c r="G472" s="91" t="s">
        <v>267</v>
      </c>
      <c r="H472" s="91" t="s">
        <v>6397</v>
      </c>
      <c r="I472" s="91" t="s">
        <v>209</v>
      </c>
      <c r="J472" s="92">
        <v>0.6</v>
      </c>
      <c r="K472" s="96" t="s">
        <v>2250</v>
      </c>
      <c r="L472" s="96" t="s">
        <v>1298</v>
      </c>
      <c r="M472" s="91">
        <v>2014</v>
      </c>
      <c r="N472" s="90">
        <v>2023</v>
      </c>
      <c r="O472" s="90">
        <v>2025</v>
      </c>
      <c r="P472" s="92">
        <v>8</v>
      </c>
      <c r="Q472" s="93" t="s">
        <v>6133</v>
      </c>
      <c r="R472" s="94">
        <f t="shared" si="24"/>
        <v>2022</v>
      </c>
      <c r="S472" s="90">
        <v>2021</v>
      </c>
      <c r="T472" s="90">
        <v>4</v>
      </c>
      <c r="U472" s="94">
        <f t="shared" si="25"/>
        <v>2025</v>
      </c>
      <c r="V472" s="374"/>
      <c r="W472" s="374"/>
      <c r="X472" s="374"/>
      <c r="Y472" s="370"/>
    </row>
    <row r="473" spans="1:25" s="43" customFormat="1" ht="30" customHeight="1" x14ac:dyDescent="0.2">
      <c r="A473" s="370"/>
      <c r="B473" s="370"/>
      <c r="C473" s="370"/>
      <c r="D473" s="370"/>
      <c r="E473" s="370"/>
      <c r="F473" s="90" t="s">
        <v>62</v>
      </c>
      <c r="G473" s="91" t="s">
        <v>267</v>
      </c>
      <c r="H473" s="91" t="s">
        <v>6397</v>
      </c>
      <c r="I473" s="91" t="s">
        <v>209</v>
      </c>
      <c r="J473" s="92">
        <v>19.5</v>
      </c>
      <c r="K473" s="96" t="s">
        <v>2110</v>
      </c>
      <c r="L473" s="96" t="s">
        <v>215</v>
      </c>
      <c r="M473" s="91">
        <v>2014</v>
      </c>
      <c r="N473" s="90">
        <v>2023</v>
      </c>
      <c r="O473" s="90">
        <v>2025</v>
      </c>
      <c r="P473" s="92">
        <v>8</v>
      </c>
      <c r="Q473" s="93" t="s">
        <v>6133</v>
      </c>
      <c r="R473" s="94">
        <f t="shared" si="24"/>
        <v>2022</v>
      </c>
      <c r="S473" s="90">
        <v>2021</v>
      </c>
      <c r="T473" s="90">
        <v>4</v>
      </c>
      <c r="U473" s="94">
        <f t="shared" si="25"/>
        <v>2025</v>
      </c>
      <c r="V473" s="374"/>
      <c r="W473" s="374"/>
      <c r="X473" s="374"/>
      <c r="Y473" s="370"/>
    </row>
    <row r="474" spans="1:25" s="43" customFormat="1" ht="30" customHeight="1" x14ac:dyDescent="0.2">
      <c r="A474" s="370"/>
      <c r="B474" s="370"/>
      <c r="C474" s="370"/>
      <c r="D474" s="370"/>
      <c r="E474" s="370"/>
      <c r="F474" s="90" t="s">
        <v>62</v>
      </c>
      <c r="G474" s="91" t="s">
        <v>267</v>
      </c>
      <c r="H474" s="91" t="s">
        <v>6397</v>
      </c>
      <c r="I474" s="91" t="s">
        <v>209</v>
      </c>
      <c r="J474" s="92">
        <v>0.6</v>
      </c>
      <c r="K474" s="96" t="s">
        <v>214</v>
      </c>
      <c r="L474" s="96" t="s">
        <v>314</v>
      </c>
      <c r="M474" s="91">
        <v>2014</v>
      </c>
      <c r="N474" s="90">
        <v>2023</v>
      </c>
      <c r="O474" s="90">
        <v>2025</v>
      </c>
      <c r="P474" s="92">
        <v>8</v>
      </c>
      <c r="Q474" s="93" t="s">
        <v>6133</v>
      </c>
      <c r="R474" s="94">
        <f t="shared" si="24"/>
        <v>2022</v>
      </c>
      <c r="S474" s="90">
        <v>2021</v>
      </c>
      <c r="T474" s="90">
        <v>4</v>
      </c>
      <c r="U474" s="94">
        <f t="shared" si="25"/>
        <v>2025</v>
      </c>
      <c r="V474" s="374"/>
      <c r="W474" s="374"/>
      <c r="X474" s="374"/>
      <c r="Y474" s="370"/>
    </row>
    <row r="475" spans="1:25" s="43" customFormat="1" ht="30" customHeight="1" x14ac:dyDescent="0.2">
      <c r="A475" s="370"/>
      <c r="B475" s="370"/>
      <c r="C475" s="370"/>
      <c r="D475" s="370" t="s">
        <v>6589</v>
      </c>
      <c r="E475" s="370"/>
      <c r="F475" s="90" t="s">
        <v>62</v>
      </c>
      <c r="G475" s="91" t="s">
        <v>267</v>
      </c>
      <c r="H475" s="91" t="s">
        <v>6397</v>
      </c>
      <c r="I475" s="91" t="s">
        <v>209</v>
      </c>
      <c r="J475" s="92">
        <v>19.3</v>
      </c>
      <c r="K475" s="96" t="s">
        <v>2494</v>
      </c>
      <c r="L475" s="96" t="s">
        <v>213</v>
      </c>
      <c r="M475" s="91">
        <v>2014</v>
      </c>
      <c r="N475" s="90">
        <v>2023</v>
      </c>
      <c r="O475" s="90">
        <v>2025</v>
      </c>
      <c r="P475" s="92">
        <v>8</v>
      </c>
      <c r="Q475" s="93" t="s">
        <v>6133</v>
      </c>
      <c r="R475" s="94">
        <f t="shared" si="24"/>
        <v>2022</v>
      </c>
      <c r="S475" s="90">
        <v>2021</v>
      </c>
      <c r="T475" s="90">
        <v>4</v>
      </c>
      <c r="U475" s="94">
        <f t="shared" si="25"/>
        <v>2025</v>
      </c>
      <c r="V475" s="374"/>
      <c r="W475" s="374"/>
      <c r="X475" s="374"/>
      <c r="Y475" s="370"/>
    </row>
    <row r="476" spans="1:25" s="43" customFormat="1" ht="30" customHeight="1" x14ac:dyDescent="0.2">
      <c r="A476" s="370"/>
      <c r="B476" s="370"/>
      <c r="C476" s="370"/>
      <c r="D476" s="370"/>
      <c r="E476" s="370"/>
      <c r="F476" s="90" t="s">
        <v>62</v>
      </c>
      <c r="G476" s="91" t="s">
        <v>267</v>
      </c>
      <c r="H476" s="91" t="s">
        <v>6397</v>
      </c>
      <c r="I476" s="91" t="s">
        <v>209</v>
      </c>
      <c r="J476" s="92">
        <v>7.9</v>
      </c>
      <c r="K476" s="96" t="s">
        <v>2357</v>
      </c>
      <c r="L476" s="96" t="s">
        <v>1298</v>
      </c>
      <c r="M476" s="91">
        <v>2014</v>
      </c>
      <c r="N476" s="90">
        <v>2023</v>
      </c>
      <c r="O476" s="90">
        <v>2025</v>
      </c>
      <c r="P476" s="92">
        <v>8</v>
      </c>
      <c r="Q476" s="93" t="s">
        <v>6133</v>
      </c>
      <c r="R476" s="94">
        <f t="shared" si="24"/>
        <v>2022</v>
      </c>
      <c r="S476" s="90">
        <v>2021</v>
      </c>
      <c r="T476" s="90">
        <v>4</v>
      </c>
      <c r="U476" s="94">
        <f t="shared" si="25"/>
        <v>2025</v>
      </c>
      <c r="V476" s="374"/>
      <c r="W476" s="374"/>
      <c r="X476" s="374"/>
      <c r="Y476" s="370"/>
    </row>
    <row r="477" spans="1:25" s="43" customFormat="1" ht="30" customHeight="1" x14ac:dyDescent="0.2">
      <c r="A477" s="370"/>
      <c r="B477" s="370"/>
      <c r="C477" s="370"/>
      <c r="D477" s="370"/>
      <c r="E477" s="370"/>
      <c r="F477" s="90" t="s">
        <v>62</v>
      </c>
      <c r="G477" s="91" t="s">
        <v>267</v>
      </c>
      <c r="H477" s="91" t="s">
        <v>6397</v>
      </c>
      <c r="I477" s="91" t="s">
        <v>209</v>
      </c>
      <c r="J477" s="92">
        <v>7</v>
      </c>
      <c r="K477" s="96" t="s">
        <v>2250</v>
      </c>
      <c r="L477" s="96" t="s">
        <v>1298</v>
      </c>
      <c r="M477" s="91">
        <v>2014</v>
      </c>
      <c r="N477" s="90">
        <v>2023</v>
      </c>
      <c r="O477" s="90">
        <v>2025</v>
      </c>
      <c r="P477" s="92">
        <v>8</v>
      </c>
      <c r="Q477" s="93" t="s">
        <v>6133</v>
      </c>
      <c r="R477" s="94">
        <f t="shared" si="24"/>
        <v>2022</v>
      </c>
      <c r="S477" s="90">
        <v>2021</v>
      </c>
      <c r="T477" s="90">
        <v>4</v>
      </c>
      <c r="U477" s="94">
        <f t="shared" si="25"/>
        <v>2025</v>
      </c>
      <c r="V477" s="374"/>
      <c r="W477" s="374"/>
      <c r="X477" s="374"/>
      <c r="Y477" s="370"/>
    </row>
    <row r="478" spans="1:25" s="43" customFormat="1" ht="30" customHeight="1" x14ac:dyDescent="0.2">
      <c r="A478" s="370"/>
      <c r="B478" s="370"/>
      <c r="C478" s="370"/>
      <c r="D478" s="370"/>
      <c r="E478" s="370"/>
      <c r="F478" s="90" t="s">
        <v>62</v>
      </c>
      <c r="G478" s="91" t="s">
        <v>267</v>
      </c>
      <c r="H478" s="91" t="s">
        <v>6397</v>
      </c>
      <c r="I478" s="91" t="s">
        <v>209</v>
      </c>
      <c r="J478" s="92">
        <v>1.3</v>
      </c>
      <c r="K478" s="96" t="s">
        <v>214</v>
      </c>
      <c r="L478" s="96" t="s">
        <v>314</v>
      </c>
      <c r="M478" s="91">
        <v>2014</v>
      </c>
      <c r="N478" s="90">
        <v>2023</v>
      </c>
      <c r="O478" s="90">
        <v>2025</v>
      </c>
      <c r="P478" s="92">
        <v>8</v>
      </c>
      <c r="Q478" s="93" t="s">
        <v>6133</v>
      </c>
      <c r="R478" s="94">
        <f t="shared" si="24"/>
        <v>2022</v>
      </c>
      <c r="S478" s="90">
        <v>2021</v>
      </c>
      <c r="T478" s="90">
        <v>4</v>
      </c>
      <c r="U478" s="94">
        <f t="shared" si="25"/>
        <v>2025</v>
      </c>
      <c r="V478" s="374"/>
      <c r="W478" s="374"/>
      <c r="X478" s="374"/>
      <c r="Y478" s="370"/>
    </row>
    <row r="479" spans="1:25" s="43" customFormat="1" ht="30" customHeight="1" x14ac:dyDescent="0.2">
      <c r="A479" s="370"/>
      <c r="B479" s="370"/>
      <c r="C479" s="370"/>
      <c r="D479" s="90" t="s">
        <v>6590</v>
      </c>
      <c r="E479" s="370"/>
      <c r="F479" s="90" t="s">
        <v>62</v>
      </c>
      <c r="G479" s="91" t="s">
        <v>267</v>
      </c>
      <c r="H479" s="91" t="s">
        <v>6397</v>
      </c>
      <c r="I479" s="91" t="s">
        <v>209</v>
      </c>
      <c r="J479" s="92">
        <v>10.7</v>
      </c>
      <c r="K479" s="96" t="s">
        <v>214</v>
      </c>
      <c r="L479" s="96" t="s">
        <v>314</v>
      </c>
      <c r="M479" s="91">
        <v>2014</v>
      </c>
      <c r="N479" s="90">
        <v>2023</v>
      </c>
      <c r="O479" s="90">
        <v>2025</v>
      </c>
      <c r="P479" s="92">
        <v>8</v>
      </c>
      <c r="Q479" s="93" t="s">
        <v>6133</v>
      </c>
      <c r="R479" s="94">
        <f t="shared" si="24"/>
        <v>2022</v>
      </c>
      <c r="S479" s="90">
        <v>2021</v>
      </c>
      <c r="T479" s="90">
        <v>4</v>
      </c>
      <c r="U479" s="94">
        <f t="shared" si="25"/>
        <v>2025</v>
      </c>
      <c r="V479" s="374"/>
      <c r="W479" s="374"/>
      <c r="X479" s="374"/>
      <c r="Y479" s="370"/>
    </row>
    <row r="480" spans="1:25" s="43" customFormat="1" ht="30" customHeight="1" x14ac:dyDescent="0.2">
      <c r="A480" s="90">
        <v>108</v>
      </c>
      <c r="B480" s="90" t="s">
        <v>6591</v>
      </c>
      <c r="C480" s="90" t="s">
        <v>6592</v>
      </c>
      <c r="D480" s="90" t="s">
        <v>6593</v>
      </c>
      <c r="E480" s="90" t="s">
        <v>6559</v>
      </c>
      <c r="F480" s="90" t="s">
        <v>62</v>
      </c>
      <c r="G480" s="91" t="s">
        <v>347</v>
      </c>
      <c r="H480" s="91" t="s">
        <v>6560</v>
      </c>
      <c r="I480" s="91" t="s">
        <v>2306</v>
      </c>
      <c r="J480" s="92">
        <v>8.8000000000000007</v>
      </c>
      <c r="K480" s="96" t="s">
        <v>2357</v>
      </c>
      <c r="L480" s="96" t="s">
        <v>213</v>
      </c>
      <c r="M480" s="91">
        <v>2014</v>
      </c>
      <c r="N480" s="90">
        <v>2023</v>
      </c>
      <c r="O480" s="90">
        <v>2025</v>
      </c>
      <c r="P480" s="92">
        <v>8</v>
      </c>
      <c r="Q480" s="93" t="s">
        <v>6133</v>
      </c>
      <c r="R480" s="94">
        <f t="shared" si="24"/>
        <v>2022</v>
      </c>
      <c r="S480" s="90">
        <v>2021</v>
      </c>
      <c r="T480" s="90">
        <v>4</v>
      </c>
      <c r="U480" s="94">
        <f t="shared" si="25"/>
        <v>2025</v>
      </c>
      <c r="V480" s="322">
        <v>2</v>
      </c>
      <c r="W480" s="322">
        <v>2</v>
      </c>
      <c r="X480" s="322">
        <v>4</v>
      </c>
      <c r="Y480" s="90" t="s">
        <v>7003</v>
      </c>
    </row>
    <row r="481" spans="1:25" s="43" customFormat="1" ht="30" customHeight="1" x14ac:dyDescent="0.2">
      <c r="A481" s="370">
        <v>109</v>
      </c>
      <c r="B481" s="370" t="s">
        <v>6594</v>
      </c>
      <c r="C481" s="370" t="s">
        <v>6595</v>
      </c>
      <c r="D481" s="370" t="s">
        <v>6596</v>
      </c>
      <c r="E481" s="370" t="s">
        <v>6597</v>
      </c>
      <c r="F481" s="90" t="s">
        <v>62</v>
      </c>
      <c r="G481" s="91" t="s">
        <v>1891</v>
      </c>
      <c r="H481" s="91" t="s">
        <v>349</v>
      </c>
      <c r="I481" s="91" t="s">
        <v>512</v>
      </c>
      <c r="J481" s="92">
        <v>62.6</v>
      </c>
      <c r="K481" s="96" t="s">
        <v>5864</v>
      </c>
      <c r="L481" s="96" t="s">
        <v>1298</v>
      </c>
      <c r="M481" s="91">
        <v>2014</v>
      </c>
      <c r="N481" s="90">
        <v>2023</v>
      </c>
      <c r="O481" s="90">
        <v>2025</v>
      </c>
      <c r="P481" s="92">
        <v>8</v>
      </c>
      <c r="Q481" s="93" t="s">
        <v>6133</v>
      </c>
      <c r="R481" s="94">
        <f t="shared" si="24"/>
        <v>2022</v>
      </c>
      <c r="S481" s="90">
        <v>2020</v>
      </c>
      <c r="T481" s="90">
        <v>6</v>
      </c>
      <c r="U481" s="94">
        <f t="shared" si="25"/>
        <v>2026</v>
      </c>
      <c r="V481" s="374">
        <v>12</v>
      </c>
      <c r="W481" s="374">
        <v>17</v>
      </c>
      <c r="X481" s="374">
        <v>29</v>
      </c>
      <c r="Y481" s="370" t="s">
        <v>7003</v>
      </c>
    </row>
    <row r="482" spans="1:25" s="43" customFormat="1" ht="30" customHeight="1" x14ac:dyDescent="0.2">
      <c r="A482" s="370"/>
      <c r="B482" s="370"/>
      <c r="C482" s="370"/>
      <c r="D482" s="370"/>
      <c r="E482" s="370"/>
      <c r="F482" s="90" t="s">
        <v>62</v>
      </c>
      <c r="G482" s="91" t="s">
        <v>1891</v>
      </c>
      <c r="H482" s="91" t="s">
        <v>349</v>
      </c>
      <c r="I482" s="91" t="s">
        <v>512</v>
      </c>
      <c r="J482" s="92">
        <v>4</v>
      </c>
      <c r="K482" s="96" t="s">
        <v>212</v>
      </c>
      <c r="L482" s="96" t="s">
        <v>1298</v>
      </c>
      <c r="M482" s="91">
        <v>2014</v>
      </c>
      <c r="N482" s="90">
        <v>2023</v>
      </c>
      <c r="O482" s="90">
        <v>2025</v>
      </c>
      <c r="P482" s="92">
        <v>8</v>
      </c>
      <c r="Q482" s="93" t="s">
        <v>6133</v>
      </c>
      <c r="R482" s="94">
        <f t="shared" si="24"/>
        <v>2022</v>
      </c>
      <c r="S482" s="90">
        <v>2020</v>
      </c>
      <c r="T482" s="90">
        <v>6</v>
      </c>
      <c r="U482" s="94">
        <f t="shared" si="25"/>
        <v>2026</v>
      </c>
      <c r="V482" s="374"/>
      <c r="W482" s="374"/>
      <c r="X482" s="374"/>
      <c r="Y482" s="370"/>
    </row>
    <row r="483" spans="1:25" s="43" customFormat="1" ht="30" customHeight="1" x14ac:dyDescent="0.2">
      <c r="A483" s="370"/>
      <c r="B483" s="370"/>
      <c r="C483" s="370"/>
      <c r="D483" s="370"/>
      <c r="E483" s="370"/>
      <c r="F483" s="90" t="s">
        <v>62</v>
      </c>
      <c r="G483" s="91" t="s">
        <v>1891</v>
      </c>
      <c r="H483" s="91" t="s">
        <v>349</v>
      </c>
      <c r="I483" s="91" t="s">
        <v>512</v>
      </c>
      <c r="J483" s="92">
        <v>0.5</v>
      </c>
      <c r="K483" s="96" t="s">
        <v>214</v>
      </c>
      <c r="L483" s="96" t="s">
        <v>215</v>
      </c>
      <c r="M483" s="91">
        <v>2014</v>
      </c>
      <c r="N483" s="90">
        <v>2023</v>
      </c>
      <c r="O483" s="90">
        <v>2025</v>
      </c>
      <c r="P483" s="92">
        <v>8</v>
      </c>
      <c r="Q483" s="93" t="s">
        <v>6133</v>
      </c>
      <c r="R483" s="94">
        <f t="shared" si="24"/>
        <v>2022</v>
      </c>
      <c r="S483" s="90">
        <v>2020</v>
      </c>
      <c r="T483" s="90">
        <v>6</v>
      </c>
      <c r="U483" s="94">
        <f t="shared" si="25"/>
        <v>2026</v>
      </c>
      <c r="V483" s="374"/>
      <c r="W483" s="374"/>
      <c r="X483" s="374"/>
      <c r="Y483" s="370"/>
    </row>
    <row r="484" spans="1:25" s="43" customFormat="1" ht="30" customHeight="1" x14ac:dyDescent="0.2">
      <c r="A484" s="370">
        <v>110</v>
      </c>
      <c r="B484" s="390" t="s">
        <v>6598</v>
      </c>
      <c r="C484" s="370" t="s">
        <v>6599</v>
      </c>
      <c r="D484" s="370" t="s">
        <v>6600</v>
      </c>
      <c r="E484" s="370" t="s">
        <v>6601</v>
      </c>
      <c r="F484" s="90" t="s">
        <v>88</v>
      </c>
      <c r="G484" s="91" t="s">
        <v>208</v>
      </c>
      <c r="H484" s="91" t="s">
        <v>356</v>
      </c>
      <c r="I484" s="91" t="s">
        <v>2003</v>
      </c>
      <c r="J484" s="92">
        <v>97.6</v>
      </c>
      <c r="K484" s="96" t="s">
        <v>2357</v>
      </c>
      <c r="L484" s="96" t="s">
        <v>1298</v>
      </c>
      <c r="M484" s="91">
        <v>2014</v>
      </c>
      <c r="N484" s="90">
        <v>2023</v>
      </c>
      <c r="O484" s="90">
        <v>2025</v>
      </c>
      <c r="P484" s="92">
        <v>8</v>
      </c>
      <c r="Q484" s="93" t="s">
        <v>6133</v>
      </c>
      <c r="R484" s="94">
        <f t="shared" si="24"/>
        <v>2022</v>
      </c>
      <c r="S484" s="90">
        <v>2021</v>
      </c>
      <c r="T484" s="90">
        <v>4</v>
      </c>
      <c r="U484" s="94">
        <f t="shared" si="25"/>
        <v>2025</v>
      </c>
      <c r="V484" s="374">
        <v>22</v>
      </c>
      <c r="W484" s="374">
        <v>28</v>
      </c>
      <c r="X484" s="374">
        <v>50</v>
      </c>
      <c r="Y484" s="370" t="s">
        <v>7003</v>
      </c>
    </row>
    <row r="485" spans="1:25" s="43" customFormat="1" ht="30" customHeight="1" x14ac:dyDescent="0.2">
      <c r="A485" s="370"/>
      <c r="B485" s="390"/>
      <c r="C485" s="370"/>
      <c r="D485" s="370"/>
      <c r="E485" s="370"/>
      <c r="F485" s="90" t="s">
        <v>88</v>
      </c>
      <c r="G485" s="91" t="s">
        <v>208</v>
      </c>
      <c r="H485" s="91" t="s">
        <v>356</v>
      </c>
      <c r="I485" s="91" t="s">
        <v>2003</v>
      </c>
      <c r="J485" s="92">
        <v>0.3</v>
      </c>
      <c r="K485" s="96" t="s">
        <v>214</v>
      </c>
      <c r="L485" s="96" t="s">
        <v>314</v>
      </c>
      <c r="M485" s="91">
        <v>2014</v>
      </c>
      <c r="N485" s="90">
        <v>2023</v>
      </c>
      <c r="O485" s="90">
        <v>2025</v>
      </c>
      <c r="P485" s="92">
        <v>8</v>
      </c>
      <c r="Q485" s="93" t="s">
        <v>6133</v>
      </c>
      <c r="R485" s="94">
        <f t="shared" si="24"/>
        <v>2022</v>
      </c>
      <c r="S485" s="90">
        <v>2021</v>
      </c>
      <c r="T485" s="90">
        <v>4</v>
      </c>
      <c r="U485" s="94">
        <f t="shared" si="25"/>
        <v>2025</v>
      </c>
      <c r="V485" s="374"/>
      <c r="W485" s="374"/>
      <c r="X485" s="374"/>
      <c r="Y485" s="370"/>
    </row>
    <row r="486" spans="1:25" s="43" customFormat="1" ht="30" customHeight="1" x14ac:dyDescent="0.2">
      <c r="A486" s="370"/>
      <c r="B486" s="390"/>
      <c r="C486" s="370"/>
      <c r="D486" s="370" t="s">
        <v>6602</v>
      </c>
      <c r="E486" s="370"/>
      <c r="F486" s="90" t="s">
        <v>88</v>
      </c>
      <c r="G486" s="91" t="s">
        <v>208</v>
      </c>
      <c r="H486" s="91" t="s">
        <v>356</v>
      </c>
      <c r="I486" s="91" t="s">
        <v>2003</v>
      </c>
      <c r="J486" s="92">
        <v>2.9</v>
      </c>
      <c r="K486" s="96" t="s">
        <v>2357</v>
      </c>
      <c r="L486" s="96" t="s">
        <v>1298</v>
      </c>
      <c r="M486" s="91">
        <v>2014</v>
      </c>
      <c r="N486" s="90">
        <v>2023</v>
      </c>
      <c r="O486" s="90">
        <v>2025</v>
      </c>
      <c r="P486" s="92">
        <v>8</v>
      </c>
      <c r="Q486" s="93" t="s">
        <v>6133</v>
      </c>
      <c r="R486" s="94">
        <f t="shared" si="24"/>
        <v>2022</v>
      </c>
      <c r="S486" s="90">
        <v>2021</v>
      </c>
      <c r="T486" s="90">
        <v>4</v>
      </c>
      <c r="U486" s="94">
        <f t="shared" si="25"/>
        <v>2025</v>
      </c>
      <c r="V486" s="374"/>
      <c r="W486" s="374"/>
      <c r="X486" s="374"/>
      <c r="Y486" s="370"/>
    </row>
    <row r="487" spans="1:25" s="43" customFormat="1" ht="30" customHeight="1" x14ac:dyDescent="0.2">
      <c r="A487" s="370"/>
      <c r="B487" s="390"/>
      <c r="C487" s="370"/>
      <c r="D487" s="370"/>
      <c r="E487" s="370"/>
      <c r="F487" s="90" t="s">
        <v>88</v>
      </c>
      <c r="G487" s="91" t="s">
        <v>208</v>
      </c>
      <c r="H487" s="91" t="s">
        <v>356</v>
      </c>
      <c r="I487" s="91" t="s">
        <v>2003</v>
      </c>
      <c r="J487" s="92">
        <v>3.9</v>
      </c>
      <c r="K487" s="96" t="s">
        <v>2250</v>
      </c>
      <c r="L487" s="96" t="s">
        <v>1298</v>
      </c>
      <c r="M487" s="91">
        <v>2014</v>
      </c>
      <c r="N487" s="90">
        <v>2023</v>
      </c>
      <c r="O487" s="90">
        <v>2025</v>
      </c>
      <c r="P487" s="92">
        <v>8</v>
      </c>
      <c r="Q487" s="93" t="s">
        <v>6133</v>
      </c>
      <c r="R487" s="94">
        <f t="shared" si="24"/>
        <v>2022</v>
      </c>
      <c r="S487" s="90">
        <v>2021</v>
      </c>
      <c r="T487" s="90">
        <v>4</v>
      </c>
      <c r="U487" s="94">
        <f t="shared" si="25"/>
        <v>2025</v>
      </c>
      <c r="V487" s="374"/>
      <c r="W487" s="374"/>
      <c r="X487" s="374"/>
      <c r="Y487" s="370"/>
    </row>
    <row r="488" spans="1:25" s="43" customFormat="1" ht="30" customHeight="1" x14ac:dyDescent="0.2">
      <c r="A488" s="370"/>
      <c r="B488" s="390"/>
      <c r="C488" s="370"/>
      <c r="D488" s="370"/>
      <c r="E488" s="370"/>
      <c r="F488" s="90" t="s">
        <v>88</v>
      </c>
      <c r="G488" s="91" t="s">
        <v>208</v>
      </c>
      <c r="H488" s="91" t="s">
        <v>356</v>
      </c>
      <c r="I488" s="91" t="s">
        <v>2003</v>
      </c>
      <c r="J488" s="92">
        <v>0.3</v>
      </c>
      <c r="K488" s="96" t="s">
        <v>214</v>
      </c>
      <c r="L488" s="96" t="s">
        <v>314</v>
      </c>
      <c r="M488" s="91">
        <v>2014</v>
      </c>
      <c r="N488" s="90">
        <v>2023</v>
      </c>
      <c r="O488" s="90">
        <v>2025</v>
      </c>
      <c r="P488" s="92">
        <v>8</v>
      </c>
      <c r="Q488" s="93" t="s">
        <v>6133</v>
      </c>
      <c r="R488" s="94">
        <f t="shared" si="24"/>
        <v>2022</v>
      </c>
      <c r="S488" s="90">
        <v>2021</v>
      </c>
      <c r="T488" s="90">
        <v>4</v>
      </c>
      <c r="U488" s="94">
        <f t="shared" si="25"/>
        <v>2025</v>
      </c>
      <c r="V488" s="374"/>
      <c r="W488" s="374"/>
      <c r="X488" s="374"/>
      <c r="Y488" s="370"/>
    </row>
    <row r="489" spans="1:25" s="43" customFormat="1" ht="30" customHeight="1" x14ac:dyDescent="0.2">
      <c r="A489" s="90">
        <v>111</v>
      </c>
      <c r="B489" s="90" t="s">
        <v>6603</v>
      </c>
      <c r="C489" s="90" t="s">
        <v>6604</v>
      </c>
      <c r="D489" s="90" t="s">
        <v>6605</v>
      </c>
      <c r="E489" s="90" t="s">
        <v>6601</v>
      </c>
      <c r="F489" s="90" t="s">
        <v>88</v>
      </c>
      <c r="G489" s="91" t="s">
        <v>208</v>
      </c>
      <c r="H489" s="91" t="s">
        <v>356</v>
      </c>
      <c r="I489" s="91" t="s">
        <v>2003</v>
      </c>
      <c r="J489" s="92">
        <v>0.2</v>
      </c>
      <c r="K489" s="96" t="s">
        <v>212</v>
      </c>
      <c r="L489" s="96" t="s">
        <v>215</v>
      </c>
      <c r="M489" s="91">
        <v>2014</v>
      </c>
      <c r="N489" s="90">
        <v>2022</v>
      </c>
      <c r="O489" s="90">
        <v>2025</v>
      </c>
      <c r="P489" s="92">
        <v>8</v>
      </c>
      <c r="Q489" s="93" t="s">
        <v>6133</v>
      </c>
      <c r="R489" s="94">
        <f t="shared" si="24"/>
        <v>2022</v>
      </c>
      <c r="S489" s="90">
        <v>2021</v>
      </c>
      <c r="T489" s="90">
        <v>4</v>
      </c>
      <c r="U489" s="94">
        <f t="shared" si="25"/>
        <v>2025</v>
      </c>
      <c r="V489" s="322"/>
      <c r="W489" s="322">
        <v>1</v>
      </c>
      <c r="X489" s="322">
        <v>1</v>
      </c>
      <c r="Y489" s="90" t="s">
        <v>7003</v>
      </c>
    </row>
    <row r="490" spans="1:25" s="43" customFormat="1" ht="30" customHeight="1" x14ac:dyDescent="0.2">
      <c r="A490" s="370">
        <v>112</v>
      </c>
      <c r="B490" s="390" t="s">
        <v>6606</v>
      </c>
      <c r="C490" s="370" t="s">
        <v>6607</v>
      </c>
      <c r="D490" s="370" t="s">
        <v>6608</v>
      </c>
      <c r="E490" s="370" t="s">
        <v>6601</v>
      </c>
      <c r="F490" s="90" t="s">
        <v>39</v>
      </c>
      <c r="G490" s="91" t="s">
        <v>208</v>
      </c>
      <c r="H490" s="91" t="s">
        <v>353</v>
      </c>
      <c r="I490" s="91" t="s">
        <v>6238</v>
      </c>
      <c r="J490" s="92">
        <v>44.6</v>
      </c>
      <c r="K490" s="96" t="s">
        <v>2110</v>
      </c>
      <c r="L490" s="96" t="s">
        <v>215</v>
      </c>
      <c r="M490" s="91">
        <v>2014</v>
      </c>
      <c r="N490" s="90">
        <v>2023</v>
      </c>
      <c r="O490" s="90">
        <v>2025</v>
      </c>
      <c r="P490" s="92">
        <v>8</v>
      </c>
      <c r="Q490" s="93" t="s">
        <v>6133</v>
      </c>
      <c r="R490" s="94">
        <f t="shared" si="24"/>
        <v>2022</v>
      </c>
      <c r="S490" s="90">
        <v>2021</v>
      </c>
      <c r="T490" s="90">
        <v>4</v>
      </c>
      <c r="U490" s="94">
        <f t="shared" si="25"/>
        <v>2025</v>
      </c>
      <c r="V490" s="374">
        <v>29</v>
      </c>
      <c r="W490" s="374">
        <f>X490-V490</f>
        <v>34</v>
      </c>
      <c r="X490" s="374">
        <v>63</v>
      </c>
      <c r="Y490" s="370" t="s">
        <v>7003</v>
      </c>
    </row>
    <row r="491" spans="1:25" s="43" customFormat="1" ht="30" customHeight="1" x14ac:dyDescent="0.2">
      <c r="A491" s="370"/>
      <c r="B491" s="390"/>
      <c r="C491" s="370"/>
      <c r="D491" s="370"/>
      <c r="E491" s="370"/>
      <c r="F491" s="90" t="s">
        <v>39</v>
      </c>
      <c r="G491" s="91" t="s">
        <v>208</v>
      </c>
      <c r="H491" s="91" t="s">
        <v>356</v>
      </c>
      <c r="I491" s="91" t="s">
        <v>2003</v>
      </c>
      <c r="J491" s="92">
        <v>2.4</v>
      </c>
      <c r="K491" s="96" t="s">
        <v>212</v>
      </c>
      <c r="L491" s="96" t="s">
        <v>215</v>
      </c>
      <c r="M491" s="91">
        <v>2014</v>
      </c>
      <c r="N491" s="90">
        <v>2023</v>
      </c>
      <c r="O491" s="90">
        <v>2025</v>
      </c>
      <c r="P491" s="92">
        <v>8</v>
      </c>
      <c r="Q491" s="93" t="s">
        <v>6133</v>
      </c>
      <c r="R491" s="94">
        <f t="shared" si="24"/>
        <v>2022</v>
      </c>
      <c r="S491" s="90">
        <v>2021</v>
      </c>
      <c r="T491" s="90">
        <v>4</v>
      </c>
      <c r="U491" s="94">
        <f t="shared" si="25"/>
        <v>2025</v>
      </c>
      <c r="V491" s="374"/>
      <c r="W491" s="374"/>
      <c r="X491" s="374"/>
      <c r="Y491" s="370"/>
    </row>
    <row r="492" spans="1:25" s="43" customFormat="1" ht="30" customHeight="1" x14ac:dyDescent="0.2">
      <c r="A492" s="370"/>
      <c r="B492" s="390"/>
      <c r="C492" s="370"/>
      <c r="D492" s="370"/>
      <c r="E492" s="370"/>
      <c r="F492" s="90" t="s">
        <v>39</v>
      </c>
      <c r="G492" s="91" t="s">
        <v>208</v>
      </c>
      <c r="H492" s="91" t="s">
        <v>356</v>
      </c>
      <c r="I492" s="91" t="s">
        <v>2003</v>
      </c>
      <c r="J492" s="92">
        <v>4</v>
      </c>
      <c r="K492" s="96" t="s">
        <v>214</v>
      </c>
      <c r="L492" s="96" t="s">
        <v>314</v>
      </c>
      <c r="M492" s="91">
        <v>2014</v>
      </c>
      <c r="N492" s="90">
        <v>2023</v>
      </c>
      <c r="O492" s="90">
        <v>2025</v>
      </c>
      <c r="P492" s="92">
        <v>8</v>
      </c>
      <c r="Q492" s="93" t="s">
        <v>6133</v>
      </c>
      <c r="R492" s="94">
        <f t="shared" si="24"/>
        <v>2022</v>
      </c>
      <c r="S492" s="90">
        <v>2021</v>
      </c>
      <c r="T492" s="90">
        <v>4</v>
      </c>
      <c r="U492" s="94">
        <f t="shared" si="25"/>
        <v>2025</v>
      </c>
      <c r="V492" s="374"/>
      <c r="W492" s="374"/>
      <c r="X492" s="374"/>
      <c r="Y492" s="370"/>
    </row>
    <row r="493" spans="1:25" s="43" customFormat="1" ht="30" customHeight="1" x14ac:dyDescent="0.2">
      <c r="A493" s="370">
        <v>113</v>
      </c>
      <c r="B493" s="390" t="s">
        <v>6609</v>
      </c>
      <c r="C493" s="370" t="s">
        <v>6610</v>
      </c>
      <c r="D493" s="370" t="s">
        <v>877</v>
      </c>
      <c r="E493" s="370" t="s">
        <v>6601</v>
      </c>
      <c r="F493" s="90" t="s">
        <v>39</v>
      </c>
      <c r="G493" s="91" t="s">
        <v>208</v>
      </c>
      <c r="H493" s="91" t="s">
        <v>353</v>
      </c>
      <c r="I493" s="91" t="s">
        <v>2003</v>
      </c>
      <c r="J493" s="92">
        <v>2.9</v>
      </c>
      <c r="K493" s="96" t="s">
        <v>214</v>
      </c>
      <c r="L493" s="96" t="s">
        <v>314</v>
      </c>
      <c r="M493" s="91">
        <v>2014</v>
      </c>
      <c r="N493" s="90">
        <v>2022</v>
      </c>
      <c r="O493" s="90">
        <v>2025</v>
      </c>
      <c r="P493" s="92">
        <v>8</v>
      </c>
      <c r="Q493" s="93" t="s">
        <v>6133</v>
      </c>
      <c r="R493" s="94">
        <f t="shared" si="24"/>
        <v>2022</v>
      </c>
      <c r="S493" s="90">
        <v>2021</v>
      </c>
      <c r="T493" s="90">
        <v>4</v>
      </c>
      <c r="U493" s="94">
        <f t="shared" si="25"/>
        <v>2025</v>
      </c>
      <c r="V493" s="374">
        <v>3</v>
      </c>
      <c r="W493" s="374">
        <v>18</v>
      </c>
      <c r="X493" s="374">
        <v>21</v>
      </c>
      <c r="Y493" s="370" t="s">
        <v>7003</v>
      </c>
    </row>
    <row r="494" spans="1:25" s="43" customFormat="1" ht="30" customHeight="1" x14ac:dyDescent="0.2">
      <c r="A494" s="370"/>
      <c r="B494" s="390"/>
      <c r="C494" s="370"/>
      <c r="D494" s="370"/>
      <c r="E494" s="370"/>
      <c r="F494" s="90" t="s">
        <v>39</v>
      </c>
      <c r="G494" s="91" t="s">
        <v>208</v>
      </c>
      <c r="H494" s="91" t="s">
        <v>353</v>
      </c>
      <c r="I494" s="91" t="s">
        <v>2003</v>
      </c>
      <c r="J494" s="92">
        <v>2.1</v>
      </c>
      <c r="K494" s="96" t="s">
        <v>3493</v>
      </c>
      <c r="L494" s="96" t="s">
        <v>314</v>
      </c>
      <c r="M494" s="91">
        <v>2014</v>
      </c>
      <c r="N494" s="90">
        <v>2022</v>
      </c>
      <c r="O494" s="90">
        <v>2025</v>
      </c>
      <c r="P494" s="92">
        <v>8</v>
      </c>
      <c r="Q494" s="93" t="s">
        <v>6133</v>
      </c>
      <c r="R494" s="94">
        <f t="shared" si="24"/>
        <v>2022</v>
      </c>
      <c r="S494" s="90">
        <v>2021</v>
      </c>
      <c r="T494" s="90">
        <v>4</v>
      </c>
      <c r="U494" s="94">
        <f t="shared" si="25"/>
        <v>2025</v>
      </c>
      <c r="V494" s="374"/>
      <c r="W494" s="374"/>
      <c r="X494" s="374"/>
      <c r="Y494" s="370"/>
    </row>
    <row r="495" spans="1:25" s="43" customFormat="1" ht="30" customHeight="1" x14ac:dyDescent="0.2">
      <c r="A495" s="90">
        <v>114</v>
      </c>
      <c r="B495" s="90" t="s">
        <v>6613</v>
      </c>
      <c r="C495" s="90" t="s">
        <v>6614</v>
      </c>
      <c r="D495" s="90" t="s">
        <v>883</v>
      </c>
      <c r="E495" s="90" t="s">
        <v>6611</v>
      </c>
      <c r="F495" s="90" t="s">
        <v>62</v>
      </c>
      <c r="G495" s="91" t="s">
        <v>6612</v>
      </c>
      <c r="H495" s="91" t="s">
        <v>6259</v>
      </c>
      <c r="I495" s="91" t="s">
        <v>6313</v>
      </c>
      <c r="J495" s="92">
        <v>0.2</v>
      </c>
      <c r="K495" s="96" t="s">
        <v>212</v>
      </c>
      <c r="L495" s="96" t="s">
        <v>215</v>
      </c>
      <c r="M495" s="91">
        <v>2014</v>
      </c>
      <c r="N495" s="90">
        <v>2022</v>
      </c>
      <c r="O495" s="90">
        <v>2025</v>
      </c>
      <c r="P495" s="92">
        <v>8</v>
      </c>
      <c r="Q495" s="93" t="s">
        <v>6133</v>
      </c>
      <c r="R495" s="94">
        <f t="shared" si="24"/>
        <v>2022</v>
      </c>
      <c r="S495" s="90">
        <v>2021</v>
      </c>
      <c r="T495" s="90">
        <v>4</v>
      </c>
      <c r="U495" s="94">
        <f t="shared" si="25"/>
        <v>2025</v>
      </c>
      <c r="V495" s="322">
        <v>1</v>
      </c>
      <c r="W495" s="322">
        <v>1</v>
      </c>
      <c r="X495" s="322">
        <v>2</v>
      </c>
      <c r="Y495" s="90" t="s">
        <v>7003</v>
      </c>
    </row>
    <row r="496" spans="1:25" s="43" customFormat="1" ht="30" customHeight="1" x14ac:dyDescent="0.2">
      <c r="A496" s="370">
        <v>115</v>
      </c>
      <c r="B496" s="370" t="s">
        <v>6615</v>
      </c>
      <c r="C496" s="370" t="s">
        <v>6616</v>
      </c>
      <c r="D496" s="370" t="s">
        <v>6617</v>
      </c>
      <c r="E496" s="370" t="s">
        <v>6618</v>
      </c>
      <c r="F496" s="90" t="s">
        <v>88</v>
      </c>
      <c r="G496" s="91" t="s">
        <v>6612</v>
      </c>
      <c r="H496" s="91" t="s">
        <v>6259</v>
      </c>
      <c r="I496" s="91" t="s">
        <v>6619</v>
      </c>
      <c r="J496" s="92">
        <v>10.4</v>
      </c>
      <c r="K496" s="96" t="s">
        <v>6359</v>
      </c>
      <c r="L496" s="96" t="s">
        <v>5863</v>
      </c>
      <c r="M496" s="91">
        <v>2014</v>
      </c>
      <c r="N496" s="90">
        <v>2023</v>
      </c>
      <c r="O496" s="90">
        <v>2025</v>
      </c>
      <c r="P496" s="92">
        <v>8</v>
      </c>
      <c r="Q496" s="93" t="s">
        <v>6133</v>
      </c>
      <c r="R496" s="94">
        <f t="shared" si="24"/>
        <v>2022</v>
      </c>
      <c r="S496" s="90">
        <v>2021</v>
      </c>
      <c r="T496" s="90">
        <v>4</v>
      </c>
      <c r="U496" s="94">
        <f t="shared" si="25"/>
        <v>2025</v>
      </c>
      <c r="V496" s="374">
        <v>12</v>
      </c>
      <c r="W496" s="374">
        <v>8</v>
      </c>
      <c r="X496" s="374">
        <v>20</v>
      </c>
      <c r="Y496" s="370" t="s">
        <v>7003</v>
      </c>
    </row>
    <row r="497" spans="1:25" s="43" customFormat="1" ht="30" customHeight="1" x14ac:dyDescent="0.2">
      <c r="A497" s="370"/>
      <c r="B497" s="370"/>
      <c r="C497" s="370"/>
      <c r="D497" s="370"/>
      <c r="E497" s="370"/>
      <c r="F497" s="90" t="s">
        <v>88</v>
      </c>
      <c r="G497" s="91" t="s">
        <v>6612</v>
      </c>
      <c r="H497" s="91" t="s">
        <v>6259</v>
      </c>
      <c r="I497" s="91" t="s">
        <v>6619</v>
      </c>
      <c r="J497" s="92">
        <v>4.3</v>
      </c>
      <c r="K497" s="96" t="s">
        <v>2588</v>
      </c>
      <c r="L497" s="96" t="s">
        <v>213</v>
      </c>
      <c r="M497" s="91">
        <v>2014</v>
      </c>
      <c r="N497" s="90">
        <v>2023</v>
      </c>
      <c r="O497" s="90">
        <v>2025</v>
      </c>
      <c r="P497" s="92">
        <v>8</v>
      </c>
      <c r="Q497" s="93" t="s">
        <v>6133</v>
      </c>
      <c r="R497" s="94">
        <f t="shared" si="24"/>
        <v>2022</v>
      </c>
      <c r="S497" s="90">
        <v>2021</v>
      </c>
      <c r="T497" s="90">
        <v>4</v>
      </c>
      <c r="U497" s="94">
        <f t="shared" si="25"/>
        <v>2025</v>
      </c>
      <c r="V497" s="374"/>
      <c r="W497" s="374"/>
      <c r="X497" s="374"/>
      <c r="Y497" s="370"/>
    </row>
    <row r="498" spans="1:25" s="43" customFormat="1" ht="30" customHeight="1" x14ac:dyDescent="0.2">
      <c r="A498" s="370"/>
      <c r="B498" s="370"/>
      <c r="C498" s="370"/>
      <c r="D498" s="370"/>
      <c r="E498" s="370"/>
      <c r="F498" s="90" t="s">
        <v>88</v>
      </c>
      <c r="G498" s="91" t="s">
        <v>6612</v>
      </c>
      <c r="H498" s="91" t="s">
        <v>6259</v>
      </c>
      <c r="I498" s="91" t="s">
        <v>6619</v>
      </c>
      <c r="J498" s="92">
        <v>0.4</v>
      </c>
      <c r="K498" s="96" t="s">
        <v>214</v>
      </c>
      <c r="L498" s="96" t="s">
        <v>314</v>
      </c>
      <c r="M498" s="91">
        <v>2014</v>
      </c>
      <c r="N498" s="90">
        <v>2023</v>
      </c>
      <c r="O498" s="90">
        <v>2025</v>
      </c>
      <c r="P498" s="92">
        <v>8</v>
      </c>
      <c r="Q498" s="93" t="s">
        <v>6133</v>
      </c>
      <c r="R498" s="94">
        <f t="shared" si="24"/>
        <v>2022</v>
      </c>
      <c r="S498" s="90">
        <v>2021</v>
      </c>
      <c r="T498" s="90">
        <v>4</v>
      </c>
      <c r="U498" s="94">
        <f t="shared" si="25"/>
        <v>2025</v>
      </c>
      <c r="V498" s="374"/>
      <c r="W498" s="374"/>
      <c r="X498" s="374"/>
      <c r="Y498" s="370"/>
    </row>
    <row r="499" spans="1:25" s="43" customFormat="1" ht="30" customHeight="1" x14ac:dyDescent="0.2">
      <c r="A499" s="370">
        <v>116</v>
      </c>
      <c r="B499" s="390" t="s">
        <v>6620</v>
      </c>
      <c r="C499" s="370" t="s">
        <v>6621</v>
      </c>
      <c r="D499" s="370" t="s">
        <v>926</v>
      </c>
      <c r="E499" s="370" t="s">
        <v>147</v>
      </c>
      <c r="F499" s="90" t="s">
        <v>62</v>
      </c>
      <c r="G499" s="91" t="s">
        <v>6612</v>
      </c>
      <c r="H499" s="91" t="s">
        <v>2558</v>
      </c>
      <c r="I499" s="91" t="s">
        <v>6619</v>
      </c>
      <c r="J499" s="92">
        <v>70.099999999999994</v>
      </c>
      <c r="K499" s="96" t="s">
        <v>2494</v>
      </c>
      <c r="L499" s="96" t="s">
        <v>213</v>
      </c>
      <c r="M499" s="91">
        <v>2014</v>
      </c>
      <c r="N499" s="90">
        <v>2023</v>
      </c>
      <c r="O499" s="90">
        <v>2025</v>
      </c>
      <c r="P499" s="92">
        <v>8</v>
      </c>
      <c r="Q499" s="93" t="s">
        <v>6133</v>
      </c>
      <c r="R499" s="94">
        <f t="shared" si="24"/>
        <v>2022</v>
      </c>
      <c r="S499" s="90">
        <v>2021</v>
      </c>
      <c r="T499" s="90">
        <v>4</v>
      </c>
      <c r="U499" s="94">
        <f t="shared" si="25"/>
        <v>2025</v>
      </c>
      <c r="V499" s="374">
        <v>28</v>
      </c>
      <c r="W499" s="374">
        <f>X499-V499</f>
        <v>19</v>
      </c>
      <c r="X499" s="374">
        <v>47</v>
      </c>
      <c r="Y499" s="370" t="s">
        <v>7003</v>
      </c>
    </row>
    <row r="500" spans="1:25" s="43" customFormat="1" ht="30" customHeight="1" x14ac:dyDescent="0.2">
      <c r="A500" s="370"/>
      <c r="B500" s="390"/>
      <c r="C500" s="370"/>
      <c r="D500" s="370"/>
      <c r="E500" s="370"/>
      <c r="F500" s="90" t="s">
        <v>62</v>
      </c>
      <c r="G500" s="91" t="s">
        <v>6612</v>
      </c>
      <c r="H500" s="91" t="s">
        <v>2558</v>
      </c>
      <c r="I500" s="91" t="s">
        <v>6619</v>
      </c>
      <c r="J500" s="92">
        <v>0.6</v>
      </c>
      <c r="K500" s="96" t="s">
        <v>212</v>
      </c>
      <c r="L500" s="96" t="s">
        <v>215</v>
      </c>
      <c r="M500" s="91">
        <v>2014</v>
      </c>
      <c r="N500" s="90">
        <v>2023</v>
      </c>
      <c r="O500" s="90">
        <v>2025</v>
      </c>
      <c r="P500" s="92">
        <v>8</v>
      </c>
      <c r="Q500" s="93" t="s">
        <v>6133</v>
      </c>
      <c r="R500" s="94">
        <f t="shared" si="24"/>
        <v>2022</v>
      </c>
      <c r="S500" s="90">
        <v>2021</v>
      </c>
      <c r="T500" s="90">
        <v>4</v>
      </c>
      <c r="U500" s="94">
        <f t="shared" si="25"/>
        <v>2025</v>
      </c>
      <c r="V500" s="374"/>
      <c r="W500" s="374"/>
      <c r="X500" s="374"/>
      <c r="Y500" s="370"/>
    </row>
    <row r="501" spans="1:25" s="43" customFormat="1" ht="30" customHeight="1" x14ac:dyDescent="0.2">
      <c r="A501" s="370"/>
      <c r="B501" s="390"/>
      <c r="C501" s="370"/>
      <c r="D501" s="370"/>
      <c r="E501" s="370"/>
      <c r="F501" s="90" t="s">
        <v>62</v>
      </c>
      <c r="G501" s="91" t="s">
        <v>6612</v>
      </c>
      <c r="H501" s="91" t="s">
        <v>2558</v>
      </c>
      <c r="I501" s="91" t="s">
        <v>6619</v>
      </c>
      <c r="J501" s="92">
        <v>0.5</v>
      </c>
      <c r="K501" s="96" t="s">
        <v>214</v>
      </c>
      <c r="L501" s="96" t="s">
        <v>314</v>
      </c>
      <c r="M501" s="91">
        <v>2014</v>
      </c>
      <c r="N501" s="90">
        <v>2023</v>
      </c>
      <c r="O501" s="90">
        <v>2025</v>
      </c>
      <c r="P501" s="92">
        <v>8</v>
      </c>
      <c r="Q501" s="93" t="s">
        <v>6133</v>
      </c>
      <c r="R501" s="94">
        <f t="shared" si="24"/>
        <v>2022</v>
      </c>
      <c r="S501" s="90">
        <v>2021</v>
      </c>
      <c r="T501" s="90">
        <v>4</v>
      </c>
      <c r="U501" s="94">
        <f t="shared" si="25"/>
        <v>2025</v>
      </c>
      <c r="V501" s="374"/>
      <c r="W501" s="374"/>
      <c r="X501" s="374"/>
      <c r="Y501" s="370"/>
    </row>
    <row r="502" spans="1:25" s="43" customFormat="1" ht="30" customHeight="1" x14ac:dyDescent="0.2">
      <c r="A502" s="90">
        <v>117</v>
      </c>
      <c r="B502" s="325" t="s">
        <v>6622</v>
      </c>
      <c r="C502" s="90" t="s">
        <v>6623</v>
      </c>
      <c r="D502" s="90" t="s">
        <v>6624</v>
      </c>
      <c r="E502" s="90" t="s">
        <v>147</v>
      </c>
      <c r="F502" s="90" t="s">
        <v>62</v>
      </c>
      <c r="G502" s="91" t="s">
        <v>6612</v>
      </c>
      <c r="H502" s="91" t="s">
        <v>2558</v>
      </c>
      <c r="I502" s="91" t="s">
        <v>6619</v>
      </c>
      <c r="J502" s="92">
        <v>0.1</v>
      </c>
      <c r="K502" s="96" t="s">
        <v>214</v>
      </c>
      <c r="L502" s="96" t="s">
        <v>314</v>
      </c>
      <c r="M502" s="91">
        <v>2014</v>
      </c>
      <c r="N502" s="90">
        <v>2022</v>
      </c>
      <c r="O502" s="90">
        <v>2025</v>
      </c>
      <c r="P502" s="92">
        <v>8</v>
      </c>
      <c r="Q502" s="93" t="s">
        <v>6133</v>
      </c>
      <c r="R502" s="94">
        <f t="shared" si="24"/>
        <v>2022</v>
      </c>
      <c r="S502" s="90">
        <v>2021</v>
      </c>
      <c r="T502" s="90">
        <v>4</v>
      </c>
      <c r="U502" s="94">
        <f t="shared" si="25"/>
        <v>2025</v>
      </c>
      <c r="V502" s="322"/>
      <c r="W502" s="322">
        <v>1</v>
      </c>
      <c r="X502" s="322">
        <v>1</v>
      </c>
      <c r="Y502" s="90" t="s">
        <v>7003</v>
      </c>
    </row>
    <row r="503" spans="1:25" s="43" customFormat="1" ht="30" customHeight="1" x14ac:dyDescent="0.2">
      <c r="A503" s="370">
        <v>118</v>
      </c>
      <c r="B503" s="370" t="s">
        <v>6625</v>
      </c>
      <c r="C503" s="370" t="s">
        <v>6626</v>
      </c>
      <c r="D503" s="370" t="s">
        <v>924</v>
      </c>
      <c r="E503" s="370" t="s">
        <v>147</v>
      </c>
      <c r="F503" s="90" t="s">
        <v>64</v>
      </c>
      <c r="G503" s="91" t="s">
        <v>6612</v>
      </c>
      <c r="H503" s="91" t="s">
        <v>2558</v>
      </c>
      <c r="I503" s="91" t="s">
        <v>6627</v>
      </c>
      <c r="J503" s="92">
        <v>26.3</v>
      </c>
      <c r="K503" s="96" t="s">
        <v>2494</v>
      </c>
      <c r="L503" s="96" t="s">
        <v>213</v>
      </c>
      <c r="M503" s="91">
        <v>2014</v>
      </c>
      <c r="N503" s="90">
        <v>2021</v>
      </c>
      <c r="O503" s="90">
        <v>2025</v>
      </c>
      <c r="P503" s="92">
        <v>8</v>
      </c>
      <c r="Q503" s="93" t="s">
        <v>6133</v>
      </c>
      <c r="R503" s="94">
        <f t="shared" si="24"/>
        <v>2022</v>
      </c>
      <c r="S503" s="90">
        <v>2021</v>
      </c>
      <c r="T503" s="90">
        <v>4</v>
      </c>
      <c r="U503" s="94">
        <f t="shared" si="25"/>
        <v>2025</v>
      </c>
      <c r="V503" s="374">
        <v>24</v>
      </c>
      <c r="W503" s="374">
        <v>51</v>
      </c>
      <c r="X503" s="374">
        <v>75</v>
      </c>
      <c r="Y503" s="370" t="s">
        <v>7003</v>
      </c>
    </row>
    <row r="504" spans="1:25" s="43" customFormat="1" ht="30" customHeight="1" x14ac:dyDescent="0.2">
      <c r="A504" s="370"/>
      <c r="B504" s="370"/>
      <c r="C504" s="370"/>
      <c r="D504" s="370"/>
      <c r="E504" s="370"/>
      <c r="F504" s="90" t="s">
        <v>64</v>
      </c>
      <c r="G504" s="91" t="s">
        <v>6612</v>
      </c>
      <c r="H504" s="91" t="s">
        <v>2558</v>
      </c>
      <c r="I504" s="91" t="s">
        <v>6627</v>
      </c>
      <c r="J504" s="92">
        <v>0.5</v>
      </c>
      <c r="K504" s="96" t="s">
        <v>2357</v>
      </c>
      <c r="L504" s="96" t="s">
        <v>1298</v>
      </c>
      <c r="M504" s="91">
        <v>2014</v>
      </c>
      <c r="N504" s="90">
        <v>2021</v>
      </c>
      <c r="O504" s="90">
        <v>2025</v>
      </c>
      <c r="P504" s="92">
        <v>8</v>
      </c>
      <c r="Q504" s="93" t="s">
        <v>6133</v>
      </c>
      <c r="R504" s="94">
        <f t="shared" si="24"/>
        <v>2022</v>
      </c>
      <c r="S504" s="90">
        <v>2021</v>
      </c>
      <c r="T504" s="90">
        <v>4</v>
      </c>
      <c r="U504" s="94">
        <f t="shared" si="25"/>
        <v>2025</v>
      </c>
      <c r="V504" s="374"/>
      <c r="W504" s="374"/>
      <c r="X504" s="374"/>
      <c r="Y504" s="370"/>
    </row>
    <row r="505" spans="1:25" s="43" customFormat="1" ht="30" customHeight="1" x14ac:dyDescent="0.2">
      <c r="A505" s="370"/>
      <c r="B505" s="370"/>
      <c r="C505" s="370"/>
      <c r="D505" s="370"/>
      <c r="E505" s="370"/>
      <c r="F505" s="90" t="s">
        <v>64</v>
      </c>
      <c r="G505" s="91" t="s">
        <v>6612</v>
      </c>
      <c r="H505" s="91" t="s">
        <v>2558</v>
      </c>
      <c r="I505" s="91" t="s">
        <v>6627</v>
      </c>
      <c r="J505" s="92">
        <v>0.3</v>
      </c>
      <c r="K505" s="96" t="s">
        <v>212</v>
      </c>
      <c r="L505" s="96" t="s">
        <v>215</v>
      </c>
      <c r="M505" s="91">
        <v>2014</v>
      </c>
      <c r="N505" s="90">
        <v>2021</v>
      </c>
      <c r="O505" s="90">
        <v>2025</v>
      </c>
      <c r="P505" s="92">
        <v>8</v>
      </c>
      <c r="Q505" s="93" t="s">
        <v>6133</v>
      </c>
      <c r="R505" s="94">
        <f t="shared" si="24"/>
        <v>2022</v>
      </c>
      <c r="S505" s="90">
        <v>2021</v>
      </c>
      <c r="T505" s="90">
        <v>4</v>
      </c>
      <c r="U505" s="94">
        <f t="shared" si="25"/>
        <v>2025</v>
      </c>
      <c r="V505" s="374"/>
      <c r="W505" s="374"/>
      <c r="X505" s="374"/>
      <c r="Y505" s="370"/>
    </row>
    <row r="506" spans="1:25" s="43" customFormat="1" ht="36" customHeight="1" x14ac:dyDescent="0.2">
      <c r="A506" s="90">
        <v>119</v>
      </c>
      <c r="B506" s="325" t="s">
        <v>6628</v>
      </c>
      <c r="C506" s="90" t="s">
        <v>6629</v>
      </c>
      <c r="D506" s="90" t="s">
        <v>6630</v>
      </c>
      <c r="E506" s="90" t="s">
        <v>147</v>
      </c>
      <c r="F506" s="90" t="s">
        <v>64</v>
      </c>
      <c r="G506" s="91" t="s">
        <v>6612</v>
      </c>
      <c r="H506" s="91" t="s">
        <v>2558</v>
      </c>
      <c r="I506" s="91" t="s">
        <v>6627</v>
      </c>
      <c r="J506" s="92">
        <v>0.4</v>
      </c>
      <c r="K506" s="96" t="s">
        <v>214</v>
      </c>
      <c r="L506" s="96" t="s">
        <v>314</v>
      </c>
      <c r="M506" s="91">
        <v>2014</v>
      </c>
      <c r="N506" s="90">
        <v>2021</v>
      </c>
      <c r="O506" s="90">
        <v>2025</v>
      </c>
      <c r="P506" s="92">
        <v>8</v>
      </c>
      <c r="Q506" s="93" t="s">
        <v>6133</v>
      </c>
      <c r="R506" s="94">
        <f t="shared" si="24"/>
        <v>2022</v>
      </c>
      <c r="S506" s="90">
        <v>2021</v>
      </c>
      <c r="T506" s="90">
        <v>4</v>
      </c>
      <c r="U506" s="94">
        <f t="shared" si="25"/>
        <v>2025</v>
      </c>
      <c r="V506" s="322">
        <v>1</v>
      </c>
      <c r="W506" s="322">
        <v>2</v>
      </c>
      <c r="X506" s="322">
        <v>3</v>
      </c>
      <c r="Y506" s="90" t="s">
        <v>7003</v>
      </c>
    </row>
    <row r="507" spans="1:25" s="43" customFormat="1" ht="30" customHeight="1" x14ac:dyDescent="0.2">
      <c r="A507" s="370">
        <v>120</v>
      </c>
      <c r="B507" s="370" t="s">
        <v>6631</v>
      </c>
      <c r="C507" s="370" t="s">
        <v>6632</v>
      </c>
      <c r="D507" s="370" t="s">
        <v>6633</v>
      </c>
      <c r="E507" s="370" t="s">
        <v>147</v>
      </c>
      <c r="F507" s="90" t="s">
        <v>64</v>
      </c>
      <c r="G507" s="91" t="s">
        <v>6634</v>
      </c>
      <c r="H507" s="91" t="s">
        <v>346</v>
      </c>
      <c r="I507" s="91" t="s">
        <v>6627</v>
      </c>
      <c r="J507" s="92">
        <v>77</v>
      </c>
      <c r="K507" s="96" t="s">
        <v>2357</v>
      </c>
      <c r="L507" s="96" t="s">
        <v>1298</v>
      </c>
      <c r="M507" s="91">
        <v>2014</v>
      </c>
      <c r="N507" s="90">
        <v>2021</v>
      </c>
      <c r="O507" s="90">
        <v>2025</v>
      </c>
      <c r="P507" s="92">
        <v>8</v>
      </c>
      <c r="Q507" s="93" t="s">
        <v>6133</v>
      </c>
      <c r="R507" s="94">
        <f t="shared" si="24"/>
        <v>2022</v>
      </c>
      <c r="S507" s="90">
        <v>2021</v>
      </c>
      <c r="T507" s="90">
        <v>4</v>
      </c>
      <c r="U507" s="94">
        <f t="shared" si="25"/>
        <v>2025</v>
      </c>
      <c r="V507" s="374">
        <v>67</v>
      </c>
      <c r="W507" s="374">
        <v>75</v>
      </c>
      <c r="X507" s="374">
        <v>142</v>
      </c>
      <c r="Y507" s="370" t="s">
        <v>7003</v>
      </c>
    </row>
    <row r="508" spans="1:25" s="43" customFormat="1" ht="30" customHeight="1" x14ac:dyDescent="0.2">
      <c r="A508" s="370"/>
      <c r="B508" s="370"/>
      <c r="C508" s="370"/>
      <c r="D508" s="370"/>
      <c r="E508" s="370"/>
      <c r="F508" s="90" t="s">
        <v>64</v>
      </c>
      <c r="G508" s="91" t="s">
        <v>6634</v>
      </c>
      <c r="H508" s="91" t="s">
        <v>346</v>
      </c>
      <c r="I508" s="91" t="s">
        <v>6627</v>
      </c>
      <c r="J508" s="92">
        <v>15.3</v>
      </c>
      <c r="K508" s="96" t="s">
        <v>2250</v>
      </c>
      <c r="L508" s="96" t="s">
        <v>1298</v>
      </c>
      <c r="M508" s="91">
        <v>2014</v>
      </c>
      <c r="N508" s="90">
        <v>2021</v>
      </c>
      <c r="O508" s="90">
        <v>2025</v>
      </c>
      <c r="P508" s="92">
        <v>8</v>
      </c>
      <c r="Q508" s="93" t="s">
        <v>6133</v>
      </c>
      <c r="R508" s="94">
        <f t="shared" si="24"/>
        <v>2022</v>
      </c>
      <c r="S508" s="90">
        <v>2021</v>
      </c>
      <c r="T508" s="90">
        <v>4</v>
      </c>
      <c r="U508" s="94">
        <f t="shared" si="25"/>
        <v>2025</v>
      </c>
      <c r="V508" s="374"/>
      <c r="W508" s="374"/>
      <c r="X508" s="374"/>
      <c r="Y508" s="370"/>
    </row>
    <row r="509" spans="1:25" s="43" customFormat="1" ht="30" customHeight="1" x14ac:dyDescent="0.2">
      <c r="A509" s="370"/>
      <c r="B509" s="370"/>
      <c r="C509" s="370"/>
      <c r="D509" s="370"/>
      <c r="E509" s="370"/>
      <c r="F509" s="90" t="s">
        <v>64</v>
      </c>
      <c r="G509" s="91" t="s">
        <v>6634</v>
      </c>
      <c r="H509" s="91" t="s">
        <v>346</v>
      </c>
      <c r="I509" s="91" t="s">
        <v>6627</v>
      </c>
      <c r="J509" s="92">
        <v>2.4</v>
      </c>
      <c r="K509" s="96" t="s">
        <v>2110</v>
      </c>
      <c r="L509" s="96" t="s">
        <v>215</v>
      </c>
      <c r="M509" s="91">
        <v>2014</v>
      </c>
      <c r="N509" s="90">
        <v>2021</v>
      </c>
      <c r="O509" s="90">
        <v>2025</v>
      </c>
      <c r="P509" s="92">
        <v>8</v>
      </c>
      <c r="Q509" s="93" t="s">
        <v>6133</v>
      </c>
      <c r="R509" s="94">
        <f t="shared" si="24"/>
        <v>2022</v>
      </c>
      <c r="S509" s="90">
        <v>2021</v>
      </c>
      <c r="T509" s="90">
        <v>4</v>
      </c>
      <c r="U509" s="94">
        <f t="shared" si="25"/>
        <v>2025</v>
      </c>
      <c r="V509" s="374"/>
      <c r="W509" s="374"/>
      <c r="X509" s="374"/>
      <c r="Y509" s="370"/>
    </row>
    <row r="510" spans="1:25" s="43" customFormat="1" ht="30" customHeight="1" x14ac:dyDescent="0.2">
      <c r="A510" s="370"/>
      <c r="B510" s="370"/>
      <c r="C510" s="370"/>
      <c r="D510" s="370"/>
      <c r="E510" s="370"/>
      <c r="F510" s="90" t="s">
        <v>64</v>
      </c>
      <c r="G510" s="91" t="s">
        <v>6634</v>
      </c>
      <c r="H510" s="91" t="s">
        <v>346</v>
      </c>
      <c r="I510" s="91" t="s">
        <v>6627</v>
      </c>
      <c r="J510" s="92">
        <v>3.6</v>
      </c>
      <c r="K510" s="96" t="s">
        <v>212</v>
      </c>
      <c r="L510" s="96" t="s">
        <v>215</v>
      </c>
      <c r="M510" s="91">
        <v>2014</v>
      </c>
      <c r="N510" s="90">
        <v>2021</v>
      </c>
      <c r="O510" s="90">
        <v>2025</v>
      </c>
      <c r="P510" s="92">
        <v>8</v>
      </c>
      <c r="Q510" s="93" t="s">
        <v>6133</v>
      </c>
      <c r="R510" s="94">
        <f t="shared" si="24"/>
        <v>2022</v>
      </c>
      <c r="S510" s="90">
        <v>2021</v>
      </c>
      <c r="T510" s="90">
        <v>4</v>
      </c>
      <c r="U510" s="94">
        <f t="shared" si="25"/>
        <v>2025</v>
      </c>
      <c r="V510" s="374"/>
      <c r="W510" s="374"/>
      <c r="X510" s="374"/>
      <c r="Y510" s="370"/>
    </row>
    <row r="511" spans="1:25" s="43" customFormat="1" ht="30" customHeight="1" x14ac:dyDescent="0.2">
      <c r="A511" s="370"/>
      <c r="B511" s="370"/>
      <c r="C511" s="370"/>
      <c r="D511" s="370"/>
      <c r="E511" s="370"/>
      <c r="F511" s="90" t="s">
        <v>64</v>
      </c>
      <c r="G511" s="91" t="s">
        <v>6634</v>
      </c>
      <c r="H511" s="91" t="s">
        <v>346</v>
      </c>
      <c r="I511" s="91" t="s">
        <v>6627</v>
      </c>
      <c r="J511" s="92">
        <v>0.7</v>
      </c>
      <c r="K511" s="96" t="s">
        <v>214</v>
      </c>
      <c r="L511" s="96" t="s">
        <v>314</v>
      </c>
      <c r="M511" s="91">
        <v>2014</v>
      </c>
      <c r="N511" s="90">
        <v>2021</v>
      </c>
      <c r="O511" s="90">
        <v>2025</v>
      </c>
      <c r="P511" s="92">
        <v>8</v>
      </c>
      <c r="Q511" s="93" t="s">
        <v>6133</v>
      </c>
      <c r="R511" s="94">
        <f t="shared" si="24"/>
        <v>2022</v>
      </c>
      <c r="S511" s="90">
        <v>2021</v>
      </c>
      <c r="T511" s="90">
        <v>4</v>
      </c>
      <c r="U511" s="94">
        <f t="shared" si="25"/>
        <v>2025</v>
      </c>
      <c r="V511" s="374"/>
      <c r="W511" s="374"/>
      <c r="X511" s="374"/>
      <c r="Y511" s="370"/>
    </row>
    <row r="512" spans="1:25" s="43" customFormat="1" ht="30" customHeight="1" x14ac:dyDescent="0.2">
      <c r="A512" s="90">
        <v>121</v>
      </c>
      <c r="B512" s="325" t="s">
        <v>6635</v>
      </c>
      <c r="C512" s="90" t="s">
        <v>6636</v>
      </c>
      <c r="D512" s="90" t="s">
        <v>6637</v>
      </c>
      <c r="E512" s="90" t="s">
        <v>147</v>
      </c>
      <c r="F512" s="90" t="s">
        <v>64</v>
      </c>
      <c r="G512" s="91" t="s">
        <v>6634</v>
      </c>
      <c r="H512" s="91" t="s">
        <v>346</v>
      </c>
      <c r="I512" s="91" t="s">
        <v>6627</v>
      </c>
      <c r="J512" s="92">
        <v>0.8</v>
      </c>
      <c r="K512" s="96" t="s">
        <v>214</v>
      </c>
      <c r="L512" s="96" t="s">
        <v>314</v>
      </c>
      <c r="M512" s="91">
        <v>2014</v>
      </c>
      <c r="N512" s="90">
        <v>2021</v>
      </c>
      <c r="O512" s="90">
        <v>2025</v>
      </c>
      <c r="P512" s="92">
        <v>8</v>
      </c>
      <c r="Q512" s="93" t="s">
        <v>6133</v>
      </c>
      <c r="R512" s="94">
        <f t="shared" si="24"/>
        <v>2022</v>
      </c>
      <c r="S512" s="90">
        <v>2021</v>
      </c>
      <c r="T512" s="90">
        <v>4</v>
      </c>
      <c r="U512" s="94">
        <f t="shared" si="25"/>
        <v>2025</v>
      </c>
      <c r="V512" s="322">
        <v>4</v>
      </c>
      <c r="W512" s="322">
        <v>5</v>
      </c>
      <c r="X512" s="322">
        <v>9</v>
      </c>
      <c r="Y512" s="90" t="s">
        <v>7003</v>
      </c>
    </row>
    <row r="513" spans="1:25" s="43" customFormat="1" ht="30" customHeight="1" x14ac:dyDescent="0.2">
      <c r="A513" s="370">
        <v>122</v>
      </c>
      <c r="B513" s="370" t="s">
        <v>6638</v>
      </c>
      <c r="C513" s="370" t="s">
        <v>6639</v>
      </c>
      <c r="D513" s="370" t="s">
        <v>6640</v>
      </c>
      <c r="E513" s="370" t="s">
        <v>147</v>
      </c>
      <c r="F513" s="90" t="s">
        <v>64</v>
      </c>
      <c r="G513" s="91" t="s">
        <v>6634</v>
      </c>
      <c r="H513" s="91" t="s">
        <v>6641</v>
      </c>
      <c r="I513" s="91" t="s">
        <v>6251</v>
      </c>
      <c r="J513" s="92">
        <v>25.1</v>
      </c>
      <c r="K513" s="96" t="s">
        <v>2357</v>
      </c>
      <c r="L513" s="96" t="s">
        <v>1298</v>
      </c>
      <c r="M513" s="91">
        <v>2014</v>
      </c>
      <c r="N513" s="90">
        <v>2021</v>
      </c>
      <c r="O513" s="90">
        <v>2025</v>
      </c>
      <c r="P513" s="92">
        <v>8</v>
      </c>
      <c r="Q513" s="93" t="s">
        <v>6133</v>
      </c>
      <c r="R513" s="94">
        <f t="shared" si="24"/>
        <v>2022</v>
      </c>
      <c r="S513" s="90">
        <v>2021</v>
      </c>
      <c r="T513" s="90">
        <v>4</v>
      </c>
      <c r="U513" s="94">
        <f t="shared" si="25"/>
        <v>2025</v>
      </c>
      <c r="V513" s="374">
        <v>31</v>
      </c>
      <c r="W513" s="374">
        <v>37</v>
      </c>
      <c r="X513" s="374">
        <v>68</v>
      </c>
      <c r="Y513" s="370" t="s">
        <v>7003</v>
      </c>
    </row>
    <row r="514" spans="1:25" s="43" customFormat="1" ht="30" customHeight="1" x14ac:dyDescent="0.2">
      <c r="A514" s="370"/>
      <c r="B514" s="370"/>
      <c r="C514" s="370"/>
      <c r="D514" s="370"/>
      <c r="E514" s="370"/>
      <c r="F514" s="90" t="s">
        <v>64</v>
      </c>
      <c r="G514" s="91" t="s">
        <v>6634</v>
      </c>
      <c r="H514" s="91" t="s">
        <v>6641</v>
      </c>
      <c r="I514" s="91" t="s">
        <v>6251</v>
      </c>
      <c r="J514" s="92">
        <v>5.4</v>
      </c>
      <c r="K514" s="96" t="s">
        <v>2250</v>
      </c>
      <c r="L514" s="96" t="s">
        <v>1298</v>
      </c>
      <c r="M514" s="91">
        <v>2014</v>
      </c>
      <c r="N514" s="90">
        <v>2021</v>
      </c>
      <c r="O514" s="90">
        <v>2025</v>
      </c>
      <c r="P514" s="92">
        <v>8</v>
      </c>
      <c r="Q514" s="93" t="s">
        <v>6133</v>
      </c>
      <c r="R514" s="94">
        <f t="shared" si="24"/>
        <v>2022</v>
      </c>
      <c r="S514" s="90">
        <v>2021</v>
      </c>
      <c r="T514" s="90">
        <v>4</v>
      </c>
      <c r="U514" s="94">
        <f t="shared" si="25"/>
        <v>2025</v>
      </c>
      <c r="V514" s="374"/>
      <c r="W514" s="374"/>
      <c r="X514" s="374"/>
      <c r="Y514" s="370"/>
    </row>
    <row r="515" spans="1:25" s="43" customFormat="1" ht="30" customHeight="1" x14ac:dyDescent="0.2">
      <c r="A515" s="370"/>
      <c r="B515" s="370"/>
      <c r="C515" s="370"/>
      <c r="D515" s="370"/>
      <c r="E515" s="370"/>
      <c r="F515" s="90" t="s">
        <v>64</v>
      </c>
      <c r="G515" s="91" t="s">
        <v>6634</v>
      </c>
      <c r="H515" s="91" t="s">
        <v>6641</v>
      </c>
      <c r="I515" s="91" t="s">
        <v>6251</v>
      </c>
      <c r="J515" s="92">
        <v>8.6</v>
      </c>
      <c r="K515" s="96" t="s">
        <v>2110</v>
      </c>
      <c r="L515" s="96" t="s">
        <v>215</v>
      </c>
      <c r="M515" s="91">
        <v>2014</v>
      </c>
      <c r="N515" s="90">
        <v>2021</v>
      </c>
      <c r="O515" s="90">
        <v>2025</v>
      </c>
      <c r="P515" s="92">
        <v>8</v>
      </c>
      <c r="Q515" s="93" t="s">
        <v>6133</v>
      </c>
      <c r="R515" s="94">
        <f t="shared" si="24"/>
        <v>2022</v>
      </c>
      <c r="S515" s="90">
        <v>2021</v>
      </c>
      <c r="T515" s="90">
        <v>4</v>
      </c>
      <c r="U515" s="94">
        <f t="shared" si="25"/>
        <v>2025</v>
      </c>
      <c r="V515" s="374"/>
      <c r="W515" s="374"/>
      <c r="X515" s="374"/>
      <c r="Y515" s="370"/>
    </row>
    <row r="516" spans="1:25" s="43" customFormat="1" ht="30" customHeight="1" x14ac:dyDescent="0.2">
      <c r="A516" s="370"/>
      <c r="B516" s="370"/>
      <c r="C516" s="370"/>
      <c r="D516" s="370"/>
      <c r="E516" s="370"/>
      <c r="F516" s="90" t="s">
        <v>64</v>
      </c>
      <c r="G516" s="91" t="s">
        <v>6634</v>
      </c>
      <c r="H516" s="91" t="s">
        <v>6641</v>
      </c>
      <c r="I516" s="91" t="s">
        <v>6251</v>
      </c>
      <c r="J516" s="92">
        <v>0.4</v>
      </c>
      <c r="K516" s="96" t="s">
        <v>212</v>
      </c>
      <c r="L516" s="96" t="s">
        <v>215</v>
      </c>
      <c r="M516" s="91">
        <v>2014</v>
      </c>
      <c r="N516" s="90">
        <v>2021</v>
      </c>
      <c r="O516" s="90">
        <v>2025</v>
      </c>
      <c r="P516" s="92">
        <v>8</v>
      </c>
      <c r="Q516" s="93" t="s">
        <v>6133</v>
      </c>
      <c r="R516" s="94">
        <f t="shared" si="24"/>
        <v>2022</v>
      </c>
      <c r="S516" s="90">
        <v>2021</v>
      </c>
      <c r="T516" s="90">
        <v>4</v>
      </c>
      <c r="U516" s="94">
        <f t="shared" si="25"/>
        <v>2025</v>
      </c>
      <c r="V516" s="374"/>
      <c r="W516" s="374"/>
      <c r="X516" s="374"/>
      <c r="Y516" s="370"/>
    </row>
    <row r="517" spans="1:25" s="43" customFormat="1" ht="30" customHeight="1" x14ac:dyDescent="0.2">
      <c r="A517" s="90">
        <v>123</v>
      </c>
      <c r="B517" s="325" t="s">
        <v>6642</v>
      </c>
      <c r="C517" s="90" t="s">
        <v>6643</v>
      </c>
      <c r="D517" s="90" t="s">
        <v>6644</v>
      </c>
      <c r="E517" s="90" t="s">
        <v>147</v>
      </c>
      <c r="F517" s="90" t="s">
        <v>64</v>
      </c>
      <c r="G517" s="91" t="s">
        <v>6634</v>
      </c>
      <c r="H517" s="91" t="s">
        <v>6641</v>
      </c>
      <c r="I517" s="91" t="s">
        <v>6251</v>
      </c>
      <c r="J517" s="92">
        <v>0.4</v>
      </c>
      <c r="K517" s="96" t="s">
        <v>214</v>
      </c>
      <c r="L517" s="96" t="s">
        <v>314</v>
      </c>
      <c r="M517" s="91">
        <v>2014</v>
      </c>
      <c r="N517" s="90">
        <v>2022</v>
      </c>
      <c r="O517" s="90">
        <v>2025</v>
      </c>
      <c r="P517" s="92">
        <v>8</v>
      </c>
      <c r="Q517" s="93" t="s">
        <v>6133</v>
      </c>
      <c r="R517" s="94">
        <f t="shared" si="24"/>
        <v>2022</v>
      </c>
      <c r="S517" s="90">
        <v>2021</v>
      </c>
      <c r="T517" s="90">
        <v>4</v>
      </c>
      <c r="U517" s="94">
        <f t="shared" si="25"/>
        <v>2025</v>
      </c>
      <c r="V517" s="322"/>
      <c r="W517" s="322">
        <v>3</v>
      </c>
      <c r="X517" s="322">
        <v>3</v>
      </c>
      <c r="Y517" s="90" t="s">
        <v>7003</v>
      </c>
    </row>
    <row r="518" spans="1:25" s="43" customFormat="1" ht="30" customHeight="1" x14ac:dyDescent="0.2">
      <c r="A518" s="90">
        <v>124</v>
      </c>
      <c r="B518" s="325" t="s">
        <v>6645</v>
      </c>
      <c r="C518" s="90" t="s">
        <v>6646</v>
      </c>
      <c r="D518" s="90" t="s">
        <v>6647</v>
      </c>
      <c r="E518" s="90" t="s">
        <v>147</v>
      </c>
      <c r="F518" s="90" t="s">
        <v>64</v>
      </c>
      <c r="G518" s="91" t="s">
        <v>6634</v>
      </c>
      <c r="H518" s="91" t="s">
        <v>6641</v>
      </c>
      <c r="I518" s="91" t="s">
        <v>6251</v>
      </c>
      <c r="J518" s="92">
        <v>0.2</v>
      </c>
      <c r="K518" s="96" t="s">
        <v>214</v>
      </c>
      <c r="L518" s="96" t="s">
        <v>314</v>
      </c>
      <c r="M518" s="91">
        <v>2014</v>
      </c>
      <c r="N518" s="90">
        <v>2022</v>
      </c>
      <c r="O518" s="90">
        <v>2025</v>
      </c>
      <c r="P518" s="92">
        <v>8</v>
      </c>
      <c r="Q518" s="93" t="s">
        <v>6133</v>
      </c>
      <c r="R518" s="94">
        <f t="shared" si="24"/>
        <v>2022</v>
      </c>
      <c r="S518" s="90">
        <v>2021</v>
      </c>
      <c r="T518" s="90">
        <v>4</v>
      </c>
      <c r="U518" s="94">
        <f t="shared" si="25"/>
        <v>2025</v>
      </c>
      <c r="V518" s="322"/>
      <c r="W518" s="322">
        <v>1</v>
      </c>
      <c r="X518" s="322">
        <v>1</v>
      </c>
      <c r="Y518" s="90" t="s">
        <v>7003</v>
      </c>
    </row>
    <row r="519" spans="1:25" s="43" customFormat="1" ht="30" customHeight="1" x14ac:dyDescent="0.2">
      <c r="A519" s="90">
        <v>125</v>
      </c>
      <c r="B519" s="90" t="s">
        <v>6648</v>
      </c>
      <c r="C519" s="90" t="s">
        <v>6649</v>
      </c>
      <c r="D519" s="90" t="s">
        <v>6650</v>
      </c>
      <c r="E519" s="90" t="s">
        <v>147</v>
      </c>
      <c r="F519" s="90" t="s">
        <v>64</v>
      </c>
      <c r="G519" s="91" t="s">
        <v>6634</v>
      </c>
      <c r="H519" s="91" t="s">
        <v>6651</v>
      </c>
      <c r="I519" s="91" t="s">
        <v>1770</v>
      </c>
      <c r="J519" s="92">
        <v>0.6</v>
      </c>
      <c r="K519" s="96" t="s">
        <v>2357</v>
      </c>
      <c r="L519" s="96" t="s">
        <v>1298</v>
      </c>
      <c r="M519" s="91">
        <v>2014</v>
      </c>
      <c r="N519" s="90">
        <v>2022</v>
      </c>
      <c r="O519" s="90">
        <v>2025</v>
      </c>
      <c r="P519" s="92">
        <v>8</v>
      </c>
      <c r="Q519" s="93" t="s">
        <v>6133</v>
      </c>
      <c r="R519" s="94">
        <f t="shared" si="24"/>
        <v>2022</v>
      </c>
      <c r="S519" s="90">
        <v>2021</v>
      </c>
      <c r="T519" s="90">
        <v>4</v>
      </c>
      <c r="U519" s="94">
        <f t="shared" si="25"/>
        <v>2025</v>
      </c>
      <c r="V519" s="322">
        <v>1</v>
      </c>
      <c r="W519" s="322">
        <v>2</v>
      </c>
      <c r="X519" s="322">
        <v>3</v>
      </c>
      <c r="Y519" s="90" t="s">
        <v>7003</v>
      </c>
    </row>
    <row r="520" spans="1:25" s="43" customFormat="1" ht="30" customHeight="1" x14ac:dyDescent="0.2">
      <c r="A520" s="90">
        <v>126</v>
      </c>
      <c r="B520" s="90" t="s">
        <v>6652</v>
      </c>
      <c r="C520" s="90" t="s">
        <v>6653</v>
      </c>
      <c r="D520" s="90" t="s">
        <v>6654</v>
      </c>
      <c r="E520" s="90" t="s">
        <v>6601</v>
      </c>
      <c r="F520" s="90" t="s">
        <v>39</v>
      </c>
      <c r="G520" s="91" t="s">
        <v>6612</v>
      </c>
      <c r="H520" s="91" t="s">
        <v>6655</v>
      </c>
      <c r="I520" s="91" t="s">
        <v>512</v>
      </c>
      <c r="J520" s="92">
        <v>2</v>
      </c>
      <c r="K520" s="96" t="s">
        <v>212</v>
      </c>
      <c r="L520" s="96" t="s">
        <v>215</v>
      </c>
      <c r="M520" s="91">
        <v>2014</v>
      </c>
      <c r="N520" s="90">
        <v>2024</v>
      </c>
      <c r="O520" s="90">
        <v>2025</v>
      </c>
      <c r="P520" s="92">
        <v>8</v>
      </c>
      <c r="Q520" s="93" t="s">
        <v>6133</v>
      </c>
      <c r="R520" s="94">
        <f t="shared" si="24"/>
        <v>2022</v>
      </c>
      <c r="S520" s="90">
        <v>2021</v>
      </c>
      <c r="T520" s="90">
        <v>4</v>
      </c>
      <c r="U520" s="94">
        <f t="shared" si="25"/>
        <v>2025</v>
      </c>
      <c r="V520" s="322">
        <v>9</v>
      </c>
      <c r="W520" s="322">
        <v>4</v>
      </c>
      <c r="X520" s="322">
        <v>13</v>
      </c>
      <c r="Y520" s="90" t="s">
        <v>7003</v>
      </c>
    </row>
    <row r="521" spans="1:25" s="43" customFormat="1" ht="30" customHeight="1" x14ac:dyDescent="0.2">
      <c r="A521" s="370">
        <v>127</v>
      </c>
      <c r="B521" s="390" t="s">
        <v>6656</v>
      </c>
      <c r="C521" s="370" t="s">
        <v>6657</v>
      </c>
      <c r="D521" s="370" t="s">
        <v>6658</v>
      </c>
      <c r="E521" s="370" t="s">
        <v>6601</v>
      </c>
      <c r="F521" s="90" t="s">
        <v>39</v>
      </c>
      <c r="G521" s="91" t="s">
        <v>6612</v>
      </c>
      <c r="H521" s="91" t="s">
        <v>6655</v>
      </c>
      <c r="I521" s="91" t="s">
        <v>512</v>
      </c>
      <c r="J521" s="92">
        <v>2.2000000000000002</v>
      </c>
      <c r="K521" s="96" t="s">
        <v>212</v>
      </c>
      <c r="L521" s="96" t="s">
        <v>215</v>
      </c>
      <c r="M521" s="91">
        <v>2014</v>
      </c>
      <c r="N521" s="90">
        <v>2023</v>
      </c>
      <c r="O521" s="90">
        <v>2025</v>
      </c>
      <c r="P521" s="92">
        <v>8</v>
      </c>
      <c r="Q521" s="93" t="s">
        <v>6133</v>
      </c>
      <c r="R521" s="94">
        <f t="shared" si="24"/>
        <v>2022</v>
      </c>
      <c r="S521" s="90">
        <v>2021</v>
      </c>
      <c r="T521" s="90">
        <v>4</v>
      </c>
      <c r="U521" s="94">
        <f t="shared" si="25"/>
        <v>2025</v>
      </c>
      <c r="V521" s="374">
        <v>27</v>
      </c>
      <c r="W521" s="374">
        <f>X521-V521</f>
        <v>39</v>
      </c>
      <c r="X521" s="374">
        <v>66</v>
      </c>
      <c r="Y521" s="370" t="s">
        <v>7003</v>
      </c>
    </row>
    <row r="522" spans="1:25" s="43" customFormat="1" ht="30" customHeight="1" x14ac:dyDescent="0.2">
      <c r="A522" s="370"/>
      <c r="B522" s="390"/>
      <c r="C522" s="370"/>
      <c r="D522" s="370"/>
      <c r="E522" s="370"/>
      <c r="F522" s="90" t="s">
        <v>39</v>
      </c>
      <c r="G522" s="91" t="s">
        <v>6612</v>
      </c>
      <c r="H522" s="91" t="s">
        <v>6655</v>
      </c>
      <c r="I522" s="91" t="s">
        <v>512</v>
      </c>
      <c r="J522" s="92">
        <v>1.5</v>
      </c>
      <c r="K522" s="96" t="s">
        <v>214</v>
      </c>
      <c r="L522" s="96" t="s">
        <v>314</v>
      </c>
      <c r="M522" s="91">
        <v>2014</v>
      </c>
      <c r="N522" s="90">
        <v>2023</v>
      </c>
      <c r="O522" s="90">
        <v>2025</v>
      </c>
      <c r="P522" s="92">
        <v>8</v>
      </c>
      <c r="Q522" s="93" t="s">
        <v>6133</v>
      </c>
      <c r="R522" s="94">
        <f t="shared" ref="R522:R585" si="26">IF(M522="","",M522+P522)</f>
        <v>2022</v>
      </c>
      <c r="S522" s="90">
        <v>2021</v>
      </c>
      <c r="T522" s="90">
        <v>4</v>
      </c>
      <c r="U522" s="94">
        <f t="shared" si="25"/>
        <v>2025</v>
      </c>
      <c r="V522" s="374"/>
      <c r="W522" s="374"/>
      <c r="X522" s="374"/>
      <c r="Y522" s="370"/>
    </row>
    <row r="523" spans="1:25" s="43" customFormat="1" ht="30" customHeight="1" x14ac:dyDescent="0.2">
      <c r="A523" s="370"/>
      <c r="B523" s="390"/>
      <c r="C523" s="370"/>
      <c r="D523" s="370" t="s">
        <v>6659</v>
      </c>
      <c r="E523" s="370"/>
      <c r="F523" s="90" t="s">
        <v>39</v>
      </c>
      <c r="G523" s="91" t="s">
        <v>6660</v>
      </c>
      <c r="H523" s="91" t="s">
        <v>6661</v>
      </c>
      <c r="I523" s="91" t="s">
        <v>6662</v>
      </c>
      <c r="J523" s="92">
        <v>1.8</v>
      </c>
      <c r="K523" s="96" t="s">
        <v>212</v>
      </c>
      <c r="L523" s="96" t="s">
        <v>215</v>
      </c>
      <c r="M523" s="91">
        <v>2014</v>
      </c>
      <c r="N523" s="90">
        <v>2023</v>
      </c>
      <c r="O523" s="90">
        <v>2025</v>
      </c>
      <c r="P523" s="92">
        <v>8</v>
      </c>
      <c r="Q523" s="93" t="s">
        <v>6133</v>
      </c>
      <c r="R523" s="94">
        <f t="shared" si="26"/>
        <v>2022</v>
      </c>
      <c r="S523" s="90">
        <v>2021</v>
      </c>
      <c r="T523" s="90">
        <v>4</v>
      </c>
      <c r="U523" s="94">
        <f t="shared" ref="U523:U541" si="27">IFERROR(IF(S523="",R523,S523+T523),R523)</f>
        <v>2025</v>
      </c>
      <c r="V523" s="374"/>
      <c r="W523" s="374"/>
      <c r="X523" s="374"/>
      <c r="Y523" s="370"/>
    </row>
    <row r="524" spans="1:25" s="43" customFormat="1" ht="30" customHeight="1" x14ac:dyDescent="0.2">
      <c r="A524" s="370"/>
      <c r="B524" s="390"/>
      <c r="C524" s="370"/>
      <c r="D524" s="370"/>
      <c r="E524" s="370"/>
      <c r="F524" s="90" t="s">
        <v>39</v>
      </c>
      <c r="G524" s="91" t="s">
        <v>6660</v>
      </c>
      <c r="H524" s="91" t="s">
        <v>6661</v>
      </c>
      <c r="I524" s="91" t="s">
        <v>6662</v>
      </c>
      <c r="J524" s="92">
        <v>1.3</v>
      </c>
      <c r="K524" s="96" t="s">
        <v>214</v>
      </c>
      <c r="L524" s="96" t="s">
        <v>314</v>
      </c>
      <c r="M524" s="91">
        <v>2014</v>
      </c>
      <c r="N524" s="90">
        <v>2023</v>
      </c>
      <c r="O524" s="90">
        <v>2025</v>
      </c>
      <c r="P524" s="92">
        <v>8</v>
      </c>
      <c r="Q524" s="93" t="s">
        <v>6133</v>
      </c>
      <c r="R524" s="94">
        <f t="shared" si="26"/>
        <v>2022</v>
      </c>
      <c r="S524" s="90">
        <v>2021</v>
      </c>
      <c r="T524" s="90">
        <v>4</v>
      </c>
      <c r="U524" s="94">
        <f t="shared" si="27"/>
        <v>2025</v>
      </c>
      <c r="V524" s="374"/>
      <c r="W524" s="374"/>
      <c r="X524" s="374"/>
      <c r="Y524" s="370"/>
    </row>
    <row r="525" spans="1:25" s="43" customFormat="1" ht="30" customHeight="1" x14ac:dyDescent="0.2">
      <c r="A525" s="370"/>
      <c r="B525" s="390"/>
      <c r="C525" s="370"/>
      <c r="D525" s="370" t="s">
        <v>6663</v>
      </c>
      <c r="E525" s="370"/>
      <c r="F525" s="90" t="s">
        <v>39</v>
      </c>
      <c r="G525" s="91" t="s">
        <v>6363</v>
      </c>
      <c r="H525" s="91" t="s">
        <v>6352</v>
      </c>
      <c r="I525" s="91" t="s">
        <v>6662</v>
      </c>
      <c r="J525" s="92">
        <v>41.1</v>
      </c>
      <c r="K525" s="96" t="s">
        <v>2250</v>
      </c>
      <c r="L525" s="96" t="s">
        <v>1298</v>
      </c>
      <c r="M525" s="91">
        <v>2014</v>
      </c>
      <c r="N525" s="90">
        <v>2023</v>
      </c>
      <c r="O525" s="90">
        <v>2025</v>
      </c>
      <c r="P525" s="92">
        <v>8</v>
      </c>
      <c r="Q525" s="93" t="s">
        <v>6133</v>
      </c>
      <c r="R525" s="94">
        <f t="shared" si="26"/>
        <v>2022</v>
      </c>
      <c r="S525" s="90">
        <v>2021</v>
      </c>
      <c r="T525" s="90">
        <v>4</v>
      </c>
      <c r="U525" s="94">
        <f t="shared" si="27"/>
        <v>2025</v>
      </c>
      <c r="V525" s="374"/>
      <c r="W525" s="374"/>
      <c r="X525" s="374"/>
      <c r="Y525" s="370"/>
    </row>
    <row r="526" spans="1:25" s="43" customFormat="1" ht="30" customHeight="1" x14ac:dyDescent="0.2">
      <c r="A526" s="370"/>
      <c r="B526" s="390"/>
      <c r="C526" s="370"/>
      <c r="D526" s="370"/>
      <c r="E526" s="370"/>
      <c r="F526" s="90" t="s">
        <v>39</v>
      </c>
      <c r="G526" s="91" t="s">
        <v>6363</v>
      </c>
      <c r="H526" s="91" t="s">
        <v>6352</v>
      </c>
      <c r="I526" s="91" t="s">
        <v>6662</v>
      </c>
      <c r="J526" s="92">
        <v>0.4</v>
      </c>
      <c r="K526" s="96" t="s">
        <v>2110</v>
      </c>
      <c r="L526" s="96" t="s">
        <v>215</v>
      </c>
      <c r="M526" s="91">
        <v>2014</v>
      </c>
      <c r="N526" s="90">
        <v>2023</v>
      </c>
      <c r="O526" s="90">
        <v>2025</v>
      </c>
      <c r="P526" s="92">
        <v>8</v>
      </c>
      <c r="Q526" s="93" t="s">
        <v>6133</v>
      </c>
      <c r="R526" s="94">
        <f t="shared" si="26"/>
        <v>2022</v>
      </c>
      <c r="S526" s="90">
        <v>2021</v>
      </c>
      <c r="T526" s="90">
        <v>4</v>
      </c>
      <c r="U526" s="94">
        <f t="shared" si="27"/>
        <v>2025</v>
      </c>
      <c r="V526" s="374"/>
      <c r="W526" s="374"/>
      <c r="X526" s="374"/>
      <c r="Y526" s="370"/>
    </row>
    <row r="527" spans="1:25" s="43" customFormat="1" ht="30" customHeight="1" x14ac:dyDescent="0.2">
      <c r="A527" s="370"/>
      <c r="B527" s="390"/>
      <c r="C527" s="370"/>
      <c r="D527" s="370"/>
      <c r="E527" s="370"/>
      <c r="F527" s="90" t="s">
        <v>39</v>
      </c>
      <c r="G527" s="91" t="s">
        <v>6363</v>
      </c>
      <c r="H527" s="91" t="s">
        <v>6352</v>
      </c>
      <c r="I527" s="91" t="s">
        <v>6662</v>
      </c>
      <c r="J527" s="92">
        <v>7.4</v>
      </c>
      <c r="K527" s="96" t="s">
        <v>212</v>
      </c>
      <c r="L527" s="96" t="s">
        <v>215</v>
      </c>
      <c r="M527" s="91">
        <v>2014</v>
      </c>
      <c r="N527" s="90">
        <v>2023</v>
      </c>
      <c r="O527" s="90">
        <v>2025</v>
      </c>
      <c r="P527" s="92">
        <v>8</v>
      </c>
      <c r="Q527" s="93" t="s">
        <v>6133</v>
      </c>
      <c r="R527" s="94">
        <f t="shared" si="26"/>
        <v>2022</v>
      </c>
      <c r="S527" s="90">
        <v>2021</v>
      </c>
      <c r="T527" s="90">
        <v>4</v>
      </c>
      <c r="U527" s="94">
        <f t="shared" si="27"/>
        <v>2025</v>
      </c>
      <c r="V527" s="374"/>
      <c r="W527" s="374"/>
      <c r="X527" s="374"/>
      <c r="Y527" s="370"/>
    </row>
    <row r="528" spans="1:25" s="43" customFormat="1" ht="30" customHeight="1" x14ac:dyDescent="0.2">
      <c r="A528" s="370"/>
      <c r="B528" s="390"/>
      <c r="C528" s="370"/>
      <c r="D528" s="370"/>
      <c r="E528" s="370"/>
      <c r="F528" s="90" t="s">
        <v>39</v>
      </c>
      <c r="G528" s="91" t="s">
        <v>6363</v>
      </c>
      <c r="H528" s="91" t="s">
        <v>6352</v>
      </c>
      <c r="I528" s="91" t="s">
        <v>6662</v>
      </c>
      <c r="J528" s="92">
        <v>2.5</v>
      </c>
      <c r="K528" s="96" t="s">
        <v>214</v>
      </c>
      <c r="L528" s="96" t="s">
        <v>314</v>
      </c>
      <c r="M528" s="91">
        <v>2014</v>
      </c>
      <c r="N528" s="90">
        <v>2023</v>
      </c>
      <c r="O528" s="90">
        <v>2025</v>
      </c>
      <c r="P528" s="92">
        <v>8</v>
      </c>
      <c r="Q528" s="93" t="s">
        <v>6133</v>
      </c>
      <c r="R528" s="94">
        <f t="shared" si="26"/>
        <v>2022</v>
      </c>
      <c r="S528" s="90">
        <v>2021</v>
      </c>
      <c r="T528" s="90">
        <v>4</v>
      </c>
      <c r="U528" s="94">
        <f t="shared" si="27"/>
        <v>2025</v>
      </c>
      <c r="V528" s="374"/>
      <c r="W528" s="374"/>
      <c r="X528" s="374"/>
      <c r="Y528" s="370"/>
    </row>
    <row r="529" spans="1:25" s="43" customFormat="1" ht="30" customHeight="1" x14ac:dyDescent="0.2">
      <c r="A529" s="370"/>
      <c r="B529" s="390"/>
      <c r="C529" s="370"/>
      <c r="D529" s="370" t="s">
        <v>6664</v>
      </c>
      <c r="E529" s="370"/>
      <c r="F529" s="90" t="s">
        <v>39</v>
      </c>
      <c r="G529" s="91" t="s">
        <v>6363</v>
      </c>
      <c r="H529" s="91" t="s">
        <v>6352</v>
      </c>
      <c r="I529" s="91" t="s">
        <v>6662</v>
      </c>
      <c r="J529" s="92">
        <v>2.9</v>
      </c>
      <c r="K529" s="96" t="s">
        <v>212</v>
      </c>
      <c r="L529" s="96" t="s">
        <v>215</v>
      </c>
      <c r="M529" s="91">
        <v>2014</v>
      </c>
      <c r="N529" s="90">
        <v>2023</v>
      </c>
      <c r="O529" s="90">
        <v>2025</v>
      </c>
      <c r="P529" s="92">
        <v>8</v>
      </c>
      <c r="Q529" s="93" t="s">
        <v>6133</v>
      </c>
      <c r="R529" s="94">
        <f t="shared" si="26"/>
        <v>2022</v>
      </c>
      <c r="S529" s="90">
        <v>2021</v>
      </c>
      <c r="T529" s="90">
        <v>4</v>
      </c>
      <c r="U529" s="94">
        <f t="shared" si="27"/>
        <v>2025</v>
      </c>
      <c r="V529" s="374"/>
      <c r="W529" s="374"/>
      <c r="X529" s="374"/>
      <c r="Y529" s="370"/>
    </row>
    <row r="530" spans="1:25" s="43" customFormat="1" ht="30" customHeight="1" x14ac:dyDescent="0.2">
      <c r="A530" s="370"/>
      <c r="B530" s="390"/>
      <c r="C530" s="370"/>
      <c r="D530" s="370"/>
      <c r="E530" s="370"/>
      <c r="F530" s="90" t="s">
        <v>39</v>
      </c>
      <c r="G530" s="91" t="s">
        <v>6363</v>
      </c>
      <c r="H530" s="91" t="s">
        <v>6352</v>
      </c>
      <c r="I530" s="91" t="s">
        <v>6662</v>
      </c>
      <c r="J530" s="92">
        <v>2.6</v>
      </c>
      <c r="K530" s="96" t="s">
        <v>214</v>
      </c>
      <c r="L530" s="96" t="s">
        <v>314</v>
      </c>
      <c r="M530" s="91">
        <v>2014</v>
      </c>
      <c r="N530" s="90">
        <v>2023</v>
      </c>
      <c r="O530" s="90">
        <v>2025</v>
      </c>
      <c r="P530" s="92">
        <v>8</v>
      </c>
      <c r="Q530" s="93" t="s">
        <v>6133</v>
      </c>
      <c r="R530" s="94">
        <f t="shared" si="26"/>
        <v>2022</v>
      </c>
      <c r="S530" s="90">
        <v>2021</v>
      </c>
      <c r="T530" s="90">
        <v>4</v>
      </c>
      <c r="U530" s="94">
        <f t="shared" si="27"/>
        <v>2025</v>
      </c>
      <c r="V530" s="374"/>
      <c r="W530" s="374"/>
      <c r="X530" s="374"/>
      <c r="Y530" s="370"/>
    </row>
    <row r="531" spans="1:25" s="43" customFormat="1" ht="30" customHeight="1" x14ac:dyDescent="0.2">
      <c r="A531" s="370">
        <v>128</v>
      </c>
      <c r="B531" s="390" t="s">
        <v>6665</v>
      </c>
      <c r="C531" s="370" t="s">
        <v>6666</v>
      </c>
      <c r="D531" s="370" t="s">
        <v>6667</v>
      </c>
      <c r="E531" s="370" t="s">
        <v>6668</v>
      </c>
      <c r="F531" s="90" t="s">
        <v>39</v>
      </c>
      <c r="G531" s="91" t="s">
        <v>6612</v>
      </c>
      <c r="H531" s="91" t="s">
        <v>6669</v>
      </c>
      <c r="I531" s="91" t="s">
        <v>3242</v>
      </c>
      <c r="J531" s="92">
        <v>55.9</v>
      </c>
      <c r="K531" s="96" t="s">
        <v>2494</v>
      </c>
      <c r="L531" s="96" t="s">
        <v>213</v>
      </c>
      <c r="M531" s="91">
        <v>2014</v>
      </c>
      <c r="N531" s="90">
        <v>2023</v>
      </c>
      <c r="O531" s="90">
        <v>2025</v>
      </c>
      <c r="P531" s="92">
        <v>6</v>
      </c>
      <c r="Q531" s="93" t="s">
        <v>6133</v>
      </c>
      <c r="R531" s="94">
        <f t="shared" si="26"/>
        <v>2020</v>
      </c>
      <c r="S531" s="90">
        <v>2020</v>
      </c>
      <c r="T531" s="90">
        <v>6</v>
      </c>
      <c r="U531" s="94">
        <f t="shared" si="27"/>
        <v>2026</v>
      </c>
      <c r="V531" s="374">
        <v>3</v>
      </c>
      <c r="W531" s="374">
        <v>6</v>
      </c>
      <c r="X531" s="374">
        <v>9</v>
      </c>
      <c r="Y531" s="370" t="s">
        <v>7003</v>
      </c>
    </row>
    <row r="532" spans="1:25" s="43" customFormat="1" ht="30" customHeight="1" x14ac:dyDescent="0.2">
      <c r="A532" s="370"/>
      <c r="B532" s="390"/>
      <c r="C532" s="370"/>
      <c r="D532" s="370"/>
      <c r="E532" s="370"/>
      <c r="F532" s="90" t="s">
        <v>39</v>
      </c>
      <c r="G532" s="91" t="s">
        <v>6612</v>
      </c>
      <c r="H532" s="91" t="s">
        <v>6669</v>
      </c>
      <c r="I532" s="91" t="s">
        <v>3242</v>
      </c>
      <c r="J532" s="92">
        <v>1.1000000000000001</v>
      </c>
      <c r="K532" s="96" t="s">
        <v>2357</v>
      </c>
      <c r="L532" s="96" t="s">
        <v>213</v>
      </c>
      <c r="M532" s="91">
        <v>2014</v>
      </c>
      <c r="N532" s="90">
        <v>2023</v>
      </c>
      <c r="O532" s="90">
        <v>2025</v>
      </c>
      <c r="P532" s="92">
        <v>6</v>
      </c>
      <c r="Q532" s="93" t="s">
        <v>6133</v>
      </c>
      <c r="R532" s="94">
        <f t="shared" si="26"/>
        <v>2020</v>
      </c>
      <c r="S532" s="90">
        <v>2020</v>
      </c>
      <c r="T532" s="90">
        <v>6</v>
      </c>
      <c r="U532" s="94">
        <f t="shared" si="27"/>
        <v>2026</v>
      </c>
      <c r="V532" s="374"/>
      <c r="W532" s="374"/>
      <c r="X532" s="374"/>
      <c r="Y532" s="370"/>
    </row>
    <row r="533" spans="1:25" s="43" customFormat="1" ht="30" customHeight="1" x14ac:dyDescent="0.2">
      <c r="A533" s="370"/>
      <c r="B533" s="390"/>
      <c r="C533" s="370"/>
      <c r="D533" s="370"/>
      <c r="E533" s="370"/>
      <c r="F533" s="90" t="s">
        <v>39</v>
      </c>
      <c r="G533" s="91" t="s">
        <v>6612</v>
      </c>
      <c r="H533" s="91" t="s">
        <v>6669</v>
      </c>
      <c r="I533" s="91" t="s">
        <v>3242</v>
      </c>
      <c r="J533" s="92">
        <v>9</v>
      </c>
      <c r="K533" s="96" t="s">
        <v>2250</v>
      </c>
      <c r="L533" s="96" t="s">
        <v>213</v>
      </c>
      <c r="M533" s="91">
        <v>2014</v>
      </c>
      <c r="N533" s="90">
        <v>2023</v>
      </c>
      <c r="O533" s="90">
        <v>2025</v>
      </c>
      <c r="P533" s="92">
        <v>6</v>
      </c>
      <c r="Q533" s="93" t="s">
        <v>6133</v>
      </c>
      <c r="R533" s="94">
        <f t="shared" si="26"/>
        <v>2020</v>
      </c>
      <c r="S533" s="90">
        <v>2020</v>
      </c>
      <c r="T533" s="90">
        <v>6</v>
      </c>
      <c r="U533" s="94">
        <f t="shared" si="27"/>
        <v>2026</v>
      </c>
      <c r="V533" s="374"/>
      <c r="W533" s="374"/>
      <c r="X533" s="374"/>
      <c r="Y533" s="370"/>
    </row>
    <row r="534" spans="1:25" s="43" customFormat="1" ht="30" customHeight="1" x14ac:dyDescent="0.2">
      <c r="A534" s="370"/>
      <c r="B534" s="390"/>
      <c r="C534" s="370"/>
      <c r="D534" s="370"/>
      <c r="E534" s="370"/>
      <c r="F534" s="90" t="s">
        <v>39</v>
      </c>
      <c r="G534" s="91" t="s">
        <v>6612</v>
      </c>
      <c r="H534" s="91" t="s">
        <v>6669</v>
      </c>
      <c r="I534" s="91" t="s">
        <v>3242</v>
      </c>
      <c r="J534" s="92">
        <v>0.4</v>
      </c>
      <c r="K534" s="96" t="s">
        <v>214</v>
      </c>
      <c r="L534" s="96" t="s">
        <v>215</v>
      </c>
      <c r="M534" s="91">
        <v>2014</v>
      </c>
      <c r="N534" s="90">
        <v>2023</v>
      </c>
      <c r="O534" s="90">
        <v>2025</v>
      </c>
      <c r="P534" s="92">
        <v>6</v>
      </c>
      <c r="Q534" s="93" t="s">
        <v>6133</v>
      </c>
      <c r="R534" s="94">
        <f t="shared" si="26"/>
        <v>2020</v>
      </c>
      <c r="S534" s="90">
        <v>2020</v>
      </c>
      <c r="T534" s="90">
        <v>6</v>
      </c>
      <c r="U534" s="94">
        <f t="shared" si="27"/>
        <v>2026</v>
      </c>
      <c r="V534" s="374"/>
      <c r="W534" s="374"/>
      <c r="X534" s="374"/>
      <c r="Y534" s="370"/>
    </row>
    <row r="535" spans="1:25" s="43" customFormat="1" ht="30" customHeight="1" x14ac:dyDescent="0.2">
      <c r="A535" s="370">
        <v>129</v>
      </c>
      <c r="B535" s="390" t="s">
        <v>6670</v>
      </c>
      <c r="C535" s="370" t="s">
        <v>6671</v>
      </c>
      <c r="D535" s="370" t="s">
        <v>6672</v>
      </c>
      <c r="E535" s="370" t="s">
        <v>6668</v>
      </c>
      <c r="F535" s="90" t="s">
        <v>39</v>
      </c>
      <c r="G535" s="91" t="s">
        <v>6612</v>
      </c>
      <c r="H535" s="91" t="s">
        <v>6258</v>
      </c>
      <c r="I535" s="91" t="s">
        <v>512</v>
      </c>
      <c r="J535" s="92">
        <v>16.5</v>
      </c>
      <c r="K535" s="96" t="s">
        <v>2250</v>
      </c>
      <c r="L535" s="96" t="s">
        <v>213</v>
      </c>
      <c r="M535" s="91">
        <v>2014</v>
      </c>
      <c r="N535" s="370">
        <v>2023</v>
      </c>
      <c r="O535" s="370">
        <v>2025</v>
      </c>
      <c r="P535" s="92">
        <v>6</v>
      </c>
      <c r="Q535" s="93" t="s">
        <v>6133</v>
      </c>
      <c r="R535" s="94">
        <f t="shared" si="26"/>
        <v>2020</v>
      </c>
      <c r="S535" s="90">
        <v>2020</v>
      </c>
      <c r="T535" s="90">
        <v>6</v>
      </c>
      <c r="U535" s="94">
        <f t="shared" si="27"/>
        <v>2026</v>
      </c>
      <c r="V535" s="374">
        <v>4</v>
      </c>
      <c r="W535" s="374">
        <v>6</v>
      </c>
      <c r="X535" s="374">
        <v>10</v>
      </c>
      <c r="Y535" s="370" t="s">
        <v>7003</v>
      </c>
    </row>
    <row r="536" spans="1:25" s="43" customFormat="1" ht="30" customHeight="1" x14ac:dyDescent="0.2">
      <c r="A536" s="370"/>
      <c r="B536" s="390"/>
      <c r="C536" s="370"/>
      <c r="D536" s="370"/>
      <c r="E536" s="370"/>
      <c r="F536" s="90" t="s">
        <v>39</v>
      </c>
      <c r="G536" s="91" t="s">
        <v>6612</v>
      </c>
      <c r="H536" s="91" t="s">
        <v>6258</v>
      </c>
      <c r="I536" s="91" t="s">
        <v>512</v>
      </c>
      <c r="J536" s="92">
        <v>0.6</v>
      </c>
      <c r="K536" s="96" t="s">
        <v>214</v>
      </c>
      <c r="L536" s="96" t="s">
        <v>215</v>
      </c>
      <c r="M536" s="91">
        <v>2014</v>
      </c>
      <c r="N536" s="370"/>
      <c r="O536" s="370"/>
      <c r="P536" s="92">
        <v>6</v>
      </c>
      <c r="Q536" s="93" t="s">
        <v>6133</v>
      </c>
      <c r="R536" s="94">
        <f t="shared" si="26"/>
        <v>2020</v>
      </c>
      <c r="S536" s="90">
        <v>2020</v>
      </c>
      <c r="T536" s="90">
        <v>6</v>
      </c>
      <c r="U536" s="94">
        <f t="shared" si="27"/>
        <v>2026</v>
      </c>
      <c r="V536" s="374"/>
      <c r="W536" s="374"/>
      <c r="X536" s="374"/>
      <c r="Y536" s="370"/>
    </row>
    <row r="537" spans="1:25" s="43" customFormat="1" ht="30" customHeight="1" x14ac:dyDescent="0.2">
      <c r="A537" s="370">
        <v>130</v>
      </c>
      <c r="B537" s="390" t="s">
        <v>6673</v>
      </c>
      <c r="C537" s="370" t="s">
        <v>6674</v>
      </c>
      <c r="D537" s="370" t="s">
        <v>940</v>
      </c>
      <c r="E537" s="370" t="s">
        <v>6675</v>
      </c>
      <c r="F537" s="90" t="s">
        <v>88</v>
      </c>
      <c r="G537" s="91" t="s">
        <v>251</v>
      </c>
      <c r="H537" s="91" t="s">
        <v>251</v>
      </c>
      <c r="I537" s="91" t="s">
        <v>512</v>
      </c>
      <c r="J537" s="92">
        <v>51.2</v>
      </c>
      <c r="K537" s="96" t="s">
        <v>5864</v>
      </c>
      <c r="L537" s="96" t="s">
        <v>1298</v>
      </c>
      <c r="M537" s="91">
        <v>2014</v>
      </c>
      <c r="N537" s="90">
        <v>2023</v>
      </c>
      <c r="O537" s="90">
        <v>2025</v>
      </c>
      <c r="P537" s="92">
        <v>6</v>
      </c>
      <c r="Q537" s="93" t="s">
        <v>6133</v>
      </c>
      <c r="R537" s="94">
        <f t="shared" si="26"/>
        <v>2020</v>
      </c>
      <c r="S537" s="90">
        <v>2020</v>
      </c>
      <c r="T537" s="90">
        <v>6</v>
      </c>
      <c r="U537" s="94">
        <f t="shared" si="27"/>
        <v>2026</v>
      </c>
      <c r="V537" s="374">
        <v>3</v>
      </c>
      <c r="W537" s="374">
        <v>3</v>
      </c>
      <c r="X537" s="374">
        <v>6</v>
      </c>
      <c r="Y537" s="370" t="s">
        <v>7003</v>
      </c>
    </row>
    <row r="538" spans="1:25" s="43" customFormat="1" ht="30" customHeight="1" x14ac:dyDescent="0.2">
      <c r="A538" s="370"/>
      <c r="B538" s="390"/>
      <c r="C538" s="370"/>
      <c r="D538" s="370"/>
      <c r="E538" s="370"/>
      <c r="F538" s="90" t="s">
        <v>88</v>
      </c>
      <c r="G538" s="91" t="s">
        <v>251</v>
      </c>
      <c r="H538" s="91" t="s">
        <v>251</v>
      </c>
      <c r="I538" s="91" t="s">
        <v>512</v>
      </c>
      <c r="J538" s="92">
        <v>1.1000000000000001</v>
      </c>
      <c r="K538" s="96" t="s">
        <v>212</v>
      </c>
      <c r="L538" s="96" t="s">
        <v>1298</v>
      </c>
      <c r="M538" s="91">
        <v>2014</v>
      </c>
      <c r="N538" s="90">
        <v>2023</v>
      </c>
      <c r="O538" s="90">
        <v>2025</v>
      </c>
      <c r="P538" s="92">
        <v>6</v>
      </c>
      <c r="Q538" s="93" t="s">
        <v>6133</v>
      </c>
      <c r="R538" s="94">
        <f t="shared" si="26"/>
        <v>2020</v>
      </c>
      <c r="S538" s="90">
        <v>2020</v>
      </c>
      <c r="T538" s="90">
        <v>6</v>
      </c>
      <c r="U538" s="94">
        <f t="shared" si="27"/>
        <v>2026</v>
      </c>
      <c r="V538" s="374"/>
      <c r="W538" s="374"/>
      <c r="X538" s="374"/>
      <c r="Y538" s="370"/>
    </row>
    <row r="539" spans="1:25" s="43" customFormat="1" ht="30" customHeight="1" x14ac:dyDescent="0.2">
      <c r="A539" s="370"/>
      <c r="B539" s="390"/>
      <c r="C539" s="370"/>
      <c r="D539" s="370"/>
      <c r="E539" s="370"/>
      <c r="F539" s="90" t="s">
        <v>88</v>
      </c>
      <c r="G539" s="91" t="s">
        <v>251</v>
      </c>
      <c r="H539" s="91" t="s">
        <v>251</v>
      </c>
      <c r="I539" s="91" t="s">
        <v>512</v>
      </c>
      <c r="J539" s="92">
        <v>4.0999999999999996</v>
      </c>
      <c r="K539" s="96" t="s">
        <v>214</v>
      </c>
      <c r="L539" s="96" t="s">
        <v>215</v>
      </c>
      <c r="M539" s="91">
        <v>2014</v>
      </c>
      <c r="N539" s="90">
        <v>2023</v>
      </c>
      <c r="O539" s="90">
        <v>2025</v>
      </c>
      <c r="P539" s="92">
        <v>6</v>
      </c>
      <c r="Q539" s="93" t="s">
        <v>6133</v>
      </c>
      <c r="R539" s="94">
        <f t="shared" si="26"/>
        <v>2020</v>
      </c>
      <c r="S539" s="90">
        <v>2020</v>
      </c>
      <c r="T539" s="90">
        <v>6</v>
      </c>
      <c r="U539" s="94">
        <f t="shared" si="27"/>
        <v>2026</v>
      </c>
      <c r="V539" s="374"/>
      <c r="W539" s="374"/>
      <c r="X539" s="374"/>
      <c r="Y539" s="370"/>
    </row>
    <row r="540" spans="1:25" s="43" customFormat="1" ht="30" customHeight="1" x14ac:dyDescent="0.2">
      <c r="A540" s="370">
        <v>131</v>
      </c>
      <c r="B540" s="390" t="s">
        <v>6676</v>
      </c>
      <c r="C540" s="370" t="s">
        <v>6677</v>
      </c>
      <c r="D540" s="370" t="s">
        <v>943</v>
      </c>
      <c r="E540" s="370" t="s">
        <v>6675</v>
      </c>
      <c r="F540" s="90" t="s">
        <v>88</v>
      </c>
      <c r="G540" s="91" t="s">
        <v>6612</v>
      </c>
      <c r="H540" s="91" t="s">
        <v>6655</v>
      </c>
      <c r="I540" s="91" t="s">
        <v>512</v>
      </c>
      <c r="J540" s="92">
        <v>30.7</v>
      </c>
      <c r="K540" s="96" t="s">
        <v>2250</v>
      </c>
      <c r="L540" s="96" t="s">
        <v>1298</v>
      </c>
      <c r="M540" s="91">
        <v>2014</v>
      </c>
      <c r="N540" s="90">
        <v>2023</v>
      </c>
      <c r="O540" s="90">
        <v>2025</v>
      </c>
      <c r="P540" s="92">
        <v>6</v>
      </c>
      <c r="Q540" s="93" t="s">
        <v>6133</v>
      </c>
      <c r="R540" s="94">
        <f t="shared" si="26"/>
        <v>2020</v>
      </c>
      <c r="S540" s="90">
        <v>2020</v>
      </c>
      <c r="T540" s="90">
        <v>6</v>
      </c>
      <c r="U540" s="94">
        <f t="shared" si="27"/>
        <v>2026</v>
      </c>
      <c r="V540" s="374">
        <v>12</v>
      </c>
      <c r="W540" s="374">
        <v>18</v>
      </c>
      <c r="X540" s="374">
        <v>30</v>
      </c>
      <c r="Y540" s="370" t="s">
        <v>7003</v>
      </c>
    </row>
    <row r="541" spans="1:25" s="43" customFormat="1" ht="30" customHeight="1" x14ac:dyDescent="0.2">
      <c r="A541" s="370"/>
      <c r="B541" s="390"/>
      <c r="C541" s="370"/>
      <c r="D541" s="370"/>
      <c r="E541" s="370"/>
      <c r="F541" s="90" t="s">
        <v>88</v>
      </c>
      <c r="G541" s="91" t="s">
        <v>6612</v>
      </c>
      <c r="H541" s="91" t="s">
        <v>6655</v>
      </c>
      <c r="I541" s="91" t="s">
        <v>512</v>
      </c>
      <c r="J541" s="92">
        <v>0.8</v>
      </c>
      <c r="K541" s="96" t="s">
        <v>212</v>
      </c>
      <c r="L541" s="96" t="s">
        <v>1298</v>
      </c>
      <c r="M541" s="91">
        <v>2014</v>
      </c>
      <c r="N541" s="90">
        <v>2023</v>
      </c>
      <c r="O541" s="90">
        <v>2025</v>
      </c>
      <c r="P541" s="92">
        <v>6</v>
      </c>
      <c r="Q541" s="93" t="s">
        <v>6133</v>
      </c>
      <c r="R541" s="94">
        <f t="shared" si="26"/>
        <v>2020</v>
      </c>
      <c r="S541" s="90">
        <v>2020</v>
      </c>
      <c r="T541" s="90">
        <v>6</v>
      </c>
      <c r="U541" s="94">
        <f t="shared" si="27"/>
        <v>2026</v>
      </c>
      <c r="V541" s="374"/>
      <c r="W541" s="374"/>
      <c r="X541" s="374"/>
      <c r="Y541" s="370"/>
    </row>
    <row r="542" spans="1:25" s="43" customFormat="1" ht="30" customHeight="1" x14ac:dyDescent="0.2">
      <c r="A542" s="370">
        <v>132</v>
      </c>
      <c r="B542" s="390" t="s">
        <v>6678</v>
      </c>
      <c r="C542" s="370" t="s">
        <v>6679</v>
      </c>
      <c r="D542" s="370" t="s">
        <v>948</v>
      </c>
      <c r="E542" s="370" t="s">
        <v>6675</v>
      </c>
      <c r="F542" s="90" t="s">
        <v>88</v>
      </c>
      <c r="G542" s="91" t="s">
        <v>6680</v>
      </c>
      <c r="H542" s="91" t="s">
        <v>6681</v>
      </c>
      <c r="I542" s="91" t="s">
        <v>512</v>
      </c>
      <c r="J542" s="92">
        <v>93.4</v>
      </c>
      <c r="K542" s="96" t="s">
        <v>2110</v>
      </c>
      <c r="L542" s="96" t="s">
        <v>1298</v>
      </c>
      <c r="M542" s="91">
        <v>2014</v>
      </c>
      <c r="N542" s="90">
        <v>2023</v>
      </c>
      <c r="O542" s="90">
        <v>2025</v>
      </c>
      <c r="P542" s="92">
        <v>6</v>
      </c>
      <c r="Q542" s="93" t="s">
        <v>6133</v>
      </c>
      <c r="R542" s="94">
        <f t="shared" si="26"/>
        <v>2020</v>
      </c>
      <c r="S542" s="90">
        <v>2020</v>
      </c>
      <c r="T542" s="90">
        <v>6</v>
      </c>
      <c r="U542" s="94">
        <f t="shared" ref="U542:U548" si="28">IFERROR(IF(S542="",R542,S542+T542),R542)</f>
        <v>2026</v>
      </c>
      <c r="V542" s="374">
        <v>30</v>
      </c>
      <c r="W542" s="374">
        <v>50</v>
      </c>
      <c r="X542" s="374">
        <v>80</v>
      </c>
      <c r="Y542" s="370" t="s">
        <v>7003</v>
      </c>
    </row>
    <row r="543" spans="1:25" s="43" customFormat="1" ht="30" customHeight="1" x14ac:dyDescent="0.2">
      <c r="A543" s="370"/>
      <c r="B543" s="390"/>
      <c r="C543" s="370"/>
      <c r="D543" s="370"/>
      <c r="E543" s="370"/>
      <c r="F543" s="90" t="s">
        <v>88</v>
      </c>
      <c r="G543" s="91" t="s">
        <v>6680</v>
      </c>
      <c r="H543" s="91" t="s">
        <v>6681</v>
      </c>
      <c r="I543" s="91" t="s">
        <v>512</v>
      </c>
      <c r="J543" s="92">
        <v>10.6</v>
      </c>
      <c r="K543" s="96" t="s">
        <v>212</v>
      </c>
      <c r="L543" s="96" t="s">
        <v>1298</v>
      </c>
      <c r="M543" s="91">
        <v>2014</v>
      </c>
      <c r="N543" s="90">
        <v>2023</v>
      </c>
      <c r="O543" s="90">
        <v>2025</v>
      </c>
      <c r="P543" s="92">
        <v>6</v>
      </c>
      <c r="Q543" s="93" t="s">
        <v>6133</v>
      </c>
      <c r="R543" s="94">
        <f t="shared" si="26"/>
        <v>2020</v>
      </c>
      <c r="S543" s="90">
        <v>2020</v>
      </c>
      <c r="T543" s="90">
        <v>6</v>
      </c>
      <c r="U543" s="94">
        <f t="shared" si="28"/>
        <v>2026</v>
      </c>
      <c r="V543" s="374"/>
      <c r="W543" s="374"/>
      <c r="X543" s="374"/>
      <c r="Y543" s="370"/>
    </row>
    <row r="544" spans="1:25" s="43" customFormat="1" ht="30" customHeight="1" x14ac:dyDescent="0.2">
      <c r="A544" s="370"/>
      <c r="B544" s="390"/>
      <c r="C544" s="370"/>
      <c r="D544" s="370"/>
      <c r="E544" s="370"/>
      <c r="F544" s="90" t="s">
        <v>88</v>
      </c>
      <c r="G544" s="91" t="s">
        <v>6680</v>
      </c>
      <c r="H544" s="91" t="s">
        <v>6681</v>
      </c>
      <c r="I544" s="91" t="s">
        <v>512</v>
      </c>
      <c r="J544" s="92">
        <v>12.1</v>
      </c>
      <c r="K544" s="96" t="s">
        <v>214</v>
      </c>
      <c r="L544" s="96" t="s">
        <v>215</v>
      </c>
      <c r="M544" s="91">
        <v>2014</v>
      </c>
      <c r="N544" s="90">
        <v>2023</v>
      </c>
      <c r="O544" s="90">
        <v>2025</v>
      </c>
      <c r="P544" s="92">
        <v>6</v>
      </c>
      <c r="Q544" s="93" t="s">
        <v>6133</v>
      </c>
      <c r="R544" s="94">
        <f t="shared" si="26"/>
        <v>2020</v>
      </c>
      <c r="S544" s="90">
        <v>2020</v>
      </c>
      <c r="T544" s="90">
        <v>6</v>
      </c>
      <c r="U544" s="94">
        <f t="shared" si="28"/>
        <v>2026</v>
      </c>
      <c r="V544" s="374"/>
      <c r="W544" s="374"/>
      <c r="X544" s="374"/>
      <c r="Y544" s="370"/>
    </row>
    <row r="545" spans="1:25" s="43" customFormat="1" ht="30" customHeight="1" x14ac:dyDescent="0.2">
      <c r="A545" s="370"/>
      <c r="B545" s="390"/>
      <c r="C545" s="370"/>
      <c r="D545" s="370" t="s">
        <v>950</v>
      </c>
      <c r="E545" s="370"/>
      <c r="F545" s="90" t="s">
        <v>88</v>
      </c>
      <c r="G545" s="91" t="s">
        <v>6680</v>
      </c>
      <c r="H545" s="91" t="s">
        <v>6681</v>
      </c>
      <c r="I545" s="91" t="s">
        <v>512</v>
      </c>
      <c r="J545" s="92">
        <v>12.1</v>
      </c>
      <c r="K545" s="96" t="s">
        <v>214</v>
      </c>
      <c r="L545" s="96" t="s">
        <v>215</v>
      </c>
      <c r="M545" s="91">
        <v>2014</v>
      </c>
      <c r="N545" s="90">
        <v>2023</v>
      </c>
      <c r="O545" s="90">
        <v>2025</v>
      </c>
      <c r="P545" s="92">
        <v>6</v>
      </c>
      <c r="Q545" s="93" t="s">
        <v>6133</v>
      </c>
      <c r="R545" s="94">
        <f t="shared" si="26"/>
        <v>2020</v>
      </c>
      <c r="S545" s="90">
        <v>2020</v>
      </c>
      <c r="T545" s="90">
        <v>6</v>
      </c>
      <c r="U545" s="94">
        <f t="shared" si="28"/>
        <v>2026</v>
      </c>
      <c r="V545" s="374"/>
      <c r="W545" s="374"/>
      <c r="X545" s="374"/>
      <c r="Y545" s="370"/>
    </row>
    <row r="546" spans="1:25" s="43" customFormat="1" ht="30" customHeight="1" x14ac:dyDescent="0.2">
      <c r="A546" s="370"/>
      <c r="B546" s="390"/>
      <c r="C546" s="370"/>
      <c r="D546" s="370"/>
      <c r="E546" s="370"/>
      <c r="F546" s="90" t="s">
        <v>88</v>
      </c>
      <c r="G546" s="91" t="s">
        <v>6680</v>
      </c>
      <c r="H546" s="91" t="s">
        <v>6681</v>
      </c>
      <c r="I546" s="91" t="s">
        <v>512</v>
      </c>
      <c r="J546" s="92">
        <v>2.2000000000000002</v>
      </c>
      <c r="K546" s="96" t="s">
        <v>3493</v>
      </c>
      <c r="L546" s="96" t="s">
        <v>215</v>
      </c>
      <c r="M546" s="91">
        <v>2014</v>
      </c>
      <c r="N546" s="90">
        <v>2023</v>
      </c>
      <c r="O546" s="90">
        <v>2025</v>
      </c>
      <c r="P546" s="92">
        <v>6</v>
      </c>
      <c r="Q546" s="93" t="s">
        <v>6133</v>
      </c>
      <c r="R546" s="94">
        <f t="shared" si="26"/>
        <v>2020</v>
      </c>
      <c r="S546" s="90">
        <v>2020</v>
      </c>
      <c r="T546" s="90">
        <v>6</v>
      </c>
      <c r="U546" s="94">
        <f t="shared" si="28"/>
        <v>2026</v>
      </c>
      <c r="V546" s="374"/>
      <c r="W546" s="374"/>
      <c r="X546" s="374"/>
      <c r="Y546" s="370"/>
    </row>
    <row r="547" spans="1:25" s="43" customFormat="1" ht="30" customHeight="1" x14ac:dyDescent="0.2">
      <c r="A547" s="370"/>
      <c r="B547" s="390"/>
      <c r="C547" s="370"/>
      <c r="D547" s="370" t="s">
        <v>951</v>
      </c>
      <c r="E547" s="370"/>
      <c r="F547" s="90" t="s">
        <v>88</v>
      </c>
      <c r="G547" s="91" t="s">
        <v>6680</v>
      </c>
      <c r="H547" s="91" t="s">
        <v>6681</v>
      </c>
      <c r="I547" s="91" t="s">
        <v>512</v>
      </c>
      <c r="J547" s="92">
        <v>4.7</v>
      </c>
      <c r="K547" s="96" t="s">
        <v>212</v>
      </c>
      <c r="L547" s="96" t="s">
        <v>1298</v>
      </c>
      <c r="M547" s="91">
        <v>2014</v>
      </c>
      <c r="N547" s="90">
        <v>2023</v>
      </c>
      <c r="O547" s="90">
        <v>2025</v>
      </c>
      <c r="P547" s="92">
        <v>6</v>
      </c>
      <c r="Q547" s="93" t="s">
        <v>6133</v>
      </c>
      <c r="R547" s="94">
        <f t="shared" si="26"/>
        <v>2020</v>
      </c>
      <c r="S547" s="90">
        <v>2020</v>
      </c>
      <c r="T547" s="90">
        <v>6</v>
      </c>
      <c r="U547" s="94">
        <f t="shared" si="28"/>
        <v>2026</v>
      </c>
      <c r="V547" s="374"/>
      <c r="W547" s="374"/>
      <c r="X547" s="374"/>
      <c r="Y547" s="370"/>
    </row>
    <row r="548" spans="1:25" s="43" customFormat="1" ht="30" customHeight="1" x14ac:dyDescent="0.2">
      <c r="A548" s="370"/>
      <c r="B548" s="390"/>
      <c r="C548" s="370"/>
      <c r="D548" s="370"/>
      <c r="E548" s="370"/>
      <c r="F548" s="90" t="s">
        <v>88</v>
      </c>
      <c r="G548" s="91" t="s">
        <v>6680</v>
      </c>
      <c r="H548" s="91" t="s">
        <v>6681</v>
      </c>
      <c r="I548" s="91" t="s">
        <v>512</v>
      </c>
      <c r="J548" s="92">
        <v>0.4</v>
      </c>
      <c r="K548" s="96" t="s">
        <v>214</v>
      </c>
      <c r="L548" s="96" t="s">
        <v>215</v>
      </c>
      <c r="M548" s="91">
        <v>2014</v>
      </c>
      <c r="N548" s="90">
        <v>2023</v>
      </c>
      <c r="O548" s="90">
        <v>2025</v>
      </c>
      <c r="P548" s="92">
        <v>6</v>
      </c>
      <c r="Q548" s="93" t="s">
        <v>6133</v>
      </c>
      <c r="R548" s="94">
        <f t="shared" si="26"/>
        <v>2020</v>
      </c>
      <c r="S548" s="90">
        <v>2020</v>
      </c>
      <c r="T548" s="90">
        <v>6</v>
      </c>
      <c r="U548" s="94">
        <f t="shared" si="28"/>
        <v>2026</v>
      </c>
      <c r="V548" s="374"/>
      <c r="W548" s="374"/>
      <c r="X548" s="374"/>
      <c r="Y548" s="370"/>
    </row>
    <row r="549" spans="1:25" s="43" customFormat="1" ht="30" customHeight="1" x14ac:dyDescent="0.2">
      <c r="A549" s="370">
        <v>133</v>
      </c>
      <c r="B549" s="390" t="s">
        <v>6682</v>
      </c>
      <c r="C549" s="370" t="s">
        <v>6683</v>
      </c>
      <c r="D549" s="370" t="s">
        <v>6684</v>
      </c>
      <c r="E549" s="370" t="s">
        <v>6675</v>
      </c>
      <c r="F549" s="90" t="s">
        <v>88</v>
      </c>
      <c r="G549" s="91" t="s">
        <v>6680</v>
      </c>
      <c r="H549" s="91" t="s">
        <v>6685</v>
      </c>
      <c r="I549" s="91" t="s">
        <v>6686</v>
      </c>
      <c r="J549" s="92">
        <v>82.6</v>
      </c>
      <c r="K549" s="96" t="s">
        <v>5864</v>
      </c>
      <c r="L549" s="96" t="s">
        <v>1298</v>
      </c>
      <c r="M549" s="91">
        <v>2014</v>
      </c>
      <c r="N549" s="90">
        <v>2023</v>
      </c>
      <c r="O549" s="90">
        <v>2025</v>
      </c>
      <c r="P549" s="92">
        <v>6</v>
      </c>
      <c r="Q549" s="93" t="s">
        <v>6133</v>
      </c>
      <c r="R549" s="94">
        <f t="shared" si="26"/>
        <v>2020</v>
      </c>
      <c r="S549" s="90">
        <v>2020</v>
      </c>
      <c r="T549" s="90">
        <v>6</v>
      </c>
      <c r="U549" s="94">
        <f t="shared" ref="U549:U593" si="29">IFERROR(IF(S549="",R549,S549+T549),R549)</f>
        <v>2026</v>
      </c>
      <c r="V549" s="374">
        <v>29</v>
      </c>
      <c r="W549" s="374">
        <v>7</v>
      </c>
      <c r="X549" s="374">
        <v>36</v>
      </c>
      <c r="Y549" s="370" t="s">
        <v>7003</v>
      </c>
    </row>
    <row r="550" spans="1:25" s="43" customFormat="1" ht="30" customHeight="1" x14ac:dyDescent="0.2">
      <c r="A550" s="370"/>
      <c r="B550" s="390"/>
      <c r="C550" s="370"/>
      <c r="D550" s="370"/>
      <c r="E550" s="370"/>
      <c r="F550" s="90" t="s">
        <v>88</v>
      </c>
      <c r="G550" s="91" t="s">
        <v>6680</v>
      </c>
      <c r="H550" s="91" t="s">
        <v>6685</v>
      </c>
      <c r="I550" s="91" t="s">
        <v>6686</v>
      </c>
      <c r="J550" s="92">
        <v>0.7</v>
      </c>
      <c r="K550" s="96" t="s">
        <v>212</v>
      </c>
      <c r="L550" s="96" t="s">
        <v>1298</v>
      </c>
      <c r="M550" s="91">
        <v>2014</v>
      </c>
      <c r="N550" s="90">
        <v>2023</v>
      </c>
      <c r="O550" s="90">
        <v>2025</v>
      </c>
      <c r="P550" s="92">
        <v>6</v>
      </c>
      <c r="Q550" s="93" t="s">
        <v>6133</v>
      </c>
      <c r="R550" s="94">
        <f t="shared" si="26"/>
        <v>2020</v>
      </c>
      <c r="S550" s="90">
        <v>2020</v>
      </c>
      <c r="T550" s="90">
        <v>6</v>
      </c>
      <c r="U550" s="94">
        <f t="shared" si="29"/>
        <v>2026</v>
      </c>
      <c r="V550" s="374"/>
      <c r="W550" s="374"/>
      <c r="X550" s="374"/>
      <c r="Y550" s="370"/>
    </row>
    <row r="551" spans="1:25" s="43" customFormat="1" ht="30" customHeight="1" x14ac:dyDescent="0.2">
      <c r="A551" s="370"/>
      <c r="B551" s="390"/>
      <c r="C551" s="370"/>
      <c r="D551" s="370"/>
      <c r="E551" s="370"/>
      <c r="F551" s="90" t="s">
        <v>88</v>
      </c>
      <c r="G551" s="91" t="s">
        <v>6680</v>
      </c>
      <c r="H551" s="91" t="s">
        <v>6685</v>
      </c>
      <c r="I551" s="91" t="s">
        <v>6686</v>
      </c>
      <c r="J551" s="92">
        <v>0.4</v>
      </c>
      <c r="K551" s="96" t="s">
        <v>214</v>
      </c>
      <c r="L551" s="96" t="s">
        <v>215</v>
      </c>
      <c r="M551" s="91">
        <v>2014</v>
      </c>
      <c r="N551" s="90">
        <v>2023</v>
      </c>
      <c r="O551" s="90">
        <v>2025</v>
      </c>
      <c r="P551" s="92">
        <v>6</v>
      </c>
      <c r="Q551" s="93" t="s">
        <v>6133</v>
      </c>
      <c r="R551" s="94">
        <f t="shared" si="26"/>
        <v>2020</v>
      </c>
      <c r="S551" s="90">
        <v>2020</v>
      </c>
      <c r="T551" s="90">
        <v>6</v>
      </c>
      <c r="U551" s="94">
        <f t="shared" si="29"/>
        <v>2026</v>
      </c>
      <c r="V551" s="374"/>
      <c r="W551" s="374"/>
      <c r="X551" s="374"/>
      <c r="Y551" s="370"/>
    </row>
    <row r="552" spans="1:25" s="43" customFormat="1" ht="30" customHeight="1" x14ac:dyDescent="0.2">
      <c r="A552" s="370"/>
      <c r="B552" s="390"/>
      <c r="C552" s="370"/>
      <c r="D552" s="90" t="s">
        <v>6687</v>
      </c>
      <c r="E552" s="370"/>
      <c r="F552" s="90" t="s">
        <v>88</v>
      </c>
      <c r="G552" s="91" t="s">
        <v>6680</v>
      </c>
      <c r="H552" s="91" t="s">
        <v>6685</v>
      </c>
      <c r="I552" s="91" t="s">
        <v>6686</v>
      </c>
      <c r="J552" s="92">
        <v>68.3</v>
      </c>
      <c r="K552" s="96" t="s">
        <v>212</v>
      </c>
      <c r="L552" s="96" t="s">
        <v>1298</v>
      </c>
      <c r="M552" s="91">
        <v>2014</v>
      </c>
      <c r="N552" s="90">
        <v>2023</v>
      </c>
      <c r="O552" s="90">
        <v>2025</v>
      </c>
      <c r="P552" s="92">
        <v>6</v>
      </c>
      <c r="Q552" s="93" t="s">
        <v>6133</v>
      </c>
      <c r="R552" s="94">
        <f t="shared" si="26"/>
        <v>2020</v>
      </c>
      <c r="S552" s="90">
        <v>2020</v>
      </c>
      <c r="T552" s="90">
        <v>6</v>
      </c>
      <c r="U552" s="94">
        <f t="shared" si="29"/>
        <v>2026</v>
      </c>
      <c r="V552" s="374"/>
      <c r="W552" s="374"/>
      <c r="X552" s="374"/>
      <c r="Y552" s="370"/>
    </row>
    <row r="553" spans="1:25" s="43" customFormat="1" ht="30" customHeight="1" x14ac:dyDescent="0.2">
      <c r="A553" s="90">
        <v>134</v>
      </c>
      <c r="B553" s="90" t="s">
        <v>6689</v>
      </c>
      <c r="C553" s="90" t="s">
        <v>6690</v>
      </c>
      <c r="D553" s="90" t="s">
        <v>955</v>
      </c>
      <c r="E553" s="90" t="s">
        <v>6611</v>
      </c>
      <c r="F553" s="90" t="s">
        <v>88</v>
      </c>
      <c r="G553" s="91" t="s">
        <v>355</v>
      </c>
      <c r="H553" s="91" t="s">
        <v>2558</v>
      </c>
      <c r="I553" s="91" t="s">
        <v>6688</v>
      </c>
      <c r="J553" s="92">
        <v>0.2</v>
      </c>
      <c r="K553" s="96" t="s">
        <v>212</v>
      </c>
      <c r="L553" s="96" t="s">
        <v>215</v>
      </c>
      <c r="M553" s="91">
        <v>2014</v>
      </c>
      <c r="N553" s="90">
        <v>2022</v>
      </c>
      <c r="O553" s="90">
        <v>2025</v>
      </c>
      <c r="P553" s="92">
        <v>8</v>
      </c>
      <c r="Q553" s="93" t="s">
        <v>6133</v>
      </c>
      <c r="R553" s="94">
        <f t="shared" si="26"/>
        <v>2022</v>
      </c>
      <c r="S553" s="90">
        <v>2021</v>
      </c>
      <c r="T553" s="90">
        <v>4</v>
      </c>
      <c r="U553" s="94">
        <f t="shared" si="29"/>
        <v>2025</v>
      </c>
      <c r="V553" s="322">
        <v>1</v>
      </c>
      <c r="W553" s="322">
        <v>1</v>
      </c>
      <c r="X553" s="322">
        <v>2</v>
      </c>
      <c r="Y553" s="90" t="s">
        <v>7003</v>
      </c>
    </row>
    <row r="554" spans="1:25" s="43" customFormat="1" ht="30" customHeight="1" x14ac:dyDescent="0.2">
      <c r="A554" s="370">
        <v>135</v>
      </c>
      <c r="B554" s="370" t="s">
        <v>6691</v>
      </c>
      <c r="C554" s="370" t="s">
        <v>6692</v>
      </c>
      <c r="D554" s="370" t="s">
        <v>960</v>
      </c>
      <c r="E554" s="370" t="s">
        <v>6693</v>
      </c>
      <c r="F554" s="90" t="s">
        <v>88</v>
      </c>
      <c r="G554" s="91" t="s">
        <v>355</v>
      </c>
      <c r="H554" s="91" t="s">
        <v>346</v>
      </c>
      <c r="I554" s="91" t="s">
        <v>1984</v>
      </c>
      <c r="J554" s="92">
        <v>12.1</v>
      </c>
      <c r="K554" s="96" t="s">
        <v>2357</v>
      </c>
      <c r="L554" s="96" t="s">
        <v>1298</v>
      </c>
      <c r="M554" s="91">
        <v>2014</v>
      </c>
      <c r="N554" s="90">
        <v>2022</v>
      </c>
      <c r="O554" s="90">
        <v>2025</v>
      </c>
      <c r="P554" s="92">
        <v>8</v>
      </c>
      <c r="Q554" s="93" t="s">
        <v>6133</v>
      </c>
      <c r="R554" s="94">
        <f t="shared" si="26"/>
        <v>2022</v>
      </c>
      <c r="S554" s="90">
        <v>2021</v>
      </c>
      <c r="T554" s="90">
        <v>4</v>
      </c>
      <c r="U554" s="94">
        <f t="shared" si="29"/>
        <v>2025</v>
      </c>
      <c r="V554" s="374">
        <v>7</v>
      </c>
      <c r="W554" s="374">
        <v>10</v>
      </c>
      <c r="X554" s="374">
        <v>17</v>
      </c>
      <c r="Y554" s="370" t="s">
        <v>7003</v>
      </c>
    </row>
    <row r="555" spans="1:25" s="43" customFormat="1" ht="30" customHeight="1" x14ac:dyDescent="0.2">
      <c r="A555" s="370"/>
      <c r="B555" s="370"/>
      <c r="C555" s="370"/>
      <c r="D555" s="370"/>
      <c r="E555" s="370"/>
      <c r="F555" s="90" t="s">
        <v>88</v>
      </c>
      <c r="G555" s="91" t="s">
        <v>355</v>
      </c>
      <c r="H555" s="91" t="s">
        <v>346</v>
      </c>
      <c r="I555" s="91" t="s">
        <v>1984</v>
      </c>
      <c r="J555" s="92">
        <v>0.3</v>
      </c>
      <c r="K555" s="96" t="s">
        <v>214</v>
      </c>
      <c r="L555" s="96" t="s">
        <v>314</v>
      </c>
      <c r="M555" s="91">
        <v>2014</v>
      </c>
      <c r="N555" s="90">
        <v>2022</v>
      </c>
      <c r="O555" s="90">
        <v>2025</v>
      </c>
      <c r="P555" s="92">
        <v>8</v>
      </c>
      <c r="Q555" s="93" t="s">
        <v>6133</v>
      </c>
      <c r="R555" s="94">
        <f t="shared" si="26"/>
        <v>2022</v>
      </c>
      <c r="S555" s="90">
        <v>2021</v>
      </c>
      <c r="T555" s="90">
        <v>4</v>
      </c>
      <c r="U555" s="94">
        <f t="shared" si="29"/>
        <v>2025</v>
      </c>
      <c r="V555" s="374"/>
      <c r="W555" s="374"/>
      <c r="X555" s="374"/>
      <c r="Y555" s="370"/>
    </row>
    <row r="556" spans="1:25" s="43" customFormat="1" ht="30" customHeight="1" x14ac:dyDescent="0.2">
      <c r="A556" s="90">
        <v>136</v>
      </c>
      <c r="B556" s="325" t="s">
        <v>6695</v>
      </c>
      <c r="C556" s="90" t="s">
        <v>6696</v>
      </c>
      <c r="D556" s="90" t="s">
        <v>965</v>
      </c>
      <c r="E556" s="90" t="s">
        <v>6694</v>
      </c>
      <c r="F556" s="90" t="s">
        <v>88</v>
      </c>
      <c r="G556" s="91" t="s">
        <v>355</v>
      </c>
      <c r="H556" s="91" t="s">
        <v>6634</v>
      </c>
      <c r="I556" s="91" t="s">
        <v>1984</v>
      </c>
      <c r="J556" s="92">
        <v>0.9</v>
      </c>
      <c r="K556" s="96" t="s">
        <v>212</v>
      </c>
      <c r="L556" s="96" t="s">
        <v>215</v>
      </c>
      <c r="M556" s="91">
        <v>2014</v>
      </c>
      <c r="N556" s="90">
        <v>2024</v>
      </c>
      <c r="O556" s="90">
        <v>2025</v>
      </c>
      <c r="P556" s="92">
        <v>8</v>
      </c>
      <c r="Q556" s="93" t="s">
        <v>6133</v>
      </c>
      <c r="R556" s="94">
        <f t="shared" si="26"/>
        <v>2022</v>
      </c>
      <c r="S556" s="90">
        <v>2021</v>
      </c>
      <c r="T556" s="90">
        <v>4</v>
      </c>
      <c r="U556" s="94">
        <f t="shared" si="29"/>
        <v>2025</v>
      </c>
      <c r="V556" s="322">
        <v>3</v>
      </c>
      <c r="W556" s="322">
        <v>5</v>
      </c>
      <c r="X556" s="322">
        <v>8</v>
      </c>
      <c r="Y556" s="90" t="s">
        <v>7003</v>
      </c>
    </row>
    <row r="557" spans="1:25" s="43" customFormat="1" ht="30" customHeight="1" x14ac:dyDescent="0.2">
      <c r="A557" s="370">
        <v>137</v>
      </c>
      <c r="B557" s="390" t="s">
        <v>6697</v>
      </c>
      <c r="C557" s="370" t="s">
        <v>6698</v>
      </c>
      <c r="D557" s="370" t="s">
        <v>969</v>
      </c>
      <c r="E557" s="370" t="s">
        <v>6694</v>
      </c>
      <c r="F557" s="90" t="s">
        <v>88</v>
      </c>
      <c r="G557" s="91" t="s">
        <v>355</v>
      </c>
      <c r="H557" s="91" t="s">
        <v>6634</v>
      </c>
      <c r="I557" s="91" t="s">
        <v>1984</v>
      </c>
      <c r="J557" s="92">
        <v>49.9</v>
      </c>
      <c r="K557" s="96" t="s">
        <v>212</v>
      </c>
      <c r="L557" s="96" t="s">
        <v>215</v>
      </c>
      <c r="M557" s="91">
        <v>2014</v>
      </c>
      <c r="N557" s="90">
        <v>2023</v>
      </c>
      <c r="O557" s="90">
        <v>2025</v>
      </c>
      <c r="P557" s="92">
        <v>8</v>
      </c>
      <c r="Q557" s="93" t="s">
        <v>6133</v>
      </c>
      <c r="R557" s="94">
        <f t="shared" si="26"/>
        <v>2022</v>
      </c>
      <c r="S557" s="90">
        <v>2021</v>
      </c>
      <c r="T557" s="90">
        <v>4</v>
      </c>
      <c r="U557" s="94">
        <f t="shared" si="29"/>
        <v>2025</v>
      </c>
      <c r="V557" s="374">
        <v>24</v>
      </c>
      <c r="W557" s="374">
        <v>81</v>
      </c>
      <c r="X557" s="374">
        <v>105</v>
      </c>
      <c r="Y557" s="370" t="s">
        <v>7003</v>
      </c>
    </row>
    <row r="558" spans="1:25" s="43" customFormat="1" ht="30" customHeight="1" x14ac:dyDescent="0.2">
      <c r="A558" s="370"/>
      <c r="B558" s="390"/>
      <c r="C558" s="370"/>
      <c r="D558" s="370"/>
      <c r="E558" s="370"/>
      <c r="F558" s="90" t="s">
        <v>88</v>
      </c>
      <c r="G558" s="91" t="s">
        <v>355</v>
      </c>
      <c r="H558" s="91" t="s">
        <v>6634</v>
      </c>
      <c r="I558" s="91" t="s">
        <v>1984</v>
      </c>
      <c r="J558" s="92">
        <v>3.5</v>
      </c>
      <c r="K558" s="96" t="s">
        <v>214</v>
      </c>
      <c r="L558" s="96" t="s">
        <v>314</v>
      </c>
      <c r="M558" s="91">
        <v>2014</v>
      </c>
      <c r="N558" s="90">
        <v>2023</v>
      </c>
      <c r="O558" s="90">
        <v>2025</v>
      </c>
      <c r="P558" s="92">
        <v>8</v>
      </c>
      <c r="Q558" s="93" t="s">
        <v>6133</v>
      </c>
      <c r="R558" s="94">
        <f t="shared" si="26"/>
        <v>2022</v>
      </c>
      <c r="S558" s="90">
        <v>2021</v>
      </c>
      <c r="T558" s="90">
        <v>4</v>
      </c>
      <c r="U558" s="94">
        <f t="shared" si="29"/>
        <v>2025</v>
      </c>
      <c r="V558" s="374"/>
      <c r="W558" s="374"/>
      <c r="X558" s="374"/>
      <c r="Y558" s="370"/>
    </row>
    <row r="559" spans="1:25" s="43" customFormat="1" ht="30" customHeight="1" x14ac:dyDescent="0.2">
      <c r="A559" s="370"/>
      <c r="B559" s="390"/>
      <c r="C559" s="370"/>
      <c r="D559" s="370"/>
      <c r="E559" s="370"/>
      <c r="F559" s="90" t="s">
        <v>88</v>
      </c>
      <c r="G559" s="91" t="s">
        <v>355</v>
      </c>
      <c r="H559" s="91" t="s">
        <v>6634</v>
      </c>
      <c r="I559" s="91" t="s">
        <v>1984</v>
      </c>
      <c r="J559" s="92">
        <v>0.2</v>
      </c>
      <c r="K559" s="96" t="s">
        <v>3493</v>
      </c>
      <c r="L559" s="96" t="s">
        <v>314</v>
      </c>
      <c r="M559" s="91">
        <v>2014</v>
      </c>
      <c r="N559" s="90">
        <v>2023</v>
      </c>
      <c r="O559" s="90">
        <v>2025</v>
      </c>
      <c r="P559" s="92">
        <v>8</v>
      </c>
      <c r="Q559" s="93" t="s">
        <v>6133</v>
      </c>
      <c r="R559" s="94">
        <f t="shared" si="26"/>
        <v>2022</v>
      </c>
      <c r="S559" s="90">
        <v>2021</v>
      </c>
      <c r="T559" s="90">
        <v>4</v>
      </c>
      <c r="U559" s="94">
        <f t="shared" si="29"/>
        <v>2025</v>
      </c>
      <c r="V559" s="374"/>
      <c r="W559" s="374"/>
      <c r="X559" s="374"/>
      <c r="Y559" s="370"/>
    </row>
    <row r="560" spans="1:25" s="43" customFormat="1" ht="30" customHeight="1" x14ac:dyDescent="0.2">
      <c r="A560" s="90">
        <v>138</v>
      </c>
      <c r="B560" s="325" t="s">
        <v>6699</v>
      </c>
      <c r="C560" s="90" t="s">
        <v>6700</v>
      </c>
      <c r="D560" s="90" t="s">
        <v>6701</v>
      </c>
      <c r="E560" s="90" t="s">
        <v>6694</v>
      </c>
      <c r="F560" s="90" t="s">
        <v>88</v>
      </c>
      <c r="G560" s="91" t="s">
        <v>355</v>
      </c>
      <c r="H560" s="91" t="s">
        <v>6634</v>
      </c>
      <c r="I560" s="91" t="s">
        <v>1984</v>
      </c>
      <c r="J560" s="92">
        <v>0.4</v>
      </c>
      <c r="K560" s="96" t="s">
        <v>214</v>
      </c>
      <c r="L560" s="96" t="s">
        <v>314</v>
      </c>
      <c r="M560" s="91">
        <v>2014</v>
      </c>
      <c r="N560" s="90">
        <v>2022</v>
      </c>
      <c r="O560" s="90">
        <v>2025</v>
      </c>
      <c r="P560" s="92">
        <v>8</v>
      </c>
      <c r="Q560" s="93" t="s">
        <v>6133</v>
      </c>
      <c r="R560" s="94">
        <f t="shared" si="26"/>
        <v>2022</v>
      </c>
      <c r="S560" s="90">
        <v>2021</v>
      </c>
      <c r="T560" s="90">
        <v>4</v>
      </c>
      <c r="U560" s="94">
        <f t="shared" si="29"/>
        <v>2025</v>
      </c>
      <c r="V560" s="322"/>
      <c r="W560" s="322"/>
      <c r="X560" s="322"/>
      <c r="Y560" s="90" t="s">
        <v>7003</v>
      </c>
    </row>
    <row r="561" spans="1:25" s="43" customFormat="1" ht="30" customHeight="1" x14ac:dyDescent="0.2">
      <c r="A561" s="370">
        <v>139</v>
      </c>
      <c r="B561" s="370" t="s">
        <v>6702</v>
      </c>
      <c r="C561" s="370" t="s">
        <v>6703</v>
      </c>
      <c r="D561" s="370" t="s">
        <v>6704</v>
      </c>
      <c r="E561" s="370" t="s">
        <v>6694</v>
      </c>
      <c r="F561" s="90" t="s">
        <v>88</v>
      </c>
      <c r="G561" s="91" t="s">
        <v>355</v>
      </c>
      <c r="H561" s="91" t="s">
        <v>6634</v>
      </c>
      <c r="I561" s="91" t="s">
        <v>512</v>
      </c>
      <c r="J561" s="92">
        <v>0.2</v>
      </c>
      <c r="K561" s="96" t="s">
        <v>5864</v>
      </c>
      <c r="L561" s="96" t="s">
        <v>215</v>
      </c>
      <c r="M561" s="91">
        <v>2014</v>
      </c>
      <c r="N561" s="90">
        <v>2023</v>
      </c>
      <c r="O561" s="90">
        <v>2025</v>
      </c>
      <c r="P561" s="92">
        <v>8</v>
      </c>
      <c r="Q561" s="93" t="s">
        <v>6133</v>
      </c>
      <c r="R561" s="94">
        <f t="shared" si="26"/>
        <v>2022</v>
      </c>
      <c r="S561" s="90">
        <v>2021</v>
      </c>
      <c r="T561" s="90">
        <v>4</v>
      </c>
      <c r="U561" s="94">
        <f t="shared" si="29"/>
        <v>2025</v>
      </c>
      <c r="V561" s="374">
        <v>17</v>
      </c>
      <c r="W561" s="374">
        <v>29</v>
      </c>
      <c r="X561" s="374">
        <v>46</v>
      </c>
      <c r="Y561" s="370" t="s">
        <v>7003</v>
      </c>
    </row>
    <row r="562" spans="1:25" s="43" customFormat="1" ht="30" customHeight="1" x14ac:dyDescent="0.2">
      <c r="A562" s="370"/>
      <c r="B562" s="370"/>
      <c r="C562" s="370"/>
      <c r="D562" s="370"/>
      <c r="E562" s="370"/>
      <c r="F562" s="90" t="s">
        <v>88</v>
      </c>
      <c r="G562" s="91" t="s">
        <v>355</v>
      </c>
      <c r="H562" s="91" t="s">
        <v>6634</v>
      </c>
      <c r="I562" s="91" t="s">
        <v>512</v>
      </c>
      <c r="J562" s="92">
        <v>5</v>
      </c>
      <c r="K562" s="96" t="s">
        <v>212</v>
      </c>
      <c r="L562" s="96" t="s">
        <v>215</v>
      </c>
      <c r="M562" s="91">
        <v>2014</v>
      </c>
      <c r="N562" s="90">
        <v>2023</v>
      </c>
      <c r="O562" s="90">
        <v>2025</v>
      </c>
      <c r="P562" s="92">
        <v>8</v>
      </c>
      <c r="Q562" s="93" t="s">
        <v>6133</v>
      </c>
      <c r="R562" s="94">
        <f t="shared" si="26"/>
        <v>2022</v>
      </c>
      <c r="S562" s="90">
        <v>2021</v>
      </c>
      <c r="T562" s="90">
        <v>4</v>
      </c>
      <c r="U562" s="94">
        <f t="shared" si="29"/>
        <v>2025</v>
      </c>
      <c r="V562" s="374"/>
      <c r="W562" s="374"/>
      <c r="X562" s="374"/>
      <c r="Y562" s="370"/>
    </row>
    <row r="563" spans="1:25" s="43" customFormat="1" ht="30" customHeight="1" x14ac:dyDescent="0.2">
      <c r="A563" s="370"/>
      <c r="B563" s="370"/>
      <c r="C563" s="370"/>
      <c r="D563" s="370"/>
      <c r="E563" s="370"/>
      <c r="F563" s="90" t="s">
        <v>88</v>
      </c>
      <c r="G563" s="91" t="s">
        <v>355</v>
      </c>
      <c r="H563" s="91" t="s">
        <v>6634</v>
      </c>
      <c r="I563" s="91" t="s">
        <v>512</v>
      </c>
      <c r="J563" s="92">
        <v>2.2000000000000002</v>
      </c>
      <c r="K563" s="96" t="s">
        <v>214</v>
      </c>
      <c r="L563" s="96" t="s">
        <v>314</v>
      </c>
      <c r="M563" s="91">
        <v>2014</v>
      </c>
      <c r="N563" s="90">
        <v>2023</v>
      </c>
      <c r="O563" s="90">
        <v>2025</v>
      </c>
      <c r="P563" s="92">
        <v>8</v>
      </c>
      <c r="Q563" s="93" t="s">
        <v>6133</v>
      </c>
      <c r="R563" s="94">
        <f t="shared" si="26"/>
        <v>2022</v>
      </c>
      <c r="S563" s="90">
        <v>2021</v>
      </c>
      <c r="T563" s="90">
        <v>4</v>
      </c>
      <c r="U563" s="94">
        <f t="shared" si="29"/>
        <v>2025</v>
      </c>
      <c r="V563" s="374"/>
      <c r="W563" s="374"/>
      <c r="X563" s="374"/>
      <c r="Y563" s="370"/>
    </row>
    <row r="564" spans="1:25" s="43" customFormat="1" ht="30" customHeight="1" x14ac:dyDescent="0.2">
      <c r="A564" s="370"/>
      <c r="B564" s="370"/>
      <c r="C564" s="370"/>
      <c r="D564" s="370" t="s">
        <v>6705</v>
      </c>
      <c r="E564" s="370"/>
      <c r="F564" s="90" t="s">
        <v>88</v>
      </c>
      <c r="G564" s="91" t="s">
        <v>355</v>
      </c>
      <c r="H564" s="91" t="s">
        <v>6634</v>
      </c>
      <c r="I564" s="91" t="s">
        <v>512</v>
      </c>
      <c r="J564" s="92">
        <v>2.5</v>
      </c>
      <c r="K564" s="96" t="s">
        <v>214</v>
      </c>
      <c r="L564" s="96" t="s">
        <v>314</v>
      </c>
      <c r="M564" s="91">
        <v>2014</v>
      </c>
      <c r="N564" s="90">
        <v>2023</v>
      </c>
      <c r="O564" s="90">
        <v>2025</v>
      </c>
      <c r="P564" s="92">
        <v>8</v>
      </c>
      <c r="Q564" s="93" t="s">
        <v>6133</v>
      </c>
      <c r="R564" s="94">
        <f t="shared" si="26"/>
        <v>2022</v>
      </c>
      <c r="S564" s="90">
        <v>2021</v>
      </c>
      <c r="T564" s="90">
        <v>4</v>
      </c>
      <c r="U564" s="94">
        <f t="shared" si="29"/>
        <v>2025</v>
      </c>
      <c r="V564" s="374"/>
      <c r="W564" s="374"/>
      <c r="X564" s="374"/>
      <c r="Y564" s="370"/>
    </row>
    <row r="565" spans="1:25" s="43" customFormat="1" ht="30" customHeight="1" x14ac:dyDescent="0.2">
      <c r="A565" s="370"/>
      <c r="B565" s="370"/>
      <c r="C565" s="370"/>
      <c r="D565" s="370"/>
      <c r="E565" s="370"/>
      <c r="F565" s="90" t="s">
        <v>88</v>
      </c>
      <c r="G565" s="91" t="s">
        <v>355</v>
      </c>
      <c r="H565" s="91" t="s">
        <v>6634</v>
      </c>
      <c r="I565" s="91" t="s">
        <v>512</v>
      </c>
      <c r="J565" s="92">
        <v>1.9</v>
      </c>
      <c r="K565" s="96" t="s">
        <v>3493</v>
      </c>
      <c r="L565" s="96" t="s">
        <v>314</v>
      </c>
      <c r="M565" s="91">
        <v>2014</v>
      </c>
      <c r="N565" s="90">
        <v>2023</v>
      </c>
      <c r="O565" s="90">
        <v>2025</v>
      </c>
      <c r="P565" s="92">
        <v>8</v>
      </c>
      <c r="Q565" s="93" t="s">
        <v>6133</v>
      </c>
      <c r="R565" s="94">
        <f t="shared" si="26"/>
        <v>2022</v>
      </c>
      <c r="S565" s="90">
        <v>2021</v>
      </c>
      <c r="T565" s="90">
        <v>4</v>
      </c>
      <c r="U565" s="94">
        <f t="shared" si="29"/>
        <v>2025</v>
      </c>
      <c r="V565" s="374"/>
      <c r="W565" s="374"/>
      <c r="X565" s="374"/>
      <c r="Y565" s="370"/>
    </row>
    <row r="566" spans="1:25" s="43" customFormat="1" ht="30" customHeight="1" x14ac:dyDescent="0.2">
      <c r="A566" s="370">
        <v>140</v>
      </c>
      <c r="B566" s="390" t="s">
        <v>6706</v>
      </c>
      <c r="C566" s="370" t="s">
        <v>6707</v>
      </c>
      <c r="D566" s="370" t="s">
        <v>6708</v>
      </c>
      <c r="E566" s="370" t="s">
        <v>6379</v>
      </c>
      <c r="F566" s="90" t="s">
        <v>39</v>
      </c>
      <c r="G566" s="91" t="s">
        <v>355</v>
      </c>
      <c r="H566" s="91" t="s">
        <v>6230</v>
      </c>
      <c r="I566" s="91" t="s">
        <v>212</v>
      </c>
      <c r="J566" s="92">
        <v>55.5</v>
      </c>
      <c r="K566" s="96" t="s">
        <v>2250</v>
      </c>
      <c r="L566" s="96" t="s">
        <v>213</v>
      </c>
      <c r="M566" s="91">
        <v>2014</v>
      </c>
      <c r="N566" s="90">
        <v>2023</v>
      </c>
      <c r="O566" s="90">
        <v>2025</v>
      </c>
      <c r="P566" s="92">
        <v>8</v>
      </c>
      <c r="Q566" s="93" t="s">
        <v>6133</v>
      </c>
      <c r="R566" s="94">
        <f t="shared" si="26"/>
        <v>2022</v>
      </c>
      <c r="S566" s="90">
        <v>2021</v>
      </c>
      <c r="T566" s="90">
        <v>4</v>
      </c>
      <c r="U566" s="94">
        <f t="shared" si="29"/>
        <v>2025</v>
      </c>
      <c r="V566" s="374">
        <v>18</v>
      </c>
      <c r="W566" s="374">
        <v>21</v>
      </c>
      <c r="X566" s="374">
        <v>39</v>
      </c>
      <c r="Y566" s="370" t="s">
        <v>7003</v>
      </c>
    </row>
    <row r="567" spans="1:25" s="43" customFormat="1" ht="30" customHeight="1" x14ac:dyDescent="0.2">
      <c r="A567" s="370"/>
      <c r="B567" s="390"/>
      <c r="C567" s="370"/>
      <c r="D567" s="370"/>
      <c r="E567" s="370"/>
      <c r="F567" s="90" t="s">
        <v>39</v>
      </c>
      <c r="G567" s="91" t="s">
        <v>355</v>
      </c>
      <c r="H567" s="91" t="s">
        <v>6230</v>
      </c>
      <c r="I567" s="91" t="s">
        <v>212</v>
      </c>
      <c r="J567" s="92">
        <v>0.2</v>
      </c>
      <c r="K567" s="96" t="s">
        <v>214</v>
      </c>
      <c r="L567" s="96" t="s">
        <v>215</v>
      </c>
      <c r="M567" s="91">
        <v>2014</v>
      </c>
      <c r="N567" s="90">
        <v>2023</v>
      </c>
      <c r="O567" s="90">
        <v>2025</v>
      </c>
      <c r="P567" s="92">
        <v>8</v>
      </c>
      <c r="Q567" s="93" t="s">
        <v>6133</v>
      </c>
      <c r="R567" s="94">
        <f t="shared" si="26"/>
        <v>2022</v>
      </c>
      <c r="S567" s="90">
        <v>2021</v>
      </c>
      <c r="T567" s="90">
        <v>4</v>
      </c>
      <c r="U567" s="94">
        <f t="shared" si="29"/>
        <v>2025</v>
      </c>
      <c r="V567" s="374"/>
      <c r="W567" s="374"/>
      <c r="X567" s="374"/>
      <c r="Y567" s="370"/>
    </row>
    <row r="568" spans="1:25" s="43" customFormat="1" ht="30" customHeight="1" x14ac:dyDescent="0.2">
      <c r="A568" s="90">
        <v>141</v>
      </c>
      <c r="B568" s="90" t="s">
        <v>6709</v>
      </c>
      <c r="C568" s="90" t="s">
        <v>6710</v>
      </c>
      <c r="D568" s="90" t="s">
        <v>6711</v>
      </c>
      <c r="E568" s="90" t="s">
        <v>6379</v>
      </c>
      <c r="F568" s="90" t="s">
        <v>39</v>
      </c>
      <c r="G568" s="91" t="s">
        <v>355</v>
      </c>
      <c r="H568" s="91" t="s">
        <v>6230</v>
      </c>
      <c r="I568" s="91" t="s">
        <v>212</v>
      </c>
      <c r="J568" s="92">
        <v>0.6</v>
      </c>
      <c r="K568" s="96" t="s">
        <v>2110</v>
      </c>
      <c r="L568" s="96" t="s">
        <v>1298</v>
      </c>
      <c r="M568" s="91">
        <v>2014</v>
      </c>
      <c r="N568" s="90">
        <v>2024</v>
      </c>
      <c r="O568" s="90">
        <v>2025</v>
      </c>
      <c r="P568" s="92">
        <v>8</v>
      </c>
      <c r="Q568" s="93" t="s">
        <v>6133</v>
      </c>
      <c r="R568" s="94">
        <f t="shared" si="26"/>
        <v>2022</v>
      </c>
      <c r="S568" s="90">
        <v>2021</v>
      </c>
      <c r="T568" s="90">
        <v>4</v>
      </c>
      <c r="U568" s="94">
        <f t="shared" si="29"/>
        <v>2025</v>
      </c>
      <c r="V568" s="322">
        <v>2</v>
      </c>
      <c r="W568" s="322">
        <v>2</v>
      </c>
      <c r="X568" s="322">
        <v>4</v>
      </c>
      <c r="Y568" s="90" t="s">
        <v>7003</v>
      </c>
    </row>
    <row r="569" spans="1:25" s="43" customFormat="1" ht="30" customHeight="1" x14ac:dyDescent="0.2">
      <c r="A569" s="370">
        <v>142</v>
      </c>
      <c r="B569" s="390" t="s">
        <v>6712</v>
      </c>
      <c r="C569" s="370" t="s">
        <v>6713</v>
      </c>
      <c r="D569" s="370" t="s">
        <v>6714</v>
      </c>
      <c r="E569" s="370" t="s">
        <v>6379</v>
      </c>
      <c r="F569" s="90" t="s">
        <v>39</v>
      </c>
      <c r="G569" s="91" t="s">
        <v>355</v>
      </c>
      <c r="H569" s="91" t="s">
        <v>6230</v>
      </c>
      <c r="I569" s="91" t="s">
        <v>1916</v>
      </c>
      <c r="J569" s="92">
        <v>19.2</v>
      </c>
      <c r="K569" s="96" t="s">
        <v>2110</v>
      </c>
      <c r="L569" s="96" t="s">
        <v>1298</v>
      </c>
      <c r="M569" s="91">
        <v>2014</v>
      </c>
      <c r="N569" s="90">
        <v>2023</v>
      </c>
      <c r="O569" s="90">
        <v>2025</v>
      </c>
      <c r="P569" s="92">
        <v>8</v>
      </c>
      <c r="Q569" s="93" t="s">
        <v>6133</v>
      </c>
      <c r="R569" s="94">
        <f t="shared" si="26"/>
        <v>2022</v>
      </c>
      <c r="S569" s="90">
        <v>2021</v>
      </c>
      <c r="T569" s="90">
        <v>4</v>
      </c>
      <c r="U569" s="94">
        <f t="shared" si="29"/>
        <v>2025</v>
      </c>
      <c r="V569" s="374">
        <v>11</v>
      </c>
      <c r="W569" s="374">
        <v>18</v>
      </c>
      <c r="X569" s="374">
        <v>29</v>
      </c>
      <c r="Y569" s="370" t="s">
        <v>7003</v>
      </c>
    </row>
    <row r="570" spans="1:25" s="43" customFormat="1" ht="30" customHeight="1" x14ac:dyDescent="0.2">
      <c r="A570" s="370"/>
      <c r="B570" s="390"/>
      <c r="C570" s="370"/>
      <c r="D570" s="370"/>
      <c r="E570" s="370"/>
      <c r="F570" s="90" t="s">
        <v>39</v>
      </c>
      <c r="G570" s="91" t="s">
        <v>355</v>
      </c>
      <c r="H570" s="91" t="s">
        <v>6230</v>
      </c>
      <c r="I570" s="91" t="s">
        <v>1916</v>
      </c>
      <c r="J570" s="92">
        <v>3.9</v>
      </c>
      <c r="K570" s="96" t="s">
        <v>5864</v>
      </c>
      <c r="L570" s="96" t="s">
        <v>1298</v>
      </c>
      <c r="M570" s="91">
        <v>2014</v>
      </c>
      <c r="N570" s="90">
        <v>2023</v>
      </c>
      <c r="O570" s="90">
        <v>2025</v>
      </c>
      <c r="P570" s="92">
        <v>8</v>
      </c>
      <c r="Q570" s="93" t="s">
        <v>6133</v>
      </c>
      <c r="R570" s="94">
        <f t="shared" si="26"/>
        <v>2022</v>
      </c>
      <c r="S570" s="90">
        <v>2021</v>
      </c>
      <c r="T570" s="90">
        <v>4</v>
      </c>
      <c r="U570" s="94">
        <f t="shared" si="29"/>
        <v>2025</v>
      </c>
      <c r="V570" s="374"/>
      <c r="W570" s="374"/>
      <c r="X570" s="374"/>
      <c r="Y570" s="370"/>
    </row>
    <row r="571" spans="1:25" s="43" customFormat="1" ht="30" customHeight="1" x14ac:dyDescent="0.2">
      <c r="A571" s="370"/>
      <c r="B571" s="390"/>
      <c r="C571" s="370"/>
      <c r="D571" s="370"/>
      <c r="E571" s="370"/>
      <c r="F571" s="90" t="s">
        <v>39</v>
      </c>
      <c r="G571" s="91" t="s">
        <v>355</v>
      </c>
      <c r="H571" s="91" t="s">
        <v>6230</v>
      </c>
      <c r="I571" s="91" t="s">
        <v>1916</v>
      </c>
      <c r="J571" s="92">
        <v>0.2</v>
      </c>
      <c r="K571" s="96" t="s">
        <v>212</v>
      </c>
      <c r="L571" s="96" t="s">
        <v>1298</v>
      </c>
      <c r="M571" s="91">
        <v>2014</v>
      </c>
      <c r="N571" s="90">
        <v>2023</v>
      </c>
      <c r="O571" s="90">
        <v>2025</v>
      </c>
      <c r="P571" s="92">
        <v>8</v>
      </c>
      <c r="Q571" s="93" t="s">
        <v>6133</v>
      </c>
      <c r="R571" s="94">
        <f t="shared" si="26"/>
        <v>2022</v>
      </c>
      <c r="S571" s="90">
        <v>2021</v>
      </c>
      <c r="T571" s="90">
        <v>4</v>
      </c>
      <c r="U571" s="94">
        <f t="shared" si="29"/>
        <v>2025</v>
      </c>
      <c r="V571" s="374"/>
      <c r="W571" s="374"/>
      <c r="X571" s="374"/>
      <c r="Y571" s="370"/>
    </row>
    <row r="572" spans="1:25" s="43" customFormat="1" ht="30" customHeight="1" x14ac:dyDescent="0.2">
      <c r="A572" s="370"/>
      <c r="B572" s="390"/>
      <c r="C572" s="370"/>
      <c r="D572" s="370"/>
      <c r="E572" s="370"/>
      <c r="F572" s="90" t="s">
        <v>39</v>
      </c>
      <c r="G572" s="91" t="s">
        <v>355</v>
      </c>
      <c r="H572" s="91" t="s">
        <v>6230</v>
      </c>
      <c r="I572" s="91" t="s">
        <v>1916</v>
      </c>
      <c r="J572" s="92">
        <v>0.2</v>
      </c>
      <c r="K572" s="96" t="s">
        <v>214</v>
      </c>
      <c r="L572" s="96" t="s">
        <v>215</v>
      </c>
      <c r="M572" s="91">
        <v>2014</v>
      </c>
      <c r="N572" s="90">
        <v>2023</v>
      </c>
      <c r="O572" s="90">
        <v>2025</v>
      </c>
      <c r="P572" s="92">
        <v>8</v>
      </c>
      <c r="Q572" s="93" t="s">
        <v>6133</v>
      </c>
      <c r="R572" s="94">
        <f t="shared" si="26"/>
        <v>2022</v>
      </c>
      <c r="S572" s="90">
        <v>2021</v>
      </c>
      <c r="T572" s="90">
        <v>4</v>
      </c>
      <c r="U572" s="94">
        <f t="shared" si="29"/>
        <v>2025</v>
      </c>
      <c r="V572" s="374"/>
      <c r="W572" s="374"/>
      <c r="X572" s="374"/>
      <c r="Y572" s="370"/>
    </row>
    <row r="573" spans="1:25" s="43" customFormat="1" ht="30" customHeight="1" x14ac:dyDescent="0.2">
      <c r="A573" s="370">
        <v>143</v>
      </c>
      <c r="B573" s="390" t="s">
        <v>6715</v>
      </c>
      <c r="C573" s="370" t="s">
        <v>6716</v>
      </c>
      <c r="D573" s="370" t="s">
        <v>6717</v>
      </c>
      <c r="E573" s="370" t="s">
        <v>6379</v>
      </c>
      <c r="F573" s="90" t="s">
        <v>39</v>
      </c>
      <c r="G573" s="91" t="s">
        <v>6660</v>
      </c>
      <c r="H573" s="91" t="s">
        <v>6661</v>
      </c>
      <c r="I573" s="91" t="s">
        <v>6662</v>
      </c>
      <c r="J573" s="92">
        <v>9.1</v>
      </c>
      <c r="K573" s="96" t="s">
        <v>5864</v>
      </c>
      <c r="L573" s="96" t="s">
        <v>1298</v>
      </c>
      <c r="M573" s="91">
        <v>2014</v>
      </c>
      <c r="N573" s="90">
        <v>2023</v>
      </c>
      <c r="O573" s="90">
        <v>2025</v>
      </c>
      <c r="P573" s="92">
        <v>8</v>
      </c>
      <c r="Q573" s="93" t="s">
        <v>6133</v>
      </c>
      <c r="R573" s="94">
        <f t="shared" si="26"/>
        <v>2022</v>
      </c>
      <c r="S573" s="90">
        <v>2021</v>
      </c>
      <c r="T573" s="90">
        <v>4</v>
      </c>
      <c r="U573" s="94">
        <f t="shared" si="29"/>
        <v>2025</v>
      </c>
      <c r="V573" s="374">
        <v>12</v>
      </c>
      <c r="W573" s="374">
        <v>18</v>
      </c>
      <c r="X573" s="374">
        <v>30</v>
      </c>
      <c r="Y573" s="370" t="s">
        <v>7003</v>
      </c>
    </row>
    <row r="574" spans="1:25" s="43" customFormat="1" ht="30" customHeight="1" x14ac:dyDescent="0.2">
      <c r="A574" s="370"/>
      <c r="B574" s="390"/>
      <c r="C574" s="370"/>
      <c r="D574" s="370"/>
      <c r="E574" s="370"/>
      <c r="F574" s="90" t="s">
        <v>39</v>
      </c>
      <c r="G574" s="91" t="s">
        <v>6660</v>
      </c>
      <c r="H574" s="91" t="s">
        <v>6661</v>
      </c>
      <c r="I574" s="91" t="s">
        <v>6662</v>
      </c>
      <c r="J574" s="92">
        <v>0.5</v>
      </c>
      <c r="K574" s="96" t="s">
        <v>214</v>
      </c>
      <c r="L574" s="96" t="s">
        <v>215</v>
      </c>
      <c r="M574" s="91">
        <v>2014</v>
      </c>
      <c r="N574" s="90">
        <v>2023</v>
      </c>
      <c r="O574" s="90">
        <v>2025</v>
      </c>
      <c r="P574" s="92">
        <v>8</v>
      </c>
      <c r="Q574" s="93" t="s">
        <v>6133</v>
      </c>
      <c r="R574" s="94">
        <f t="shared" si="26"/>
        <v>2022</v>
      </c>
      <c r="S574" s="90">
        <v>2021</v>
      </c>
      <c r="T574" s="90">
        <v>4</v>
      </c>
      <c r="U574" s="94">
        <f t="shared" si="29"/>
        <v>2025</v>
      </c>
      <c r="V574" s="374"/>
      <c r="W574" s="374"/>
      <c r="X574" s="374"/>
      <c r="Y574" s="370"/>
    </row>
    <row r="575" spans="1:25" s="43" customFormat="1" ht="30" customHeight="1" x14ac:dyDescent="0.2">
      <c r="A575" s="90">
        <v>144</v>
      </c>
      <c r="B575" s="325" t="s">
        <v>6718</v>
      </c>
      <c r="C575" s="90" t="s">
        <v>6719</v>
      </c>
      <c r="D575" s="90" t="s">
        <v>6720</v>
      </c>
      <c r="E575" s="90" t="s">
        <v>6379</v>
      </c>
      <c r="F575" s="90" t="s">
        <v>39</v>
      </c>
      <c r="G575" s="91" t="s">
        <v>6660</v>
      </c>
      <c r="H575" s="91" t="s">
        <v>6661</v>
      </c>
      <c r="I575" s="91" t="s">
        <v>6662</v>
      </c>
      <c r="J575" s="92">
        <v>0.1</v>
      </c>
      <c r="K575" s="96" t="s">
        <v>212</v>
      </c>
      <c r="L575" s="96" t="s">
        <v>1298</v>
      </c>
      <c r="M575" s="91">
        <v>2014</v>
      </c>
      <c r="N575" s="90">
        <v>2022</v>
      </c>
      <c r="O575" s="90">
        <v>2025</v>
      </c>
      <c r="P575" s="92">
        <v>8</v>
      </c>
      <c r="Q575" s="93" t="s">
        <v>6133</v>
      </c>
      <c r="R575" s="94">
        <f t="shared" si="26"/>
        <v>2022</v>
      </c>
      <c r="S575" s="90">
        <v>2021</v>
      </c>
      <c r="T575" s="90">
        <v>4</v>
      </c>
      <c r="U575" s="94">
        <f t="shared" si="29"/>
        <v>2025</v>
      </c>
      <c r="V575" s="322">
        <v>1</v>
      </c>
      <c r="W575" s="322">
        <v>1</v>
      </c>
      <c r="X575" s="322">
        <v>2</v>
      </c>
      <c r="Y575" s="90" t="s">
        <v>7003</v>
      </c>
    </row>
    <row r="576" spans="1:25" s="43" customFormat="1" ht="30" customHeight="1" x14ac:dyDescent="0.2">
      <c r="A576" s="90">
        <v>145</v>
      </c>
      <c r="B576" s="325" t="s">
        <v>6721</v>
      </c>
      <c r="C576" s="90" t="s">
        <v>6722</v>
      </c>
      <c r="D576" s="90" t="s">
        <v>6723</v>
      </c>
      <c r="E576" s="90" t="s">
        <v>6379</v>
      </c>
      <c r="F576" s="90" t="s">
        <v>39</v>
      </c>
      <c r="G576" s="91" t="s">
        <v>6660</v>
      </c>
      <c r="H576" s="91" t="s">
        <v>6661</v>
      </c>
      <c r="I576" s="91" t="s">
        <v>6662</v>
      </c>
      <c r="J576" s="92">
        <v>0.1</v>
      </c>
      <c r="K576" s="96" t="s">
        <v>212</v>
      </c>
      <c r="L576" s="96" t="s">
        <v>1298</v>
      </c>
      <c r="M576" s="91">
        <v>2014</v>
      </c>
      <c r="N576" s="90">
        <v>2024</v>
      </c>
      <c r="O576" s="90">
        <v>2025</v>
      </c>
      <c r="P576" s="92">
        <v>8</v>
      </c>
      <c r="Q576" s="93" t="s">
        <v>6133</v>
      </c>
      <c r="R576" s="94">
        <f t="shared" si="26"/>
        <v>2022</v>
      </c>
      <c r="S576" s="90">
        <v>2021</v>
      </c>
      <c r="T576" s="90">
        <v>4</v>
      </c>
      <c r="U576" s="94">
        <f t="shared" si="29"/>
        <v>2025</v>
      </c>
      <c r="V576" s="322">
        <v>2</v>
      </c>
      <c r="W576" s="322">
        <v>2</v>
      </c>
      <c r="X576" s="322">
        <v>4</v>
      </c>
      <c r="Y576" s="90" t="s">
        <v>7003</v>
      </c>
    </row>
    <row r="577" spans="1:25" s="43" customFormat="1" ht="30" customHeight="1" x14ac:dyDescent="0.2">
      <c r="A577" s="90">
        <v>146</v>
      </c>
      <c r="B577" s="325" t="s">
        <v>6724</v>
      </c>
      <c r="C577" s="90" t="s">
        <v>6725</v>
      </c>
      <c r="D577" s="90" t="s">
        <v>6726</v>
      </c>
      <c r="E577" s="90" t="s">
        <v>6379</v>
      </c>
      <c r="F577" s="90" t="s">
        <v>39</v>
      </c>
      <c r="G577" s="91" t="s">
        <v>6660</v>
      </c>
      <c r="H577" s="91" t="s">
        <v>6661</v>
      </c>
      <c r="I577" s="91" t="s">
        <v>6662</v>
      </c>
      <c r="J577" s="92">
        <v>0.1</v>
      </c>
      <c r="K577" s="96" t="s">
        <v>212</v>
      </c>
      <c r="L577" s="96" t="s">
        <v>1298</v>
      </c>
      <c r="M577" s="91">
        <v>2014</v>
      </c>
      <c r="N577" s="90">
        <v>2022</v>
      </c>
      <c r="O577" s="90">
        <v>2025</v>
      </c>
      <c r="P577" s="92">
        <v>8</v>
      </c>
      <c r="Q577" s="93" t="s">
        <v>6133</v>
      </c>
      <c r="R577" s="94">
        <f t="shared" si="26"/>
        <v>2022</v>
      </c>
      <c r="S577" s="90">
        <v>2021</v>
      </c>
      <c r="T577" s="90">
        <v>4</v>
      </c>
      <c r="U577" s="94">
        <f t="shared" si="29"/>
        <v>2025</v>
      </c>
      <c r="V577" s="322"/>
      <c r="W577" s="322">
        <v>1</v>
      </c>
      <c r="X577" s="322">
        <v>1</v>
      </c>
      <c r="Y577" s="90" t="s">
        <v>7003</v>
      </c>
    </row>
    <row r="578" spans="1:25" s="43" customFormat="1" ht="30" customHeight="1" x14ac:dyDescent="0.2">
      <c r="A578" s="370">
        <v>147</v>
      </c>
      <c r="B578" s="390" t="s">
        <v>6727</v>
      </c>
      <c r="C578" s="370" t="s">
        <v>6728</v>
      </c>
      <c r="D578" s="370" t="s">
        <v>5978</v>
      </c>
      <c r="E578" s="370" t="s">
        <v>6729</v>
      </c>
      <c r="F578" s="90" t="s">
        <v>88</v>
      </c>
      <c r="G578" s="91" t="s">
        <v>6660</v>
      </c>
      <c r="H578" s="91" t="s">
        <v>6661</v>
      </c>
      <c r="I578" s="91" t="s">
        <v>6662</v>
      </c>
      <c r="J578" s="92">
        <v>77.400000000000006</v>
      </c>
      <c r="K578" s="96" t="s">
        <v>2110</v>
      </c>
      <c r="L578" s="96" t="s">
        <v>1298</v>
      </c>
      <c r="M578" s="91">
        <v>2014</v>
      </c>
      <c r="N578" s="90">
        <v>2023</v>
      </c>
      <c r="O578" s="90">
        <v>2025</v>
      </c>
      <c r="P578" s="92">
        <v>8</v>
      </c>
      <c r="Q578" s="93" t="s">
        <v>6133</v>
      </c>
      <c r="R578" s="94">
        <f t="shared" si="26"/>
        <v>2022</v>
      </c>
      <c r="S578" s="90">
        <v>2021</v>
      </c>
      <c r="T578" s="90">
        <v>4</v>
      </c>
      <c r="U578" s="94">
        <f t="shared" si="29"/>
        <v>2025</v>
      </c>
      <c r="V578" s="374">
        <v>22</v>
      </c>
      <c r="W578" s="374">
        <v>24</v>
      </c>
      <c r="X578" s="374">
        <v>46</v>
      </c>
      <c r="Y578" s="370" t="s">
        <v>7003</v>
      </c>
    </row>
    <row r="579" spans="1:25" s="43" customFormat="1" ht="30" customHeight="1" x14ac:dyDescent="0.2">
      <c r="A579" s="370"/>
      <c r="B579" s="390"/>
      <c r="C579" s="370"/>
      <c r="D579" s="370"/>
      <c r="E579" s="370"/>
      <c r="F579" s="90" t="s">
        <v>88</v>
      </c>
      <c r="G579" s="91" t="s">
        <v>6660</v>
      </c>
      <c r="H579" s="91" t="s">
        <v>6661</v>
      </c>
      <c r="I579" s="91" t="s">
        <v>6662</v>
      </c>
      <c r="J579" s="92">
        <v>0.6</v>
      </c>
      <c r="K579" s="96" t="s">
        <v>212</v>
      </c>
      <c r="L579" s="96" t="s">
        <v>215</v>
      </c>
      <c r="M579" s="91">
        <v>2014</v>
      </c>
      <c r="N579" s="90">
        <v>2023</v>
      </c>
      <c r="O579" s="90">
        <v>2025</v>
      </c>
      <c r="P579" s="92">
        <v>8</v>
      </c>
      <c r="Q579" s="93" t="s">
        <v>6133</v>
      </c>
      <c r="R579" s="94">
        <f t="shared" si="26"/>
        <v>2022</v>
      </c>
      <c r="S579" s="90">
        <v>2021</v>
      </c>
      <c r="T579" s="90">
        <v>4</v>
      </c>
      <c r="U579" s="94">
        <f t="shared" si="29"/>
        <v>2025</v>
      </c>
      <c r="V579" s="374"/>
      <c r="W579" s="374"/>
      <c r="X579" s="374"/>
      <c r="Y579" s="370"/>
    </row>
    <row r="580" spans="1:25" s="43" customFormat="1" ht="30" customHeight="1" x14ac:dyDescent="0.2">
      <c r="A580" s="370">
        <v>148</v>
      </c>
      <c r="B580" s="370" t="s">
        <v>6730</v>
      </c>
      <c r="C580" s="370" t="s">
        <v>6731</v>
      </c>
      <c r="D580" s="370" t="s">
        <v>6732</v>
      </c>
      <c r="E580" s="370" t="s">
        <v>6729</v>
      </c>
      <c r="F580" s="90" t="s">
        <v>88</v>
      </c>
      <c r="G580" s="91" t="s">
        <v>6733</v>
      </c>
      <c r="H580" s="91" t="s">
        <v>6734</v>
      </c>
      <c r="I580" s="91" t="s">
        <v>6662</v>
      </c>
      <c r="J580" s="92">
        <v>40.4</v>
      </c>
      <c r="K580" s="96" t="s">
        <v>5864</v>
      </c>
      <c r="L580" s="96" t="s">
        <v>1298</v>
      </c>
      <c r="M580" s="91">
        <v>2014</v>
      </c>
      <c r="N580" s="90">
        <v>2023</v>
      </c>
      <c r="O580" s="90">
        <v>2025</v>
      </c>
      <c r="P580" s="92">
        <v>8</v>
      </c>
      <c r="Q580" s="93" t="s">
        <v>6133</v>
      </c>
      <c r="R580" s="94">
        <f t="shared" si="26"/>
        <v>2022</v>
      </c>
      <c r="S580" s="90">
        <v>2021</v>
      </c>
      <c r="T580" s="90">
        <v>4</v>
      </c>
      <c r="U580" s="94">
        <f t="shared" si="29"/>
        <v>2025</v>
      </c>
      <c r="V580" s="374">
        <v>80</v>
      </c>
      <c r="W580" s="374">
        <v>117</v>
      </c>
      <c r="X580" s="374">
        <v>197</v>
      </c>
      <c r="Y580" s="370" t="s">
        <v>7003</v>
      </c>
    </row>
    <row r="581" spans="1:25" s="43" customFormat="1" ht="30" customHeight="1" x14ac:dyDescent="0.2">
      <c r="A581" s="370"/>
      <c r="B581" s="370"/>
      <c r="C581" s="370"/>
      <c r="D581" s="370"/>
      <c r="E581" s="370"/>
      <c r="F581" s="90" t="s">
        <v>88</v>
      </c>
      <c r="G581" s="91" t="s">
        <v>6733</v>
      </c>
      <c r="H581" s="91" t="s">
        <v>6734</v>
      </c>
      <c r="I581" s="91" t="s">
        <v>6662</v>
      </c>
      <c r="J581" s="92">
        <v>41.9</v>
      </c>
      <c r="K581" s="96" t="s">
        <v>212</v>
      </c>
      <c r="L581" s="96" t="s">
        <v>1298</v>
      </c>
      <c r="M581" s="91">
        <v>2014</v>
      </c>
      <c r="N581" s="90">
        <v>2023</v>
      </c>
      <c r="O581" s="90">
        <v>2025</v>
      </c>
      <c r="P581" s="92">
        <v>8</v>
      </c>
      <c r="Q581" s="93" t="s">
        <v>6133</v>
      </c>
      <c r="R581" s="94">
        <f t="shared" si="26"/>
        <v>2022</v>
      </c>
      <c r="S581" s="90">
        <v>2021</v>
      </c>
      <c r="T581" s="90">
        <v>4</v>
      </c>
      <c r="U581" s="94">
        <f t="shared" si="29"/>
        <v>2025</v>
      </c>
      <c r="V581" s="374"/>
      <c r="W581" s="374"/>
      <c r="X581" s="374"/>
      <c r="Y581" s="370"/>
    </row>
    <row r="582" spans="1:25" s="43" customFormat="1" ht="30" customHeight="1" x14ac:dyDescent="0.2">
      <c r="A582" s="370"/>
      <c r="B582" s="370"/>
      <c r="C582" s="370"/>
      <c r="D582" s="370"/>
      <c r="E582" s="370"/>
      <c r="F582" s="90" t="s">
        <v>88</v>
      </c>
      <c r="G582" s="91" t="s">
        <v>6733</v>
      </c>
      <c r="H582" s="91" t="s">
        <v>6734</v>
      </c>
      <c r="I582" s="91" t="s">
        <v>6662</v>
      </c>
      <c r="J582" s="92">
        <v>3.9</v>
      </c>
      <c r="K582" s="96" t="s">
        <v>214</v>
      </c>
      <c r="L582" s="96" t="s">
        <v>215</v>
      </c>
      <c r="M582" s="91">
        <v>2014</v>
      </c>
      <c r="N582" s="90">
        <v>2023</v>
      </c>
      <c r="O582" s="90">
        <v>2025</v>
      </c>
      <c r="P582" s="92">
        <v>8</v>
      </c>
      <c r="Q582" s="93" t="s">
        <v>6133</v>
      </c>
      <c r="R582" s="94">
        <f t="shared" si="26"/>
        <v>2022</v>
      </c>
      <c r="S582" s="90">
        <v>2021</v>
      </c>
      <c r="T582" s="90">
        <v>4</v>
      </c>
      <c r="U582" s="94">
        <f t="shared" si="29"/>
        <v>2025</v>
      </c>
      <c r="V582" s="374"/>
      <c r="W582" s="374"/>
      <c r="X582" s="374"/>
      <c r="Y582" s="370"/>
    </row>
    <row r="583" spans="1:25" s="43" customFormat="1" ht="30" customHeight="1" x14ac:dyDescent="0.2">
      <c r="A583" s="370"/>
      <c r="B583" s="370"/>
      <c r="C583" s="370"/>
      <c r="D583" s="370" t="s">
        <v>6735</v>
      </c>
      <c r="E583" s="370"/>
      <c r="F583" s="90" t="s">
        <v>88</v>
      </c>
      <c r="G583" s="91" t="s">
        <v>6733</v>
      </c>
      <c r="H583" s="91" t="s">
        <v>6734</v>
      </c>
      <c r="I583" s="91" t="s">
        <v>6662</v>
      </c>
      <c r="J583" s="92">
        <v>16.899999999999999</v>
      </c>
      <c r="K583" s="96" t="s">
        <v>214</v>
      </c>
      <c r="L583" s="96" t="s">
        <v>215</v>
      </c>
      <c r="M583" s="91">
        <v>2014</v>
      </c>
      <c r="N583" s="90">
        <v>2023</v>
      </c>
      <c r="O583" s="90">
        <v>2025</v>
      </c>
      <c r="P583" s="92">
        <v>8</v>
      </c>
      <c r="Q583" s="93" t="s">
        <v>6133</v>
      </c>
      <c r="R583" s="94">
        <f t="shared" si="26"/>
        <v>2022</v>
      </c>
      <c r="S583" s="90">
        <v>2021</v>
      </c>
      <c r="T583" s="90">
        <v>4</v>
      </c>
      <c r="U583" s="94">
        <f t="shared" si="29"/>
        <v>2025</v>
      </c>
      <c r="V583" s="374"/>
      <c r="W583" s="374"/>
      <c r="X583" s="374"/>
      <c r="Y583" s="370"/>
    </row>
    <row r="584" spans="1:25" s="43" customFormat="1" ht="30" customHeight="1" x14ac:dyDescent="0.2">
      <c r="A584" s="370"/>
      <c r="B584" s="370"/>
      <c r="C584" s="370"/>
      <c r="D584" s="370"/>
      <c r="E584" s="370"/>
      <c r="F584" s="90" t="s">
        <v>88</v>
      </c>
      <c r="G584" s="91" t="s">
        <v>6733</v>
      </c>
      <c r="H584" s="91" t="s">
        <v>6734</v>
      </c>
      <c r="I584" s="91" t="s">
        <v>6662</v>
      </c>
      <c r="J584" s="92">
        <v>2.2000000000000002</v>
      </c>
      <c r="K584" s="96" t="s">
        <v>3493</v>
      </c>
      <c r="L584" s="96" t="s">
        <v>215</v>
      </c>
      <c r="M584" s="91">
        <v>2014</v>
      </c>
      <c r="N584" s="90">
        <v>2023</v>
      </c>
      <c r="O584" s="90">
        <v>2025</v>
      </c>
      <c r="P584" s="92">
        <v>8</v>
      </c>
      <c r="Q584" s="93" t="s">
        <v>6133</v>
      </c>
      <c r="R584" s="94">
        <f t="shared" si="26"/>
        <v>2022</v>
      </c>
      <c r="S584" s="90">
        <v>2021</v>
      </c>
      <c r="T584" s="90">
        <v>4</v>
      </c>
      <c r="U584" s="94">
        <f t="shared" si="29"/>
        <v>2025</v>
      </c>
      <c r="V584" s="374"/>
      <c r="W584" s="374"/>
      <c r="X584" s="374"/>
      <c r="Y584" s="370"/>
    </row>
    <row r="585" spans="1:25" s="43" customFormat="1" ht="30" customHeight="1" x14ac:dyDescent="0.2">
      <c r="A585" s="370"/>
      <c r="B585" s="370"/>
      <c r="C585" s="370"/>
      <c r="D585" s="370" t="s">
        <v>6736</v>
      </c>
      <c r="E585" s="370"/>
      <c r="F585" s="90" t="s">
        <v>88</v>
      </c>
      <c r="G585" s="91" t="s">
        <v>6733</v>
      </c>
      <c r="H585" s="91" t="s">
        <v>6734</v>
      </c>
      <c r="I585" s="91" t="s">
        <v>6662</v>
      </c>
      <c r="J585" s="92">
        <v>0.3</v>
      </c>
      <c r="K585" s="96" t="s">
        <v>5864</v>
      </c>
      <c r="L585" s="96" t="s">
        <v>1298</v>
      </c>
      <c r="M585" s="91">
        <v>2014</v>
      </c>
      <c r="N585" s="90">
        <v>2023</v>
      </c>
      <c r="O585" s="90">
        <v>2025</v>
      </c>
      <c r="P585" s="92">
        <v>8</v>
      </c>
      <c r="Q585" s="93" t="s">
        <v>6133</v>
      </c>
      <c r="R585" s="94">
        <f t="shared" si="26"/>
        <v>2022</v>
      </c>
      <c r="S585" s="90">
        <v>2021</v>
      </c>
      <c r="T585" s="90">
        <v>4</v>
      </c>
      <c r="U585" s="94">
        <f t="shared" si="29"/>
        <v>2025</v>
      </c>
      <c r="V585" s="374"/>
      <c r="W585" s="374"/>
      <c r="X585" s="374"/>
      <c r="Y585" s="370"/>
    </row>
    <row r="586" spans="1:25" s="43" customFormat="1" ht="30" customHeight="1" x14ac:dyDescent="0.2">
      <c r="A586" s="370"/>
      <c r="B586" s="370"/>
      <c r="C586" s="370"/>
      <c r="D586" s="370"/>
      <c r="E586" s="370"/>
      <c r="F586" s="90" t="s">
        <v>88</v>
      </c>
      <c r="G586" s="91" t="s">
        <v>6733</v>
      </c>
      <c r="H586" s="91" t="s">
        <v>6734</v>
      </c>
      <c r="I586" s="91" t="s">
        <v>6662</v>
      </c>
      <c r="J586" s="92">
        <v>72.7</v>
      </c>
      <c r="K586" s="96" t="s">
        <v>212</v>
      </c>
      <c r="L586" s="96" t="s">
        <v>1298</v>
      </c>
      <c r="M586" s="91">
        <v>2014</v>
      </c>
      <c r="N586" s="90">
        <v>2023</v>
      </c>
      <c r="O586" s="90">
        <v>2025</v>
      </c>
      <c r="P586" s="92">
        <v>8</v>
      </c>
      <c r="Q586" s="93" t="s">
        <v>6133</v>
      </c>
      <c r="R586" s="94">
        <f t="shared" ref="R586:R649" si="30">IF(M586="","",M586+P586)</f>
        <v>2022</v>
      </c>
      <c r="S586" s="90">
        <v>2021</v>
      </c>
      <c r="T586" s="90">
        <v>4</v>
      </c>
      <c r="U586" s="94">
        <f t="shared" si="29"/>
        <v>2025</v>
      </c>
      <c r="V586" s="374"/>
      <c r="W586" s="374"/>
      <c r="X586" s="374"/>
      <c r="Y586" s="370"/>
    </row>
    <row r="587" spans="1:25" s="43" customFormat="1" ht="30" customHeight="1" x14ac:dyDescent="0.2">
      <c r="A587" s="370"/>
      <c r="B587" s="370"/>
      <c r="C587" s="370"/>
      <c r="D587" s="370"/>
      <c r="E587" s="370"/>
      <c r="F587" s="90" t="s">
        <v>88</v>
      </c>
      <c r="G587" s="91" t="s">
        <v>6733</v>
      </c>
      <c r="H587" s="91" t="s">
        <v>6734</v>
      </c>
      <c r="I587" s="91" t="s">
        <v>6662</v>
      </c>
      <c r="J587" s="92">
        <v>3.8</v>
      </c>
      <c r="K587" s="96" t="s">
        <v>214</v>
      </c>
      <c r="L587" s="96" t="s">
        <v>215</v>
      </c>
      <c r="M587" s="91">
        <v>2014</v>
      </c>
      <c r="N587" s="90">
        <v>2023</v>
      </c>
      <c r="O587" s="90">
        <v>2025</v>
      </c>
      <c r="P587" s="92">
        <v>8</v>
      </c>
      <c r="Q587" s="93" t="s">
        <v>6133</v>
      </c>
      <c r="R587" s="94">
        <f t="shared" si="30"/>
        <v>2022</v>
      </c>
      <c r="S587" s="90">
        <v>2021</v>
      </c>
      <c r="T587" s="90">
        <v>4</v>
      </c>
      <c r="U587" s="94">
        <f t="shared" si="29"/>
        <v>2025</v>
      </c>
      <c r="V587" s="374"/>
      <c r="W587" s="374"/>
      <c r="X587" s="374"/>
      <c r="Y587" s="370"/>
    </row>
    <row r="588" spans="1:25" s="43" customFormat="1" ht="30" customHeight="1" x14ac:dyDescent="0.2">
      <c r="A588" s="90">
        <v>149</v>
      </c>
      <c r="B588" s="325" t="s">
        <v>6737</v>
      </c>
      <c r="C588" s="90" t="s">
        <v>6738</v>
      </c>
      <c r="D588" s="90" t="s">
        <v>6739</v>
      </c>
      <c r="E588" s="90" t="s">
        <v>6729</v>
      </c>
      <c r="F588" s="90" t="s">
        <v>88</v>
      </c>
      <c r="G588" s="91" t="s">
        <v>6733</v>
      </c>
      <c r="H588" s="91" t="s">
        <v>6734</v>
      </c>
      <c r="I588" s="91" t="s">
        <v>6662</v>
      </c>
      <c r="J588" s="92">
        <v>0.2</v>
      </c>
      <c r="K588" s="96" t="s">
        <v>214</v>
      </c>
      <c r="L588" s="96" t="s">
        <v>215</v>
      </c>
      <c r="M588" s="91">
        <v>2014</v>
      </c>
      <c r="N588" s="90">
        <v>2024</v>
      </c>
      <c r="O588" s="90">
        <v>2025</v>
      </c>
      <c r="P588" s="92">
        <v>8</v>
      </c>
      <c r="Q588" s="93" t="s">
        <v>6133</v>
      </c>
      <c r="R588" s="94">
        <f t="shared" si="30"/>
        <v>2022</v>
      </c>
      <c r="S588" s="90">
        <v>2021</v>
      </c>
      <c r="T588" s="90">
        <v>4</v>
      </c>
      <c r="U588" s="94">
        <f t="shared" si="29"/>
        <v>2025</v>
      </c>
      <c r="V588" s="322">
        <v>1</v>
      </c>
      <c r="W588" s="322">
        <v>1</v>
      </c>
      <c r="X588" s="322">
        <v>2</v>
      </c>
      <c r="Y588" s="90" t="s">
        <v>7003</v>
      </c>
    </row>
    <row r="589" spans="1:25" s="43" customFormat="1" ht="30" customHeight="1" x14ac:dyDescent="0.2">
      <c r="A589" s="90">
        <v>150</v>
      </c>
      <c r="B589" s="325" t="s">
        <v>6740</v>
      </c>
      <c r="C589" s="90" t="s">
        <v>6741</v>
      </c>
      <c r="D589" s="90" t="s">
        <v>6742</v>
      </c>
      <c r="E589" s="90" t="s">
        <v>6729</v>
      </c>
      <c r="F589" s="90" t="s">
        <v>88</v>
      </c>
      <c r="G589" s="91" t="s">
        <v>6733</v>
      </c>
      <c r="H589" s="91" t="s">
        <v>6734</v>
      </c>
      <c r="I589" s="91" t="s">
        <v>6662</v>
      </c>
      <c r="J589" s="92">
        <v>0.2</v>
      </c>
      <c r="K589" s="96" t="s">
        <v>214</v>
      </c>
      <c r="L589" s="96" t="s">
        <v>215</v>
      </c>
      <c r="M589" s="91">
        <v>2014</v>
      </c>
      <c r="N589" s="90">
        <v>2024</v>
      </c>
      <c r="O589" s="90">
        <v>2025</v>
      </c>
      <c r="P589" s="92">
        <v>8</v>
      </c>
      <c r="Q589" s="93" t="s">
        <v>6133</v>
      </c>
      <c r="R589" s="94">
        <f t="shared" si="30"/>
        <v>2022</v>
      </c>
      <c r="S589" s="90">
        <v>2021</v>
      </c>
      <c r="T589" s="90">
        <v>4</v>
      </c>
      <c r="U589" s="94">
        <f t="shared" si="29"/>
        <v>2025</v>
      </c>
      <c r="V589" s="322">
        <v>1</v>
      </c>
      <c r="W589" s="322">
        <v>1</v>
      </c>
      <c r="X589" s="322">
        <v>2</v>
      </c>
      <c r="Y589" s="90" t="s">
        <v>7003</v>
      </c>
    </row>
    <row r="590" spans="1:25" s="43" customFormat="1" ht="30" customHeight="1" x14ac:dyDescent="0.2">
      <c r="A590" s="370">
        <v>151</v>
      </c>
      <c r="B590" s="370" t="s">
        <v>6743</v>
      </c>
      <c r="C590" s="370" t="s">
        <v>6744</v>
      </c>
      <c r="D590" s="370" t="s">
        <v>6745</v>
      </c>
      <c r="E590" s="370" t="s">
        <v>6729</v>
      </c>
      <c r="F590" s="90" t="s">
        <v>88</v>
      </c>
      <c r="G590" s="91" t="s">
        <v>6733</v>
      </c>
      <c r="H590" s="91" t="s">
        <v>6734</v>
      </c>
      <c r="I590" s="91" t="s">
        <v>6662</v>
      </c>
      <c r="J590" s="92">
        <v>0.2</v>
      </c>
      <c r="K590" s="96" t="s">
        <v>5864</v>
      </c>
      <c r="L590" s="96" t="s">
        <v>1298</v>
      </c>
      <c r="M590" s="91">
        <v>2014</v>
      </c>
      <c r="N590" s="90">
        <v>2023</v>
      </c>
      <c r="O590" s="90">
        <v>2025</v>
      </c>
      <c r="P590" s="92">
        <v>8</v>
      </c>
      <c r="Q590" s="93" t="s">
        <v>6133</v>
      </c>
      <c r="R590" s="94">
        <f t="shared" si="30"/>
        <v>2022</v>
      </c>
      <c r="S590" s="90">
        <v>2021</v>
      </c>
      <c r="T590" s="90">
        <v>4</v>
      </c>
      <c r="U590" s="94">
        <f t="shared" si="29"/>
        <v>2025</v>
      </c>
      <c r="V590" s="374">
        <v>28</v>
      </c>
      <c r="W590" s="374">
        <v>23</v>
      </c>
      <c r="X590" s="374">
        <v>51</v>
      </c>
      <c r="Y590" s="370" t="s">
        <v>7003</v>
      </c>
    </row>
    <row r="591" spans="1:25" s="43" customFormat="1" ht="30" customHeight="1" x14ac:dyDescent="0.2">
      <c r="A591" s="370"/>
      <c r="B591" s="370"/>
      <c r="C591" s="370"/>
      <c r="D591" s="370"/>
      <c r="E591" s="370"/>
      <c r="F591" s="90" t="s">
        <v>88</v>
      </c>
      <c r="G591" s="91" t="s">
        <v>6733</v>
      </c>
      <c r="H591" s="91" t="s">
        <v>6734</v>
      </c>
      <c r="I591" s="91" t="s">
        <v>6662</v>
      </c>
      <c r="J591" s="92">
        <v>46.5</v>
      </c>
      <c r="K591" s="96" t="s">
        <v>212</v>
      </c>
      <c r="L591" s="96" t="s">
        <v>1298</v>
      </c>
      <c r="M591" s="91">
        <v>2014</v>
      </c>
      <c r="N591" s="90">
        <v>2023</v>
      </c>
      <c r="O591" s="90">
        <v>2025</v>
      </c>
      <c r="P591" s="92">
        <v>8</v>
      </c>
      <c r="Q591" s="93" t="s">
        <v>6133</v>
      </c>
      <c r="R591" s="94">
        <f t="shared" si="30"/>
        <v>2022</v>
      </c>
      <c r="S591" s="90">
        <v>2021</v>
      </c>
      <c r="T591" s="90">
        <v>4</v>
      </c>
      <c r="U591" s="94">
        <f t="shared" si="29"/>
        <v>2025</v>
      </c>
      <c r="V591" s="374"/>
      <c r="W591" s="374"/>
      <c r="X591" s="374"/>
      <c r="Y591" s="370"/>
    </row>
    <row r="592" spans="1:25" s="43" customFormat="1" ht="30" customHeight="1" x14ac:dyDescent="0.2">
      <c r="A592" s="370"/>
      <c r="B592" s="370"/>
      <c r="C592" s="370"/>
      <c r="D592" s="370"/>
      <c r="E592" s="370"/>
      <c r="F592" s="90" t="s">
        <v>88</v>
      </c>
      <c r="G592" s="91" t="s">
        <v>6733</v>
      </c>
      <c r="H592" s="91" t="s">
        <v>6734</v>
      </c>
      <c r="I592" s="91" t="s">
        <v>6662</v>
      </c>
      <c r="J592" s="92">
        <v>0.7</v>
      </c>
      <c r="K592" s="96" t="s">
        <v>214</v>
      </c>
      <c r="L592" s="96" t="s">
        <v>215</v>
      </c>
      <c r="M592" s="91">
        <v>2014</v>
      </c>
      <c r="N592" s="90">
        <v>2023</v>
      </c>
      <c r="O592" s="90">
        <v>2025</v>
      </c>
      <c r="P592" s="92">
        <v>8</v>
      </c>
      <c r="Q592" s="93" t="s">
        <v>6133</v>
      </c>
      <c r="R592" s="94">
        <f t="shared" si="30"/>
        <v>2022</v>
      </c>
      <c r="S592" s="90">
        <v>2021</v>
      </c>
      <c r="T592" s="90">
        <v>4</v>
      </c>
      <c r="U592" s="94">
        <f t="shared" si="29"/>
        <v>2025</v>
      </c>
      <c r="V592" s="374"/>
      <c r="W592" s="374"/>
      <c r="X592" s="374"/>
      <c r="Y592" s="370"/>
    </row>
    <row r="593" spans="1:25" s="43" customFormat="1" ht="30" customHeight="1" x14ac:dyDescent="0.2">
      <c r="A593" s="370"/>
      <c r="B593" s="370"/>
      <c r="C593" s="370"/>
      <c r="D593" s="90" t="s">
        <v>6746</v>
      </c>
      <c r="E593" s="370"/>
      <c r="F593" s="90" t="s">
        <v>88</v>
      </c>
      <c r="G593" s="91" t="s">
        <v>6733</v>
      </c>
      <c r="H593" s="91" t="s">
        <v>6734</v>
      </c>
      <c r="I593" s="91" t="s">
        <v>6662</v>
      </c>
      <c r="J593" s="92">
        <v>51.9</v>
      </c>
      <c r="K593" s="96" t="s">
        <v>212</v>
      </c>
      <c r="L593" s="96" t="s">
        <v>1298</v>
      </c>
      <c r="M593" s="91">
        <v>2014</v>
      </c>
      <c r="N593" s="90">
        <v>2023</v>
      </c>
      <c r="O593" s="90">
        <v>2025</v>
      </c>
      <c r="P593" s="92">
        <v>8</v>
      </c>
      <c r="Q593" s="93" t="s">
        <v>6133</v>
      </c>
      <c r="R593" s="94">
        <f t="shared" si="30"/>
        <v>2022</v>
      </c>
      <c r="S593" s="90">
        <v>2021</v>
      </c>
      <c r="T593" s="90">
        <v>4</v>
      </c>
      <c r="U593" s="94">
        <f t="shared" si="29"/>
        <v>2025</v>
      </c>
      <c r="V593" s="374"/>
      <c r="W593" s="374"/>
      <c r="X593" s="374"/>
      <c r="Y593" s="370"/>
    </row>
    <row r="594" spans="1:25" s="43" customFormat="1" ht="30" customHeight="1" x14ac:dyDescent="0.2">
      <c r="A594" s="370">
        <v>152</v>
      </c>
      <c r="B594" s="370" t="s">
        <v>6747</v>
      </c>
      <c r="C594" s="370" t="s">
        <v>6748</v>
      </c>
      <c r="D594" s="370" t="s">
        <v>6749</v>
      </c>
      <c r="E594" s="370" t="s">
        <v>6750</v>
      </c>
      <c r="F594" s="90" t="s">
        <v>39</v>
      </c>
      <c r="G594" s="91" t="s">
        <v>1974</v>
      </c>
      <c r="H594" s="91" t="s">
        <v>208</v>
      </c>
      <c r="I594" s="91" t="s">
        <v>6662</v>
      </c>
      <c r="J594" s="92">
        <v>34.9</v>
      </c>
      <c r="K594" s="96" t="s">
        <v>5864</v>
      </c>
      <c r="L594" s="96" t="s">
        <v>314</v>
      </c>
      <c r="M594" s="91">
        <v>2014</v>
      </c>
      <c r="N594" s="90">
        <v>2023</v>
      </c>
      <c r="O594" s="90">
        <v>2025</v>
      </c>
      <c r="P594" s="92">
        <v>10</v>
      </c>
      <c r="Q594" s="93" t="s">
        <v>6751</v>
      </c>
      <c r="R594" s="94">
        <f t="shared" si="30"/>
        <v>2024</v>
      </c>
      <c r="S594" s="90" t="s">
        <v>63</v>
      </c>
      <c r="T594" s="90">
        <v>8</v>
      </c>
      <c r="U594" s="97">
        <v>2031</v>
      </c>
      <c r="V594" s="374">
        <v>10</v>
      </c>
      <c r="W594" s="374">
        <v>2</v>
      </c>
      <c r="X594" s="374">
        <v>12</v>
      </c>
      <c r="Y594" s="370" t="s">
        <v>7003</v>
      </c>
    </row>
    <row r="595" spans="1:25" s="43" customFormat="1" ht="30" customHeight="1" x14ac:dyDescent="0.2">
      <c r="A595" s="370"/>
      <c r="B595" s="370"/>
      <c r="C595" s="370"/>
      <c r="D595" s="370"/>
      <c r="E595" s="370"/>
      <c r="F595" s="90" t="s">
        <v>39</v>
      </c>
      <c r="G595" s="91" t="s">
        <v>1974</v>
      </c>
      <c r="H595" s="91" t="s">
        <v>208</v>
      </c>
      <c r="I595" s="91" t="s">
        <v>6662</v>
      </c>
      <c r="J595" s="92">
        <v>0.6</v>
      </c>
      <c r="K595" s="96" t="s">
        <v>212</v>
      </c>
      <c r="L595" s="96" t="s">
        <v>314</v>
      </c>
      <c r="M595" s="91">
        <v>2014</v>
      </c>
      <c r="N595" s="90">
        <v>2023</v>
      </c>
      <c r="O595" s="90">
        <v>2025</v>
      </c>
      <c r="P595" s="92">
        <v>10</v>
      </c>
      <c r="Q595" s="93" t="s">
        <v>6751</v>
      </c>
      <c r="R595" s="94">
        <f t="shared" si="30"/>
        <v>2024</v>
      </c>
      <c r="S595" s="90" t="s">
        <v>63</v>
      </c>
      <c r="T595" s="90">
        <v>8</v>
      </c>
      <c r="U595" s="97">
        <v>2031</v>
      </c>
      <c r="V595" s="374"/>
      <c r="W595" s="374"/>
      <c r="X595" s="374"/>
      <c r="Y595" s="370"/>
    </row>
    <row r="596" spans="1:25" s="43" customFormat="1" ht="30" customHeight="1" x14ac:dyDescent="0.2">
      <c r="A596" s="370"/>
      <c r="B596" s="370"/>
      <c r="C596" s="370"/>
      <c r="D596" s="370"/>
      <c r="E596" s="370"/>
      <c r="F596" s="90" t="s">
        <v>39</v>
      </c>
      <c r="G596" s="91" t="s">
        <v>1974</v>
      </c>
      <c r="H596" s="91" t="s">
        <v>208</v>
      </c>
      <c r="I596" s="91" t="s">
        <v>6662</v>
      </c>
      <c r="J596" s="92">
        <v>0.6</v>
      </c>
      <c r="K596" s="96" t="s">
        <v>6662</v>
      </c>
      <c r="L596" s="96" t="s">
        <v>314</v>
      </c>
      <c r="M596" s="91">
        <v>2014</v>
      </c>
      <c r="N596" s="90">
        <v>2023</v>
      </c>
      <c r="O596" s="90">
        <v>2025</v>
      </c>
      <c r="P596" s="92">
        <v>10</v>
      </c>
      <c r="Q596" s="93" t="s">
        <v>6751</v>
      </c>
      <c r="R596" s="94">
        <f t="shared" si="30"/>
        <v>2024</v>
      </c>
      <c r="S596" s="90" t="s">
        <v>63</v>
      </c>
      <c r="T596" s="90">
        <v>8</v>
      </c>
      <c r="U596" s="97">
        <v>2031</v>
      </c>
      <c r="V596" s="374"/>
      <c r="W596" s="374"/>
      <c r="X596" s="374"/>
      <c r="Y596" s="370"/>
    </row>
    <row r="597" spans="1:25" s="43" customFormat="1" ht="30" customHeight="1" x14ac:dyDescent="0.2">
      <c r="A597" s="370"/>
      <c r="B597" s="370"/>
      <c r="C597" s="370"/>
      <c r="D597" s="370"/>
      <c r="E597" s="370"/>
      <c r="F597" s="90" t="s">
        <v>39</v>
      </c>
      <c r="G597" s="91" t="s">
        <v>1974</v>
      </c>
      <c r="H597" s="91" t="s">
        <v>208</v>
      </c>
      <c r="I597" s="91" t="s">
        <v>6662</v>
      </c>
      <c r="J597" s="92">
        <v>0.5</v>
      </c>
      <c r="K597" s="96" t="s">
        <v>214</v>
      </c>
      <c r="L597" s="96" t="s">
        <v>1264</v>
      </c>
      <c r="M597" s="91">
        <v>2014</v>
      </c>
      <c r="N597" s="90">
        <v>2023</v>
      </c>
      <c r="O597" s="90">
        <v>2025</v>
      </c>
      <c r="P597" s="92">
        <v>10</v>
      </c>
      <c r="Q597" s="93" t="s">
        <v>6751</v>
      </c>
      <c r="R597" s="94">
        <f t="shared" si="30"/>
        <v>2024</v>
      </c>
      <c r="S597" s="90" t="s">
        <v>63</v>
      </c>
      <c r="T597" s="90">
        <v>8</v>
      </c>
      <c r="U597" s="97">
        <v>2031</v>
      </c>
      <c r="V597" s="374"/>
      <c r="W597" s="374"/>
      <c r="X597" s="374"/>
      <c r="Y597" s="370"/>
    </row>
    <row r="598" spans="1:25" s="43" customFormat="1" ht="30" customHeight="1" x14ac:dyDescent="0.2">
      <c r="A598" s="370"/>
      <c r="B598" s="370"/>
      <c r="C598" s="370"/>
      <c r="D598" s="370" t="s">
        <v>6752</v>
      </c>
      <c r="E598" s="370"/>
      <c r="F598" s="90" t="s">
        <v>39</v>
      </c>
      <c r="G598" s="91" t="s">
        <v>1974</v>
      </c>
      <c r="H598" s="91" t="s">
        <v>208</v>
      </c>
      <c r="I598" s="91" t="s">
        <v>6662</v>
      </c>
      <c r="J598" s="92">
        <v>3.2</v>
      </c>
      <c r="K598" s="96" t="s">
        <v>214</v>
      </c>
      <c r="L598" s="96" t="s">
        <v>1264</v>
      </c>
      <c r="M598" s="91">
        <v>2014</v>
      </c>
      <c r="N598" s="90">
        <v>2023</v>
      </c>
      <c r="O598" s="90">
        <v>2025</v>
      </c>
      <c r="P598" s="92">
        <v>10</v>
      </c>
      <c r="Q598" s="93" t="s">
        <v>6751</v>
      </c>
      <c r="R598" s="94">
        <f t="shared" si="30"/>
        <v>2024</v>
      </c>
      <c r="S598" s="90" t="s">
        <v>63</v>
      </c>
      <c r="T598" s="90">
        <v>8</v>
      </c>
      <c r="U598" s="97">
        <v>2031</v>
      </c>
      <c r="V598" s="374"/>
      <c r="W598" s="374"/>
      <c r="X598" s="374"/>
      <c r="Y598" s="370"/>
    </row>
    <row r="599" spans="1:25" s="43" customFormat="1" ht="30" customHeight="1" x14ac:dyDescent="0.2">
      <c r="A599" s="370"/>
      <c r="B599" s="370"/>
      <c r="C599" s="370"/>
      <c r="D599" s="370"/>
      <c r="E599" s="370"/>
      <c r="F599" s="90" t="s">
        <v>39</v>
      </c>
      <c r="G599" s="91" t="s">
        <v>1974</v>
      </c>
      <c r="H599" s="91" t="s">
        <v>208</v>
      </c>
      <c r="I599" s="91" t="s">
        <v>6662</v>
      </c>
      <c r="J599" s="92">
        <v>1.9</v>
      </c>
      <c r="K599" s="96" t="s">
        <v>3493</v>
      </c>
      <c r="L599" s="96" t="s">
        <v>1264</v>
      </c>
      <c r="M599" s="91">
        <v>2014</v>
      </c>
      <c r="N599" s="90">
        <v>2023</v>
      </c>
      <c r="O599" s="90">
        <v>2025</v>
      </c>
      <c r="P599" s="92">
        <v>10</v>
      </c>
      <c r="Q599" s="93" t="s">
        <v>6751</v>
      </c>
      <c r="R599" s="94">
        <f t="shared" si="30"/>
        <v>2024</v>
      </c>
      <c r="S599" s="90" t="s">
        <v>63</v>
      </c>
      <c r="T599" s="90">
        <v>8</v>
      </c>
      <c r="U599" s="97">
        <v>2031</v>
      </c>
      <c r="V599" s="374"/>
      <c r="W599" s="374"/>
      <c r="X599" s="374"/>
      <c r="Y599" s="370"/>
    </row>
    <row r="600" spans="1:25" s="43" customFormat="1" ht="30" customHeight="1" x14ac:dyDescent="0.2">
      <c r="A600" s="370"/>
      <c r="B600" s="370"/>
      <c r="C600" s="370"/>
      <c r="D600" s="370" t="s">
        <v>6753</v>
      </c>
      <c r="E600" s="370"/>
      <c r="F600" s="90" t="s">
        <v>39</v>
      </c>
      <c r="G600" s="91" t="s">
        <v>1974</v>
      </c>
      <c r="H600" s="91" t="s">
        <v>208</v>
      </c>
      <c r="I600" s="91" t="s">
        <v>6662</v>
      </c>
      <c r="J600" s="92">
        <v>63.6</v>
      </c>
      <c r="K600" s="96" t="s">
        <v>212</v>
      </c>
      <c r="L600" s="96" t="s">
        <v>314</v>
      </c>
      <c r="M600" s="91">
        <v>2014</v>
      </c>
      <c r="N600" s="90">
        <v>2023</v>
      </c>
      <c r="O600" s="90">
        <v>2025</v>
      </c>
      <c r="P600" s="92">
        <v>10</v>
      </c>
      <c r="Q600" s="93" t="s">
        <v>6751</v>
      </c>
      <c r="R600" s="94">
        <f t="shared" si="30"/>
        <v>2024</v>
      </c>
      <c r="S600" s="90" t="s">
        <v>63</v>
      </c>
      <c r="T600" s="90">
        <v>8</v>
      </c>
      <c r="U600" s="97">
        <v>2031</v>
      </c>
      <c r="V600" s="374"/>
      <c r="W600" s="374"/>
      <c r="X600" s="374"/>
      <c r="Y600" s="370"/>
    </row>
    <row r="601" spans="1:25" s="43" customFormat="1" ht="30" customHeight="1" x14ac:dyDescent="0.2">
      <c r="A601" s="370"/>
      <c r="B601" s="370"/>
      <c r="C601" s="370"/>
      <c r="D601" s="370"/>
      <c r="E601" s="370"/>
      <c r="F601" s="90" t="s">
        <v>39</v>
      </c>
      <c r="G601" s="91" t="s">
        <v>1974</v>
      </c>
      <c r="H601" s="91" t="s">
        <v>208</v>
      </c>
      <c r="I601" s="91" t="s">
        <v>6662</v>
      </c>
      <c r="J601" s="92">
        <v>3.3</v>
      </c>
      <c r="K601" s="96" t="s">
        <v>214</v>
      </c>
      <c r="L601" s="96" t="s">
        <v>1264</v>
      </c>
      <c r="M601" s="91">
        <v>2014</v>
      </c>
      <c r="N601" s="90">
        <v>2023</v>
      </c>
      <c r="O601" s="90">
        <v>2025</v>
      </c>
      <c r="P601" s="92">
        <v>10</v>
      </c>
      <c r="Q601" s="93" t="s">
        <v>6751</v>
      </c>
      <c r="R601" s="94">
        <f t="shared" si="30"/>
        <v>2024</v>
      </c>
      <c r="S601" s="90" t="s">
        <v>63</v>
      </c>
      <c r="T601" s="90">
        <v>8</v>
      </c>
      <c r="U601" s="97">
        <v>2031</v>
      </c>
      <c r="V601" s="374"/>
      <c r="W601" s="374"/>
      <c r="X601" s="374"/>
      <c r="Y601" s="370"/>
    </row>
    <row r="602" spans="1:25" s="43" customFormat="1" ht="30" customHeight="1" x14ac:dyDescent="0.2">
      <c r="A602" s="370"/>
      <c r="B602" s="370"/>
      <c r="C602" s="370"/>
      <c r="D602" s="370"/>
      <c r="E602" s="370"/>
      <c r="F602" s="90" t="s">
        <v>39</v>
      </c>
      <c r="G602" s="91" t="s">
        <v>1974</v>
      </c>
      <c r="H602" s="91" t="s">
        <v>208</v>
      </c>
      <c r="I602" s="91" t="s">
        <v>6662</v>
      </c>
      <c r="J602" s="92">
        <v>0.3</v>
      </c>
      <c r="K602" s="96" t="s">
        <v>3493</v>
      </c>
      <c r="L602" s="96" t="s">
        <v>1264</v>
      </c>
      <c r="M602" s="91">
        <v>2014</v>
      </c>
      <c r="N602" s="90">
        <v>2023</v>
      </c>
      <c r="O602" s="90">
        <v>2025</v>
      </c>
      <c r="P602" s="92">
        <v>10</v>
      </c>
      <c r="Q602" s="93" t="s">
        <v>6751</v>
      </c>
      <c r="R602" s="94">
        <f t="shared" si="30"/>
        <v>2024</v>
      </c>
      <c r="S602" s="90" t="s">
        <v>63</v>
      </c>
      <c r="T602" s="90">
        <v>8</v>
      </c>
      <c r="U602" s="97">
        <v>2031</v>
      </c>
      <c r="V602" s="374"/>
      <c r="W602" s="374"/>
      <c r="X602" s="374"/>
      <c r="Y602" s="370"/>
    </row>
    <row r="603" spans="1:25" s="43" customFormat="1" ht="30" customHeight="1" x14ac:dyDescent="0.2">
      <c r="A603" s="370"/>
      <c r="B603" s="370"/>
      <c r="C603" s="370"/>
      <c r="D603" s="90" t="s">
        <v>6754</v>
      </c>
      <c r="E603" s="370"/>
      <c r="F603" s="90" t="s">
        <v>39</v>
      </c>
      <c r="G603" s="91" t="s">
        <v>1974</v>
      </c>
      <c r="H603" s="91" t="s">
        <v>208</v>
      </c>
      <c r="I603" s="91" t="s">
        <v>6662</v>
      </c>
      <c r="J603" s="92">
        <v>10</v>
      </c>
      <c r="K603" s="96" t="s">
        <v>212</v>
      </c>
      <c r="L603" s="96" t="s">
        <v>314</v>
      </c>
      <c r="M603" s="91" t="s">
        <v>6755</v>
      </c>
      <c r="N603" s="90">
        <v>2023</v>
      </c>
      <c r="O603" s="90">
        <v>2025</v>
      </c>
      <c r="P603" s="92">
        <v>10</v>
      </c>
      <c r="Q603" s="93" t="s">
        <v>6751</v>
      </c>
      <c r="R603" s="94">
        <f t="shared" si="30"/>
        <v>2027</v>
      </c>
      <c r="S603" s="90" t="s">
        <v>63</v>
      </c>
      <c r="T603" s="90">
        <v>8</v>
      </c>
      <c r="U603" s="97">
        <v>2031</v>
      </c>
      <c r="V603" s="374"/>
      <c r="W603" s="374"/>
      <c r="X603" s="374"/>
      <c r="Y603" s="370"/>
    </row>
    <row r="604" spans="1:25" s="43" customFormat="1" ht="30" customHeight="1" x14ac:dyDescent="0.2">
      <c r="A604" s="370"/>
      <c r="B604" s="370"/>
      <c r="C604" s="370"/>
      <c r="D604" s="370" t="s">
        <v>6756</v>
      </c>
      <c r="E604" s="370"/>
      <c r="F604" s="90" t="s">
        <v>39</v>
      </c>
      <c r="G604" s="91" t="s">
        <v>1974</v>
      </c>
      <c r="H604" s="91" t="s">
        <v>208</v>
      </c>
      <c r="I604" s="91" t="s">
        <v>6662</v>
      </c>
      <c r="J604" s="92">
        <v>11</v>
      </c>
      <c r="K604" s="96" t="s">
        <v>212</v>
      </c>
      <c r="L604" s="96" t="s">
        <v>314</v>
      </c>
      <c r="M604" s="91" t="s">
        <v>6755</v>
      </c>
      <c r="N604" s="90">
        <v>2023</v>
      </c>
      <c r="O604" s="90">
        <v>2025</v>
      </c>
      <c r="P604" s="92">
        <v>10</v>
      </c>
      <c r="Q604" s="93" t="s">
        <v>6751</v>
      </c>
      <c r="R604" s="94">
        <f t="shared" si="30"/>
        <v>2027</v>
      </c>
      <c r="S604" s="90" t="s">
        <v>63</v>
      </c>
      <c r="T604" s="90">
        <v>8</v>
      </c>
      <c r="U604" s="97">
        <v>2031</v>
      </c>
      <c r="V604" s="374"/>
      <c r="W604" s="374"/>
      <c r="X604" s="374"/>
      <c r="Y604" s="370"/>
    </row>
    <row r="605" spans="1:25" s="43" customFormat="1" ht="30" customHeight="1" x14ac:dyDescent="0.2">
      <c r="A605" s="370"/>
      <c r="B605" s="370"/>
      <c r="C605" s="370"/>
      <c r="D605" s="370"/>
      <c r="E605" s="370"/>
      <c r="F605" s="90" t="s">
        <v>39</v>
      </c>
      <c r="G605" s="91" t="s">
        <v>1974</v>
      </c>
      <c r="H605" s="91" t="s">
        <v>208</v>
      </c>
      <c r="I605" s="91" t="s">
        <v>6662</v>
      </c>
      <c r="J605" s="92">
        <v>1</v>
      </c>
      <c r="K605" s="96" t="s">
        <v>214</v>
      </c>
      <c r="L605" s="96" t="s">
        <v>1264</v>
      </c>
      <c r="M605" s="91" t="s">
        <v>6755</v>
      </c>
      <c r="N605" s="90">
        <v>2023</v>
      </c>
      <c r="O605" s="90">
        <v>2025</v>
      </c>
      <c r="P605" s="92">
        <v>10</v>
      </c>
      <c r="Q605" s="93" t="s">
        <v>6751</v>
      </c>
      <c r="R605" s="94">
        <f t="shared" si="30"/>
        <v>2027</v>
      </c>
      <c r="S605" s="90" t="s">
        <v>63</v>
      </c>
      <c r="T605" s="90">
        <v>8</v>
      </c>
      <c r="U605" s="97">
        <v>2031</v>
      </c>
      <c r="V605" s="374"/>
      <c r="W605" s="374"/>
      <c r="X605" s="374"/>
      <c r="Y605" s="370"/>
    </row>
    <row r="606" spans="1:25" s="43" customFormat="1" ht="30" customHeight="1" x14ac:dyDescent="0.2">
      <c r="A606" s="370">
        <v>153</v>
      </c>
      <c r="B606" s="370" t="s">
        <v>6757</v>
      </c>
      <c r="C606" s="370" t="s">
        <v>6758</v>
      </c>
      <c r="D606" s="90" t="s">
        <v>6759</v>
      </c>
      <c r="E606" s="370" t="s">
        <v>6750</v>
      </c>
      <c r="F606" s="90" t="s">
        <v>39</v>
      </c>
      <c r="G606" s="91" t="s">
        <v>1974</v>
      </c>
      <c r="H606" s="91" t="s">
        <v>208</v>
      </c>
      <c r="I606" s="91" t="s">
        <v>6662</v>
      </c>
      <c r="J606" s="92">
        <v>0.3</v>
      </c>
      <c r="K606" s="96" t="s">
        <v>212</v>
      </c>
      <c r="L606" s="96" t="s">
        <v>314</v>
      </c>
      <c r="M606" s="91">
        <v>2014</v>
      </c>
      <c r="N606" s="90">
        <v>2023</v>
      </c>
      <c r="O606" s="90">
        <v>2025</v>
      </c>
      <c r="P606" s="92">
        <v>10</v>
      </c>
      <c r="Q606" s="93" t="s">
        <v>6751</v>
      </c>
      <c r="R606" s="94">
        <f t="shared" si="30"/>
        <v>2024</v>
      </c>
      <c r="S606" s="90">
        <v>2023</v>
      </c>
      <c r="T606" s="90">
        <v>8</v>
      </c>
      <c r="U606" s="94">
        <f t="shared" ref="U606:U656" si="31">IFERROR(IF(S606="",R606,S606+T606),R606)</f>
        <v>2031</v>
      </c>
      <c r="V606" s="374">
        <v>6</v>
      </c>
      <c r="W606" s="374"/>
      <c r="X606" s="374">
        <v>6</v>
      </c>
      <c r="Y606" s="370" t="s">
        <v>7003</v>
      </c>
    </row>
    <row r="607" spans="1:25" s="43" customFormat="1" ht="30" customHeight="1" x14ac:dyDescent="0.2">
      <c r="A607" s="370"/>
      <c r="B607" s="370"/>
      <c r="C607" s="370"/>
      <c r="D607" s="370" t="s">
        <v>6760</v>
      </c>
      <c r="E607" s="370"/>
      <c r="F607" s="90" t="s">
        <v>39</v>
      </c>
      <c r="G607" s="91" t="s">
        <v>208</v>
      </c>
      <c r="H607" s="91" t="s">
        <v>6761</v>
      </c>
      <c r="I607" s="91" t="s">
        <v>6662</v>
      </c>
      <c r="J607" s="92">
        <v>54.8</v>
      </c>
      <c r="K607" s="96" t="s">
        <v>5864</v>
      </c>
      <c r="L607" s="96" t="s">
        <v>314</v>
      </c>
      <c r="M607" s="91">
        <v>2014</v>
      </c>
      <c r="N607" s="90">
        <v>2023</v>
      </c>
      <c r="O607" s="90">
        <v>2025</v>
      </c>
      <c r="P607" s="92">
        <v>10</v>
      </c>
      <c r="Q607" s="93" t="s">
        <v>6751</v>
      </c>
      <c r="R607" s="94">
        <f t="shared" si="30"/>
        <v>2024</v>
      </c>
      <c r="S607" s="90">
        <v>2023</v>
      </c>
      <c r="T607" s="90">
        <v>8</v>
      </c>
      <c r="U607" s="94">
        <f t="shared" si="31"/>
        <v>2031</v>
      </c>
      <c r="V607" s="374"/>
      <c r="W607" s="374"/>
      <c r="X607" s="374"/>
      <c r="Y607" s="370"/>
    </row>
    <row r="608" spans="1:25" s="43" customFormat="1" ht="30" customHeight="1" x14ac:dyDescent="0.2">
      <c r="A608" s="370"/>
      <c r="B608" s="370"/>
      <c r="C608" s="370"/>
      <c r="D608" s="370"/>
      <c r="E608" s="370"/>
      <c r="F608" s="90" t="s">
        <v>39</v>
      </c>
      <c r="G608" s="91" t="s">
        <v>208</v>
      </c>
      <c r="H608" s="91" t="s">
        <v>6761</v>
      </c>
      <c r="I608" s="91" t="s">
        <v>6662</v>
      </c>
      <c r="J608" s="92">
        <v>10.8</v>
      </c>
      <c r="K608" s="96" t="s">
        <v>212</v>
      </c>
      <c r="L608" s="96" t="s">
        <v>314</v>
      </c>
      <c r="M608" s="91">
        <v>2014</v>
      </c>
      <c r="N608" s="90">
        <v>2023</v>
      </c>
      <c r="O608" s="90">
        <v>2025</v>
      </c>
      <c r="P608" s="92">
        <v>10</v>
      </c>
      <c r="Q608" s="93" t="s">
        <v>6751</v>
      </c>
      <c r="R608" s="94">
        <f t="shared" si="30"/>
        <v>2024</v>
      </c>
      <c r="S608" s="90">
        <v>2023</v>
      </c>
      <c r="T608" s="90">
        <v>8</v>
      </c>
      <c r="U608" s="94">
        <f t="shared" si="31"/>
        <v>2031</v>
      </c>
      <c r="V608" s="374"/>
      <c r="W608" s="374"/>
      <c r="X608" s="374"/>
      <c r="Y608" s="370"/>
    </row>
    <row r="609" spans="1:25" s="43" customFormat="1" ht="30" customHeight="1" x14ac:dyDescent="0.2">
      <c r="A609" s="370"/>
      <c r="B609" s="370"/>
      <c r="C609" s="370"/>
      <c r="D609" s="370"/>
      <c r="E609" s="370"/>
      <c r="F609" s="90" t="s">
        <v>39</v>
      </c>
      <c r="G609" s="91" t="s">
        <v>208</v>
      </c>
      <c r="H609" s="91" t="s">
        <v>6761</v>
      </c>
      <c r="I609" s="91" t="s">
        <v>6662</v>
      </c>
      <c r="J609" s="92">
        <v>3.1</v>
      </c>
      <c r="K609" s="96" t="s">
        <v>214</v>
      </c>
      <c r="L609" s="96" t="s">
        <v>1264</v>
      </c>
      <c r="M609" s="91">
        <v>2014</v>
      </c>
      <c r="N609" s="90">
        <v>2023</v>
      </c>
      <c r="O609" s="90">
        <v>2025</v>
      </c>
      <c r="P609" s="92">
        <v>10</v>
      </c>
      <c r="Q609" s="93" t="s">
        <v>6751</v>
      </c>
      <c r="R609" s="94">
        <f t="shared" si="30"/>
        <v>2024</v>
      </c>
      <c r="S609" s="90">
        <v>2023</v>
      </c>
      <c r="T609" s="90">
        <v>8</v>
      </c>
      <c r="U609" s="94">
        <f t="shared" si="31"/>
        <v>2031</v>
      </c>
      <c r="V609" s="374"/>
      <c r="W609" s="374"/>
      <c r="X609" s="374"/>
      <c r="Y609" s="370"/>
    </row>
    <row r="610" spans="1:25" s="43" customFormat="1" ht="30" customHeight="1" x14ac:dyDescent="0.2">
      <c r="A610" s="370">
        <v>154</v>
      </c>
      <c r="B610" s="370" t="s">
        <v>6762</v>
      </c>
      <c r="C610" s="370" t="s">
        <v>6763</v>
      </c>
      <c r="D610" s="370" t="s">
        <v>6764</v>
      </c>
      <c r="E610" s="370" t="s">
        <v>6750</v>
      </c>
      <c r="F610" s="90" t="s">
        <v>39</v>
      </c>
      <c r="G610" s="91" t="s">
        <v>2286</v>
      </c>
      <c r="H610" s="91" t="s">
        <v>2286</v>
      </c>
      <c r="I610" s="91" t="s">
        <v>6662</v>
      </c>
      <c r="J610" s="92">
        <v>90.7</v>
      </c>
      <c r="K610" s="96" t="s">
        <v>212</v>
      </c>
      <c r="L610" s="96" t="s">
        <v>314</v>
      </c>
      <c r="M610" s="91">
        <v>2014</v>
      </c>
      <c r="N610" s="90">
        <v>2023</v>
      </c>
      <c r="O610" s="90">
        <v>2025</v>
      </c>
      <c r="P610" s="92">
        <v>10</v>
      </c>
      <c r="Q610" s="93" t="s">
        <v>6765</v>
      </c>
      <c r="R610" s="94">
        <f t="shared" si="30"/>
        <v>2024</v>
      </c>
      <c r="S610" s="90">
        <v>2023</v>
      </c>
      <c r="T610" s="90">
        <v>8</v>
      </c>
      <c r="U610" s="97">
        <f t="shared" si="31"/>
        <v>2031</v>
      </c>
      <c r="V610" s="374">
        <v>3</v>
      </c>
      <c r="W610" s="374">
        <v>4</v>
      </c>
      <c r="X610" s="374">
        <v>7</v>
      </c>
      <c r="Y610" s="370" t="s">
        <v>7003</v>
      </c>
    </row>
    <row r="611" spans="1:25" s="43" customFormat="1" ht="30" customHeight="1" x14ac:dyDescent="0.2">
      <c r="A611" s="370"/>
      <c r="B611" s="370"/>
      <c r="C611" s="370"/>
      <c r="D611" s="370"/>
      <c r="E611" s="370"/>
      <c r="F611" s="90" t="s">
        <v>39</v>
      </c>
      <c r="G611" s="91" t="s">
        <v>2286</v>
      </c>
      <c r="H611" s="91" t="s">
        <v>2286</v>
      </c>
      <c r="I611" s="91" t="s">
        <v>6662</v>
      </c>
      <c r="J611" s="92">
        <v>3.1</v>
      </c>
      <c r="K611" s="96" t="s">
        <v>214</v>
      </c>
      <c r="L611" s="96" t="s">
        <v>1264</v>
      </c>
      <c r="M611" s="91">
        <v>2014</v>
      </c>
      <c r="N611" s="90">
        <v>2023</v>
      </c>
      <c r="O611" s="90">
        <v>2025</v>
      </c>
      <c r="P611" s="92">
        <v>10</v>
      </c>
      <c r="Q611" s="93" t="s">
        <v>253</v>
      </c>
      <c r="R611" s="94">
        <f t="shared" si="30"/>
        <v>2024</v>
      </c>
      <c r="S611" s="90">
        <v>2023</v>
      </c>
      <c r="T611" s="90">
        <v>8</v>
      </c>
      <c r="U611" s="97">
        <f t="shared" si="31"/>
        <v>2031</v>
      </c>
      <c r="V611" s="374"/>
      <c r="W611" s="374"/>
      <c r="X611" s="374"/>
      <c r="Y611" s="370"/>
    </row>
    <row r="612" spans="1:25" s="43" customFormat="1" ht="30" customHeight="1" x14ac:dyDescent="0.2">
      <c r="A612" s="370"/>
      <c r="B612" s="370"/>
      <c r="C612" s="370"/>
      <c r="D612" s="370" t="s">
        <v>6766</v>
      </c>
      <c r="E612" s="370" t="s">
        <v>6750</v>
      </c>
      <c r="F612" s="90" t="s">
        <v>39</v>
      </c>
      <c r="G612" s="91" t="s">
        <v>2286</v>
      </c>
      <c r="H612" s="91" t="s">
        <v>2286</v>
      </c>
      <c r="I612" s="91" t="s">
        <v>6662</v>
      </c>
      <c r="J612" s="92">
        <v>29</v>
      </c>
      <c r="K612" s="96" t="s">
        <v>212</v>
      </c>
      <c r="L612" s="96" t="s">
        <v>314</v>
      </c>
      <c r="M612" s="91" t="s">
        <v>6755</v>
      </c>
      <c r="N612" s="90">
        <v>2023</v>
      </c>
      <c r="O612" s="90">
        <v>2025</v>
      </c>
      <c r="P612" s="92">
        <v>10</v>
      </c>
      <c r="Q612" s="93" t="s">
        <v>6765</v>
      </c>
      <c r="R612" s="94">
        <f t="shared" si="30"/>
        <v>2027</v>
      </c>
      <c r="S612" s="90">
        <v>2023</v>
      </c>
      <c r="T612" s="90">
        <v>8</v>
      </c>
      <c r="U612" s="94">
        <f t="shared" si="31"/>
        <v>2031</v>
      </c>
      <c r="V612" s="374"/>
      <c r="W612" s="374"/>
      <c r="X612" s="374"/>
      <c r="Y612" s="370"/>
    </row>
    <row r="613" spans="1:25" s="43" customFormat="1" ht="30" customHeight="1" x14ac:dyDescent="0.2">
      <c r="A613" s="370"/>
      <c r="B613" s="370"/>
      <c r="C613" s="370"/>
      <c r="D613" s="370"/>
      <c r="E613" s="370"/>
      <c r="F613" s="90" t="s">
        <v>39</v>
      </c>
      <c r="G613" s="91" t="s">
        <v>2286</v>
      </c>
      <c r="H613" s="91" t="s">
        <v>2286</v>
      </c>
      <c r="I613" s="91" t="s">
        <v>6662</v>
      </c>
      <c r="J613" s="92">
        <v>0.15</v>
      </c>
      <c r="K613" s="96" t="s">
        <v>214</v>
      </c>
      <c r="L613" s="96" t="s">
        <v>1264</v>
      </c>
      <c r="M613" s="91" t="s">
        <v>6755</v>
      </c>
      <c r="N613" s="90">
        <v>2023</v>
      </c>
      <c r="O613" s="90">
        <v>2025</v>
      </c>
      <c r="P613" s="92">
        <v>10</v>
      </c>
      <c r="Q613" s="93" t="s">
        <v>253</v>
      </c>
      <c r="R613" s="94">
        <f t="shared" si="30"/>
        <v>2027</v>
      </c>
      <c r="S613" s="90">
        <v>2023</v>
      </c>
      <c r="T613" s="90">
        <v>8</v>
      </c>
      <c r="U613" s="94">
        <f t="shared" si="31"/>
        <v>2031</v>
      </c>
      <c r="V613" s="374"/>
      <c r="W613" s="374"/>
      <c r="X613" s="374"/>
      <c r="Y613" s="370"/>
    </row>
    <row r="614" spans="1:25" s="43" customFormat="1" ht="30" customHeight="1" x14ac:dyDescent="0.2">
      <c r="A614" s="370"/>
      <c r="B614" s="370"/>
      <c r="C614" s="370"/>
      <c r="D614" s="370" t="s">
        <v>6767</v>
      </c>
      <c r="E614" s="370" t="s">
        <v>6750</v>
      </c>
      <c r="F614" s="90" t="s">
        <v>39</v>
      </c>
      <c r="G614" s="91" t="s">
        <v>2286</v>
      </c>
      <c r="H614" s="91" t="s">
        <v>2286</v>
      </c>
      <c r="I614" s="91" t="s">
        <v>6662</v>
      </c>
      <c r="J614" s="92">
        <v>29</v>
      </c>
      <c r="K614" s="96" t="s">
        <v>212</v>
      </c>
      <c r="L614" s="96" t="s">
        <v>314</v>
      </c>
      <c r="M614" s="91" t="s">
        <v>6755</v>
      </c>
      <c r="N614" s="90">
        <v>2023</v>
      </c>
      <c r="O614" s="90">
        <v>2025</v>
      </c>
      <c r="P614" s="92">
        <v>10</v>
      </c>
      <c r="Q614" s="93" t="s">
        <v>6765</v>
      </c>
      <c r="R614" s="94">
        <f t="shared" si="30"/>
        <v>2027</v>
      </c>
      <c r="S614" s="90">
        <v>2023</v>
      </c>
      <c r="T614" s="90">
        <v>8</v>
      </c>
      <c r="U614" s="94">
        <f t="shared" si="31"/>
        <v>2031</v>
      </c>
      <c r="V614" s="374"/>
      <c r="W614" s="374"/>
      <c r="X614" s="374"/>
      <c r="Y614" s="370"/>
    </row>
    <row r="615" spans="1:25" s="43" customFormat="1" ht="30" customHeight="1" x14ac:dyDescent="0.2">
      <c r="A615" s="370"/>
      <c r="B615" s="370"/>
      <c r="C615" s="370"/>
      <c r="D615" s="370"/>
      <c r="E615" s="370"/>
      <c r="F615" s="90" t="s">
        <v>39</v>
      </c>
      <c r="G615" s="91" t="s">
        <v>2286</v>
      </c>
      <c r="H615" s="91" t="s">
        <v>2286</v>
      </c>
      <c r="I615" s="91" t="s">
        <v>6662</v>
      </c>
      <c r="J615" s="92">
        <v>0.15</v>
      </c>
      <c r="K615" s="96" t="s">
        <v>214</v>
      </c>
      <c r="L615" s="96" t="s">
        <v>1264</v>
      </c>
      <c r="M615" s="91" t="s">
        <v>6755</v>
      </c>
      <c r="N615" s="90">
        <v>2023</v>
      </c>
      <c r="O615" s="90">
        <v>2025</v>
      </c>
      <c r="P615" s="92">
        <v>10</v>
      </c>
      <c r="Q615" s="93" t="s">
        <v>253</v>
      </c>
      <c r="R615" s="94">
        <f t="shared" si="30"/>
        <v>2027</v>
      </c>
      <c r="S615" s="90">
        <v>2023</v>
      </c>
      <c r="T615" s="90">
        <v>8</v>
      </c>
      <c r="U615" s="94">
        <f t="shared" si="31"/>
        <v>2031</v>
      </c>
      <c r="V615" s="374"/>
      <c r="W615" s="374"/>
      <c r="X615" s="374"/>
      <c r="Y615" s="370"/>
    </row>
    <row r="616" spans="1:25" s="43" customFormat="1" ht="30" customHeight="1" x14ac:dyDescent="0.2">
      <c r="A616" s="370"/>
      <c r="B616" s="370"/>
      <c r="C616" s="370"/>
      <c r="D616" s="370" t="s">
        <v>6768</v>
      </c>
      <c r="E616" s="370" t="s">
        <v>6750</v>
      </c>
      <c r="F616" s="90" t="s">
        <v>39</v>
      </c>
      <c r="G616" s="91" t="s">
        <v>2286</v>
      </c>
      <c r="H616" s="91" t="s">
        <v>2286</v>
      </c>
      <c r="I616" s="91" t="s">
        <v>6662</v>
      </c>
      <c r="J616" s="92">
        <v>38</v>
      </c>
      <c r="K616" s="96" t="s">
        <v>212</v>
      </c>
      <c r="L616" s="96" t="s">
        <v>314</v>
      </c>
      <c r="M616" s="91" t="s">
        <v>6755</v>
      </c>
      <c r="N616" s="90">
        <v>2023</v>
      </c>
      <c r="O616" s="90">
        <v>2025</v>
      </c>
      <c r="P616" s="92">
        <v>10</v>
      </c>
      <c r="Q616" s="93" t="s">
        <v>6765</v>
      </c>
      <c r="R616" s="94">
        <f t="shared" si="30"/>
        <v>2027</v>
      </c>
      <c r="S616" s="90">
        <v>2023</v>
      </c>
      <c r="T616" s="90">
        <v>8</v>
      </c>
      <c r="U616" s="94">
        <f t="shared" si="31"/>
        <v>2031</v>
      </c>
      <c r="V616" s="374"/>
      <c r="W616" s="374"/>
      <c r="X616" s="374"/>
      <c r="Y616" s="370"/>
    </row>
    <row r="617" spans="1:25" s="43" customFormat="1" ht="30" customHeight="1" x14ac:dyDescent="0.2">
      <c r="A617" s="370"/>
      <c r="B617" s="370"/>
      <c r="C617" s="370"/>
      <c r="D617" s="370"/>
      <c r="E617" s="370"/>
      <c r="F617" s="90" t="s">
        <v>39</v>
      </c>
      <c r="G617" s="91" t="s">
        <v>2286</v>
      </c>
      <c r="H617" s="91" t="s">
        <v>2286</v>
      </c>
      <c r="I617" s="91" t="s">
        <v>6662</v>
      </c>
      <c r="J617" s="92">
        <v>0.4</v>
      </c>
      <c r="K617" s="96" t="s">
        <v>214</v>
      </c>
      <c r="L617" s="96" t="s">
        <v>1264</v>
      </c>
      <c r="M617" s="91" t="s">
        <v>6755</v>
      </c>
      <c r="N617" s="90">
        <v>2023</v>
      </c>
      <c r="O617" s="90">
        <v>2025</v>
      </c>
      <c r="P617" s="92">
        <v>10</v>
      </c>
      <c r="Q617" s="93" t="s">
        <v>253</v>
      </c>
      <c r="R617" s="94">
        <f t="shared" si="30"/>
        <v>2027</v>
      </c>
      <c r="S617" s="90">
        <v>2023</v>
      </c>
      <c r="T617" s="90">
        <v>8</v>
      </c>
      <c r="U617" s="94">
        <f t="shared" si="31"/>
        <v>2031</v>
      </c>
      <c r="V617" s="374"/>
      <c r="W617" s="374"/>
      <c r="X617" s="374"/>
      <c r="Y617" s="370"/>
    </row>
    <row r="618" spans="1:25" s="43" customFormat="1" ht="30" customHeight="1" x14ac:dyDescent="0.2">
      <c r="A618" s="370">
        <v>155</v>
      </c>
      <c r="B618" s="370" t="s">
        <v>6769</v>
      </c>
      <c r="C618" s="370" t="s">
        <v>6770</v>
      </c>
      <c r="D618" s="370" t="s">
        <v>6771</v>
      </c>
      <c r="E618" s="370" t="s">
        <v>6772</v>
      </c>
      <c r="F618" s="90" t="s">
        <v>39</v>
      </c>
      <c r="G618" s="91" t="s">
        <v>250</v>
      </c>
      <c r="H618" s="91" t="s">
        <v>6773</v>
      </c>
      <c r="I618" s="91" t="s">
        <v>6251</v>
      </c>
      <c r="J618" s="92">
        <v>7.3</v>
      </c>
      <c r="K618" s="96" t="s">
        <v>212</v>
      </c>
      <c r="L618" s="96" t="s">
        <v>314</v>
      </c>
      <c r="M618" s="91">
        <v>2014</v>
      </c>
      <c r="N618" s="90">
        <v>2023</v>
      </c>
      <c r="O618" s="90">
        <v>2025</v>
      </c>
      <c r="P618" s="92">
        <v>10</v>
      </c>
      <c r="Q618" s="93" t="s">
        <v>6751</v>
      </c>
      <c r="R618" s="94">
        <f t="shared" si="30"/>
        <v>2024</v>
      </c>
      <c r="S618" s="90">
        <v>2023</v>
      </c>
      <c r="T618" s="90">
        <v>8</v>
      </c>
      <c r="U618" s="94">
        <f t="shared" si="31"/>
        <v>2031</v>
      </c>
      <c r="V618" s="374">
        <v>14</v>
      </c>
      <c r="W618" s="374"/>
      <c r="X618" s="374">
        <v>14</v>
      </c>
      <c r="Y618" s="370" t="s">
        <v>7003</v>
      </c>
    </row>
    <row r="619" spans="1:25" s="43" customFormat="1" ht="30" customHeight="1" x14ac:dyDescent="0.2">
      <c r="A619" s="370"/>
      <c r="B619" s="370"/>
      <c r="C619" s="370"/>
      <c r="D619" s="370"/>
      <c r="E619" s="370"/>
      <c r="F619" s="90" t="s">
        <v>39</v>
      </c>
      <c r="G619" s="91" t="s">
        <v>250</v>
      </c>
      <c r="H619" s="91" t="s">
        <v>6773</v>
      </c>
      <c r="I619" s="91" t="s">
        <v>6251</v>
      </c>
      <c r="J619" s="92">
        <v>0.2</v>
      </c>
      <c r="K619" s="96" t="s">
        <v>214</v>
      </c>
      <c r="L619" s="96" t="s">
        <v>1264</v>
      </c>
      <c r="M619" s="91">
        <v>2014</v>
      </c>
      <c r="N619" s="90">
        <v>2023</v>
      </c>
      <c r="O619" s="90">
        <v>2025</v>
      </c>
      <c r="P619" s="92">
        <v>10</v>
      </c>
      <c r="Q619" s="93" t="s">
        <v>6751</v>
      </c>
      <c r="R619" s="94">
        <f t="shared" si="30"/>
        <v>2024</v>
      </c>
      <c r="S619" s="90">
        <v>2023</v>
      </c>
      <c r="T619" s="90">
        <v>8</v>
      </c>
      <c r="U619" s="94">
        <f t="shared" si="31"/>
        <v>2031</v>
      </c>
      <c r="V619" s="374"/>
      <c r="W619" s="374"/>
      <c r="X619" s="374"/>
      <c r="Y619" s="370"/>
    </row>
    <row r="620" spans="1:25" s="43" customFormat="1" ht="30" customHeight="1" x14ac:dyDescent="0.2">
      <c r="A620" s="370"/>
      <c r="B620" s="370"/>
      <c r="C620" s="370"/>
      <c r="D620" s="90" t="s">
        <v>6774</v>
      </c>
      <c r="E620" s="370"/>
      <c r="F620" s="90" t="s">
        <v>39</v>
      </c>
      <c r="G620" s="91" t="s">
        <v>250</v>
      </c>
      <c r="H620" s="91" t="s">
        <v>6773</v>
      </c>
      <c r="I620" s="91" t="s">
        <v>6251</v>
      </c>
      <c r="J620" s="92">
        <v>3.2</v>
      </c>
      <c r="K620" s="96" t="s">
        <v>212</v>
      </c>
      <c r="L620" s="96" t="s">
        <v>314</v>
      </c>
      <c r="M620" s="91">
        <v>2014</v>
      </c>
      <c r="N620" s="90">
        <v>2023</v>
      </c>
      <c r="O620" s="90">
        <v>2025</v>
      </c>
      <c r="P620" s="92">
        <v>10</v>
      </c>
      <c r="Q620" s="93" t="s">
        <v>6751</v>
      </c>
      <c r="R620" s="94">
        <f t="shared" si="30"/>
        <v>2024</v>
      </c>
      <c r="S620" s="90">
        <v>2023</v>
      </c>
      <c r="T620" s="90">
        <v>8</v>
      </c>
      <c r="U620" s="94">
        <f t="shared" si="31"/>
        <v>2031</v>
      </c>
      <c r="V620" s="374"/>
      <c r="W620" s="374"/>
      <c r="X620" s="374"/>
      <c r="Y620" s="370"/>
    </row>
    <row r="621" spans="1:25" s="43" customFormat="1" ht="30" customHeight="1" x14ac:dyDescent="0.2">
      <c r="A621" s="370"/>
      <c r="B621" s="370"/>
      <c r="C621" s="370"/>
      <c r="D621" s="370" t="s">
        <v>5888</v>
      </c>
      <c r="E621" s="370"/>
      <c r="F621" s="90" t="s">
        <v>39</v>
      </c>
      <c r="G621" s="91" t="s">
        <v>511</v>
      </c>
      <c r="H621" s="91" t="s">
        <v>2298</v>
      </c>
      <c r="I621" s="91" t="s">
        <v>6662</v>
      </c>
      <c r="J621" s="92">
        <v>4.7</v>
      </c>
      <c r="K621" s="96" t="s">
        <v>212</v>
      </c>
      <c r="L621" s="96" t="s">
        <v>314</v>
      </c>
      <c r="M621" s="91">
        <v>2014</v>
      </c>
      <c r="N621" s="90">
        <v>2023</v>
      </c>
      <c r="O621" s="90">
        <v>2025</v>
      </c>
      <c r="P621" s="92">
        <v>10</v>
      </c>
      <c r="Q621" s="93" t="s">
        <v>6751</v>
      </c>
      <c r="R621" s="94">
        <f t="shared" si="30"/>
        <v>2024</v>
      </c>
      <c r="S621" s="90">
        <v>2023</v>
      </c>
      <c r="T621" s="90">
        <v>8</v>
      </c>
      <c r="U621" s="94">
        <f t="shared" si="31"/>
        <v>2031</v>
      </c>
      <c r="V621" s="374"/>
      <c r="W621" s="374"/>
      <c r="X621" s="374"/>
      <c r="Y621" s="370"/>
    </row>
    <row r="622" spans="1:25" s="43" customFormat="1" ht="30" customHeight="1" x14ac:dyDescent="0.2">
      <c r="A622" s="370"/>
      <c r="B622" s="370"/>
      <c r="C622" s="370"/>
      <c r="D622" s="370"/>
      <c r="E622" s="370"/>
      <c r="F622" s="90" t="s">
        <v>39</v>
      </c>
      <c r="G622" s="91" t="s">
        <v>511</v>
      </c>
      <c r="H622" s="91" t="s">
        <v>2298</v>
      </c>
      <c r="I622" s="91" t="s">
        <v>6662</v>
      </c>
      <c r="J622" s="92">
        <v>0.2</v>
      </c>
      <c r="K622" s="96" t="s">
        <v>214</v>
      </c>
      <c r="L622" s="96" t="s">
        <v>1264</v>
      </c>
      <c r="M622" s="91">
        <v>2014</v>
      </c>
      <c r="N622" s="90">
        <v>2023</v>
      </c>
      <c r="O622" s="90">
        <v>2025</v>
      </c>
      <c r="P622" s="92">
        <v>10</v>
      </c>
      <c r="Q622" s="93" t="s">
        <v>6751</v>
      </c>
      <c r="R622" s="94">
        <f t="shared" si="30"/>
        <v>2024</v>
      </c>
      <c r="S622" s="90">
        <v>2023</v>
      </c>
      <c r="T622" s="90">
        <v>8</v>
      </c>
      <c r="U622" s="94">
        <f t="shared" si="31"/>
        <v>2031</v>
      </c>
      <c r="V622" s="374"/>
      <c r="W622" s="374"/>
      <c r="X622" s="374"/>
      <c r="Y622" s="370"/>
    </row>
    <row r="623" spans="1:25" s="43" customFormat="1" ht="30" customHeight="1" x14ac:dyDescent="0.2">
      <c r="A623" s="370"/>
      <c r="B623" s="370"/>
      <c r="C623" s="370"/>
      <c r="D623" s="370" t="s">
        <v>5891</v>
      </c>
      <c r="E623" s="370"/>
      <c r="F623" s="90" t="s">
        <v>39</v>
      </c>
      <c r="G623" s="91" t="s">
        <v>6363</v>
      </c>
      <c r="H623" s="91" t="s">
        <v>359</v>
      </c>
      <c r="I623" s="91" t="s">
        <v>6251</v>
      </c>
      <c r="J623" s="92">
        <v>70.3</v>
      </c>
      <c r="K623" s="96" t="s">
        <v>212</v>
      </c>
      <c r="L623" s="96" t="s">
        <v>314</v>
      </c>
      <c r="M623" s="91">
        <v>2014</v>
      </c>
      <c r="N623" s="90">
        <v>2023</v>
      </c>
      <c r="O623" s="90">
        <v>2025</v>
      </c>
      <c r="P623" s="92">
        <v>10</v>
      </c>
      <c r="Q623" s="93" t="s">
        <v>6751</v>
      </c>
      <c r="R623" s="94">
        <f t="shared" si="30"/>
        <v>2024</v>
      </c>
      <c r="S623" s="90">
        <v>2023</v>
      </c>
      <c r="T623" s="90">
        <v>8</v>
      </c>
      <c r="U623" s="94">
        <f t="shared" si="31"/>
        <v>2031</v>
      </c>
      <c r="V623" s="374"/>
      <c r="W623" s="374"/>
      <c r="X623" s="374"/>
      <c r="Y623" s="370"/>
    </row>
    <row r="624" spans="1:25" s="43" customFormat="1" ht="30" customHeight="1" x14ac:dyDescent="0.2">
      <c r="A624" s="370"/>
      <c r="B624" s="370"/>
      <c r="C624" s="370"/>
      <c r="D624" s="370"/>
      <c r="E624" s="370"/>
      <c r="F624" s="90" t="s">
        <v>39</v>
      </c>
      <c r="G624" s="91" t="s">
        <v>6363</v>
      </c>
      <c r="H624" s="91" t="s">
        <v>359</v>
      </c>
      <c r="I624" s="91" t="s">
        <v>6251</v>
      </c>
      <c r="J624" s="92">
        <v>0.5</v>
      </c>
      <c r="K624" s="96" t="s">
        <v>3493</v>
      </c>
      <c r="L624" s="96" t="s">
        <v>1264</v>
      </c>
      <c r="M624" s="91">
        <v>2014</v>
      </c>
      <c r="N624" s="90">
        <v>2023</v>
      </c>
      <c r="O624" s="90">
        <v>2025</v>
      </c>
      <c r="P624" s="92">
        <v>10</v>
      </c>
      <c r="Q624" s="93" t="s">
        <v>6751</v>
      </c>
      <c r="R624" s="94">
        <f t="shared" si="30"/>
        <v>2024</v>
      </c>
      <c r="S624" s="90">
        <v>2023</v>
      </c>
      <c r="T624" s="90">
        <v>8</v>
      </c>
      <c r="U624" s="94">
        <f t="shared" si="31"/>
        <v>2031</v>
      </c>
      <c r="V624" s="374"/>
      <c r="W624" s="374"/>
      <c r="X624" s="374"/>
      <c r="Y624" s="370"/>
    </row>
    <row r="625" spans="1:25" s="43" customFormat="1" ht="30" customHeight="1" x14ac:dyDescent="0.2">
      <c r="A625" s="370">
        <v>156</v>
      </c>
      <c r="B625" s="370" t="s">
        <v>6775</v>
      </c>
      <c r="C625" s="370" t="s">
        <v>6776</v>
      </c>
      <c r="D625" s="370" t="s">
        <v>6777</v>
      </c>
      <c r="E625" s="370" t="s">
        <v>6778</v>
      </c>
      <c r="F625" s="90" t="s">
        <v>39</v>
      </c>
      <c r="G625" s="91" t="s">
        <v>6363</v>
      </c>
      <c r="H625" s="91" t="s">
        <v>359</v>
      </c>
      <c r="I625" s="91" t="s">
        <v>6662</v>
      </c>
      <c r="J625" s="92">
        <v>44.4</v>
      </c>
      <c r="K625" s="96" t="s">
        <v>5864</v>
      </c>
      <c r="L625" s="96" t="s">
        <v>314</v>
      </c>
      <c r="M625" s="91">
        <v>2014</v>
      </c>
      <c r="N625" s="90">
        <v>2023</v>
      </c>
      <c r="O625" s="90">
        <v>2025</v>
      </c>
      <c r="P625" s="92">
        <v>10</v>
      </c>
      <c r="Q625" s="93" t="s">
        <v>6751</v>
      </c>
      <c r="R625" s="94">
        <f t="shared" si="30"/>
        <v>2024</v>
      </c>
      <c r="S625" s="90" t="s">
        <v>63</v>
      </c>
      <c r="T625" s="90"/>
      <c r="U625" s="94">
        <f t="shared" si="31"/>
        <v>2024</v>
      </c>
      <c r="V625" s="374">
        <v>31</v>
      </c>
      <c r="W625" s="374">
        <v>40</v>
      </c>
      <c r="X625" s="374">
        <v>71</v>
      </c>
      <c r="Y625" s="370" t="s">
        <v>7003</v>
      </c>
    </row>
    <row r="626" spans="1:25" s="43" customFormat="1" ht="30" customHeight="1" x14ac:dyDescent="0.2">
      <c r="A626" s="370"/>
      <c r="B626" s="370"/>
      <c r="C626" s="370"/>
      <c r="D626" s="370"/>
      <c r="E626" s="370"/>
      <c r="F626" s="90" t="s">
        <v>39</v>
      </c>
      <c r="G626" s="91" t="s">
        <v>6363</v>
      </c>
      <c r="H626" s="91" t="s">
        <v>359</v>
      </c>
      <c r="I626" s="91" t="s">
        <v>6662</v>
      </c>
      <c r="J626" s="92">
        <v>0.4</v>
      </c>
      <c r="K626" s="96" t="s">
        <v>212</v>
      </c>
      <c r="L626" s="96" t="s">
        <v>314</v>
      </c>
      <c r="M626" s="91">
        <v>2014</v>
      </c>
      <c r="N626" s="90">
        <v>2023</v>
      </c>
      <c r="O626" s="90">
        <v>2025</v>
      </c>
      <c r="P626" s="92">
        <v>10</v>
      </c>
      <c r="Q626" s="93" t="s">
        <v>6751</v>
      </c>
      <c r="R626" s="94">
        <f t="shared" si="30"/>
        <v>2024</v>
      </c>
      <c r="S626" s="90" t="s">
        <v>63</v>
      </c>
      <c r="T626" s="90"/>
      <c r="U626" s="94">
        <f t="shared" si="31"/>
        <v>2024</v>
      </c>
      <c r="V626" s="374"/>
      <c r="W626" s="374"/>
      <c r="X626" s="374"/>
      <c r="Y626" s="370"/>
    </row>
    <row r="627" spans="1:25" s="43" customFormat="1" ht="30" customHeight="1" x14ac:dyDescent="0.2">
      <c r="A627" s="370"/>
      <c r="B627" s="370"/>
      <c r="C627" s="370"/>
      <c r="D627" s="370"/>
      <c r="E627" s="370"/>
      <c r="F627" s="90" t="s">
        <v>39</v>
      </c>
      <c r="G627" s="91" t="s">
        <v>6363</v>
      </c>
      <c r="H627" s="91" t="s">
        <v>359</v>
      </c>
      <c r="I627" s="91" t="s">
        <v>6662</v>
      </c>
      <c r="J627" s="92">
        <v>0.7</v>
      </c>
      <c r="K627" s="96" t="s">
        <v>214</v>
      </c>
      <c r="L627" s="96" t="s">
        <v>1264</v>
      </c>
      <c r="M627" s="91">
        <v>2014</v>
      </c>
      <c r="N627" s="90">
        <v>2023</v>
      </c>
      <c r="O627" s="90">
        <v>2025</v>
      </c>
      <c r="P627" s="92">
        <v>10</v>
      </c>
      <c r="Q627" s="93" t="s">
        <v>6751</v>
      </c>
      <c r="R627" s="94">
        <f t="shared" si="30"/>
        <v>2024</v>
      </c>
      <c r="S627" s="90" t="s">
        <v>63</v>
      </c>
      <c r="T627" s="90"/>
      <c r="U627" s="94">
        <f t="shared" si="31"/>
        <v>2024</v>
      </c>
      <c r="V627" s="374"/>
      <c r="W627" s="374"/>
      <c r="X627" s="374"/>
      <c r="Y627" s="370"/>
    </row>
    <row r="628" spans="1:25" s="43" customFormat="1" ht="30" customHeight="1" x14ac:dyDescent="0.2">
      <c r="A628" s="90">
        <v>157</v>
      </c>
      <c r="B628" s="90" t="s">
        <v>6779</v>
      </c>
      <c r="C628" s="90" t="s">
        <v>6780</v>
      </c>
      <c r="D628" s="90" t="s">
        <v>6781</v>
      </c>
      <c r="E628" s="90" t="s">
        <v>6778</v>
      </c>
      <c r="F628" s="90" t="s">
        <v>39</v>
      </c>
      <c r="G628" s="91" t="s">
        <v>6363</v>
      </c>
      <c r="H628" s="91" t="s">
        <v>359</v>
      </c>
      <c r="I628" s="91" t="s">
        <v>6662</v>
      </c>
      <c r="J628" s="92">
        <v>0.1</v>
      </c>
      <c r="K628" s="96" t="s">
        <v>212</v>
      </c>
      <c r="L628" s="96" t="s">
        <v>314</v>
      </c>
      <c r="M628" s="91">
        <v>2014</v>
      </c>
      <c r="N628" s="90">
        <v>2022</v>
      </c>
      <c r="O628" s="90">
        <v>2024</v>
      </c>
      <c r="P628" s="92">
        <v>10</v>
      </c>
      <c r="Q628" s="93" t="s">
        <v>6751</v>
      </c>
      <c r="R628" s="94">
        <f t="shared" si="30"/>
        <v>2024</v>
      </c>
      <c r="S628" s="90" t="s">
        <v>63</v>
      </c>
      <c r="T628" s="90"/>
      <c r="U628" s="94">
        <f t="shared" si="31"/>
        <v>2024</v>
      </c>
      <c r="V628" s="322">
        <v>1</v>
      </c>
      <c r="W628" s="322">
        <v>2</v>
      </c>
      <c r="X628" s="322">
        <v>3</v>
      </c>
      <c r="Y628" s="90" t="s">
        <v>7003</v>
      </c>
    </row>
    <row r="629" spans="1:25" s="43" customFormat="1" ht="30" customHeight="1" x14ac:dyDescent="0.2">
      <c r="A629" s="370">
        <v>158</v>
      </c>
      <c r="B629" s="370" t="s">
        <v>6782</v>
      </c>
      <c r="C629" s="370" t="s">
        <v>6783</v>
      </c>
      <c r="D629" s="370" t="s">
        <v>6784</v>
      </c>
      <c r="E629" s="370" t="s">
        <v>6778</v>
      </c>
      <c r="F629" s="90" t="s">
        <v>39</v>
      </c>
      <c r="G629" s="91" t="s">
        <v>345</v>
      </c>
      <c r="H629" s="91" t="s">
        <v>208</v>
      </c>
      <c r="I629" s="91" t="s">
        <v>6662</v>
      </c>
      <c r="J629" s="92">
        <v>14.7</v>
      </c>
      <c r="K629" s="96" t="s">
        <v>212</v>
      </c>
      <c r="L629" s="96" t="s">
        <v>314</v>
      </c>
      <c r="M629" s="91">
        <v>2014</v>
      </c>
      <c r="N629" s="90">
        <v>2023</v>
      </c>
      <c r="O629" s="90">
        <v>2025</v>
      </c>
      <c r="P629" s="92">
        <v>10</v>
      </c>
      <c r="Q629" s="93" t="s">
        <v>6751</v>
      </c>
      <c r="R629" s="94">
        <f t="shared" si="30"/>
        <v>2024</v>
      </c>
      <c r="S629" s="90">
        <v>2023</v>
      </c>
      <c r="T629" s="90">
        <v>8</v>
      </c>
      <c r="U629" s="94">
        <f t="shared" si="31"/>
        <v>2031</v>
      </c>
      <c r="V629" s="374">
        <v>3</v>
      </c>
      <c r="W629" s="374"/>
      <c r="X629" s="374">
        <v>3</v>
      </c>
      <c r="Y629" s="370" t="s">
        <v>7003</v>
      </c>
    </row>
    <row r="630" spans="1:25" s="43" customFormat="1" ht="30" customHeight="1" x14ac:dyDescent="0.2">
      <c r="A630" s="370"/>
      <c r="B630" s="370"/>
      <c r="C630" s="370"/>
      <c r="D630" s="370"/>
      <c r="E630" s="370"/>
      <c r="F630" s="90" t="s">
        <v>39</v>
      </c>
      <c r="G630" s="91" t="s">
        <v>345</v>
      </c>
      <c r="H630" s="91" t="s">
        <v>208</v>
      </c>
      <c r="I630" s="91" t="s">
        <v>6662</v>
      </c>
      <c r="J630" s="92">
        <v>2.2000000000000002</v>
      </c>
      <c r="K630" s="96" t="s">
        <v>214</v>
      </c>
      <c r="L630" s="96" t="s">
        <v>1264</v>
      </c>
      <c r="M630" s="91">
        <v>2014</v>
      </c>
      <c r="N630" s="90">
        <v>2023</v>
      </c>
      <c r="O630" s="90">
        <v>2025</v>
      </c>
      <c r="P630" s="92">
        <v>10</v>
      </c>
      <c r="Q630" s="93" t="s">
        <v>6751</v>
      </c>
      <c r="R630" s="94">
        <f t="shared" si="30"/>
        <v>2024</v>
      </c>
      <c r="S630" s="90">
        <v>2023</v>
      </c>
      <c r="T630" s="90">
        <v>8</v>
      </c>
      <c r="U630" s="94">
        <f t="shared" si="31"/>
        <v>2031</v>
      </c>
      <c r="V630" s="374"/>
      <c r="W630" s="374"/>
      <c r="X630" s="374"/>
      <c r="Y630" s="370"/>
    </row>
    <row r="631" spans="1:25" s="43" customFormat="1" ht="30" customHeight="1" x14ac:dyDescent="0.2">
      <c r="A631" s="370"/>
      <c r="B631" s="370"/>
      <c r="C631" s="370"/>
      <c r="D631" s="370" t="s">
        <v>6785</v>
      </c>
      <c r="E631" s="370"/>
      <c r="F631" s="90" t="s">
        <v>39</v>
      </c>
      <c r="G631" s="91" t="s">
        <v>2286</v>
      </c>
      <c r="H631" s="91" t="s">
        <v>2286</v>
      </c>
      <c r="I631" s="91" t="s">
        <v>6662</v>
      </c>
      <c r="J631" s="92">
        <v>40.5</v>
      </c>
      <c r="K631" s="96" t="s">
        <v>5864</v>
      </c>
      <c r="L631" s="96" t="s">
        <v>314</v>
      </c>
      <c r="M631" s="91">
        <v>2014</v>
      </c>
      <c r="N631" s="90">
        <v>2023</v>
      </c>
      <c r="O631" s="90">
        <v>2025</v>
      </c>
      <c r="P631" s="92">
        <v>10</v>
      </c>
      <c r="Q631" s="93" t="s">
        <v>6751</v>
      </c>
      <c r="R631" s="94">
        <f t="shared" si="30"/>
        <v>2024</v>
      </c>
      <c r="S631" s="90">
        <v>2023</v>
      </c>
      <c r="T631" s="90">
        <v>8</v>
      </c>
      <c r="U631" s="94">
        <f t="shared" si="31"/>
        <v>2031</v>
      </c>
      <c r="V631" s="374"/>
      <c r="W631" s="374"/>
      <c r="X631" s="374"/>
      <c r="Y631" s="370"/>
    </row>
    <row r="632" spans="1:25" s="43" customFormat="1" ht="30" customHeight="1" x14ac:dyDescent="0.2">
      <c r="A632" s="370"/>
      <c r="B632" s="370"/>
      <c r="C632" s="370"/>
      <c r="D632" s="370"/>
      <c r="E632" s="370"/>
      <c r="F632" s="90" t="s">
        <v>39</v>
      </c>
      <c r="G632" s="91" t="s">
        <v>2286</v>
      </c>
      <c r="H632" s="91" t="s">
        <v>2286</v>
      </c>
      <c r="I632" s="91" t="s">
        <v>6662</v>
      </c>
      <c r="J632" s="92">
        <v>4.0999999999999996</v>
      </c>
      <c r="K632" s="96" t="s">
        <v>212</v>
      </c>
      <c r="L632" s="96" t="s">
        <v>314</v>
      </c>
      <c r="M632" s="91">
        <v>2014</v>
      </c>
      <c r="N632" s="90">
        <v>2023</v>
      </c>
      <c r="O632" s="90">
        <v>2025</v>
      </c>
      <c r="P632" s="92">
        <v>10</v>
      </c>
      <c r="Q632" s="93" t="s">
        <v>6751</v>
      </c>
      <c r="R632" s="94">
        <f t="shared" si="30"/>
        <v>2024</v>
      </c>
      <c r="S632" s="90">
        <v>2023</v>
      </c>
      <c r="T632" s="90">
        <v>8</v>
      </c>
      <c r="U632" s="94">
        <f t="shared" si="31"/>
        <v>2031</v>
      </c>
      <c r="V632" s="374"/>
      <c r="W632" s="374"/>
      <c r="X632" s="374"/>
      <c r="Y632" s="370"/>
    </row>
    <row r="633" spans="1:25" s="43" customFormat="1" ht="30" customHeight="1" x14ac:dyDescent="0.2">
      <c r="A633" s="370"/>
      <c r="B633" s="370"/>
      <c r="C633" s="370"/>
      <c r="D633" s="370"/>
      <c r="E633" s="370"/>
      <c r="F633" s="90" t="s">
        <v>39</v>
      </c>
      <c r="G633" s="91" t="s">
        <v>2286</v>
      </c>
      <c r="H633" s="91" t="s">
        <v>2286</v>
      </c>
      <c r="I633" s="91" t="s">
        <v>6662</v>
      </c>
      <c r="J633" s="92">
        <v>0.5</v>
      </c>
      <c r="K633" s="96" t="s">
        <v>214</v>
      </c>
      <c r="L633" s="96" t="s">
        <v>1264</v>
      </c>
      <c r="M633" s="91">
        <v>2014</v>
      </c>
      <c r="N633" s="90">
        <v>2023</v>
      </c>
      <c r="O633" s="90">
        <v>2025</v>
      </c>
      <c r="P633" s="92">
        <v>10</v>
      </c>
      <c r="Q633" s="93" t="s">
        <v>6751</v>
      </c>
      <c r="R633" s="94">
        <f t="shared" si="30"/>
        <v>2024</v>
      </c>
      <c r="S633" s="90">
        <v>2023</v>
      </c>
      <c r="T633" s="90">
        <v>8</v>
      </c>
      <c r="U633" s="94">
        <f t="shared" si="31"/>
        <v>2031</v>
      </c>
      <c r="V633" s="374"/>
      <c r="W633" s="374"/>
      <c r="X633" s="374"/>
      <c r="Y633" s="370"/>
    </row>
    <row r="634" spans="1:25" s="43" customFormat="1" ht="30" customHeight="1" x14ac:dyDescent="0.2">
      <c r="A634" s="370"/>
      <c r="B634" s="370"/>
      <c r="C634" s="370"/>
      <c r="D634" s="370" t="s">
        <v>6786</v>
      </c>
      <c r="E634" s="370"/>
      <c r="F634" s="90" t="s">
        <v>39</v>
      </c>
      <c r="G634" s="91" t="s">
        <v>2286</v>
      </c>
      <c r="H634" s="91" t="s">
        <v>2286</v>
      </c>
      <c r="I634" s="91" t="s">
        <v>6662</v>
      </c>
      <c r="J634" s="92">
        <v>4.7</v>
      </c>
      <c r="K634" s="96" t="s">
        <v>214</v>
      </c>
      <c r="L634" s="96" t="s">
        <v>1264</v>
      </c>
      <c r="M634" s="91">
        <v>2014</v>
      </c>
      <c r="N634" s="90">
        <v>2023</v>
      </c>
      <c r="O634" s="90">
        <v>2025</v>
      </c>
      <c r="P634" s="92">
        <v>10</v>
      </c>
      <c r="Q634" s="93" t="s">
        <v>6751</v>
      </c>
      <c r="R634" s="94">
        <f t="shared" si="30"/>
        <v>2024</v>
      </c>
      <c r="S634" s="90">
        <v>2023</v>
      </c>
      <c r="T634" s="90">
        <v>8</v>
      </c>
      <c r="U634" s="94">
        <f t="shared" si="31"/>
        <v>2031</v>
      </c>
      <c r="V634" s="374"/>
      <c r="W634" s="374"/>
      <c r="X634" s="374"/>
      <c r="Y634" s="370"/>
    </row>
    <row r="635" spans="1:25" s="43" customFormat="1" ht="30" customHeight="1" x14ac:dyDescent="0.2">
      <c r="A635" s="370"/>
      <c r="B635" s="370"/>
      <c r="C635" s="370"/>
      <c r="D635" s="370"/>
      <c r="E635" s="370"/>
      <c r="F635" s="90" t="s">
        <v>39</v>
      </c>
      <c r="G635" s="91" t="s">
        <v>2286</v>
      </c>
      <c r="H635" s="91" t="s">
        <v>2286</v>
      </c>
      <c r="I635" s="91" t="s">
        <v>6662</v>
      </c>
      <c r="J635" s="92">
        <v>2.2000000000000002</v>
      </c>
      <c r="K635" s="96" t="s">
        <v>3493</v>
      </c>
      <c r="L635" s="96" t="s">
        <v>1264</v>
      </c>
      <c r="M635" s="91">
        <v>2014</v>
      </c>
      <c r="N635" s="90">
        <v>2023</v>
      </c>
      <c r="O635" s="90">
        <v>2025</v>
      </c>
      <c r="P635" s="92">
        <v>10</v>
      </c>
      <c r="Q635" s="93" t="s">
        <v>6751</v>
      </c>
      <c r="R635" s="94">
        <f t="shared" si="30"/>
        <v>2024</v>
      </c>
      <c r="S635" s="90">
        <v>2023</v>
      </c>
      <c r="T635" s="90">
        <v>8</v>
      </c>
      <c r="U635" s="94">
        <f t="shared" si="31"/>
        <v>2031</v>
      </c>
      <c r="V635" s="374"/>
      <c r="W635" s="374"/>
      <c r="X635" s="374"/>
      <c r="Y635" s="370"/>
    </row>
    <row r="636" spans="1:25" s="43" customFormat="1" ht="30" customHeight="1" x14ac:dyDescent="0.2">
      <c r="A636" s="90">
        <v>159</v>
      </c>
      <c r="B636" s="325" t="s">
        <v>6787</v>
      </c>
      <c r="C636" s="90" t="s">
        <v>6788</v>
      </c>
      <c r="D636" s="90" t="s">
        <v>6789</v>
      </c>
      <c r="E636" s="90" t="s">
        <v>6790</v>
      </c>
      <c r="F636" s="90" t="s">
        <v>88</v>
      </c>
      <c r="G636" s="91" t="s">
        <v>250</v>
      </c>
      <c r="H636" s="91" t="s">
        <v>2298</v>
      </c>
      <c r="I636" s="91" t="s">
        <v>6662</v>
      </c>
      <c r="J636" s="92">
        <v>56.5</v>
      </c>
      <c r="K636" s="96" t="s">
        <v>212</v>
      </c>
      <c r="L636" s="96" t="s">
        <v>215</v>
      </c>
      <c r="M636" s="91">
        <v>2014</v>
      </c>
      <c r="N636" s="90">
        <v>2023</v>
      </c>
      <c r="O636" s="90">
        <v>2025</v>
      </c>
      <c r="P636" s="92">
        <v>8</v>
      </c>
      <c r="Q636" s="93" t="s">
        <v>6133</v>
      </c>
      <c r="R636" s="94">
        <f t="shared" si="30"/>
        <v>2022</v>
      </c>
      <c r="S636" s="90">
        <v>2021</v>
      </c>
      <c r="T636" s="90">
        <v>4</v>
      </c>
      <c r="U636" s="94">
        <f t="shared" si="31"/>
        <v>2025</v>
      </c>
      <c r="V636" s="322">
        <v>10</v>
      </c>
      <c r="W636" s="322">
        <v>10</v>
      </c>
      <c r="X636" s="322">
        <v>20</v>
      </c>
      <c r="Y636" s="90" t="s">
        <v>7003</v>
      </c>
    </row>
    <row r="637" spans="1:25" s="43" customFormat="1" ht="30" customHeight="1" x14ac:dyDescent="0.2">
      <c r="A637" s="90">
        <v>160</v>
      </c>
      <c r="B637" s="325" t="s">
        <v>6791</v>
      </c>
      <c r="C637" s="90" t="s">
        <v>6792</v>
      </c>
      <c r="D637" s="90" t="s">
        <v>6793</v>
      </c>
      <c r="E637" s="90" t="s">
        <v>6790</v>
      </c>
      <c r="F637" s="90" t="s">
        <v>88</v>
      </c>
      <c r="G637" s="91" t="s">
        <v>250</v>
      </c>
      <c r="H637" s="91" t="s">
        <v>2298</v>
      </c>
      <c r="I637" s="91" t="s">
        <v>6662</v>
      </c>
      <c r="J637" s="92">
        <v>0.2</v>
      </c>
      <c r="K637" s="96" t="s">
        <v>5864</v>
      </c>
      <c r="L637" s="96" t="s">
        <v>215</v>
      </c>
      <c r="M637" s="91">
        <v>2014</v>
      </c>
      <c r="N637" s="90">
        <v>2022</v>
      </c>
      <c r="O637" s="90">
        <v>2025</v>
      </c>
      <c r="P637" s="92">
        <v>8</v>
      </c>
      <c r="Q637" s="93" t="s">
        <v>6133</v>
      </c>
      <c r="R637" s="94">
        <f t="shared" si="30"/>
        <v>2022</v>
      </c>
      <c r="S637" s="90">
        <v>2021</v>
      </c>
      <c r="T637" s="90">
        <v>4</v>
      </c>
      <c r="U637" s="94">
        <f t="shared" si="31"/>
        <v>2025</v>
      </c>
      <c r="V637" s="322"/>
      <c r="W637" s="322">
        <v>1</v>
      </c>
      <c r="X637" s="322">
        <v>1</v>
      </c>
      <c r="Y637" s="90" t="s">
        <v>7003</v>
      </c>
    </row>
    <row r="638" spans="1:25" s="43" customFormat="1" ht="30" customHeight="1" x14ac:dyDescent="0.2">
      <c r="A638" s="90">
        <v>161</v>
      </c>
      <c r="B638" s="325" t="s">
        <v>6794</v>
      </c>
      <c r="C638" s="90" t="s">
        <v>6795</v>
      </c>
      <c r="D638" s="90" t="s">
        <v>6796</v>
      </c>
      <c r="E638" s="90" t="s">
        <v>6790</v>
      </c>
      <c r="F638" s="90" t="s">
        <v>88</v>
      </c>
      <c r="G638" s="91" t="s">
        <v>511</v>
      </c>
      <c r="H638" s="91" t="s">
        <v>2298</v>
      </c>
      <c r="I638" s="91" t="s">
        <v>6662</v>
      </c>
      <c r="J638" s="92">
        <v>0.1</v>
      </c>
      <c r="K638" s="96" t="s">
        <v>214</v>
      </c>
      <c r="L638" s="96" t="s">
        <v>314</v>
      </c>
      <c r="M638" s="91">
        <v>2014</v>
      </c>
      <c r="N638" s="90">
        <v>2022</v>
      </c>
      <c r="O638" s="90">
        <v>2025</v>
      </c>
      <c r="P638" s="92">
        <v>8</v>
      </c>
      <c r="Q638" s="93" t="s">
        <v>6133</v>
      </c>
      <c r="R638" s="94">
        <f t="shared" si="30"/>
        <v>2022</v>
      </c>
      <c r="S638" s="90">
        <v>2021</v>
      </c>
      <c r="T638" s="90">
        <v>4</v>
      </c>
      <c r="U638" s="94">
        <f t="shared" si="31"/>
        <v>2025</v>
      </c>
      <c r="V638" s="322">
        <v>1</v>
      </c>
      <c r="W638" s="322">
        <v>1</v>
      </c>
      <c r="X638" s="322">
        <v>2</v>
      </c>
      <c r="Y638" s="90" t="s">
        <v>7003</v>
      </c>
    </row>
    <row r="639" spans="1:25" s="43" customFormat="1" ht="30" customHeight="1" x14ac:dyDescent="0.2">
      <c r="A639" s="370">
        <v>162</v>
      </c>
      <c r="B639" s="390" t="s">
        <v>6797</v>
      </c>
      <c r="C639" s="370" t="s">
        <v>6798</v>
      </c>
      <c r="D639" s="370" t="s">
        <v>6799</v>
      </c>
      <c r="E639" s="370" t="s">
        <v>6800</v>
      </c>
      <c r="F639" s="90" t="s">
        <v>88</v>
      </c>
      <c r="G639" s="91" t="s">
        <v>511</v>
      </c>
      <c r="H639" s="91" t="s">
        <v>2298</v>
      </c>
      <c r="I639" s="91" t="s">
        <v>6662</v>
      </c>
      <c r="J639" s="92">
        <v>0.4</v>
      </c>
      <c r="K639" s="96" t="s">
        <v>212</v>
      </c>
      <c r="L639" s="96" t="s">
        <v>215</v>
      </c>
      <c r="M639" s="91">
        <v>2014</v>
      </c>
      <c r="N639" s="90">
        <v>2024</v>
      </c>
      <c r="O639" s="90">
        <v>2025</v>
      </c>
      <c r="P639" s="92">
        <v>8</v>
      </c>
      <c r="Q639" s="93" t="s">
        <v>6133</v>
      </c>
      <c r="R639" s="94">
        <f t="shared" si="30"/>
        <v>2022</v>
      </c>
      <c r="S639" s="90">
        <v>2021</v>
      </c>
      <c r="T639" s="90">
        <v>4</v>
      </c>
      <c r="U639" s="94">
        <f t="shared" si="31"/>
        <v>2025</v>
      </c>
      <c r="V639" s="374"/>
      <c r="W639" s="374">
        <v>7</v>
      </c>
      <c r="X639" s="374">
        <v>7</v>
      </c>
      <c r="Y639" s="370" t="s">
        <v>7003</v>
      </c>
    </row>
    <row r="640" spans="1:25" s="43" customFormat="1" ht="30" customHeight="1" x14ac:dyDescent="0.2">
      <c r="A640" s="370"/>
      <c r="B640" s="390"/>
      <c r="C640" s="370"/>
      <c r="D640" s="370"/>
      <c r="E640" s="370"/>
      <c r="F640" s="90" t="s">
        <v>88</v>
      </c>
      <c r="G640" s="91" t="s">
        <v>511</v>
      </c>
      <c r="H640" s="91" t="s">
        <v>2298</v>
      </c>
      <c r="I640" s="91" t="s">
        <v>6662</v>
      </c>
      <c r="J640" s="92">
        <v>0.1</v>
      </c>
      <c r="K640" s="96" t="s">
        <v>214</v>
      </c>
      <c r="L640" s="96" t="s">
        <v>314</v>
      </c>
      <c r="M640" s="91">
        <v>2014</v>
      </c>
      <c r="N640" s="90">
        <v>2024</v>
      </c>
      <c r="O640" s="90">
        <v>2025</v>
      </c>
      <c r="P640" s="92">
        <v>8</v>
      </c>
      <c r="Q640" s="93" t="s">
        <v>6133</v>
      </c>
      <c r="R640" s="94">
        <f t="shared" si="30"/>
        <v>2022</v>
      </c>
      <c r="S640" s="90">
        <v>2021</v>
      </c>
      <c r="T640" s="90">
        <v>4</v>
      </c>
      <c r="U640" s="94">
        <f t="shared" si="31"/>
        <v>2025</v>
      </c>
      <c r="V640" s="374"/>
      <c r="W640" s="374"/>
      <c r="X640" s="374"/>
      <c r="Y640" s="370"/>
    </row>
    <row r="641" spans="1:25" s="43" customFormat="1" ht="30" customHeight="1" x14ac:dyDescent="0.2">
      <c r="A641" s="370">
        <v>163</v>
      </c>
      <c r="B641" s="390" t="s">
        <v>6801</v>
      </c>
      <c r="C641" s="370" t="s">
        <v>6802</v>
      </c>
      <c r="D641" s="370" t="s">
        <v>6803</v>
      </c>
      <c r="E641" s="370" t="s">
        <v>6804</v>
      </c>
      <c r="F641" s="90" t="s">
        <v>88</v>
      </c>
      <c r="G641" s="91" t="s">
        <v>511</v>
      </c>
      <c r="H641" s="91" t="s">
        <v>2298</v>
      </c>
      <c r="I641" s="91" t="s">
        <v>6662</v>
      </c>
      <c r="J641" s="92">
        <v>3</v>
      </c>
      <c r="K641" s="96" t="s">
        <v>212</v>
      </c>
      <c r="L641" s="96" t="s">
        <v>215</v>
      </c>
      <c r="M641" s="91">
        <v>2014</v>
      </c>
      <c r="N641" s="90">
        <v>2023</v>
      </c>
      <c r="O641" s="90">
        <v>2025</v>
      </c>
      <c r="P641" s="92">
        <v>8</v>
      </c>
      <c r="Q641" s="93" t="s">
        <v>6133</v>
      </c>
      <c r="R641" s="94">
        <f t="shared" si="30"/>
        <v>2022</v>
      </c>
      <c r="S641" s="90">
        <v>2021</v>
      </c>
      <c r="T641" s="90">
        <v>4</v>
      </c>
      <c r="U641" s="94">
        <f t="shared" si="31"/>
        <v>2025</v>
      </c>
      <c r="V641" s="374">
        <v>12</v>
      </c>
      <c r="W641" s="374">
        <v>14</v>
      </c>
      <c r="X641" s="374">
        <v>26</v>
      </c>
      <c r="Y641" s="370" t="s">
        <v>7003</v>
      </c>
    </row>
    <row r="642" spans="1:25" s="43" customFormat="1" ht="30" customHeight="1" x14ac:dyDescent="0.2">
      <c r="A642" s="370"/>
      <c r="B642" s="390"/>
      <c r="C642" s="370"/>
      <c r="D642" s="370"/>
      <c r="E642" s="370"/>
      <c r="F642" s="90" t="s">
        <v>88</v>
      </c>
      <c r="G642" s="91" t="s">
        <v>511</v>
      </c>
      <c r="H642" s="91" t="s">
        <v>2298</v>
      </c>
      <c r="I642" s="91" t="s">
        <v>6662</v>
      </c>
      <c r="J642" s="92">
        <v>0.2</v>
      </c>
      <c r="K642" s="96" t="s">
        <v>214</v>
      </c>
      <c r="L642" s="96" t="s">
        <v>314</v>
      </c>
      <c r="M642" s="91">
        <v>2014</v>
      </c>
      <c r="N642" s="90">
        <v>2023</v>
      </c>
      <c r="O642" s="90">
        <v>2025</v>
      </c>
      <c r="P642" s="92">
        <v>8</v>
      </c>
      <c r="Q642" s="93" t="s">
        <v>6133</v>
      </c>
      <c r="R642" s="94">
        <f t="shared" si="30"/>
        <v>2022</v>
      </c>
      <c r="S642" s="90">
        <v>2021</v>
      </c>
      <c r="T642" s="90">
        <v>4</v>
      </c>
      <c r="U642" s="94">
        <f t="shared" si="31"/>
        <v>2025</v>
      </c>
      <c r="V642" s="374"/>
      <c r="W642" s="374"/>
      <c r="X642" s="374"/>
      <c r="Y642" s="370"/>
    </row>
    <row r="643" spans="1:25" s="43" customFormat="1" ht="30" customHeight="1" x14ac:dyDescent="0.2">
      <c r="A643" s="370"/>
      <c r="B643" s="390"/>
      <c r="C643" s="370"/>
      <c r="D643" s="370" t="s">
        <v>6805</v>
      </c>
      <c r="E643" s="370"/>
      <c r="F643" s="90" t="s">
        <v>88</v>
      </c>
      <c r="G643" s="91" t="s">
        <v>211</v>
      </c>
      <c r="H643" s="91" t="s">
        <v>359</v>
      </c>
      <c r="I643" s="91" t="s">
        <v>6216</v>
      </c>
      <c r="J643" s="92">
        <v>18.3</v>
      </c>
      <c r="K643" s="96" t="s">
        <v>2250</v>
      </c>
      <c r="L643" s="96" t="s">
        <v>1298</v>
      </c>
      <c r="M643" s="91">
        <v>2014</v>
      </c>
      <c r="N643" s="90">
        <v>2023</v>
      </c>
      <c r="O643" s="90">
        <v>2025</v>
      </c>
      <c r="P643" s="92">
        <v>8</v>
      </c>
      <c r="Q643" s="93" t="s">
        <v>6133</v>
      </c>
      <c r="R643" s="94">
        <f t="shared" si="30"/>
        <v>2022</v>
      </c>
      <c r="S643" s="90">
        <v>2021</v>
      </c>
      <c r="T643" s="90">
        <v>4</v>
      </c>
      <c r="U643" s="94">
        <f t="shared" si="31"/>
        <v>2025</v>
      </c>
      <c r="V643" s="374"/>
      <c r="W643" s="374"/>
      <c r="X643" s="374"/>
      <c r="Y643" s="370"/>
    </row>
    <row r="644" spans="1:25" s="43" customFormat="1" ht="30" customHeight="1" x14ac:dyDescent="0.2">
      <c r="A644" s="370"/>
      <c r="B644" s="390"/>
      <c r="C644" s="370"/>
      <c r="D644" s="370"/>
      <c r="E644" s="370"/>
      <c r="F644" s="90" t="s">
        <v>88</v>
      </c>
      <c r="G644" s="91" t="s">
        <v>211</v>
      </c>
      <c r="H644" s="91" t="s">
        <v>359</v>
      </c>
      <c r="I644" s="91" t="s">
        <v>6216</v>
      </c>
      <c r="J644" s="92">
        <v>2.5</v>
      </c>
      <c r="K644" s="96" t="s">
        <v>212</v>
      </c>
      <c r="L644" s="96" t="s">
        <v>215</v>
      </c>
      <c r="M644" s="91">
        <v>2014</v>
      </c>
      <c r="N644" s="90">
        <v>2023</v>
      </c>
      <c r="O644" s="90">
        <v>2025</v>
      </c>
      <c r="P644" s="92">
        <v>8</v>
      </c>
      <c r="Q644" s="93" t="s">
        <v>6133</v>
      </c>
      <c r="R644" s="94">
        <f t="shared" si="30"/>
        <v>2022</v>
      </c>
      <c r="S644" s="90">
        <v>2021</v>
      </c>
      <c r="T644" s="90">
        <v>4</v>
      </c>
      <c r="U644" s="94">
        <f t="shared" si="31"/>
        <v>2025</v>
      </c>
      <c r="V644" s="374"/>
      <c r="W644" s="374"/>
      <c r="X644" s="374"/>
      <c r="Y644" s="370"/>
    </row>
    <row r="645" spans="1:25" s="43" customFormat="1" ht="30" customHeight="1" x14ac:dyDescent="0.2">
      <c r="A645" s="370"/>
      <c r="B645" s="390"/>
      <c r="C645" s="370"/>
      <c r="D645" s="370"/>
      <c r="E645" s="370"/>
      <c r="F645" s="90" t="s">
        <v>88</v>
      </c>
      <c r="G645" s="91" t="s">
        <v>211</v>
      </c>
      <c r="H645" s="91" t="s">
        <v>359</v>
      </c>
      <c r="I645" s="91" t="s">
        <v>6216</v>
      </c>
      <c r="J645" s="92">
        <v>1.9</v>
      </c>
      <c r="K645" s="96" t="s">
        <v>214</v>
      </c>
      <c r="L645" s="96" t="s">
        <v>314</v>
      </c>
      <c r="M645" s="91">
        <v>2014</v>
      </c>
      <c r="N645" s="90">
        <v>2023</v>
      </c>
      <c r="O645" s="90">
        <v>2025</v>
      </c>
      <c r="P645" s="92">
        <v>8</v>
      </c>
      <c r="Q645" s="93" t="s">
        <v>6133</v>
      </c>
      <c r="R645" s="94">
        <f t="shared" si="30"/>
        <v>2022</v>
      </c>
      <c r="S645" s="90">
        <v>2021</v>
      </c>
      <c r="T645" s="90">
        <v>4</v>
      </c>
      <c r="U645" s="94">
        <f t="shared" si="31"/>
        <v>2025</v>
      </c>
      <c r="V645" s="374"/>
      <c r="W645" s="374"/>
      <c r="X645" s="374"/>
      <c r="Y645" s="370"/>
    </row>
    <row r="646" spans="1:25" s="43" customFormat="1" ht="30" customHeight="1" x14ac:dyDescent="0.2">
      <c r="A646" s="370">
        <v>164</v>
      </c>
      <c r="B646" s="370" t="s">
        <v>6806</v>
      </c>
      <c r="C646" s="370" t="s">
        <v>6807</v>
      </c>
      <c r="D646" s="370" t="s">
        <v>6808</v>
      </c>
      <c r="E646" s="370" t="s">
        <v>6804</v>
      </c>
      <c r="F646" s="90" t="s">
        <v>88</v>
      </c>
      <c r="G646" s="91" t="s">
        <v>211</v>
      </c>
      <c r="H646" s="91" t="s">
        <v>359</v>
      </c>
      <c r="I646" s="91" t="s">
        <v>1115</v>
      </c>
      <c r="J646" s="92">
        <v>65.7</v>
      </c>
      <c r="K646" s="96" t="s">
        <v>2250</v>
      </c>
      <c r="L646" s="96" t="s">
        <v>1298</v>
      </c>
      <c r="M646" s="91">
        <v>2014</v>
      </c>
      <c r="N646" s="90">
        <v>2023</v>
      </c>
      <c r="O646" s="90">
        <v>2025</v>
      </c>
      <c r="P646" s="92">
        <v>8</v>
      </c>
      <c r="Q646" s="93" t="s">
        <v>6133</v>
      </c>
      <c r="R646" s="94">
        <f t="shared" si="30"/>
        <v>2022</v>
      </c>
      <c r="S646" s="90">
        <v>2021</v>
      </c>
      <c r="T646" s="90">
        <v>4</v>
      </c>
      <c r="U646" s="94">
        <f t="shared" si="31"/>
        <v>2025</v>
      </c>
      <c r="V646" s="374">
        <v>42</v>
      </c>
      <c r="W646" s="374">
        <v>63</v>
      </c>
      <c r="X646" s="374">
        <v>105</v>
      </c>
      <c r="Y646" s="370" t="s">
        <v>7003</v>
      </c>
    </row>
    <row r="647" spans="1:25" s="43" customFormat="1" ht="30" customHeight="1" x14ac:dyDescent="0.2">
      <c r="A647" s="370"/>
      <c r="B647" s="370"/>
      <c r="C647" s="370"/>
      <c r="D647" s="370"/>
      <c r="E647" s="370"/>
      <c r="F647" s="90" t="s">
        <v>88</v>
      </c>
      <c r="G647" s="91" t="s">
        <v>211</v>
      </c>
      <c r="H647" s="91" t="s">
        <v>359</v>
      </c>
      <c r="I647" s="91" t="s">
        <v>1115</v>
      </c>
      <c r="J647" s="92">
        <v>2.7</v>
      </c>
      <c r="K647" s="96" t="s">
        <v>5864</v>
      </c>
      <c r="L647" s="96" t="s">
        <v>215</v>
      </c>
      <c r="M647" s="91">
        <v>2014</v>
      </c>
      <c r="N647" s="90">
        <v>2023</v>
      </c>
      <c r="O647" s="90">
        <v>2025</v>
      </c>
      <c r="P647" s="92">
        <v>8</v>
      </c>
      <c r="Q647" s="93" t="s">
        <v>6133</v>
      </c>
      <c r="R647" s="94">
        <f t="shared" si="30"/>
        <v>2022</v>
      </c>
      <c r="S647" s="90">
        <v>2021</v>
      </c>
      <c r="T647" s="90">
        <v>4</v>
      </c>
      <c r="U647" s="94">
        <f t="shared" si="31"/>
        <v>2025</v>
      </c>
      <c r="V647" s="374"/>
      <c r="W647" s="374"/>
      <c r="X647" s="374"/>
      <c r="Y647" s="370"/>
    </row>
    <row r="648" spans="1:25" s="43" customFormat="1" ht="30" customHeight="1" x14ac:dyDescent="0.2">
      <c r="A648" s="370"/>
      <c r="B648" s="370"/>
      <c r="C648" s="370"/>
      <c r="D648" s="370"/>
      <c r="E648" s="370"/>
      <c r="F648" s="90" t="s">
        <v>88</v>
      </c>
      <c r="G648" s="91" t="s">
        <v>211</v>
      </c>
      <c r="H648" s="91" t="s">
        <v>359</v>
      </c>
      <c r="I648" s="91" t="s">
        <v>1115</v>
      </c>
      <c r="J648" s="92">
        <v>2.5</v>
      </c>
      <c r="K648" s="96" t="s">
        <v>212</v>
      </c>
      <c r="L648" s="96" t="s">
        <v>215</v>
      </c>
      <c r="M648" s="91">
        <v>2014</v>
      </c>
      <c r="N648" s="90">
        <v>2023</v>
      </c>
      <c r="O648" s="90">
        <v>2025</v>
      </c>
      <c r="P648" s="92">
        <v>8</v>
      </c>
      <c r="Q648" s="93" t="s">
        <v>6133</v>
      </c>
      <c r="R648" s="94">
        <f t="shared" si="30"/>
        <v>2022</v>
      </c>
      <c r="S648" s="90">
        <v>2021</v>
      </c>
      <c r="T648" s="90">
        <v>4</v>
      </c>
      <c r="U648" s="94">
        <f t="shared" si="31"/>
        <v>2025</v>
      </c>
      <c r="V648" s="374"/>
      <c r="W648" s="374"/>
      <c r="X648" s="374"/>
      <c r="Y648" s="370"/>
    </row>
    <row r="649" spans="1:25" s="43" customFormat="1" ht="30" customHeight="1" x14ac:dyDescent="0.2">
      <c r="A649" s="370"/>
      <c r="B649" s="370"/>
      <c r="C649" s="370"/>
      <c r="D649" s="370"/>
      <c r="E649" s="370"/>
      <c r="F649" s="90" t="s">
        <v>88</v>
      </c>
      <c r="G649" s="91" t="s">
        <v>211</v>
      </c>
      <c r="H649" s="91" t="s">
        <v>359</v>
      </c>
      <c r="I649" s="91" t="s">
        <v>1115</v>
      </c>
      <c r="J649" s="92">
        <v>0.2</v>
      </c>
      <c r="K649" s="96" t="s">
        <v>214</v>
      </c>
      <c r="L649" s="96" t="s">
        <v>314</v>
      </c>
      <c r="M649" s="91">
        <v>2014</v>
      </c>
      <c r="N649" s="90">
        <v>2023</v>
      </c>
      <c r="O649" s="90">
        <v>2025</v>
      </c>
      <c r="P649" s="92">
        <v>8</v>
      </c>
      <c r="Q649" s="93" t="s">
        <v>6133</v>
      </c>
      <c r="R649" s="94">
        <f t="shared" si="30"/>
        <v>2022</v>
      </c>
      <c r="S649" s="90">
        <v>2021</v>
      </c>
      <c r="T649" s="90">
        <v>4</v>
      </c>
      <c r="U649" s="94">
        <f t="shared" si="31"/>
        <v>2025</v>
      </c>
      <c r="V649" s="374"/>
      <c r="W649" s="374"/>
      <c r="X649" s="374"/>
      <c r="Y649" s="370"/>
    </row>
    <row r="650" spans="1:25" s="43" customFormat="1" ht="30" customHeight="1" x14ac:dyDescent="0.2">
      <c r="A650" s="370">
        <v>165</v>
      </c>
      <c r="B650" s="370" t="s">
        <v>6809</v>
      </c>
      <c r="C650" s="370" t="s">
        <v>6810</v>
      </c>
      <c r="D650" s="370" t="s">
        <v>6811</v>
      </c>
      <c r="E650" s="370" t="s">
        <v>6790</v>
      </c>
      <c r="F650" s="90" t="s">
        <v>88</v>
      </c>
      <c r="G650" s="91" t="s">
        <v>511</v>
      </c>
      <c r="H650" s="91" t="s">
        <v>2298</v>
      </c>
      <c r="I650" s="91" t="s">
        <v>6662</v>
      </c>
      <c r="J650" s="92">
        <v>0.4</v>
      </c>
      <c r="K650" s="96" t="s">
        <v>2110</v>
      </c>
      <c r="L650" s="96" t="s">
        <v>215</v>
      </c>
      <c r="M650" s="91">
        <v>2014</v>
      </c>
      <c r="N650" s="370">
        <v>2023</v>
      </c>
      <c r="O650" s="370">
        <v>2025</v>
      </c>
      <c r="P650" s="92">
        <v>8</v>
      </c>
      <c r="Q650" s="93" t="s">
        <v>6133</v>
      </c>
      <c r="R650" s="94">
        <f t="shared" ref="R650:R713" si="32">IF(M650="","",M650+P650)</f>
        <v>2022</v>
      </c>
      <c r="S650" s="90">
        <v>2021</v>
      </c>
      <c r="T650" s="90">
        <v>4</v>
      </c>
      <c r="U650" s="94">
        <f t="shared" si="31"/>
        <v>2025</v>
      </c>
      <c r="V650" s="374">
        <v>35</v>
      </c>
      <c r="W650" s="374">
        <f>X650-V650</f>
        <v>82</v>
      </c>
      <c r="X650" s="374">
        <v>117</v>
      </c>
      <c r="Y650" s="370" t="s">
        <v>7003</v>
      </c>
    </row>
    <row r="651" spans="1:25" s="43" customFormat="1" ht="30" customHeight="1" x14ac:dyDescent="0.2">
      <c r="A651" s="370"/>
      <c r="B651" s="370"/>
      <c r="C651" s="370"/>
      <c r="D651" s="370"/>
      <c r="E651" s="370"/>
      <c r="F651" s="90" t="s">
        <v>88</v>
      </c>
      <c r="G651" s="91" t="s">
        <v>511</v>
      </c>
      <c r="H651" s="91" t="s">
        <v>2298</v>
      </c>
      <c r="I651" s="91" t="s">
        <v>6662</v>
      </c>
      <c r="J651" s="92">
        <v>0.3</v>
      </c>
      <c r="K651" s="96" t="s">
        <v>5864</v>
      </c>
      <c r="L651" s="96" t="s">
        <v>215</v>
      </c>
      <c r="M651" s="91">
        <v>2014</v>
      </c>
      <c r="N651" s="370"/>
      <c r="O651" s="370"/>
      <c r="P651" s="92">
        <v>8</v>
      </c>
      <c r="Q651" s="93" t="s">
        <v>6133</v>
      </c>
      <c r="R651" s="94">
        <f t="shared" si="32"/>
        <v>2022</v>
      </c>
      <c r="S651" s="90">
        <v>2021</v>
      </c>
      <c r="T651" s="90">
        <v>4</v>
      </c>
      <c r="U651" s="94">
        <f t="shared" si="31"/>
        <v>2025</v>
      </c>
      <c r="V651" s="374"/>
      <c r="W651" s="374"/>
      <c r="X651" s="374"/>
      <c r="Y651" s="370"/>
    </row>
    <row r="652" spans="1:25" s="43" customFormat="1" ht="30" customHeight="1" x14ac:dyDescent="0.2">
      <c r="A652" s="370"/>
      <c r="B652" s="370"/>
      <c r="C652" s="370"/>
      <c r="D652" s="370"/>
      <c r="E652" s="370"/>
      <c r="F652" s="90" t="s">
        <v>88</v>
      </c>
      <c r="G652" s="91" t="s">
        <v>511</v>
      </c>
      <c r="H652" s="91" t="s">
        <v>2298</v>
      </c>
      <c r="I652" s="91" t="s">
        <v>6662</v>
      </c>
      <c r="J652" s="92">
        <v>111.2</v>
      </c>
      <c r="K652" s="96" t="s">
        <v>212</v>
      </c>
      <c r="L652" s="96" t="s">
        <v>215</v>
      </c>
      <c r="M652" s="91">
        <v>2014</v>
      </c>
      <c r="N652" s="370"/>
      <c r="O652" s="370"/>
      <c r="P652" s="92">
        <v>8</v>
      </c>
      <c r="Q652" s="93" t="s">
        <v>6133</v>
      </c>
      <c r="R652" s="94">
        <f t="shared" si="32"/>
        <v>2022</v>
      </c>
      <c r="S652" s="90">
        <v>2021</v>
      </c>
      <c r="T652" s="90">
        <v>4</v>
      </c>
      <c r="U652" s="94">
        <f t="shared" si="31"/>
        <v>2025</v>
      </c>
      <c r="V652" s="374"/>
      <c r="W652" s="374"/>
      <c r="X652" s="374"/>
      <c r="Y652" s="370"/>
    </row>
    <row r="653" spans="1:25" s="43" customFormat="1" ht="30" customHeight="1" x14ac:dyDescent="0.2">
      <c r="A653" s="370"/>
      <c r="B653" s="370"/>
      <c r="C653" s="370"/>
      <c r="D653" s="370"/>
      <c r="E653" s="370"/>
      <c r="F653" s="90" t="s">
        <v>88</v>
      </c>
      <c r="G653" s="91" t="s">
        <v>511</v>
      </c>
      <c r="H653" s="91" t="s">
        <v>2298</v>
      </c>
      <c r="I653" s="91" t="s">
        <v>6662</v>
      </c>
      <c r="J653" s="92">
        <v>1.2</v>
      </c>
      <c r="K653" s="96" t="s">
        <v>214</v>
      </c>
      <c r="L653" s="96" t="s">
        <v>314</v>
      </c>
      <c r="M653" s="91">
        <v>2014</v>
      </c>
      <c r="N653" s="370"/>
      <c r="O653" s="370"/>
      <c r="P653" s="92">
        <v>8</v>
      </c>
      <c r="Q653" s="93" t="s">
        <v>6133</v>
      </c>
      <c r="R653" s="94">
        <f t="shared" si="32"/>
        <v>2022</v>
      </c>
      <c r="S653" s="90">
        <v>2021</v>
      </c>
      <c r="T653" s="90">
        <v>4</v>
      </c>
      <c r="U653" s="94">
        <f t="shared" si="31"/>
        <v>2025</v>
      </c>
      <c r="V653" s="374"/>
      <c r="W653" s="374"/>
      <c r="X653" s="374"/>
      <c r="Y653" s="370"/>
    </row>
    <row r="654" spans="1:25" s="43" customFormat="1" ht="30" customHeight="1" x14ac:dyDescent="0.2">
      <c r="A654" s="370"/>
      <c r="B654" s="370"/>
      <c r="C654" s="370"/>
      <c r="D654" s="370" t="s">
        <v>6812</v>
      </c>
      <c r="E654" s="370"/>
      <c r="F654" s="90" t="s">
        <v>88</v>
      </c>
      <c r="G654" s="91" t="s">
        <v>511</v>
      </c>
      <c r="H654" s="91" t="s">
        <v>2298</v>
      </c>
      <c r="I654" s="91" t="s">
        <v>6662</v>
      </c>
      <c r="J654" s="92">
        <v>8.8000000000000007</v>
      </c>
      <c r="K654" s="96" t="s">
        <v>214</v>
      </c>
      <c r="L654" s="96" t="s">
        <v>314</v>
      </c>
      <c r="M654" s="91">
        <v>2014</v>
      </c>
      <c r="N654" s="370"/>
      <c r="O654" s="370"/>
      <c r="P654" s="92">
        <v>8</v>
      </c>
      <c r="Q654" s="93" t="s">
        <v>6133</v>
      </c>
      <c r="R654" s="94">
        <f t="shared" si="32"/>
        <v>2022</v>
      </c>
      <c r="S654" s="90">
        <v>2021</v>
      </c>
      <c r="T654" s="90">
        <v>4</v>
      </c>
      <c r="U654" s="94">
        <f t="shared" si="31"/>
        <v>2025</v>
      </c>
      <c r="V654" s="374"/>
      <c r="W654" s="374"/>
      <c r="X654" s="374"/>
      <c r="Y654" s="370"/>
    </row>
    <row r="655" spans="1:25" s="43" customFormat="1" ht="30" customHeight="1" x14ac:dyDescent="0.2">
      <c r="A655" s="370"/>
      <c r="B655" s="370"/>
      <c r="C655" s="370"/>
      <c r="D655" s="370"/>
      <c r="E655" s="370"/>
      <c r="F655" s="90" t="s">
        <v>88</v>
      </c>
      <c r="G655" s="91" t="s">
        <v>511</v>
      </c>
      <c r="H655" s="91" t="s">
        <v>2298</v>
      </c>
      <c r="I655" s="91" t="s">
        <v>6662</v>
      </c>
      <c r="J655" s="92">
        <v>2.1</v>
      </c>
      <c r="K655" s="96" t="s">
        <v>3493</v>
      </c>
      <c r="L655" s="96" t="s">
        <v>314</v>
      </c>
      <c r="M655" s="91">
        <v>2014</v>
      </c>
      <c r="N655" s="370"/>
      <c r="O655" s="370"/>
      <c r="P655" s="92">
        <v>8</v>
      </c>
      <c r="Q655" s="93" t="s">
        <v>6133</v>
      </c>
      <c r="R655" s="94">
        <f t="shared" si="32"/>
        <v>2022</v>
      </c>
      <c r="S655" s="90">
        <v>2021</v>
      </c>
      <c r="T655" s="90">
        <v>4</v>
      </c>
      <c r="U655" s="94">
        <f t="shared" si="31"/>
        <v>2025</v>
      </c>
      <c r="V655" s="374"/>
      <c r="W655" s="374"/>
      <c r="X655" s="374"/>
      <c r="Y655" s="370"/>
    </row>
    <row r="656" spans="1:25" s="43" customFormat="1" ht="30" customHeight="1" x14ac:dyDescent="0.2">
      <c r="A656" s="90">
        <v>166</v>
      </c>
      <c r="B656" s="90" t="s">
        <v>6814</v>
      </c>
      <c r="C656" s="90" t="s">
        <v>6815</v>
      </c>
      <c r="D656" s="90" t="s">
        <v>6816</v>
      </c>
      <c r="E656" s="90" t="s">
        <v>6813</v>
      </c>
      <c r="F656" s="90" t="s">
        <v>88</v>
      </c>
      <c r="G656" s="91" t="s">
        <v>6363</v>
      </c>
      <c r="H656" s="91" t="s">
        <v>3319</v>
      </c>
      <c r="I656" s="91" t="s">
        <v>6238</v>
      </c>
      <c r="J656" s="92">
        <v>0.2</v>
      </c>
      <c r="K656" s="96" t="s">
        <v>212</v>
      </c>
      <c r="L656" s="96" t="s">
        <v>215</v>
      </c>
      <c r="M656" s="91">
        <v>2014</v>
      </c>
      <c r="N656" s="90">
        <v>2022</v>
      </c>
      <c r="O656" s="90">
        <v>2025</v>
      </c>
      <c r="P656" s="92">
        <v>8</v>
      </c>
      <c r="Q656" s="93" t="s">
        <v>6133</v>
      </c>
      <c r="R656" s="94">
        <f t="shared" si="32"/>
        <v>2022</v>
      </c>
      <c r="S656" s="90">
        <v>2021</v>
      </c>
      <c r="T656" s="90">
        <v>4</v>
      </c>
      <c r="U656" s="94">
        <f t="shared" si="31"/>
        <v>2025</v>
      </c>
      <c r="V656" s="322"/>
      <c r="W656" s="322">
        <v>1</v>
      </c>
      <c r="X656" s="322">
        <v>1</v>
      </c>
      <c r="Y656" s="90" t="s">
        <v>7003</v>
      </c>
    </row>
    <row r="657" spans="1:25" s="43" customFormat="1" ht="30" customHeight="1" x14ac:dyDescent="0.2">
      <c r="A657" s="370">
        <v>167</v>
      </c>
      <c r="B657" s="370" t="s">
        <v>6817</v>
      </c>
      <c r="C657" s="370" t="s">
        <v>6818</v>
      </c>
      <c r="D657" s="370" t="s">
        <v>6819</v>
      </c>
      <c r="E657" s="370" t="s">
        <v>536</v>
      </c>
      <c r="F657" s="90" t="s">
        <v>39</v>
      </c>
      <c r="G657" s="91" t="s">
        <v>6364</v>
      </c>
      <c r="H657" s="91" t="s">
        <v>238</v>
      </c>
      <c r="I657" s="91" t="s">
        <v>6238</v>
      </c>
      <c r="J657" s="92">
        <v>10.6</v>
      </c>
      <c r="K657" s="96" t="s">
        <v>2110</v>
      </c>
      <c r="L657" s="96" t="s">
        <v>1298</v>
      </c>
      <c r="M657" s="91">
        <v>2014</v>
      </c>
      <c r="N657" s="90">
        <v>2024</v>
      </c>
      <c r="O657" s="90">
        <v>2025</v>
      </c>
      <c r="P657" s="92">
        <v>6</v>
      </c>
      <c r="Q657" s="93" t="s">
        <v>6133</v>
      </c>
      <c r="R657" s="94">
        <f t="shared" si="32"/>
        <v>2020</v>
      </c>
      <c r="S657" s="90">
        <v>2020</v>
      </c>
      <c r="T657" s="90">
        <v>5</v>
      </c>
      <c r="U657" s="94">
        <f t="shared" ref="U657:U710" si="33">IFERROR(IF(S657="",R657,S657+T657),R657)</f>
        <v>2025</v>
      </c>
      <c r="V657" s="374">
        <v>24</v>
      </c>
      <c r="W657" s="374">
        <v>10</v>
      </c>
      <c r="X657" s="374">
        <v>34</v>
      </c>
      <c r="Y657" s="370" t="s">
        <v>7003</v>
      </c>
    </row>
    <row r="658" spans="1:25" s="43" customFormat="1" ht="30" customHeight="1" x14ac:dyDescent="0.2">
      <c r="A658" s="370"/>
      <c r="B658" s="370"/>
      <c r="C658" s="370"/>
      <c r="D658" s="370"/>
      <c r="E658" s="370"/>
      <c r="F658" s="90" t="s">
        <v>39</v>
      </c>
      <c r="G658" s="91" t="s">
        <v>6364</v>
      </c>
      <c r="H658" s="91" t="s">
        <v>238</v>
      </c>
      <c r="I658" s="91" t="s">
        <v>6238</v>
      </c>
      <c r="J658" s="92">
        <v>0.6</v>
      </c>
      <c r="K658" s="96" t="s">
        <v>212</v>
      </c>
      <c r="L658" s="96" t="s">
        <v>1298</v>
      </c>
      <c r="M658" s="91">
        <v>2014</v>
      </c>
      <c r="N658" s="90">
        <v>2024</v>
      </c>
      <c r="O658" s="90">
        <v>2025</v>
      </c>
      <c r="P658" s="92">
        <v>6</v>
      </c>
      <c r="Q658" s="93" t="s">
        <v>6133</v>
      </c>
      <c r="R658" s="94">
        <f t="shared" si="32"/>
        <v>2020</v>
      </c>
      <c r="S658" s="90">
        <v>2020</v>
      </c>
      <c r="T658" s="90">
        <v>5</v>
      </c>
      <c r="U658" s="94">
        <f t="shared" si="33"/>
        <v>2025</v>
      </c>
      <c r="V658" s="374"/>
      <c r="W658" s="374"/>
      <c r="X658" s="374"/>
      <c r="Y658" s="370"/>
    </row>
    <row r="659" spans="1:25" s="43" customFormat="1" ht="30" customHeight="1" x14ac:dyDescent="0.2">
      <c r="A659" s="370"/>
      <c r="B659" s="370"/>
      <c r="C659" s="370"/>
      <c r="D659" s="370"/>
      <c r="E659" s="370"/>
      <c r="F659" s="90" t="s">
        <v>39</v>
      </c>
      <c r="G659" s="91" t="s">
        <v>6364</v>
      </c>
      <c r="H659" s="91" t="s">
        <v>238</v>
      </c>
      <c r="I659" s="91" t="s">
        <v>6238</v>
      </c>
      <c r="J659" s="92">
        <v>0.3</v>
      </c>
      <c r="K659" s="96" t="s">
        <v>214</v>
      </c>
      <c r="L659" s="96" t="s">
        <v>215</v>
      </c>
      <c r="M659" s="91">
        <v>2014</v>
      </c>
      <c r="N659" s="90">
        <v>2024</v>
      </c>
      <c r="O659" s="90">
        <v>2025</v>
      </c>
      <c r="P659" s="92">
        <v>6</v>
      </c>
      <c r="Q659" s="93" t="s">
        <v>6133</v>
      </c>
      <c r="R659" s="94">
        <f t="shared" si="32"/>
        <v>2020</v>
      </c>
      <c r="S659" s="90">
        <v>2020</v>
      </c>
      <c r="T659" s="90">
        <v>5</v>
      </c>
      <c r="U659" s="94">
        <f t="shared" si="33"/>
        <v>2025</v>
      </c>
      <c r="V659" s="374"/>
      <c r="W659" s="374"/>
      <c r="X659" s="374"/>
      <c r="Y659" s="370"/>
    </row>
    <row r="660" spans="1:25" s="43" customFormat="1" ht="30" customHeight="1" x14ac:dyDescent="0.2">
      <c r="A660" s="90">
        <v>168</v>
      </c>
      <c r="B660" s="90" t="s">
        <v>6820</v>
      </c>
      <c r="C660" s="90" t="s">
        <v>6821</v>
      </c>
      <c r="D660" s="90" t="s">
        <v>6822</v>
      </c>
      <c r="E660" s="90" t="s">
        <v>536</v>
      </c>
      <c r="F660" s="90" t="s">
        <v>39</v>
      </c>
      <c r="G660" s="91" t="s">
        <v>6364</v>
      </c>
      <c r="H660" s="91" t="s">
        <v>238</v>
      </c>
      <c r="I660" s="91" t="s">
        <v>6238</v>
      </c>
      <c r="J660" s="92">
        <v>1.5</v>
      </c>
      <c r="K660" s="96" t="s">
        <v>212</v>
      </c>
      <c r="L660" s="96" t="s">
        <v>1298</v>
      </c>
      <c r="M660" s="91">
        <v>2014</v>
      </c>
      <c r="N660" s="90">
        <v>2024</v>
      </c>
      <c r="O660" s="90">
        <v>2025</v>
      </c>
      <c r="P660" s="92">
        <v>6</v>
      </c>
      <c r="Q660" s="93" t="s">
        <v>6133</v>
      </c>
      <c r="R660" s="94">
        <f t="shared" si="32"/>
        <v>2020</v>
      </c>
      <c r="S660" s="90">
        <v>2020</v>
      </c>
      <c r="T660" s="90">
        <v>5</v>
      </c>
      <c r="U660" s="94">
        <f t="shared" si="33"/>
        <v>2025</v>
      </c>
      <c r="V660" s="322">
        <v>4</v>
      </c>
      <c r="W660" s="322">
        <v>3</v>
      </c>
      <c r="X660" s="322">
        <v>7</v>
      </c>
      <c r="Y660" s="90" t="s">
        <v>7003</v>
      </c>
    </row>
    <row r="661" spans="1:25" s="43" customFormat="1" ht="30" customHeight="1" x14ac:dyDescent="0.2">
      <c r="A661" s="370">
        <v>169</v>
      </c>
      <c r="B661" s="370" t="s">
        <v>6823</v>
      </c>
      <c r="C661" s="370" t="s">
        <v>6824</v>
      </c>
      <c r="D661" s="370" t="s">
        <v>6825</v>
      </c>
      <c r="E661" s="370" t="s">
        <v>536</v>
      </c>
      <c r="F661" s="90" t="s">
        <v>39</v>
      </c>
      <c r="G661" s="91" t="s">
        <v>6364</v>
      </c>
      <c r="H661" s="91" t="s">
        <v>1974</v>
      </c>
      <c r="I661" s="91" t="s">
        <v>6238</v>
      </c>
      <c r="J661" s="92">
        <v>36.4</v>
      </c>
      <c r="K661" s="96" t="s">
        <v>5864</v>
      </c>
      <c r="L661" s="96" t="s">
        <v>1298</v>
      </c>
      <c r="M661" s="91">
        <v>2014</v>
      </c>
      <c r="N661" s="90">
        <v>2023</v>
      </c>
      <c r="O661" s="90">
        <v>2025</v>
      </c>
      <c r="P661" s="92">
        <v>6</v>
      </c>
      <c r="Q661" s="93" t="s">
        <v>6133</v>
      </c>
      <c r="R661" s="94">
        <f t="shared" si="32"/>
        <v>2020</v>
      </c>
      <c r="S661" s="90">
        <v>2020</v>
      </c>
      <c r="T661" s="90">
        <v>6</v>
      </c>
      <c r="U661" s="94">
        <f t="shared" si="33"/>
        <v>2026</v>
      </c>
      <c r="V661" s="374">
        <v>27</v>
      </c>
      <c r="W661" s="374">
        <v>7</v>
      </c>
      <c r="X661" s="374">
        <v>34</v>
      </c>
      <c r="Y661" s="370" t="s">
        <v>7003</v>
      </c>
    </row>
    <row r="662" spans="1:25" s="43" customFormat="1" ht="30" customHeight="1" x14ac:dyDescent="0.2">
      <c r="A662" s="370"/>
      <c r="B662" s="370"/>
      <c r="C662" s="370"/>
      <c r="D662" s="370"/>
      <c r="E662" s="370"/>
      <c r="F662" s="90" t="s">
        <v>39</v>
      </c>
      <c r="G662" s="91" t="s">
        <v>6364</v>
      </c>
      <c r="H662" s="91" t="s">
        <v>1974</v>
      </c>
      <c r="I662" s="91" t="s">
        <v>6238</v>
      </c>
      <c r="J662" s="92">
        <v>3.3</v>
      </c>
      <c r="K662" s="96" t="s">
        <v>214</v>
      </c>
      <c r="L662" s="96" t="s">
        <v>215</v>
      </c>
      <c r="M662" s="91">
        <v>2014</v>
      </c>
      <c r="N662" s="90">
        <v>2023</v>
      </c>
      <c r="O662" s="90">
        <v>2025</v>
      </c>
      <c r="P662" s="92">
        <v>6</v>
      </c>
      <c r="Q662" s="93" t="s">
        <v>6133</v>
      </c>
      <c r="R662" s="94">
        <f t="shared" si="32"/>
        <v>2020</v>
      </c>
      <c r="S662" s="90">
        <v>2020</v>
      </c>
      <c r="T662" s="90">
        <v>6</v>
      </c>
      <c r="U662" s="94">
        <f t="shared" si="33"/>
        <v>2026</v>
      </c>
      <c r="V662" s="374"/>
      <c r="W662" s="374"/>
      <c r="X662" s="374"/>
      <c r="Y662" s="370"/>
    </row>
    <row r="663" spans="1:25" s="43" customFormat="1" ht="30" customHeight="1" x14ac:dyDescent="0.2">
      <c r="A663" s="370">
        <v>170</v>
      </c>
      <c r="B663" s="370" t="s">
        <v>6826</v>
      </c>
      <c r="C663" s="370" t="s">
        <v>6827</v>
      </c>
      <c r="D663" s="370" t="s">
        <v>6828</v>
      </c>
      <c r="E663" s="370" t="s">
        <v>148</v>
      </c>
      <c r="F663" s="90" t="s">
        <v>709</v>
      </c>
      <c r="G663" s="91" t="s">
        <v>347</v>
      </c>
      <c r="H663" s="91" t="s">
        <v>2587</v>
      </c>
      <c r="I663" s="91" t="s">
        <v>6155</v>
      </c>
      <c r="J663" s="92">
        <v>3.2</v>
      </c>
      <c r="K663" s="96" t="s">
        <v>2357</v>
      </c>
      <c r="L663" s="96" t="s">
        <v>1298</v>
      </c>
      <c r="M663" s="91">
        <v>2014</v>
      </c>
      <c r="N663" s="90">
        <v>2022</v>
      </c>
      <c r="O663" s="90">
        <v>2025</v>
      </c>
      <c r="P663" s="92">
        <v>8</v>
      </c>
      <c r="Q663" s="93" t="s">
        <v>6133</v>
      </c>
      <c r="R663" s="94">
        <f t="shared" si="32"/>
        <v>2022</v>
      </c>
      <c r="S663" s="90">
        <v>2021</v>
      </c>
      <c r="T663" s="90">
        <v>4</v>
      </c>
      <c r="U663" s="94">
        <f t="shared" si="33"/>
        <v>2025</v>
      </c>
      <c r="V663" s="374">
        <v>2</v>
      </c>
      <c r="W663" s="374">
        <v>5</v>
      </c>
      <c r="X663" s="374">
        <v>7</v>
      </c>
      <c r="Y663" s="370" t="s">
        <v>7003</v>
      </c>
    </row>
    <row r="664" spans="1:25" s="43" customFormat="1" ht="30" customHeight="1" x14ac:dyDescent="0.2">
      <c r="A664" s="370"/>
      <c r="B664" s="370"/>
      <c r="C664" s="370"/>
      <c r="D664" s="370"/>
      <c r="E664" s="370"/>
      <c r="F664" s="90" t="s">
        <v>709</v>
      </c>
      <c r="G664" s="91" t="s">
        <v>347</v>
      </c>
      <c r="H664" s="91" t="s">
        <v>2587</v>
      </c>
      <c r="I664" s="91" t="s">
        <v>6155</v>
      </c>
      <c r="J664" s="92">
        <v>0.6</v>
      </c>
      <c r="K664" s="96" t="s">
        <v>214</v>
      </c>
      <c r="L664" s="96" t="s">
        <v>314</v>
      </c>
      <c r="M664" s="91">
        <v>2014</v>
      </c>
      <c r="N664" s="90">
        <v>2022</v>
      </c>
      <c r="O664" s="90">
        <v>2025</v>
      </c>
      <c r="P664" s="92">
        <v>8</v>
      </c>
      <c r="Q664" s="93" t="s">
        <v>6133</v>
      </c>
      <c r="R664" s="94">
        <f t="shared" si="32"/>
        <v>2022</v>
      </c>
      <c r="S664" s="90">
        <v>2021</v>
      </c>
      <c r="T664" s="90">
        <v>4</v>
      </c>
      <c r="U664" s="94">
        <f t="shared" si="33"/>
        <v>2025</v>
      </c>
      <c r="V664" s="374"/>
      <c r="W664" s="374"/>
      <c r="X664" s="374"/>
      <c r="Y664" s="370"/>
    </row>
    <row r="665" spans="1:25" s="43" customFormat="1" ht="30" customHeight="1" x14ac:dyDescent="0.2">
      <c r="A665" s="90">
        <v>171</v>
      </c>
      <c r="B665" s="325" t="s">
        <v>6829</v>
      </c>
      <c r="C665" s="90" t="s">
        <v>6830</v>
      </c>
      <c r="D665" s="90" t="s">
        <v>6831</v>
      </c>
      <c r="E665" s="90" t="s">
        <v>148</v>
      </c>
      <c r="F665" s="90" t="s">
        <v>709</v>
      </c>
      <c r="G665" s="91" t="s">
        <v>347</v>
      </c>
      <c r="H665" s="91" t="s">
        <v>2587</v>
      </c>
      <c r="I665" s="91" t="s">
        <v>6155</v>
      </c>
      <c r="J665" s="92">
        <v>0.7</v>
      </c>
      <c r="K665" s="96" t="s">
        <v>212</v>
      </c>
      <c r="L665" s="96" t="s">
        <v>215</v>
      </c>
      <c r="M665" s="91">
        <v>2014</v>
      </c>
      <c r="N665" s="90">
        <v>2024</v>
      </c>
      <c r="O665" s="90">
        <v>2025</v>
      </c>
      <c r="P665" s="92">
        <v>8</v>
      </c>
      <c r="Q665" s="93" t="s">
        <v>6133</v>
      </c>
      <c r="R665" s="94">
        <f t="shared" si="32"/>
        <v>2022</v>
      </c>
      <c r="S665" s="90">
        <v>2021</v>
      </c>
      <c r="T665" s="90">
        <v>4</v>
      </c>
      <c r="U665" s="94">
        <f t="shared" si="33"/>
        <v>2025</v>
      </c>
      <c r="V665" s="322">
        <v>5</v>
      </c>
      <c r="W665" s="322">
        <v>4</v>
      </c>
      <c r="X665" s="322">
        <v>9</v>
      </c>
      <c r="Y665" s="90" t="s">
        <v>7003</v>
      </c>
    </row>
    <row r="666" spans="1:25" s="43" customFormat="1" ht="30" customHeight="1" x14ac:dyDescent="0.2">
      <c r="A666" s="90">
        <v>172</v>
      </c>
      <c r="B666" s="325" t="s">
        <v>6832</v>
      </c>
      <c r="C666" s="90" t="s">
        <v>6833</v>
      </c>
      <c r="D666" s="90" t="s">
        <v>6834</v>
      </c>
      <c r="E666" s="90" t="s">
        <v>148</v>
      </c>
      <c r="F666" s="90" t="s">
        <v>64</v>
      </c>
      <c r="G666" s="91" t="s">
        <v>345</v>
      </c>
      <c r="H666" s="91" t="s">
        <v>2395</v>
      </c>
      <c r="I666" s="91" t="s">
        <v>6155</v>
      </c>
      <c r="J666" s="92">
        <v>2.8</v>
      </c>
      <c r="K666" s="96" t="s">
        <v>564</v>
      </c>
      <c r="L666" s="96" t="s">
        <v>314</v>
      </c>
      <c r="M666" s="91">
        <v>2014</v>
      </c>
      <c r="N666" s="90">
        <v>2022</v>
      </c>
      <c r="O666" s="90">
        <v>2025</v>
      </c>
      <c r="P666" s="92">
        <v>8</v>
      </c>
      <c r="Q666" s="93" t="s">
        <v>6133</v>
      </c>
      <c r="R666" s="94">
        <f t="shared" si="32"/>
        <v>2022</v>
      </c>
      <c r="S666" s="90">
        <v>2021</v>
      </c>
      <c r="T666" s="90">
        <v>4</v>
      </c>
      <c r="U666" s="94">
        <f t="shared" si="33"/>
        <v>2025</v>
      </c>
      <c r="V666" s="322"/>
      <c r="W666" s="322">
        <v>5</v>
      </c>
      <c r="X666" s="322">
        <v>5</v>
      </c>
      <c r="Y666" s="90" t="s">
        <v>7003</v>
      </c>
    </row>
    <row r="667" spans="1:25" s="43" customFormat="1" ht="30" customHeight="1" x14ac:dyDescent="0.2">
      <c r="A667" s="370">
        <v>173</v>
      </c>
      <c r="B667" s="370" t="s">
        <v>6835</v>
      </c>
      <c r="C667" s="370" t="s">
        <v>6836</v>
      </c>
      <c r="D667" s="370" t="s">
        <v>6837</v>
      </c>
      <c r="E667" s="370" t="s">
        <v>148</v>
      </c>
      <c r="F667" s="90" t="s">
        <v>62</v>
      </c>
      <c r="G667" s="91" t="s">
        <v>345</v>
      </c>
      <c r="H667" s="91" t="s">
        <v>2395</v>
      </c>
      <c r="I667" s="91" t="s">
        <v>6155</v>
      </c>
      <c r="J667" s="92">
        <v>24.4</v>
      </c>
      <c r="K667" s="96" t="s">
        <v>2250</v>
      </c>
      <c r="L667" s="96" t="s">
        <v>1298</v>
      </c>
      <c r="M667" s="91">
        <v>2014</v>
      </c>
      <c r="N667" s="370">
        <v>2023</v>
      </c>
      <c r="O667" s="370">
        <v>2025</v>
      </c>
      <c r="P667" s="92">
        <v>8</v>
      </c>
      <c r="Q667" s="93" t="s">
        <v>6133</v>
      </c>
      <c r="R667" s="94">
        <f t="shared" si="32"/>
        <v>2022</v>
      </c>
      <c r="S667" s="90">
        <v>2021</v>
      </c>
      <c r="T667" s="90">
        <v>4</v>
      </c>
      <c r="U667" s="94">
        <f t="shared" si="33"/>
        <v>2025</v>
      </c>
      <c r="V667" s="374">
        <v>38</v>
      </c>
      <c r="W667" s="374">
        <f>X667-V667</f>
        <v>72</v>
      </c>
      <c r="X667" s="374">
        <v>110</v>
      </c>
      <c r="Y667" s="370" t="s">
        <v>7003</v>
      </c>
    </row>
    <row r="668" spans="1:25" s="43" customFormat="1" ht="30" customHeight="1" x14ac:dyDescent="0.2">
      <c r="A668" s="370"/>
      <c r="B668" s="370"/>
      <c r="C668" s="370"/>
      <c r="D668" s="370"/>
      <c r="E668" s="370"/>
      <c r="F668" s="90" t="s">
        <v>62</v>
      </c>
      <c r="G668" s="91" t="s">
        <v>345</v>
      </c>
      <c r="H668" s="91" t="s">
        <v>2395</v>
      </c>
      <c r="I668" s="91" t="s">
        <v>6155</v>
      </c>
      <c r="J668" s="92">
        <v>0.4</v>
      </c>
      <c r="K668" s="96" t="s">
        <v>212</v>
      </c>
      <c r="L668" s="96" t="s">
        <v>215</v>
      </c>
      <c r="M668" s="91">
        <v>2014</v>
      </c>
      <c r="N668" s="370"/>
      <c r="O668" s="370"/>
      <c r="P668" s="92">
        <v>8</v>
      </c>
      <c r="Q668" s="93" t="s">
        <v>6133</v>
      </c>
      <c r="R668" s="94">
        <f t="shared" si="32"/>
        <v>2022</v>
      </c>
      <c r="S668" s="90">
        <v>2021</v>
      </c>
      <c r="T668" s="90">
        <v>4</v>
      </c>
      <c r="U668" s="94">
        <f t="shared" si="33"/>
        <v>2025</v>
      </c>
      <c r="V668" s="374"/>
      <c r="W668" s="374"/>
      <c r="X668" s="374"/>
      <c r="Y668" s="370"/>
    </row>
    <row r="669" spans="1:25" s="43" customFormat="1" ht="30" customHeight="1" x14ac:dyDescent="0.2">
      <c r="A669" s="370"/>
      <c r="B669" s="370"/>
      <c r="C669" s="370"/>
      <c r="D669" s="370"/>
      <c r="E669" s="370"/>
      <c r="F669" s="90" t="s">
        <v>62</v>
      </c>
      <c r="G669" s="91" t="s">
        <v>345</v>
      </c>
      <c r="H669" s="91" t="s">
        <v>2395</v>
      </c>
      <c r="I669" s="91" t="s">
        <v>6155</v>
      </c>
      <c r="J669" s="92">
        <v>3.3</v>
      </c>
      <c r="K669" s="96" t="s">
        <v>214</v>
      </c>
      <c r="L669" s="96" t="s">
        <v>314</v>
      </c>
      <c r="M669" s="91">
        <v>2014</v>
      </c>
      <c r="N669" s="370"/>
      <c r="O669" s="370"/>
      <c r="P669" s="92">
        <v>8</v>
      </c>
      <c r="Q669" s="93" t="s">
        <v>6133</v>
      </c>
      <c r="R669" s="94">
        <f t="shared" si="32"/>
        <v>2022</v>
      </c>
      <c r="S669" s="90">
        <v>2021</v>
      </c>
      <c r="T669" s="90">
        <v>4</v>
      </c>
      <c r="U669" s="94">
        <f t="shared" si="33"/>
        <v>2025</v>
      </c>
      <c r="V669" s="374"/>
      <c r="W669" s="374"/>
      <c r="X669" s="374"/>
      <c r="Y669" s="370"/>
    </row>
    <row r="670" spans="1:25" s="43" customFormat="1" ht="30" customHeight="1" x14ac:dyDescent="0.2">
      <c r="A670" s="370"/>
      <c r="B670" s="370"/>
      <c r="C670" s="370"/>
      <c r="D670" s="370" t="s">
        <v>6838</v>
      </c>
      <c r="E670" s="370"/>
      <c r="F670" s="90" t="s">
        <v>62</v>
      </c>
      <c r="G670" s="91" t="s">
        <v>355</v>
      </c>
      <c r="H670" s="91" t="s">
        <v>6634</v>
      </c>
      <c r="I670" s="91" t="s">
        <v>1984</v>
      </c>
      <c r="J670" s="92">
        <v>23.4</v>
      </c>
      <c r="K670" s="96" t="s">
        <v>2357</v>
      </c>
      <c r="L670" s="96" t="s">
        <v>1298</v>
      </c>
      <c r="M670" s="91">
        <v>2014</v>
      </c>
      <c r="N670" s="370"/>
      <c r="O670" s="370"/>
      <c r="P670" s="92">
        <v>8</v>
      </c>
      <c r="Q670" s="93" t="s">
        <v>6133</v>
      </c>
      <c r="R670" s="94">
        <f t="shared" si="32"/>
        <v>2022</v>
      </c>
      <c r="S670" s="90">
        <v>2021</v>
      </c>
      <c r="T670" s="90">
        <v>4</v>
      </c>
      <c r="U670" s="94">
        <f t="shared" si="33"/>
        <v>2025</v>
      </c>
      <c r="V670" s="374"/>
      <c r="W670" s="374"/>
      <c r="X670" s="374"/>
      <c r="Y670" s="370"/>
    </row>
    <row r="671" spans="1:25" s="43" customFormat="1" ht="30" customHeight="1" x14ac:dyDescent="0.2">
      <c r="A671" s="370"/>
      <c r="B671" s="370"/>
      <c r="C671" s="370"/>
      <c r="D671" s="370"/>
      <c r="E671" s="370"/>
      <c r="F671" s="90" t="s">
        <v>62</v>
      </c>
      <c r="G671" s="91" t="s">
        <v>355</v>
      </c>
      <c r="H671" s="91" t="s">
        <v>6634</v>
      </c>
      <c r="I671" s="91" t="s">
        <v>1984</v>
      </c>
      <c r="J671" s="92">
        <v>2.7</v>
      </c>
      <c r="K671" s="96" t="s">
        <v>2250</v>
      </c>
      <c r="L671" s="96" t="s">
        <v>1298</v>
      </c>
      <c r="M671" s="91">
        <v>2014</v>
      </c>
      <c r="N671" s="370"/>
      <c r="O671" s="370"/>
      <c r="P671" s="92">
        <v>8</v>
      </c>
      <c r="Q671" s="93" t="s">
        <v>6133</v>
      </c>
      <c r="R671" s="94">
        <f t="shared" si="32"/>
        <v>2022</v>
      </c>
      <c r="S671" s="90">
        <v>2021</v>
      </c>
      <c r="T671" s="90">
        <v>4</v>
      </c>
      <c r="U671" s="94">
        <f t="shared" si="33"/>
        <v>2025</v>
      </c>
      <c r="V671" s="374"/>
      <c r="W671" s="374"/>
      <c r="X671" s="374"/>
      <c r="Y671" s="370"/>
    </row>
    <row r="672" spans="1:25" s="43" customFormat="1" ht="30" customHeight="1" x14ac:dyDescent="0.2">
      <c r="A672" s="370"/>
      <c r="B672" s="370"/>
      <c r="C672" s="370"/>
      <c r="D672" s="370"/>
      <c r="E672" s="370"/>
      <c r="F672" s="90" t="s">
        <v>62</v>
      </c>
      <c r="G672" s="91" t="s">
        <v>355</v>
      </c>
      <c r="H672" s="91" t="s">
        <v>6634</v>
      </c>
      <c r="I672" s="91" t="s">
        <v>1984</v>
      </c>
      <c r="J672" s="92">
        <v>5.2</v>
      </c>
      <c r="K672" s="96" t="s">
        <v>2110</v>
      </c>
      <c r="L672" s="96" t="s">
        <v>215</v>
      </c>
      <c r="M672" s="91">
        <v>2014</v>
      </c>
      <c r="N672" s="370"/>
      <c r="O672" s="370"/>
      <c r="P672" s="92">
        <v>8</v>
      </c>
      <c r="Q672" s="93" t="s">
        <v>6133</v>
      </c>
      <c r="R672" s="94">
        <f t="shared" si="32"/>
        <v>2022</v>
      </c>
      <c r="S672" s="90">
        <v>2021</v>
      </c>
      <c r="T672" s="90">
        <v>4</v>
      </c>
      <c r="U672" s="94">
        <f t="shared" si="33"/>
        <v>2025</v>
      </c>
      <c r="V672" s="374"/>
      <c r="W672" s="374"/>
      <c r="X672" s="374"/>
      <c r="Y672" s="370"/>
    </row>
    <row r="673" spans="1:25" s="43" customFormat="1" ht="30" customHeight="1" x14ac:dyDescent="0.2">
      <c r="A673" s="370"/>
      <c r="B673" s="370"/>
      <c r="C673" s="370"/>
      <c r="D673" s="370"/>
      <c r="E673" s="370"/>
      <c r="F673" s="90" t="s">
        <v>62</v>
      </c>
      <c r="G673" s="91" t="s">
        <v>355</v>
      </c>
      <c r="H673" s="91" t="s">
        <v>6634</v>
      </c>
      <c r="I673" s="91" t="s">
        <v>1984</v>
      </c>
      <c r="J673" s="92">
        <v>0.9</v>
      </c>
      <c r="K673" s="96" t="s">
        <v>5864</v>
      </c>
      <c r="L673" s="96" t="s">
        <v>215</v>
      </c>
      <c r="M673" s="91">
        <v>2014</v>
      </c>
      <c r="N673" s="370"/>
      <c r="O673" s="370"/>
      <c r="P673" s="92">
        <v>8</v>
      </c>
      <c r="Q673" s="93" t="s">
        <v>6133</v>
      </c>
      <c r="R673" s="94">
        <f t="shared" si="32"/>
        <v>2022</v>
      </c>
      <c r="S673" s="90">
        <v>2021</v>
      </c>
      <c r="T673" s="90">
        <v>4</v>
      </c>
      <c r="U673" s="94">
        <f t="shared" si="33"/>
        <v>2025</v>
      </c>
      <c r="V673" s="374"/>
      <c r="W673" s="374"/>
      <c r="X673" s="374"/>
      <c r="Y673" s="370"/>
    </row>
    <row r="674" spans="1:25" s="43" customFormat="1" ht="30" customHeight="1" x14ac:dyDescent="0.2">
      <c r="A674" s="370"/>
      <c r="B674" s="370"/>
      <c r="C674" s="370"/>
      <c r="D674" s="370"/>
      <c r="E674" s="370"/>
      <c r="F674" s="90" t="s">
        <v>62</v>
      </c>
      <c r="G674" s="91" t="s">
        <v>355</v>
      </c>
      <c r="H674" s="91" t="s">
        <v>6634</v>
      </c>
      <c r="I674" s="91" t="s">
        <v>1984</v>
      </c>
      <c r="J674" s="92">
        <v>0.5</v>
      </c>
      <c r="K674" s="96" t="s">
        <v>212</v>
      </c>
      <c r="L674" s="96" t="s">
        <v>215</v>
      </c>
      <c r="M674" s="91">
        <v>2014</v>
      </c>
      <c r="N674" s="370"/>
      <c r="O674" s="370"/>
      <c r="P674" s="92">
        <v>8</v>
      </c>
      <c r="Q674" s="93" t="s">
        <v>6133</v>
      </c>
      <c r="R674" s="94">
        <f t="shared" si="32"/>
        <v>2022</v>
      </c>
      <c r="S674" s="90">
        <v>2021</v>
      </c>
      <c r="T674" s="90">
        <v>4</v>
      </c>
      <c r="U674" s="94">
        <f t="shared" si="33"/>
        <v>2025</v>
      </c>
      <c r="V674" s="374"/>
      <c r="W674" s="374"/>
      <c r="X674" s="374"/>
      <c r="Y674" s="370"/>
    </row>
    <row r="675" spans="1:25" s="43" customFormat="1" ht="30" customHeight="1" x14ac:dyDescent="0.2">
      <c r="A675" s="370"/>
      <c r="B675" s="370"/>
      <c r="C675" s="370"/>
      <c r="D675" s="370"/>
      <c r="E675" s="370"/>
      <c r="F675" s="90" t="s">
        <v>62</v>
      </c>
      <c r="G675" s="91" t="s">
        <v>355</v>
      </c>
      <c r="H675" s="91" t="s">
        <v>6634</v>
      </c>
      <c r="I675" s="91" t="s">
        <v>1984</v>
      </c>
      <c r="J675" s="92">
        <v>0.5</v>
      </c>
      <c r="K675" s="96" t="s">
        <v>214</v>
      </c>
      <c r="L675" s="96" t="s">
        <v>314</v>
      </c>
      <c r="M675" s="91">
        <v>2014</v>
      </c>
      <c r="N675" s="370"/>
      <c r="O675" s="370"/>
      <c r="P675" s="92">
        <v>8</v>
      </c>
      <c r="Q675" s="93" t="s">
        <v>6133</v>
      </c>
      <c r="R675" s="94">
        <f t="shared" si="32"/>
        <v>2022</v>
      </c>
      <c r="S675" s="90">
        <v>2021</v>
      </c>
      <c r="T675" s="90">
        <v>4</v>
      </c>
      <c r="U675" s="94">
        <f t="shared" si="33"/>
        <v>2025</v>
      </c>
      <c r="V675" s="374"/>
      <c r="W675" s="374"/>
      <c r="X675" s="374"/>
      <c r="Y675" s="370"/>
    </row>
    <row r="676" spans="1:25" s="43" customFormat="1" ht="30" customHeight="1" x14ac:dyDescent="0.2">
      <c r="A676" s="370">
        <v>174</v>
      </c>
      <c r="B676" s="370" t="s">
        <v>6840</v>
      </c>
      <c r="C676" s="370" t="s">
        <v>6841</v>
      </c>
      <c r="D676" s="370" t="s">
        <v>6842</v>
      </c>
      <c r="E676" s="370" t="s">
        <v>6839</v>
      </c>
      <c r="F676" s="90" t="s">
        <v>88</v>
      </c>
      <c r="G676" s="91" t="s">
        <v>208</v>
      </c>
      <c r="H676" s="91" t="s">
        <v>238</v>
      </c>
      <c r="I676" s="91" t="s">
        <v>6192</v>
      </c>
      <c r="J676" s="92">
        <v>6.3</v>
      </c>
      <c r="K676" s="96" t="s">
        <v>212</v>
      </c>
      <c r="L676" s="96" t="s">
        <v>1298</v>
      </c>
      <c r="M676" s="91">
        <v>2014</v>
      </c>
      <c r="N676" s="90">
        <v>2024</v>
      </c>
      <c r="O676" s="90">
        <v>2025</v>
      </c>
      <c r="P676" s="92">
        <v>8</v>
      </c>
      <c r="Q676" s="93" t="s">
        <v>6133</v>
      </c>
      <c r="R676" s="94">
        <f t="shared" si="32"/>
        <v>2022</v>
      </c>
      <c r="S676" s="90">
        <v>2021</v>
      </c>
      <c r="T676" s="90">
        <v>4</v>
      </c>
      <c r="U676" s="94">
        <f t="shared" si="33"/>
        <v>2025</v>
      </c>
      <c r="V676" s="374">
        <v>18</v>
      </c>
      <c r="W676" s="374">
        <f>X676-V676</f>
        <v>22</v>
      </c>
      <c r="X676" s="374">
        <v>40</v>
      </c>
      <c r="Y676" s="370" t="s">
        <v>7003</v>
      </c>
    </row>
    <row r="677" spans="1:25" s="43" customFormat="1" ht="30" customHeight="1" x14ac:dyDescent="0.2">
      <c r="A677" s="370"/>
      <c r="B677" s="370"/>
      <c r="C677" s="370"/>
      <c r="D677" s="370"/>
      <c r="E677" s="370"/>
      <c r="F677" s="90" t="s">
        <v>88</v>
      </c>
      <c r="G677" s="91" t="s">
        <v>208</v>
      </c>
      <c r="H677" s="91" t="s">
        <v>238</v>
      </c>
      <c r="I677" s="91" t="s">
        <v>6192</v>
      </c>
      <c r="J677" s="92">
        <v>0.6</v>
      </c>
      <c r="K677" s="96" t="s">
        <v>214</v>
      </c>
      <c r="L677" s="96" t="s">
        <v>215</v>
      </c>
      <c r="M677" s="91">
        <v>2014</v>
      </c>
      <c r="N677" s="90">
        <v>2024</v>
      </c>
      <c r="O677" s="90">
        <v>2025</v>
      </c>
      <c r="P677" s="92">
        <v>8</v>
      </c>
      <c r="Q677" s="93" t="s">
        <v>6133</v>
      </c>
      <c r="R677" s="94">
        <f t="shared" si="32"/>
        <v>2022</v>
      </c>
      <c r="S677" s="90">
        <v>2021</v>
      </c>
      <c r="T677" s="90">
        <v>4</v>
      </c>
      <c r="U677" s="94">
        <f t="shared" si="33"/>
        <v>2025</v>
      </c>
      <c r="V677" s="374"/>
      <c r="W677" s="374"/>
      <c r="X677" s="374"/>
      <c r="Y677" s="370"/>
    </row>
    <row r="678" spans="1:25" s="43" customFormat="1" ht="30" customHeight="1" x14ac:dyDescent="0.2">
      <c r="A678" s="90">
        <v>175</v>
      </c>
      <c r="B678" s="90" t="s">
        <v>6843</v>
      </c>
      <c r="C678" s="90" t="s">
        <v>6844</v>
      </c>
      <c r="D678" s="90" t="s">
        <v>6845</v>
      </c>
      <c r="E678" s="90" t="s">
        <v>6839</v>
      </c>
      <c r="F678" s="90" t="s">
        <v>88</v>
      </c>
      <c r="G678" s="91" t="s">
        <v>208</v>
      </c>
      <c r="H678" s="91" t="s">
        <v>238</v>
      </c>
      <c r="I678" s="91" t="s">
        <v>6192</v>
      </c>
      <c r="J678" s="92">
        <v>0.1</v>
      </c>
      <c r="K678" s="96" t="s">
        <v>214</v>
      </c>
      <c r="L678" s="96" t="s">
        <v>215</v>
      </c>
      <c r="M678" s="91">
        <v>2014</v>
      </c>
      <c r="N678" s="90">
        <v>2024</v>
      </c>
      <c r="O678" s="90">
        <v>2025</v>
      </c>
      <c r="P678" s="92">
        <v>8</v>
      </c>
      <c r="Q678" s="93" t="s">
        <v>6133</v>
      </c>
      <c r="R678" s="94">
        <f t="shared" si="32"/>
        <v>2022</v>
      </c>
      <c r="S678" s="90">
        <v>2021</v>
      </c>
      <c r="T678" s="90">
        <v>4</v>
      </c>
      <c r="U678" s="94">
        <f t="shared" si="33"/>
        <v>2025</v>
      </c>
      <c r="V678" s="322">
        <v>1</v>
      </c>
      <c r="W678" s="322">
        <v>1</v>
      </c>
      <c r="X678" s="322">
        <v>2</v>
      </c>
      <c r="Y678" s="90" t="s">
        <v>7003</v>
      </c>
    </row>
    <row r="679" spans="1:25" s="43" customFormat="1" ht="30" customHeight="1" x14ac:dyDescent="0.2">
      <c r="A679" s="370">
        <v>176</v>
      </c>
      <c r="B679" s="370" t="s">
        <v>6846</v>
      </c>
      <c r="C679" s="370" t="s">
        <v>6847</v>
      </c>
      <c r="D679" s="370" t="s">
        <v>6848</v>
      </c>
      <c r="E679" s="370" t="s">
        <v>6839</v>
      </c>
      <c r="F679" s="90" t="s">
        <v>88</v>
      </c>
      <c r="G679" s="91" t="s">
        <v>208</v>
      </c>
      <c r="H679" s="91" t="s">
        <v>238</v>
      </c>
      <c r="I679" s="91" t="s">
        <v>6192</v>
      </c>
      <c r="J679" s="92">
        <v>13.6</v>
      </c>
      <c r="K679" s="96" t="s">
        <v>2937</v>
      </c>
      <c r="L679" s="96" t="s">
        <v>1115</v>
      </c>
      <c r="M679" s="91">
        <v>2014</v>
      </c>
      <c r="N679" s="370">
        <v>2023</v>
      </c>
      <c r="O679" s="370">
        <v>2025</v>
      </c>
      <c r="P679" s="92">
        <v>8</v>
      </c>
      <c r="Q679" s="93" t="s">
        <v>6133</v>
      </c>
      <c r="R679" s="94">
        <f t="shared" si="32"/>
        <v>2022</v>
      </c>
      <c r="S679" s="90">
        <v>2021</v>
      </c>
      <c r="T679" s="90">
        <v>4</v>
      </c>
      <c r="U679" s="94">
        <f t="shared" si="33"/>
        <v>2025</v>
      </c>
      <c r="V679" s="374">
        <v>28</v>
      </c>
      <c r="W679" s="374">
        <v>28</v>
      </c>
      <c r="X679" s="374">
        <f>SUM(V679:W680)</f>
        <v>56</v>
      </c>
      <c r="Y679" s="370" t="s">
        <v>7003</v>
      </c>
    </row>
    <row r="680" spans="1:25" s="43" customFormat="1" ht="30" customHeight="1" x14ac:dyDescent="0.2">
      <c r="A680" s="370"/>
      <c r="B680" s="370"/>
      <c r="C680" s="370"/>
      <c r="D680" s="370"/>
      <c r="E680" s="370"/>
      <c r="F680" s="90" t="s">
        <v>88</v>
      </c>
      <c r="G680" s="91" t="s">
        <v>208</v>
      </c>
      <c r="H680" s="91" t="s">
        <v>238</v>
      </c>
      <c r="I680" s="91" t="s">
        <v>6192</v>
      </c>
      <c r="J680" s="92">
        <v>11.7</v>
      </c>
      <c r="K680" s="96" t="s">
        <v>212</v>
      </c>
      <c r="L680" s="96" t="s">
        <v>1298</v>
      </c>
      <c r="M680" s="91">
        <v>2014</v>
      </c>
      <c r="N680" s="370"/>
      <c r="O680" s="370"/>
      <c r="P680" s="92">
        <v>8</v>
      </c>
      <c r="Q680" s="93" t="s">
        <v>6133</v>
      </c>
      <c r="R680" s="94">
        <f t="shared" si="32"/>
        <v>2022</v>
      </c>
      <c r="S680" s="90">
        <v>2021</v>
      </c>
      <c r="T680" s="90">
        <v>4</v>
      </c>
      <c r="U680" s="94">
        <f t="shared" si="33"/>
        <v>2025</v>
      </c>
      <c r="V680" s="374"/>
      <c r="W680" s="374"/>
      <c r="X680" s="374"/>
      <c r="Y680" s="370"/>
    </row>
    <row r="681" spans="1:25" s="43" customFormat="1" ht="30" customHeight="1" x14ac:dyDescent="0.2">
      <c r="A681" s="370">
        <v>177</v>
      </c>
      <c r="B681" s="370" t="s">
        <v>6849</v>
      </c>
      <c r="C681" s="370" t="s">
        <v>6850</v>
      </c>
      <c r="D681" s="370" t="s">
        <v>6851</v>
      </c>
      <c r="E681" s="370" t="s">
        <v>6839</v>
      </c>
      <c r="F681" s="90" t="s">
        <v>88</v>
      </c>
      <c r="G681" s="91" t="s">
        <v>208</v>
      </c>
      <c r="H681" s="91" t="s">
        <v>208</v>
      </c>
      <c r="I681" s="91" t="s">
        <v>1984</v>
      </c>
      <c r="J681" s="92">
        <v>16.100000000000001</v>
      </c>
      <c r="K681" s="96" t="s">
        <v>2937</v>
      </c>
      <c r="L681" s="96" t="s">
        <v>1115</v>
      </c>
      <c r="M681" s="91">
        <v>2014</v>
      </c>
      <c r="N681" s="90">
        <v>2022</v>
      </c>
      <c r="O681" s="90">
        <v>2025</v>
      </c>
      <c r="P681" s="92">
        <v>8</v>
      </c>
      <c r="Q681" s="93" t="s">
        <v>6133</v>
      </c>
      <c r="R681" s="94">
        <f t="shared" si="32"/>
        <v>2022</v>
      </c>
      <c r="S681" s="90">
        <v>2021</v>
      </c>
      <c r="T681" s="90">
        <v>4</v>
      </c>
      <c r="U681" s="94">
        <f t="shared" si="33"/>
        <v>2025</v>
      </c>
      <c r="V681" s="374">
        <v>65</v>
      </c>
      <c r="W681" s="374">
        <f>X681-V681</f>
        <v>144</v>
      </c>
      <c r="X681" s="374">
        <v>209</v>
      </c>
      <c r="Y681" s="370" t="s">
        <v>7003</v>
      </c>
    </row>
    <row r="682" spans="1:25" s="43" customFormat="1" ht="30" customHeight="1" x14ac:dyDescent="0.2">
      <c r="A682" s="370"/>
      <c r="B682" s="370"/>
      <c r="C682" s="370"/>
      <c r="D682" s="370"/>
      <c r="E682" s="370"/>
      <c r="F682" s="90" t="s">
        <v>88</v>
      </c>
      <c r="G682" s="91" t="s">
        <v>208</v>
      </c>
      <c r="H682" s="91" t="s">
        <v>208</v>
      </c>
      <c r="I682" s="91" t="s">
        <v>1984</v>
      </c>
      <c r="J682" s="92">
        <v>0.5</v>
      </c>
      <c r="K682" s="96" t="s">
        <v>5864</v>
      </c>
      <c r="L682" s="96" t="s">
        <v>1298</v>
      </c>
      <c r="M682" s="91">
        <v>2014</v>
      </c>
      <c r="N682" s="90">
        <v>2022</v>
      </c>
      <c r="O682" s="90">
        <v>2025</v>
      </c>
      <c r="P682" s="92">
        <v>8</v>
      </c>
      <c r="Q682" s="93" t="s">
        <v>6133</v>
      </c>
      <c r="R682" s="94">
        <f t="shared" si="32"/>
        <v>2022</v>
      </c>
      <c r="S682" s="90">
        <v>2021</v>
      </c>
      <c r="T682" s="90">
        <v>4</v>
      </c>
      <c r="U682" s="94">
        <f t="shared" si="33"/>
        <v>2025</v>
      </c>
      <c r="V682" s="374"/>
      <c r="W682" s="374"/>
      <c r="X682" s="374"/>
      <c r="Y682" s="370"/>
    </row>
    <row r="683" spans="1:25" s="43" customFormat="1" ht="30" customHeight="1" x14ac:dyDescent="0.2">
      <c r="A683" s="370"/>
      <c r="B683" s="370"/>
      <c r="C683" s="370"/>
      <c r="D683" s="370" t="s">
        <v>6852</v>
      </c>
      <c r="E683" s="370"/>
      <c r="F683" s="90" t="s">
        <v>88</v>
      </c>
      <c r="G683" s="91" t="s">
        <v>208</v>
      </c>
      <c r="H683" s="91" t="s">
        <v>208</v>
      </c>
      <c r="I683" s="91" t="s">
        <v>1984</v>
      </c>
      <c r="J683" s="92">
        <v>8.1999999999999993</v>
      </c>
      <c r="K683" s="96" t="s">
        <v>2937</v>
      </c>
      <c r="L683" s="96" t="s">
        <v>1115</v>
      </c>
      <c r="M683" s="91">
        <v>2014</v>
      </c>
      <c r="N683" s="90">
        <v>2022</v>
      </c>
      <c r="O683" s="90">
        <v>2025</v>
      </c>
      <c r="P683" s="92">
        <v>8</v>
      </c>
      <c r="Q683" s="93" t="s">
        <v>6133</v>
      </c>
      <c r="R683" s="94">
        <f t="shared" si="32"/>
        <v>2022</v>
      </c>
      <c r="S683" s="90">
        <v>2021</v>
      </c>
      <c r="T683" s="90">
        <v>4</v>
      </c>
      <c r="U683" s="94">
        <f t="shared" si="33"/>
        <v>2025</v>
      </c>
      <c r="V683" s="374"/>
      <c r="W683" s="374"/>
      <c r="X683" s="374"/>
      <c r="Y683" s="370"/>
    </row>
    <row r="684" spans="1:25" s="43" customFormat="1" ht="30" customHeight="1" x14ac:dyDescent="0.2">
      <c r="A684" s="370"/>
      <c r="B684" s="370"/>
      <c r="C684" s="370"/>
      <c r="D684" s="370"/>
      <c r="E684" s="370"/>
      <c r="F684" s="90" t="s">
        <v>88</v>
      </c>
      <c r="G684" s="91" t="s">
        <v>208</v>
      </c>
      <c r="H684" s="91" t="s">
        <v>208</v>
      </c>
      <c r="I684" s="91" t="s">
        <v>1984</v>
      </c>
      <c r="J684" s="92">
        <v>5.7</v>
      </c>
      <c r="K684" s="96" t="s">
        <v>2494</v>
      </c>
      <c r="L684" s="96" t="s">
        <v>213</v>
      </c>
      <c r="M684" s="91">
        <v>2014</v>
      </c>
      <c r="N684" s="90">
        <v>2022</v>
      </c>
      <c r="O684" s="90">
        <v>2025</v>
      </c>
      <c r="P684" s="92">
        <v>8</v>
      </c>
      <c r="Q684" s="93" t="s">
        <v>6133</v>
      </c>
      <c r="R684" s="94">
        <f t="shared" si="32"/>
        <v>2022</v>
      </c>
      <c r="S684" s="90">
        <v>2021</v>
      </c>
      <c r="T684" s="90">
        <v>4</v>
      </c>
      <c r="U684" s="94">
        <f t="shared" si="33"/>
        <v>2025</v>
      </c>
      <c r="V684" s="374"/>
      <c r="W684" s="374"/>
      <c r="X684" s="374"/>
      <c r="Y684" s="370"/>
    </row>
    <row r="685" spans="1:25" s="43" customFormat="1" ht="30" customHeight="1" x14ac:dyDescent="0.2">
      <c r="A685" s="370"/>
      <c r="B685" s="370"/>
      <c r="C685" s="370"/>
      <c r="D685" s="370"/>
      <c r="E685" s="370"/>
      <c r="F685" s="90" t="s">
        <v>88</v>
      </c>
      <c r="G685" s="91" t="s">
        <v>208</v>
      </c>
      <c r="H685" s="91" t="s">
        <v>208</v>
      </c>
      <c r="I685" s="91" t="s">
        <v>1984</v>
      </c>
      <c r="J685" s="92">
        <v>0.4</v>
      </c>
      <c r="K685" s="96" t="s">
        <v>212</v>
      </c>
      <c r="L685" s="96" t="s">
        <v>1298</v>
      </c>
      <c r="M685" s="91">
        <v>2014</v>
      </c>
      <c r="N685" s="90">
        <v>2022</v>
      </c>
      <c r="O685" s="90">
        <v>2025</v>
      </c>
      <c r="P685" s="92">
        <v>8</v>
      </c>
      <c r="Q685" s="93" t="s">
        <v>6133</v>
      </c>
      <c r="R685" s="94">
        <f t="shared" si="32"/>
        <v>2022</v>
      </c>
      <c r="S685" s="90">
        <v>2021</v>
      </c>
      <c r="T685" s="90">
        <v>4</v>
      </c>
      <c r="U685" s="94">
        <f t="shared" si="33"/>
        <v>2025</v>
      </c>
      <c r="V685" s="374"/>
      <c r="W685" s="374"/>
      <c r="X685" s="374"/>
      <c r="Y685" s="370"/>
    </row>
    <row r="686" spans="1:25" s="43" customFormat="1" ht="30" customHeight="1" x14ac:dyDescent="0.2">
      <c r="A686" s="370"/>
      <c r="B686" s="370"/>
      <c r="C686" s="370"/>
      <c r="D686" s="370" t="s">
        <v>6853</v>
      </c>
      <c r="E686" s="370"/>
      <c r="F686" s="90" t="s">
        <v>88</v>
      </c>
      <c r="G686" s="91" t="s">
        <v>208</v>
      </c>
      <c r="H686" s="91" t="s">
        <v>208</v>
      </c>
      <c r="I686" s="91" t="s">
        <v>1984</v>
      </c>
      <c r="J686" s="92">
        <v>58.2</v>
      </c>
      <c r="K686" s="96" t="s">
        <v>212</v>
      </c>
      <c r="L686" s="96" t="s">
        <v>1298</v>
      </c>
      <c r="M686" s="91">
        <v>2014</v>
      </c>
      <c r="N686" s="90">
        <v>2022</v>
      </c>
      <c r="O686" s="90">
        <v>2025</v>
      </c>
      <c r="P686" s="92">
        <v>8</v>
      </c>
      <c r="Q686" s="93" t="s">
        <v>6133</v>
      </c>
      <c r="R686" s="94">
        <f t="shared" si="32"/>
        <v>2022</v>
      </c>
      <c r="S686" s="90">
        <v>2021</v>
      </c>
      <c r="T686" s="90">
        <v>4</v>
      </c>
      <c r="U686" s="94">
        <f t="shared" si="33"/>
        <v>2025</v>
      </c>
      <c r="V686" s="374"/>
      <c r="W686" s="374"/>
      <c r="X686" s="374"/>
      <c r="Y686" s="370"/>
    </row>
    <row r="687" spans="1:25" s="43" customFormat="1" ht="30" customHeight="1" x14ac:dyDescent="0.2">
      <c r="A687" s="370"/>
      <c r="B687" s="370"/>
      <c r="C687" s="370"/>
      <c r="D687" s="370"/>
      <c r="E687" s="370"/>
      <c r="F687" s="90" t="s">
        <v>88</v>
      </c>
      <c r="G687" s="91" t="s">
        <v>208</v>
      </c>
      <c r="H687" s="91" t="s">
        <v>208</v>
      </c>
      <c r="I687" s="91" t="s">
        <v>1984</v>
      </c>
      <c r="J687" s="92">
        <v>13.1</v>
      </c>
      <c r="K687" s="96" t="s">
        <v>214</v>
      </c>
      <c r="L687" s="96" t="s">
        <v>215</v>
      </c>
      <c r="M687" s="91">
        <v>2014</v>
      </c>
      <c r="N687" s="90">
        <v>2022</v>
      </c>
      <c r="O687" s="90">
        <v>2025</v>
      </c>
      <c r="P687" s="92">
        <v>8</v>
      </c>
      <c r="Q687" s="93" t="s">
        <v>6133</v>
      </c>
      <c r="R687" s="94">
        <f t="shared" si="32"/>
        <v>2022</v>
      </c>
      <c r="S687" s="90">
        <v>2021</v>
      </c>
      <c r="T687" s="90">
        <v>4</v>
      </c>
      <c r="U687" s="94">
        <f t="shared" si="33"/>
        <v>2025</v>
      </c>
      <c r="V687" s="374"/>
      <c r="W687" s="374"/>
      <c r="X687" s="374"/>
      <c r="Y687" s="370"/>
    </row>
    <row r="688" spans="1:25" s="43" customFormat="1" ht="30" customHeight="1" x14ac:dyDescent="0.2">
      <c r="A688" s="370"/>
      <c r="B688" s="370"/>
      <c r="C688" s="370"/>
      <c r="D688" s="370"/>
      <c r="E688" s="370"/>
      <c r="F688" s="90" t="s">
        <v>88</v>
      </c>
      <c r="G688" s="91" t="s">
        <v>208</v>
      </c>
      <c r="H688" s="91" t="s">
        <v>208</v>
      </c>
      <c r="I688" s="91" t="s">
        <v>1984</v>
      </c>
      <c r="J688" s="92">
        <v>3.4</v>
      </c>
      <c r="K688" s="96" t="s">
        <v>3493</v>
      </c>
      <c r="L688" s="96" t="s">
        <v>215</v>
      </c>
      <c r="M688" s="91">
        <v>2014</v>
      </c>
      <c r="N688" s="90">
        <v>2022</v>
      </c>
      <c r="O688" s="90">
        <v>2025</v>
      </c>
      <c r="P688" s="92">
        <v>8</v>
      </c>
      <c r="Q688" s="93" t="s">
        <v>6133</v>
      </c>
      <c r="R688" s="94">
        <f t="shared" si="32"/>
        <v>2022</v>
      </c>
      <c r="S688" s="90">
        <v>2021</v>
      </c>
      <c r="T688" s="90">
        <v>4</v>
      </c>
      <c r="U688" s="94">
        <f t="shared" si="33"/>
        <v>2025</v>
      </c>
      <c r="V688" s="374"/>
      <c r="W688" s="374"/>
      <c r="X688" s="374"/>
      <c r="Y688" s="370"/>
    </row>
    <row r="689" spans="1:25" s="43" customFormat="1" ht="30" customHeight="1" x14ac:dyDescent="0.2">
      <c r="A689" s="370"/>
      <c r="B689" s="370"/>
      <c r="C689" s="370"/>
      <c r="D689" s="370" t="s">
        <v>6854</v>
      </c>
      <c r="E689" s="370"/>
      <c r="F689" s="90" t="s">
        <v>88</v>
      </c>
      <c r="G689" s="91" t="s">
        <v>208</v>
      </c>
      <c r="H689" s="91" t="s">
        <v>208</v>
      </c>
      <c r="I689" s="91" t="s">
        <v>1984</v>
      </c>
      <c r="J689" s="92">
        <v>11.8</v>
      </c>
      <c r="K689" s="96" t="s">
        <v>2937</v>
      </c>
      <c r="L689" s="96" t="s">
        <v>1115</v>
      </c>
      <c r="M689" s="91">
        <v>2014</v>
      </c>
      <c r="N689" s="90">
        <v>2022</v>
      </c>
      <c r="O689" s="90">
        <v>2025</v>
      </c>
      <c r="P689" s="92">
        <v>8</v>
      </c>
      <c r="Q689" s="93" t="s">
        <v>6133</v>
      </c>
      <c r="R689" s="94">
        <f t="shared" si="32"/>
        <v>2022</v>
      </c>
      <c r="S689" s="90">
        <v>2021</v>
      </c>
      <c r="T689" s="90">
        <v>4</v>
      </c>
      <c r="U689" s="94">
        <f t="shared" si="33"/>
        <v>2025</v>
      </c>
      <c r="V689" s="374"/>
      <c r="W689" s="374"/>
      <c r="X689" s="374"/>
      <c r="Y689" s="370"/>
    </row>
    <row r="690" spans="1:25" s="43" customFormat="1" ht="30" customHeight="1" x14ac:dyDescent="0.2">
      <c r="A690" s="370"/>
      <c r="B690" s="370"/>
      <c r="C690" s="370"/>
      <c r="D690" s="370"/>
      <c r="E690" s="370"/>
      <c r="F690" s="90" t="s">
        <v>88</v>
      </c>
      <c r="G690" s="91" t="s">
        <v>208</v>
      </c>
      <c r="H690" s="91" t="s">
        <v>208</v>
      </c>
      <c r="I690" s="91" t="s">
        <v>1984</v>
      </c>
      <c r="J690" s="92">
        <v>7.6</v>
      </c>
      <c r="K690" s="96" t="s">
        <v>6359</v>
      </c>
      <c r="L690" s="96" t="s">
        <v>1115</v>
      </c>
      <c r="M690" s="91">
        <v>2014</v>
      </c>
      <c r="N690" s="90">
        <v>2022</v>
      </c>
      <c r="O690" s="90">
        <v>2025</v>
      </c>
      <c r="P690" s="92">
        <v>8</v>
      </c>
      <c r="Q690" s="93" t="s">
        <v>6133</v>
      </c>
      <c r="R690" s="94">
        <f t="shared" si="32"/>
        <v>2022</v>
      </c>
      <c r="S690" s="90">
        <v>2021</v>
      </c>
      <c r="T690" s="90">
        <v>4</v>
      </c>
      <c r="U690" s="94">
        <f t="shared" si="33"/>
        <v>2025</v>
      </c>
      <c r="V690" s="374"/>
      <c r="W690" s="374"/>
      <c r="X690" s="374"/>
      <c r="Y690" s="370"/>
    </row>
    <row r="691" spans="1:25" s="43" customFormat="1" ht="30" customHeight="1" x14ac:dyDescent="0.2">
      <c r="A691" s="370"/>
      <c r="B691" s="370"/>
      <c r="C691" s="370"/>
      <c r="D691" s="370"/>
      <c r="E691" s="370"/>
      <c r="F691" s="90" t="s">
        <v>88</v>
      </c>
      <c r="G691" s="91" t="s">
        <v>208</v>
      </c>
      <c r="H691" s="91" t="s">
        <v>208</v>
      </c>
      <c r="I691" s="91" t="s">
        <v>1984</v>
      </c>
      <c r="J691" s="92">
        <v>4</v>
      </c>
      <c r="K691" s="96" t="s">
        <v>2494</v>
      </c>
      <c r="L691" s="96" t="s">
        <v>213</v>
      </c>
      <c r="M691" s="91">
        <v>2014</v>
      </c>
      <c r="N691" s="90">
        <v>2022</v>
      </c>
      <c r="O691" s="90">
        <v>2025</v>
      </c>
      <c r="P691" s="92">
        <v>8</v>
      </c>
      <c r="Q691" s="93" t="s">
        <v>6133</v>
      </c>
      <c r="R691" s="94">
        <f t="shared" si="32"/>
        <v>2022</v>
      </c>
      <c r="S691" s="90">
        <v>2021</v>
      </c>
      <c r="T691" s="90">
        <v>4</v>
      </c>
      <c r="U691" s="94">
        <f t="shared" si="33"/>
        <v>2025</v>
      </c>
      <c r="V691" s="374"/>
      <c r="W691" s="374"/>
      <c r="X691" s="374"/>
      <c r="Y691" s="370"/>
    </row>
    <row r="692" spans="1:25" s="43" customFormat="1" ht="30" customHeight="1" x14ac:dyDescent="0.2">
      <c r="A692" s="370"/>
      <c r="B692" s="370"/>
      <c r="C692" s="370"/>
      <c r="D692" s="370"/>
      <c r="E692" s="370"/>
      <c r="F692" s="90" t="s">
        <v>88</v>
      </c>
      <c r="G692" s="91" t="s">
        <v>208</v>
      </c>
      <c r="H692" s="91" t="s">
        <v>208</v>
      </c>
      <c r="I692" s="91" t="s">
        <v>1984</v>
      </c>
      <c r="J692" s="92">
        <v>38.200000000000003</v>
      </c>
      <c r="K692" s="96" t="s">
        <v>2357</v>
      </c>
      <c r="L692" s="96" t="s">
        <v>213</v>
      </c>
      <c r="M692" s="91">
        <v>2014</v>
      </c>
      <c r="N692" s="90">
        <v>2022</v>
      </c>
      <c r="O692" s="90">
        <v>2025</v>
      </c>
      <c r="P692" s="92">
        <v>8</v>
      </c>
      <c r="Q692" s="93" t="s">
        <v>6133</v>
      </c>
      <c r="R692" s="94">
        <f t="shared" si="32"/>
        <v>2022</v>
      </c>
      <c r="S692" s="90">
        <v>2021</v>
      </c>
      <c r="T692" s="90">
        <v>4</v>
      </c>
      <c r="U692" s="94">
        <f t="shared" si="33"/>
        <v>2025</v>
      </c>
      <c r="V692" s="374"/>
      <c r="W692" s="374"/>
      <c r="X692" s="374"/>
      <c r="Y692" s="370"/>
    </row>
    <row r="693" spans="1:25" s="43" customFormat="1" ht="30" customHeight="1" x14ac:dyDescent="0.2">
      <c r="A693" s="370"/>
      <c r="B693" s="370"/>
      <c r="C693" s="370"/>
      <c r="D693" s="370"/>
      <c r="E693" s="370"/>
      <c r="F693" s="90" t="s">
        <v>88</v>
      </c>
      <c r="G693" s="91" t="s">
        <v>208</v>
      </c>
      <c r="H693" s="91" t="s">
        <v>208</v>
      </c>
      <c r="I693" s="91" t="s">
        <v>1984</v>
      </c>
      <c r="J693" s="92">
        <v>40.9</v>
      </c>
      <c r="K693" s="96" t="s">
        <v>212</v>
      </c>
      <c r="L693" s="96" t="s">
        <v>1298</v>
      </c>
      <c r="M693" s="91">
        <v>2014</v>
      </c>
      <c r="N693" s="90">
        <v>2022</v>
      </c>
      <c r="O693" s="90">
        <v>2025</v>
      </c>
      <c r="P693" s="92">
        <v>8</v>
      </c>
      <c r="Q693" s="93" t="s">
        <v>6133</v>
      </c>
      <c r="R693" s="94">
        <f t="shared" si="32"/>
        <v>2022</v>
      </c>
      <c r="S693" s="90">
        <v>2021</v>
      </c>
      <c r="T693" s="90">
        <v>4</v>
      </c>
      <c r="U693" s="94">
        <f t="shared" si="33"/>
        <v>2025</v>
      </c>
      <c r="V693" s="374"/>
      <c r="W693" s="374"/>
      <c r="X693" s="374"/>
      <c r="Y693" s="370"/>
    </row>
    <row r="694" spans="1:25" s="43" customFormat="1" ht="30" customHeight="1" x14ac:dyDescent="0.2">
      <c r="A694" s="370"/>
      <c r="B694" s="370"/>
      <c r="C694" s="370"/>
      <c r="D694" s="370"/>
      <c r="E694" s="370"/>
      <c r="F694" s="90" t="s">
        <v>88</v>
      </c>
      <c r="G694" s="91" t="s">
        <v>208</v>
      </c>
      <c r="H694" s="91" t="s">
        <v>208</v>
      </c>
      <c r="I694" s="91" t="s">
        <v>1984</v>
      </c>
      <c r="J694" s="92">
        <v>0.9</v>
      </c>
      <c r="K694" s="96" t="s">
        <v>214</v>
      </c>
      <c r="L694" s="96" t="s">
        <v>215</v>
      </c>
      <c r="M694" s="91">
        <v>2014</v>
      </c>
      <c r="N694" s="90">
        <v>2022</v>
      </c>
      <c r="O694" s="90">
        <v>2025</v>
      </c>
      <c r="P694" s="92">
        <v>8</v>
      </c>
      <c r="Q694" s="93" t="s">
        <v>6133</v>
      </c>
      <c r="R694" s="94">
        <f t="shared" si="32"/>
        <v>2022</v>
      </c>
      <c r="S694" s="90">
        <v>2021</v>
      </c>
      <c r="T694" s="90">
        <v>4</v>
      </c>
      <c r="U694" s="94">
        <f t="shared" si="33"/>
        <v>2025</v>
      </c>
      <c r="V694" s="374"/>
      <c r="W694" s="374"/>
      <c r="X694" s="374"/>
      <c r="Y694" s="370"/>
    </row>
    <row r="695" spans="1:25" s="43" customFormat="1" ht="30" customHeight="1" x14ac:dyDescent="0.2">
      <c r="A695" s="370">
        <v>178</v>
      </c>
      <c r="B695" s="370" t="s">
        <v>6855</v>
      </c>
      <c r="C695" s="370" t="s">
        <v>6856</v>
      </c>
      <c r="D695" s="370" t="s">
        <v>6857</v>
      </c>
      <c r="E695" s="370" t="s">
        <v>6858</v>
      </c>
      <c r="F695" s="90" t="s">
        <v>39</v>
      </c>
      <c r="G695" s="91" t="s">
        <v>267</v>
      </c>
      <c r="H695" s="91" t="s">
        <v>208</v>
      </c>
      <c r="I695" s="91" t="s">
        <v>6256</v>
      </c>
      <c r="J695" s="92">
        <v>192.8</v>
      </c>
      <c r="K695" s="96" t="s">
        <v>5864</v>
      </c>
      <c r="L695" s="96" t="s">
        <v>1224</v>
      </c>
      <c r="M695" s="91">
        <v>2014</v>
      </c>
      <c r="N695" s="370">
        <v>2023</v>
      </c>
      <c r="O695" s="370">
        <v>2025</v>
      </c>
      <c r="P695" s="92">
        <v>6</v>
      </c>
      <c r="Q695" s="93" t="s">
        <v>6133</v>
      </c>
      <c r="R695" s="94">
        <f t="shared" si="32"/>
        <v>2020</v>
      </c>
      <c r="S695" s="90">
        <v>2020</v>
      </c>
      <c r="T695" s="90">
        <v>6</v>
      </c>
      <c r="U695" s="94">
        <f t="shared" si="33"/>
        <v>2026</v>
      </c>
      <c r="V695" s="374">
        <v>12</v>
      </c>
      <c r="W695" s="374">
        <v>8</v>
      </c>
      <c r="X695" s="374">
        <v>20</v>
      </c>
      <c r="Y695" s="370" t="s">
        <v>7003</v>
      </c>
    </row>
    <row r="696" spans="1:25" s="43" customFormat="1" ht="30" customHeight="1" x14ac:dyDescent="0.2">
      <c r="A696" s="370"/>
      <c r="B696" s="370"/>
      <c r="C696" s="370"/>
      <c r="D696" s="370"/>
      <c r="E696" s="370"/>
      <c r="F696" s="90" t="s">
        <v>39</v>
      </c>
      <c r="G696" s="91" t="s">
        <v>267</v>
      </c>
      <c r="H696" s="91" t="s">
        <v>208</v>
      </c>
      <c r="I696" s="91" t="s">
        <v>6256</v>
      </c>
      <c r="J696" s="92">
        <v>3.1</v>
      </c>
      <c r="K696" s="96" t="s">
        <v>212</v>
      </c>
      <c r="L696" s="96" t="s">
        <v>1224</v>
      </c>
      <c r="M696" s="91">
        <v>2014</v>
      </c>
      <c r="N696" s="370"/>
      <c r="O696" s="370"/>
      <c r="P696" s="92">
        <v>6</v>
      </c>
      <c r="Q696" s="93" t="s">
        <v>6133</v>
      </c>
      <c r="R696" s="94">
        <f t="shared" si="32"/>
        <v>2020</v>
      </c>
      <c r="S696" s="90">
        <v>2020</v>
      </c>
      <c r="T696" s="90">
        <v>6</v>
      </c>
      <c r="U696" s="94">
        <f t="shared" si="33"/>
        <v>2026</v>
      </c>
      <c r="V696" s="374"/>
      <c r="W696" s="374"/>
      <c r="X696" s="374"/>
      <c r="Y696" s="370"/>
    </row>
    <row r="697" spans="1:25" s="43" customFormat="1" ht="30" customHeight="1" x14ac:dyDescent="0.2">
      <c r="A697" s="370"/>
      <c r="B697" s="370"/>
      <c r="C697" s="370"/>
      <c r="D697" s="370"/>
      <c r="E697" s="370"/>
      <c r="F697" s="90" t="s">
        <v>39</v>
      </c>
      <c r="G697" s="91" t="s">
        <v>267</v>
      </c>
      <c r="H697" s="91" t="s">
        <v>208</v>
      </c>
      <c r="I697" s="91" t="s">
        <v>6256</v>
      </c>
      <c r="J697" s="92">
        <v>0.6</v>
      </c>
      <c r="K697" s="96" t="s">
        <v>214</v>
      </c>
      <c r="L697" s="96" t="s">
        <v>1224</v>
      </c>
      <c r="M697" s="91">
        <v>2014</v>
      </c>
      <c r="N697" s="370"/>
      <c r="O697" s="370"/>
      <c r="P697" s="92">
        <v>6</v>
      </c>
      <c r="Q697" s="93" t="s">
        <v>6133</v>
      </c>
      <c r="R697" s="94">
        <f t="shared" si="32"/>
        <v>2020</v>
      </c>
      <c r="S697" s="90">
        <v>2020</v>
      </c>
      <c r="T697" s="90">
        <v>6</v>
      </c>
      <c r="U697" s="94">
        <f t="shared" si="33"/>
        <v>2026</v>
      </c>
      <c r="V697" s="374"/>
      <c r="W697" s="374"/>
      <c r="X697" s="374"/>
      <c r="Y697" s="370"/>
    </row>
    <row r="698" spans="1:25" s="43" customFormat="1" ht="30" customHeight="1" x14ac:dyDescent="0.2">
      <c r="A698" s="370"/>
      <c r="B698" s="370"/>
      <c r="C698" s="370"/>
      <c r="D698" s="370"/>
      <c r="E698" s="370"/>
      <c r="F698" s="90" t="s">
        <v>39</v>
      </c>
      <c r="G698" s="91" t="s">
        <v>267</v>
      </c>
      <c r="H698" s="91" t="s">
        <v>208</v>
      </c>
      <c r="I698" s="91" t="s">
        <v>6256</v>
      </c>
      <c r="J698" s="92">
        <v>0.3</v>
      </c>
      <c r="K698" s="96" t="s">
        <v>3493</v>
      </c>
      <c r="L698" s="96" t="s">
        <v>1224</v>
      </c>
      <c r="M698" s="91">
        <v>2014</v>
      </c>
      <c r="N698" s="370"/>
      <c r="O698" s="370"/>
      <c r="P698" s="92">
        <v>6</v>
      </c>
      <c r="Q698" s="93" t="s">
        <v>6133</v>
      </c>
      <c r="R698" s="94">
        <f t="shared" si="32"/>
        <v>2020</v>
      </c>
      <c r="S698" s="90">
        <v>2020</v>
      </c>
      <c r="T698" s="90">
        <v>6</v>
      </c>
      <c r="U698" s="94">
        <f t="shared" si="33"/>
        <v>2026</v>
      </c>
      <c r="V698" s="374"/>
      <c r="W698" s="374"/>
      <c r="X698" s="374"/>
      <c r="Y698" s="370"/>
    </row>
    <row r="699" spans="1:25" s="43" customFormat="1" ht="30" customHeight="1" x14ac:dyDescent="0.2">
      <c r="A699" s="90">
        <v>179</v>
      </c>
      <c r="B699" s="90" t="s">
        <v>6859</v>
      </c>
      <c r="C699" s="90" t="s">
        <v>6860</v>
      </c>
      <c r="D699" s="90" t="s">
        <v>6861</v>
      </c>
      <c r="E699" s="90" t="s">
        <v>6862</v>
      </c>
      <c r="F699" s="90" t="s">
        <v>39</v>
      </c>
      <c r="G699" s="91" t="s">
        <v>6372</v>
      </c>
      <c r="H699" s="91" t="s">
        <v>350</v>
      </c>
      <c r="I699" s="91" t="s">
        <v>252</v>
      </c>
      <c r="J699" s="92">
        <v>64.599999999999994</v>
      </c>
      <c r="K699" s="96" t="s">
        <v>214</v>
      </c>
      <c r="L699" s="96" t="s">
        <v>314</v>
      </c>
      <c r="M699" s="91">
        <v>2014</v>
      </c>
      <c r="N699" s="90">
        <v>2023</v>
      </c>
      <c r="O699" s="90">
        <v>2025</v>
      </c>
      <c r="P699" s="92">
        <v>10</v>
      </c>
      <c r="Q699" s="93" t="s">
        <v>6751</v>
      </c>
      <c r="R699" s="94">
        <f t="shared" si="32"/>
        <v>2024</v>
      </c>
      <c r="S699" s="90" t="s">
        <v>63</v>
      </c>
      <c r="T699" s="90">
        <v>8</v>
      </c>
      <c r="U699" s="94">
        <v>2031</v>
      </c>
      <c r="V699" s="322">
        <v>14</v>
      </c>
      <c r="W699" s="322">
        <f>X699-V699</f>
        <v>18</v>
      </c>
      <c r="X699" s="322">
        <v>32</v>
      </c>
      <c r="Y699" s="90" t="s">
        <v>7003</v>
      </c>
    </row>
    <row r="700" spans="1:25" s="43" customFormat="1" ht="30" customHeight="1" x14ac:dyDescent="0.2">
      <c r="A700" s="90">
        <v>180</v>
      </c>
      <c r="B700" s="90" t="s">
        <v>6863</v>
      </c>
      <c r="C700" s="90" t="s">
        <v>6864</v>
      </c>
      <c r="D700" s="90" t="s">
        <v>6865</v>
      </c>
      <c r="E700" s="90" t="s">
        <v>191</v>
      </c>
      <c r="F700" s="90" t="s">
        <v>39</v>
      </c>
      <c r="G700" s="91" t="s">
        <v>6372</v>
      </c>
      <c r="H700" s="91" t="s">
        <v>350</v>
      </c>
      <c r="I700" s="91" t="s">
        <v>252</v>
      </c>
      <c r="J700" s="92">
        <v>65.5</v>
      </c>
      <c r="K700" s="96" t="s">
        <v>214</v>
      </c>
      <c r="L700" s="96" t="s">
        <v>314</v>
      </c>
      <c r="M700" s="91">
        <v>2014</v>
      </c>
      <c r="N700" s="90">
        <v>2023</v>
      </c>
      <c r="O700" s="90">
        <v>2025</v>
      </c>
      <c r="P700" s="92">
        <v>10</v>
      </c>
      <c r="Q700" s="93" t="s">
        <v>6751</v>
      </c>
      <c r="R700" s="94">
        <f t="shared" si="32"/>
        <v>2024</v>
      </c>
      <c r="S700" s="90" t="s">
        <v>63</v>
      </c>
      <c r="T700" s="90"/>
      <c r="U700" s="94">
        <f t="shared" si="33"/>
        <v>2024</v>
      </c>
      <c r="V700" s="322"/>
      <c r="W700" s="322">
        <v>29</v>
      </c>
      <c r="X700" s="322">
        <v>29</v>
      </c>
      <c r="Y700" s="90" t="s">
        <v>7003</v>
      </c>
    </row>
    <row r="701" spans="1:25" s="43" customFormat="1" ht="30" customHeight="1" x14ac:dyDescent="0.2">
      <c r="A701" s="370">
        <v>181</v>
      </c>
      <c r="B701" s="370" t="s">
        <v>6866</v>
      </c>
      <c r="C701" s="370" t="s">
        <v>6867</v>
      </c>
      <c r="D701" s="370" t="s">
        <v>6868</v>
      </c>
      <c r="E701" s="370" t="s">
        <v>6869</v>
      </c>
      <c r="F701" s="90" t="s">
        <v>34</v>
      </c>
      <c r="G701" s="91" t="s">
        <v>256</v>
      </c>
      <c r="H701" s="91" t="s">
        <v>256</v>
      </c>
      <c r="I701" s="91" t="s">
        <v>252</v>
      </c>
      <c r="J701" s="92">
        <v>66.2</v>
      </c>
      <c r="K701" s="96" t="s">
        <v>5864</v>
      </c>
      <c r="L701" s="96" t="s">
        <v>314</v>
      </c>
      <c r="M701" s="91">
        <v>2014</v>
      </c>
      <c r="N701" s="90">
        <v>2023</v>
      </c>
      <c r="O701" s="90">
        <v>2025</v>
      </c>
      <c r="P701" s="92">
        <v>8</v>
      </c>
      <c r="Q701" s="93" t="s">
        <v>6133</v>
      </c>
      <c r="R701" s="94">
        <f t="shared" si="32"/>
        <v>2022</v>
      </c>
      <c r="S701" s="90">
        <v>2021</v>
      </c>
      <c r="T701" s="90">
        <v>4</v>
      </c>
      <c r="U701" s="94">
        <f t="shared" si="33"/>
        <v>2025</v>
      </c>
      <c r="V701" s="374">
        <v>20</v>
      </c>
      <c r="W701" s="374">
        <v>14</v>
      </c>
      <c r="X701" s="374">
        <v>34</v>
      </c>
      <c r="Y701" s="370" t="s">
        <v>7003</v>
      </c>
    </row>
    <row r="702" spans="1:25" s="43" customFormat="1" ht="30" customHeight="1" x14ac:dyDescent="0.2">
      <c r="A702" s="370"/>
      <c r="B702" s="370"/>
      <c r="C702" s="370"/>
      <c r="D702" s="370"/>
      <c r="E702" s="370"/>
      <c r="F702" s="90" t="s">
        <v>34</v>
      </c>
      <c r="G702" s="91" t="s">
        <v>256</v>
      </c>
      <c r="H702" s="91" t="s">
        <v>256</v>
      </c>
      <c r="I702" s="91" t="s">
        <v>252</v>
      </c>
      <c r="J702" s="92">
        <v>0.2</v>
      </c>
      <c r="K702" s="96" t="s">
        <v>214</v>
      </c>
      <c r="L702" s="96" t="s">
        <v>1264</v>
      </c>
      <c r="M702" s="91">
        <v>2014</v>
      </c>
      <c r="N702" s="90">
        <v>2023</v>
      </c>
      <c r="O702" s="90">
        <v>2025</v>
      </c>
      <c r="P702" s="92">
        <v>8</v>
      </c>
      <c r="Q702" s="93" t="s">
        <v>6133</v>
      </c>
      <c r="R702" s="94">
        <f t="shared" si="32"/>
        <v>2022</v>
      </c>
      <c r="S702" s="90">
        <v>2021</v>
      </c>
      <c r="T702" s="90">
        <v>4</v>
      </c>
      <c r="U702" s="94">
        <f t="shared" si="33"/>
        <v>2025</v>
      </c>
      <c r="V702" s="374"/>
      <c r="W702" s="374"/>
      <c r="X702" s="374"/>
      <c r="Y702" s="370"/>
    </row>
    <row r="703" spans="1:25" s="43" customFormat="1" ht="30" customHeight="1" x14ac:dyDescent="0.2">
      <c r="A703" s="370">
        <v>182</v>
      </c>
      <c r="B703" s="370" t="s">
        <v>6870</v>
      </c>
      <c r="C703" s="370" t="s">
        <v>6871</v>
      </c>
      <c r="D703" s="370" t="s">
        <v>6872</v>
      </c>
      <c r="E703" s="370" t="s">
        <v>6869</v>
      </c>
      <c r="F703" s="90" t="s">
        <v>34</v>
      </c>
      <c r="G703" s="91" t="s">
        <v>208</v>
      </c>
      <c r="H703" s="91" t="s">
        <v>131</v>
      </c>
      <c r="I703" s="91" t="s">
        <v>252</v>
      </c>
      <c r="J703" s="92">
        <v>20</v>
      </c>
      <c r="K703" s="96" t="s">
        <v>5864</v>
      </c>
      <c r="L703" s="96" t="s">
        <v>314</v>
      </c>
      <c r="M703" s="91">
        <v>2014</v>
      </c>
      <c r="N703" s="90">
        <v>2023</v>
      </c>
      <c r="O703" s="90">
        <v>2025</v>
      </c>
      <c r="P703" s="92">
        <v>8</v>
      </c>
      <c r="Q703" s="93" t="s">
        <v>6133</v>
      </c>
      <c r="R703" s="94">
        <f t="shared" si="32"/>
        <v>2022</v>
      </c>
      <c r="S703" s="90">
        <v>2021</v>
      </c>
      <c r="T703" s="90">
        <v>4</v>
      </c>
      <c r="U703" s="94">
        <f t="shared" si="33"/>
        <v>2025</v>
      </c>
      <c r="V703" s="374">
        <v>41</v>
      </c>
      <c r="W703" s="374">
        <v>42</v>
      </c>
      <c r="X703" s="374">
        <v>83</v>
      </c>
      <c r="Y703" s="370" t="s">
        <v>7003</v>
      </c>
    </row>
    <row r="704" spans="1:25" s="43" customFormat="1" ht="30" customHeight="1" x14ac:dyDescent="0.2">
      <c r="A704" s="370"/>
      <c r="B704" s="370"/>
      <c r="C704" s="370"/>
      <c r="D704" s="370"/>
      <c r="E704" s="370"/>
      <c r="F704" s="90" t="s">
        <v>34</v>
      </c>
      <c r="G704" s="91" t="s">
        <v>208</v>
      </c>
      <c r="H704" s="91" t="s">
        <v>131</v>
      </c>
      <c r="I704" s="91" t="s">
        <v>252</v>
      </c>
      <c r="J704" s="92">
        <v>20</v>
      </c>
      <c r="K704" s="96" t="s">
        <v>212</v>
      </c>
      <c r="L704" s="96" t="s">
        <v>314</v>
      </c>
      <c r="M704" s="91">
        <v>2014</v>
      </c>
      <c r="N704" s="90">
        <v>2023</v>
      </c>
      <c r="O704" s="90">
        <v>2025</v>
      </c>
      <c r="P704" s="92">
        <v>8</v>
      </c>
      <c r="Q704" s="93" t="s">
        <v>6133</v>
      </c>
      <c r="R704" s="94">
        <f t="shared" si="32"/>
        <v>2022</v>
      </c>
      <c r="S704" s="90">
        <v>2021</v>
      </c>
      <c r="T704" s="90">
        <v>4</v>
      </c>
      <c r="U704" s="94">
        <f t="shared" si="33"/>
        <v>2025</v>
      </c>
      <c r="V704" s="374"/>
      <c r="W704" s="374"/>
      <c r="X704" s="374"/>
      <c r="Y704" s="370"/>
    </row>
    <row r="705" spans="1:25" s="43" customFormat="1" ht="30" customHeight="1" x14ac:dyDescent="0.2">
      <c r="A705" s="370"/>
      <c r="B705" s="370"/>
      <c r="C705" s="370"/>
      <c r="D705" s="370"/>
      <c r="E705" s="370"/>
      <c r="F705" s="90" t="s">
        <v>34</v>
      </c>
      <c r="G705" s="91" t="s">
        <v>208</v>
      </c>
      <c r="H705" s="91" t="s">
        <v>131</v>
      </c>
      <c r="I705" s="91" t="s">
        <v>252</v>
      </c>
      <c r="J705" s="92">
        <v>1.8</v>
      </c>
      <c r="K705" s="96" t="s">
        <v>214</v>
      </c>
      <c r="L705" s="96" t="s">
        <v>1264</v>
      </c>
      <c r="M705" s="91">
        <v>2014</v>
      </c>
      <c r="N705" s="90">
        <v>2023</v>
      </c>
      <c r="O705" s="90">
        <v>2025</v>
      </c>
      <c r="P705" s="92">
        <v>8</v>
      </c>
      <c r="Q705" s="93" t="s">
        <v>6133</v>
      </c>
      <c r="R705" s="94">
        <f t="shared" si="32"/>
        <v>2022</v>
      </c>
      <c r="S705" s="90">
        <v>2021</v>
      </c>
      <c r="T705" s="90">
        <v>4</v>
      </c>
      <c r="U705" s="94">
        <f t="shared" si="33"/>
        <v>2025</v>
      </c>
      <c r="V705" s="374"/>
      <c r="W705" s="374"/>
      <c r="X705" s="374"/>
      <c r="Y705" s="370"/>
    </row>
    <row r="706" spans="1:25" s="43" customFormat="1" ht="30" customHeight="1" x14ac:dyDescent="0.2">
      <c r="A706" s="370">
        <v>183</v>
      </c>
      <c r="B706" s="370" t="s">
        <v>6873</v>
      </c>
      <c r="C706" s="370" t="s">
        <v>6874</v>
      </c>
      <c r="D706" s="370" t="s">
        <v>6875</v>
      </c>
      <c r="E706" s="370" t="s">
        <v>6869</v>
      </c>
      <c r="F706" s="90" t="s">
        <v>34</v>
      </c>
      <c r="G706" s="91" t="s">
        <v>6876</v>
      </c>
      <c r="H706" s="91" t="s">
        <v>6877</v>
      </c>
      <c r="I706" s="91" t="s">
        <v>252</v>
      </c>
      <c r="J706" s="92">
        <v>27.4</v>
      </c>
      <c r="K706" s="96" t="s">
        <v>5864</v>
      </c>
      <c r="L706" s="96" t="s">
        <v>314</v>
      </c>
      <c r="M706" s="91">
        <v>2014</v>
      </c>
      <c r="N706" s="90">
        <v>2022</v>
      </c>
      <c r="O706" s="90">
        <v>2025</v>
      </c>
      <c r="P706" s="92">
        <v>8</v>
      </c>
      <c r="Q706" s="93" t="s">
        <v>6133</v>
      </c>
      <c r="R706" s="94">
        <f t="shared" si="32"/>
        <v>2022</v>
      </c>
      <c r="S706" s="90">
        <v>2021</v>
      </c>
      <c r="T706" s="90">
        <v>4</v>
      </c>
      <c r="U706" s="94">
        <f t="shared" si="33"/>
        <v>2025</v>
      </c>
      <c r="V706" s="374">
        <v>34</v>
      </c>
      <c r="W706" s="374">
        <f>X706-V706</f>
        <v>49</v>
      </c>
      <c r="X706" s="374">
        <v>83</v>
      </c>
      <c r="Y706" s="370" t="s">
        <v>7003</v>
      </c>
    </row>
    <row r="707" spans="1:25" s="43" customFormat="1" ht="30" customHeight="1" x14ac:dyDescent="0.2">
      <c r="A707" s="370"/>
      <c r="B707" s="370"/>
      <c r="C707" s="370"/>
      <c r="D707" s="370"/>
      <c r="E707" s="370"/>
      <c r="F707" s="90" t="s">
        <v>34</v>
      </c>
      <c r="G707" s="91" t="s">
        <v>6876</v>
      </c>
      <c r="H707" s="91" t="s">
        <v>6877</v>
      </c>
      <c r="I707" s="91" t="s">
        <v>252</v>
      </c>
      <c r="J707" s="92">
        <v>2.4</v>
      </c>
      <c r="K707" s="96" t="s">
        <v>214</v>
      </c>
      <c r="L707" s="96" t="s">
        <v>1264</v>
      </c>
      <c r="M707" s="91">
        <v>2014</v>
      </c>
      <c r="N707" s="90">
        <v>2022</v>
      </c>
      <c r="O707" s="90">
        <v>2025</v>
      </c>
      <c r="P707" s="92">
        <v>8</v>
      </c>
      <c r="Q707" s="93" t="s">
        <v>6133</v>
      </c>
      <c r="R707" s="94">
        <f t="shared" si="32"/>
        <v>2022</v>
      </c>
      <c r="S707" s="90">
        <v>2021</v>
      </c>
      <c r="T707" s="90">
        <v>4</v>
      </c>
      <c r="U707" s="94">
        <f t="shared" si="33"/>
        <v>2025</v>
      </c>
      <c r="V707" s="374"/>
      <c r="W707" s="374"/>
      <c r="X707" s="374"/>
      <c r="Y707" s="370"/>
    </row>
    <row r="708" spans="1:25" s="43" customFormat="1" ht="30" customHeight="1" x14ac:dyDescent="0.2">
      <c r="A708" s="370"/>
      <c r="B708" s="370"/>
      <c r="C708" s="370"/>
      <c r="D708" s="90" t="s">
        <v>6878</v>
      </c>
      <c r="E708" s="370"/>
      <c r="F708" s="90" t="s">
        <v>34</v>
      </c>
      <c r="G708" s="91" t="s">
        <v>6876</v>
      </c>
      <c r="H708" s="91" t="s">
        <v>6877</v>
      </c>
      <c r="I708" s="91" t="s">
        <v>252</v>
      </c>
      <c r="J708" s="92">
        <v>0.4</v>
      </c>
      <c r="K708" s="96" t="s">
        <v>212</v>
      </c>
      <c r="L708" s="96" t="s">
        <v>314</v>
      </c>
      <c r="M708" s="91">
        <v>2014</v>
      </c>
      <c r="N708" s="90">
        <v>2022</v>
      </c>
      <c r="O708" s="90">
        <v>2025</v>
      </c>
      <c r="P708" s="92">
        <v>8</v>
      </c>
      <c r="Q708" s="93" t="s">
        <v>6133</v>
      </c>
      <c r="R708" s="94">
        <f t="shared" si="32"/>
        <v>2022</v>
      </c>
      <c r="S708" s="90">
        <v>2021</v>
      </c>
      <c r="T708" s="90">
        <v>4</v>
      </c>
      <c r="U708" s="94">
        <f t="shared" si="33"/>
        <v>2025</v>
      </c>
      <c r="V708" s="374"/>
      <c r="W708" s="374"/>
      <c r="X708" s="374"/>
      <c r="Y708" s="370"/>
    </row>
    <row r="709" spans="1:25" s="43" customFormat="1" ht="30" customHeight="1" x14ac:dyDescent="0.2">
      <c r="A709" s="370"/>
      <c r="B709" s="370"/>
      <c r="C709" s="370"/>
      <c r="D709" s="90" t="s">
        <v>6878</v>
      </c>
      <c r="E709" s="370"/>
      <c r="F709" s="90" t="s">
        <v>34</v>
      </c>
      <c r="G709" s="91" t="s">
        <v>6876</v>
      </c>
      <c r="H709" s="91" t="s">
        <v>6877</v>
      </c>
      <c r="I709" s="91" t="s">
        <v>252</v>
      </c>
      <c r="J709" s="92">
        <v>2.1</v>
      </c>
      <c r="K709" s="96" t="s">
        <v>214</v>
      </c>
      <c r="L709" s="96" t="s">
        <v>1264</v>
      </c>
      <c r="M709" s="91">
        <v>2014</v>
      </c>
      <c r="N709" s="90">
        <v>2022</v>
      </c>
      <c r="O709" s="90">
        <v>2025</v>
      </c>
      <c r="P709" s="92">
        <v>8</v>
      </c>
      <c r="Q709" s="93" t="s">
        <v>6133</v>
      </c>
      <c r="R709" s="94">
        <f t="shared" si="32"/>
        <v>2022</v>
      </c>
      <c r="S709" s="90">
        <v>2021</v>
      </c>
      <c r="T709" s="90">
        <v>4</v>
      </c>
      <c r="U709" s="94">
        <f t="shared" si="33"/>
        <v>2025</v>
      </c>
      <c r="V709" s="374"/>
      <c r="W709" s="374"/>
      <c r="X709" s="374"/>
      <c r="Y709" s="370"/>
    </row>
    <row r="710" spans="1:25" s="43" customFormat="1" ht="30" customHeight="1" x14ac:dyDescent="0.2">
      <c r="A710" s="370">
        <v>184</v>
      </c>
      <c r="B710" s="370" t="s">
        <v>6879</v>
      </c>
      <c r="C710" s="370" t="s">
        <v>6880</v>
      </c>
      <c r="D710" s="90" t="s">
        <v>6881</v>
      </c>
      <c r="E710" s="370" t="s">
        <v>6869</v>
      </c>
      <c r="F710" s="90" t="s">
        <v>34</v>
      </c>
      <c r="G710" s="91" t="s">
        <v>350</v>
      </c>
      <c r="H710" s="91" t="s">
        <v>6882</v>
      </c>
      <c r="I710" s="91" t="s">
        <v>252</v>
      </c>
      <c r="J710" s="92">
        <v>82.6</v>
      </c>
      <c r="K710" s="96" t="s">
        <v>214</v>
      </c>
      <c r="L710" s="96" t="s">
        <v>1264</v>
      </c>
      <c r="M710" s="91">
        <v>2014</v>
      </c>
      <c r="N710" s="90">
        <v>2023</v>
      </c>
      <c r="O710" s="90">
        <v>2025</v>
      </c>
      <c r="P710" s="92">
        <v>8</v>
      </c>
      <c r="Q710" s="93" t="s">
        <v>6133</v>
      </c>
      <c r="R710" s="94">
        <f t="shared" si="32"/>
        <v>2022</v>
      </c>
      <c r="S710" s="90">
        <v>2021</v>
      </c>
      <c r="T710" s="90">
        <v>4</v>
      </c>
      <c r="U710" s="94">
        <f t="shared" si="33"/>
        <v>2025</v>
      </c>
      <c r="V710" s="374">
        <v>19</v>
      </c>
      <c r="W710" s="374">
        <v>19</v>
      </c>
      <c r="X710" s="374">
        <f>SUM(V710:W711)</f>
        <v>38</v>
      </c>
      <c r="Y710" s="370" t="s">
        <v>7003</v>
      </c>
    </row>
    <row r="711" spans="1:25" s="43" customFormat="1" ht="30" customHeight="1" x14ac:dyDescent="0.2">
      <c r="A711" s="370"/>
      <c r="B711" s="370"/>
      <c r="C711" s="370"/>
      <c r="D711" s="90" t="s">
        <v>6883</v>
      </c>
      <c r="E711" s="370"/>
      <c r="F711" s="90" t="s">
        <v>34</v>
      </c>
      <c r="G711" s="91" t="s">
        <v>350</v>
      </c>
      <c r="H711" s="91" t="s">
        <v>131</v>
      </c>
      <c r="I711" s="91" t="s">
        <v>252</v>
      </c>
      <c r="J711" s="92">
        <v>0.1</v>
      </c>
      <c r="K711" s="96" t="s">
        <v>214</v>
      </c>
      <c r="L711" s="96" t="s">
        <v>1264</v>
      </c>
      <c r="M711" s="91">
        <v>2014</v>
      </c>
      <c r="N711" s="90">
        <v>2023</v>
      </c>
      <c r="O711" s="90">
        <v>2025</v>
      </c>
      <c r="P711" s="92">
        <v>8</v>
      </c>
      <c r="Q711" s="93" t="s">
        <v>6133</v>
      </c>
      <c r="R711" s="94">
        <f t="shared" si="32"/>
        <v>2022</v>
      </c>
      <c r="S711" s="90">
        <v>2021</v>
      </c>
      <c r="T711" s="90">
        <v>4</v>
      </c>
      <c r="U711" s="94">
        <f t="shared" ref="U711" si="34">IFERROR(IF(S711="",R711,S711+T711),R711)</f>
        <v>2025</v>
      </c>
      <c r="V711" s="374"/>
      <c r="W711" s="374"/>
      <c r="X711" s="374"/>
      <c r="Y711" s="370"/>
    </row>
    <row r="712" spans="1:25" s="43" customFormat="1" ht="30" customHeight="1" x14ac:dyDescent="0.2">
      <c r="A712" s="370">
        <v>185</v>
      </c>
      <c r="B712" s="370" t="s">
        <v>6884</v>
      </c>
      <c r="C712" s="370" t="s">
        <v>6885</v>
      </c>
      <c r="D712" s="370" t="s">
        <v>6886</v>
      </c>
      <c r="E712" s="391" t="s">
        <v>6887</v>
      </c>
      <c r="F712" s="90" t="s">
        <v>39</v>
      </c>
      <c r="G712" s="91" t="s">
        <v>346</v>
      </c>
      <c r="H712" s="91" t="s">
        <v>345</v>
      </c>
      <c r="I712" s="91" t="s">
        <v>1770</v>
      </c>
      <c r="J712" s="92">
        <v>18.8</v>
      </c>
      <c r="K712" s="96" t="s">
        <v>2110</v>
      </c>
      <c r="L712" s="96" t="s">
        <v>215</v>
      </c>
      <c r="M712" s="91">
        <v>2014</v>
      </c>
      <c r="N712" s="90">
        <v>2023</v>
      </c>
      <c r="O712" s="90">
        <v>2025</v>
      </c>
      <c r="P712" s="92">
        <v>8</v>
      </c>
      <c r="Q712" s="93" t="s">
        <v>6133</v>
      </c>
      <c r="R712" s="94">
        <f t="shared" si="32"/>
        <v>2022</v>
      </c>
      <c r="S712" s="90" t="s">
        <v>63</v>
      </c>
      <c r="T712" s="90"/>
      <c r="U712" s="94">
        <v>2034</v>
      </c>
      <c r="V712" s="374">
        <v>26</v>
      </c>
      <c r="W712" s="374">
        <v>6</v>
      </c>
      <c r="X712" s="374">
        <v>32</v>
      </c>
      <c r="Y712" s="370" t="s">
        <v>7003</v>
      </c>
    </row>
    <row r="713" spans="1:25" s="43" customFormat="1" ht="30" customHeight="1" x14ac:dyDescent="0.2">
      <c r="A713" s="370"/>
      <c r="B713" s="370"/>
      <c r="C713" s="370"/>
      <c r="D713" s="370"/>
      <c r="E713" s="391"/>
      <c r="F713" s="90" t="s">
        <v>39</v>
      </c>
      <c r="G713" s="91" t="s">
        <v>346</v>
      </c>
      <c r="H713" s="91" t="s">
        <v>345</v>
      </c>
      <c r="I713" s="91" t="s">
        <v>1770</v>
      </c>
      <c r="J713" s="92">
        <v>0.3</v>
      </c>
      <c r="K713" s="96" t="s">
        <v>214</v>
      </c>
      <c r="L713" s="96" t="s">
        <v>314</v>
      </c>
      <c r="M713" s="91">
        <v>2014</v>
      </c>
      <c r="N713" s="90">
        <v>2023</v>
      </c>
      <c r="O713" s="90">
        <v>2025</v>
      </c>
      <c r="P713" s="92">
        <v>8</v>
      </c>
      <c r="Q713" s="93" t="s">
        <v>6133</v>
      </c>
      <c r="R713" s="94">
        <f t="shared" si="32"/>
        <v>2022</v>
      </c>
      <c r="S713" s="90" t="s">
        <v>63</v>
      </c>
      <c r="T713" s="90"/>
      <c r="U713" s="94">
        <v>2034</v>
      </c>
      <c r="V713" s="374"/>
      <c r="W713" s="374"/>
      <c r="X713" s="374"/>
      <c r="Y713" s="370"/>
    </row>
    <row r="714" spans="1:25" s="43" customFormat="1" ht="30" customHeight="1" x14ac:dyDescent="0.2">
      <c r="A714" s="370"/>
      <c r="B714" s="370"/>
      <c r="C714" s="370"/>
      <c r="D714" s="370" t="s">
        <v>6888</v>
      </c>
      <c r="E714" s="391"/>
      <c r="F714" s="90" t="s">
        <v>39</v>
      </c>
      <c r="G714" s="91" t="s">
        <v>208</v>
      </c>
      <c r="H714" s="91" t="s">
        <v>211</v>
      </c>
      <c r="I714" s="91" t="s">
        <v>214</v>
      </c>
      <c r="J714" s="92">
        <v>3.2</v>
      </c>
      <c r="K714" s="96" t="s">
        <v>2357</v>
      </c>
      <c r="L714" s="96" t="s">
        <v>1298</v>
      </c>
      <c r="M714" s="91">
        <v>2014</v>
      </c>
      <c r="N714" s="90">
        <v>2023</v>
      </c>
      <c r="O714" s="90">
        <v>2025</v>
      </c>
      <c r="P714" s="92">
        <v>20</v>
      </c>
      <c r="Q714" s="93" t="s">
        <v>6133</v>
      </c>
      <c r="R714" s="94">
        <f t="shared" ref="R714:R779" si="35">IF(M714="","",M714+P714)</f>
        <v>2034</v>
      </c>
      <c r="S714" s="90" t="s">
        <v>63</v>
      </c>
      <c r="T714" s="90"/>
      <c r="U714" s="94">
        <f t="shared" ref="U714:U777" si="36">IFERROR(IF(S714="",R714,S714+T714),R714)</f>
        <v>2034</v>
      </c>
      <c r="V714" s="374"/>
      <c r="W714" s="374"/>
      <c r="X714" s="374"/>
      <c r="Y714" s="370"/>
    </row>
    <row r="715" spans="1:25" s="43" customFormat="1" ht="30" customHeight="1" x14ac:dyDescent="0.2">
      <c r="A715" s="370"/>
      <c r="B715" s="370"/>
      <c r="C715" s="370"/>
      <c r="D715" s="370"/>
      <c r="E715" s="391"/>
      <c r="F715" s="90" t="s">
        <v>39</v>
      </c>
      <c r="G715" s="91" t="s">
        <v>208</v>
      </c>
      <c r="H715" s="91" t="s">
        <v>211</v>
      </c>
      <c r="I715" s="91" t="s">
        <v>214</v>
      </c>
      <c r="J715" s="92">
        <v>93</v>
      </c>
      <c r="K715" s="96" t="s">
        <v>2250</v>
      </c>
      <c r="L715" s="96" t="s">
        <v>1298</v>
      </c>
      <c r="M715" s="91">
        <v>2014</v>
      </c>
      <c r="N715" s="90">
        <v>2023</v>
      </c>
      <c r="O715" s="90">
        <v>2025</v>
      </c>
      <c r="P715" s="92">
        <v>20</v>
      </c>
      <c r="Q715" s="93" t="s">
        <v>6133</v>
      </c>
      <c r="R715" s="94">
        <f t="shared" si="35"/>
        <v>2034</v>
      </c>
      <c r="S715" s="90" t="s">
        <v>63</v>
      </c>
      <c r="T715" s="90"/>
      <c r="U715" s="94">
        <f t="shared" si="36"/>
        <v>2034</v>
      </c>
      <c r="V715" s="374"/>
      <c r="W715" s="374"/>
      <c r="X715" s="374"/>
      <c r="Y715" s="370"/>
    </row>
    <row r="716" spans="1:25" s="43" customFormat="1" ht="30" customHeight="1" x14ac:dyDescent="0.2">
      <c r="A716" s="370"/>
      <c r="B716" s="370"/>
      <c r="C716" s="370"/>
      <c r="D716" s="370"/>
      <c r="E716" s="391"/>
      <c r="F716" s="90" t="s">
        <v>39</v>
      </c>
      <c r="G716" s="91" t="s">
        <v>208</v>
      </c>
      <c r="H716" s="91" t="s">
        <v>211</v>
      </c>
      <c r="I716" s="91" t="s">
        <v>214</v>
      </c>
      <c r="J716" s="92">
        <v>1.4</v>
      </c>
      <c r="K716" s="96" t="s">
        <v>2110</v>
      </c>
      <c r="L716" s="96" t="s">
        <v>215</v>
      </c>
      <c r="M716" s="91">
        <v>2014</v>
      </c>
      <c r="N716" s="90">
        <v>2023</v>
      </c>
      <c r="O716" s="90">
        <v>2025</v>
      </c>
      <c r="P716" s="92">
        <v>20</v>
      </c>
      <c r="Q716" s="93" t="s">
        <v>6133</v>
      </c>
      <c r="R716" s="94">
        <f t="shared" si="35"/>
        <v>2034</v>
      </c>
      <c r="S716" s="90" t="s">
        <v>63</v>
      </c>
      <c r="T716" s="90"/>
      <c r="U716" s="94">
        <f t="shared" si="36"/>
        <v>2034</v>
      </c>
      <c r="V716" s="374"/>
      <c r="W716" s="374"/>
      <c r="X716" s="374"/>
      <c r="Y716" s="370"/>
    </row>
    <row r="717" spans="1:25" s="43" customFormat="1" ht="30" customHeight="1" x14ac:dyDescent="0.2">
      <c r="A717" s="370"/>
      <c r="B717" s="370"/>
      <c r="C717" s="370"/>
      <c r="D717" s="370"/>
      <c r="E717" s="391"/>
      <c r="F717" s="90" t="s">
        <v>39</v>
      </c>
      <c r="G717" s="91" t="s">
        <v>208</v>
      </c>
      <c r="H717" s="91" t="s">
        <v>211</v>
      </c>
      <c r="I717" s="91" t="s">
        <v>214</v>
      </c>
      <c r="J717" s="92">
        <v>1.2</v>
      </c>
      <c r="K717" s="96" t="s">
        <v>212</v>
      </c>
      <c r="L717" s="96" t="s">
        <v>314</v>
      </c>
      <c r="M717" s="91">
        <v>2014</v>
      </c>
      <c r="N717" s="90">
        <v>2023</v>
      </c>
      <c r="O717" s="90">
        <v>2025</v>
      </c>
      <c r="P717" s="92">
        <v>20</v>
      </c>
      <c r="Q717" s="93" t="s">
        <v>6133</v>
      </c>
      <c r="R717" s="94">
        <f t="shared" si="35"/>
        <v>2034</v>
      </c>
      <c r="S717" s="90" t="s">
        <v>63</v>
      </c>
      <c r="T717" s="90"/>
      <c r="U717" s="94">
        <f t="shared" si="36"/>
        <v>2034</v>
      </c>
      <c r="V717" s="374"/>
      <c r="W717" s="374"/>
      <c r="X717" s="374"/>
      <c r="Y717" s="370"/>
    </row>
    <row r="718" spans="1:25" s="43" customFormat="1" ht="30" customHeight="1" x14ac:dyDescent="0.2">
      <c r="A718" s="370"/>
      <c r="B718" s="370"/>
      <c r="C718" s="370"/>
      <c r="D718" s="370" t="s">
        <v>6889</v>
      </c>
      <c r="E718" s="391"/>
      <c r="F718" s="90" t="s">
        <v>39</v>
      </c>
      <c r="G718" s="91" t="s">
        <v>208</v>
      </c>
      <c r="H718" s="91" t="s">
        <v>211</v>
      </c>
      <c r="I718" s="91" t="s">
        <v>214</v>
      </c>
      <c r="J718" s="92">
        <v>15</v>
      </c>
      <c r="K718" s="96" t="s">
        <v>2357</v>
      </c>
      <c r="L718" s="96" t="s">
        <v>1298</v>
      </c>
      <c r="M718" s="91">
        <v>2014</v>
      </c>
      <c r="N718" s="90">
        <v>2023</v>
      </c>
      <c r="O718" s="90">
        <v>2025</v>
      </c>
      <c r="P718" s="92">
        <v>20</v>
      </c>
      <c r="Q718" s="93" t="s">
        <v>6133</v>
      </c>
      <c r="R718" s="94">
        <f t="shared" si="35"/>
        <v>2034</v>
      </c>
      <c r="S718" s="90" t="s">
        <v>63</v>
      </c>
      <c r="T718" s="90"/>
      <c r="U718" s="94">
        <f t="shared" si="36"/>
        <v>2034</v>
      </c>
      <c r="V718" s="374"/>
      <c r="W718" s="374"/>
      <c r="X718" s="374"/>
      <c r="Y718" s="370"/>
    </row>
    <row r="719" spans="1:25" s="43" customFormat="1" ht="30" customHeight="1" x14ac:dyDescent="0.2">
      <c r="A719" s="370"/>
      <c r="B719" s="370"/>
      <c r="C719" s="370"/>
      <c r="D719" s="370"/>
      <c r="E719" s="391"/>
      <c r="F719" s="90" t="s">
        <v>39</v>
      </c>
      <c r="G719" s="91" t="s">
        <v>208</v>
      </c>
      <c r="H719" s="91" t="s">
        <v>211</v>
      </c>
      <c r="I719" s="91" t="s">
        <v>214</v>
      </c>
      <c r="J719" s="92">
        <v>0.5</v>
      </c>
      <c r="K719" s="96" t="s">
        <v>212</v>
      </c>
      <c r="L719" s="96" t="s">
        <v>314</v>
      </c>
      <c r="M719" s="91">
        <v>2014</v>
      </c>
      <c r="N719" s="90">
        <v>2023</v>
      </c>
      <c r="O719" s="90">
        <v>2025</v>
      </c>
      <c r="P719" s="92">
        <v>20</v>
      </c>
      <c r="Q719" s="93" t="s">
        <v>6133</v>
      </c>
      <c r="R719" s="94">
        <f t="shared" si="35"/>
        <v>2034</v>
      </c>
      <c r="S719" s="90" t="s">
        <v>63</v>
      </c>
      <c r="T719" s="90"/>
      <c r="U719" s="94">
        <f t="shared" si="36"/>
        <v>2034</v>
      </c>
      <c r="V719" s="374"/>
      <c r="W719" s="374"/>
      <c r="X719" s="374"/>
      <c r="Y719" s="370"/>
    </row>
    <row r="720" spans="1:25" s="43" customFormat="1" ht="30" customHeight="1" x14ac:dyDescent="0.2">
      <c r="A720" s="370"/>
      <c r="B720" s="370"/>
      <c r="C720" s="370"/>
      <c r="D720" s="370" t="s">
        <v>6890</v>
      </c>
      <c r="E720" s="391"/>
      <c r="F720" s="90" t="s">
        <v>39</v>
      </c>
      <c r="G720" s="91" t="s">
        <v>208</v>
      </c>
      <c r="H720" s="91" t="s">
        <v>211</v>
      </c>
      <c r="I720" s="91" t="s">
        <v>214</v>
      </c>
      <c r="J720" s="92">
        <v>9.6</v>
      </c>
      <c r="K720" s="96" t="s">
        <v>212</v>
      </c>
      <c r="L720" s="96" t="s">
        <v>314</v>
      </c>
      <c r="M720" s="91">
        <v>2014</v>
      </c>
      <c r="N720" s="90">
        <v>2023</v>
      </c>
      <c r="O720" s="90">
        <v>2025</v>
      </c>
      <c r="P720" s="92">
        <v>20</v>
      </c>
      <c r="Q720" s="93" t="s">
        <v>6133</v>
      </c>
      <c r="R720" s="94">
        <f t="shared" si="35"/>
        <v>2034</v>
      </c>
      <c r="S720" s="90" t="s">
        <v>63</v>
      </c>
      <c r="T720" s="90"/>
      <c r="U720" s="94">
        <f t="shared" si="36"/>
        <v>2034</v>
      </c>
      <c r="V720" s="374"/>
      <c r="W720" s="374"/>
      <c r="X720" s="374"/>
      <c r="Y720" s="370"/>
    </row>
    <row r="721" spans="1:25" s="43" customFormat="1" ht="30" customHeight="1" x14ac:dyDescent="0.2">
      <c r="A721" s="370"/>
      <c r="B721" s="370"/>
      <c r="C721" s="370"/>
      <c r="D721" s="370"/>
      <c r="E721" s="391"/>
      <c r="F721" s="90" t="s">
        <v>39</v>
      </c>
      <c r="G721" s="91" t="s">
        <v>208</v>
      </c>
      <c r="H721" s="91" t="s">
        <v>211</v>
      </c>
      <c r="I721" s="91" t="s">
        <v>214</v>
      </c>
      <c r="J721" s="92">
        <v>10.7</v>
      </c>
      <c r="K721" s="96" t="s">
        <v>214</v>
      </c>
      <c r="L721" s="96" t="s">
        <v>314</v>
      </c>
      <c r="M721" s="91">
        <v>2014</v>
      </c>
      <c r="N721" s="90">
        <v>2023</v>
      </c>
      <c r="O721" s="90">
        <v>2025</v>
      </c>
      <c r="P721" s="92">
        <v>20</v>
      </c>
      <c r="Q721" s="93" t="s">
        <v>6133</v>
      </c>
      <c r="R721" s="94">
        <f t="shared" si="35"/>
        <v>2034</v>
      </c>
      <c r="S721" s="90" t="s">
        <v>63</v>
      </c>
      <c r="T721" s="90"/>
      <c r="U721" s="94">
        <f t="shared" si="36"/>
        <v>2034</v>
      </c>
      <c r="V721" s="374"/>
      <c r="W721" s="374"/>
      <c r="X721" s="374"/>
      <c r="Y721" s="370"/>
    </row>
    <row r="722" spans="1:25" s="43" customFormat="1" ht="30" customHeight="1" x14ac:dyDescent="0.2">
      <c r="A722" s="370"/>
      <c r="B722" s="370"/>
      <c r="C722" s="370"/>
      <c r="D722" s="370" t="s">
        <v>6891</v>
      </c>
      <c r="E722" s="391"/>
      <c r="F722" s="90" t="s">
        <v>39</v>
      </c>
      <c r="G722" s="91" t="s">
        <v>208</v>
      </c>
      <c r="H722" s="91" t="s">
        <v>211</v>
      </c>
      <c r="I722" s="91" t="s">
        <v>214</v>
      </c>
      <c r="J722" s="92">
        <v>26.9</v>
      </c>
      <c r="K722" s="96" t="s">
        <v>212</v>
      </c>
      <c r="L722" s="96" t="s">
        <v>314</v>
      </c>
      <c r="M722" s="91">
        <v>2014</v>
      </c>
      <c r="N722" s="90">
        <v>2023</v>
      </c>
      <c r="O722" s="90">
        <v>2025</v>
      </c>
      <c r="P722" s="92">
        <v>20</v>
      </c>
      <c r="Q722" s="93" t="s">
        <v>6133</v>
      </c>
      <c r="R722" s="94">
        <f t="shared" si="35"/>
        <v>2034</v>
      </c>
      <c r="S722" s="90" t="s">
        <v>63</v>
      </c>
      <c r="T722" s="90"/>
      <c r="U722" s="94">
        <f t="shared" si="36"/>
        <v>2034</v>
      </c>
      <c r="V722" s="374"/>
      <c r="W722" s="374"/>
      <c r="X722" s="374"/>
      <c r="Y722" s="370"/>
    </row>
    <row r="723" spans="1:25" s="43" customFormat="1" ht="30" customHeight="1" x14ac:dyDescent="0.2">
      <c r="A723" s="370"/>
      <c r="B723" s="370"/>
      <c r="C723" s="370"/>
      <c r="D723" s="370"/>
      <c r="E723" s="391"/>
      <c r="F723" s="90" t="s">
        <v>39</v>
      </c>
      <c r="G723" s="91" t="s">
        <v>208</v>
      </c>
      <c r="H723" s="91" t="s">
        <v>211</v>
      </c>
      <c r="I723" s="91" t="s">
        <v>214</v>
      </c>
      <c r="J723" s="92">
        <v>10.7</v>
      </c>
      <c r="K723" s="96" t="s">
        <v>214</v>
      </c>
      <c r="L723" s="96" t="s">
        <v>314</v>
      </c>
      <c r="M723" s="91">
        <v>2014</v>
      </c>
      <c r="N723" s="90">
        <v>2023</v>
      </c>
      <c r="O723" s="90">
        <v>2025</v>
      </c>
      <c r="P723" s="92">
        <v>20</v>
      </c>
      <c r="Q723" s="93" t="s">
        <v>6133</v>
      </c>
      <c r="R723" s="94">
        <f t="shared" si="35"/>
        <v>2034</v>
      </c>
      <c r="S723" s="90" t="s">
        <v>63</v>
      </c>
      <c r="T723" s="90"/>
      <c r="U723" s="94">
        <f t="shared" si="36"/>
        <v>2034</v>
      </c>
      <c r="V723" s="374"/>
      <c r="W723" s="374"/>
      <c r="X723" s="374"/>
      <c r="Y723" s="370"/>
    </row>
    <row r="724" spans="1:25" s="43" customFormat="1" ht="30" customHeight="1" x14ac:dyDescent="0.2">
      <c r="A724" s="370"/>
      <c r="B724" s="370"/>
      <c r="C724" s="370"/>
      <c r="D724" s="370" t="s">
        <v>6892</v>
      </c>
      <c r="E724" s="391"/>
      <c r="F724" s="90" t="s">
        <v>39</v>
      </c>
      <c r="G724" s="91" t="s">
        <v>208</v>
      </c>
      <c r="H724" s="91" t="s">
        <v>211</v>
      </c>
      <c r="I724" s="91" t="s">
        <v>214</v>
      </c>
      <c r="J724" s="92">
        <v>10</v>
      </c>
      <c r="K724" s="96" t="s">
        <v>212</v>
      </c>
      <c r="L724" s="96" t="s">
        <v>314</v>
      </c>
      <c r="M724" s="91">
        <v>2014</v>
      </c>
      <c r="N724" s="90">
        <v>2023</v>
      </c>
      <c r="O724" s="90">
        <v>2025</v>
      </c>
      <c r="P724" s="92">
        <v>20</v>
      </c>
      <c r="Q724" s="93" t="s">
        <v>6133</v>
      </c>
      <c r="R724" s="94">
        <f t="shared" si="35"/>
        <v>2034</v>
      </c>
      <c r="S724" s="90" t="s">
        <v>63</v>
      </c>
      <c r="T724" s="90"/>
      <c r="U724" s="94">
        <f t="shared" si="36"/>
        <v>2034</v>
      </c>
      <c r="V724" s="374"/>
      <c r="W724" s="374"/>
      <c r="X724" s="374"/>
      <c r="Y724" s="370"/>
    </row>
    <row r="725" spans="1:25" s="43" customFormat="1" ht="30" customHeight="1" x14ac:dyDescent="0.2">
      <c r="A725" s="370"/>
      <c r="B725" s="370"/>
      <c r="C725" s="370"/>
      <c r="D725" s="370"/>
      <c r="E725" s="391"/>
      <c r="F725" s="90" t="s">
        <v>39</v>
      </c>
      <c r="G725" s="91" t="s">
        <v>208</v>
      </c>
      <c r="H725" s="91" t="s">
        <v>211</v>
      </c>
      <c r="I725" s="91" t="s">
        <v>214</v>
      </c>
      <c r="J725" s="92">
        <v>12.2</v>
      </c>
      <c r="K725" s="96" t="s">
        <v>214</v>
      </c>
      <c r="L725" s="96" t="s">
        <v>314</v>
      </c>
      <c r="M725" s="91">
        <v>2014</v>
      </c>
      <c r="N725" s="90">
        <v>2023</v>
      </c>
      <c r="O725" s="90">
        <v>2025</v>
      </c>
      <c r="P725" s="92">
        <v>20</v>
      </c>
      <c r="Q725" s="93" t="s">
        <v>6133</v>
      </c>
      <c r="R725" s="94">
        <f t="shared" si="35"/>
        <v>2034</v>
      </c>
      <c r="S725" s="90" t="s">
        <v>63</v>
      </c>
      <c r="T725" s="90"/>
      <c r="U725" s="94">
        <f t="shared" si="36"/>
        <v>2034</v>
      </c>
      <c r="V725" s="374"/>
      <c r="W725" s="374"/>
      <c r="X725" s="374"/>
      <c r="Y725" s="370"/>
    </row>
    <row r="726" spans="1:25" s="43" customFormat="1" ht="30" customHeight="1" x14ac:dyDescent="0.2">
      <c r="A726" s="370"/>
      <c r="B726" s="370"/>
      <c r="C726" s="370"/>
      <c r="D726" s="90" t="s">
        <v>6893</v>
      </c>
      <c r="E726" s="391"/>
      <c r="F726" s="90" t="s">
        <v>39</v>
      </c>
      <c r="G726" s="91" t="s">
        <v>208</v>
      </c>
      <c r="H726" s="91" t="s">
        <v>211</v>
      </c>
      <c r="I726" s="91" t="s">
        <v>214</v>
      </c>
      <c r="J726" s="92">
        <v>13.1</v>
      </c>
      <c r="K726" s="96" t="s">
        <v>214</v>
      </c>
      <c r="L726" s="96" t="s">
        <v>314</v>
      </c>
      <c r="M726" s="91">
        <v>2014</v>
      </c>
      <c r="N726" s="90">
        <v>2023</v>
      </c>
      <c r="O726" s="90">
        <v>2025</v>
      </c>
      <c r="P726" s="92">
        <v>20</v>
      </c>
      <c r="Q726" s="93" t="s">
        <v>6133</v>
      </c>
      <c r="R726" s="94">
        <f t="shared" si="35"/>
        <v>2034</v>
      </c>
      <c r="S726" s="90" t="s">
        <v>63</v>
      </c>
      <c r="T726" s="90"/>
      <c r="U726" s="94">
        <f t="shared" si="36"/>
        <v>2034</v>
      </c>
      <c r="V726" s="374"/>
      <c r="W726" s="374"/>
      <c r="X726" s="374"/>
      <c r="Y726" s="370"/>
    </row>
    <row r="727" spans="1:25" s="43" customFormat="1" ht="30" customHeight="1" x14ac:dyDescent="0.2">
      <c r="A727" s="370"/>
      <c r="B727" s="370"/>
      <c r="C727" s="370"/>
      <c r="D727" s="90" t="s">
        <v>6894</v>
      </c>
      <c r="E727" s="391"/>
      <c r="F727" s="90" t="s">
        <v>39</v>
      </c>
      <c r="G727" s="91" t="s">
        <v>208</v>
      </c>
      <c r="H727" s="91" t="s">
        <v>211</v>
      </c>
      <c r="I727" s="91" t="s">
        <v>214</v>
      </c>
      <c r="J727" s="92">
        <v>13.6</v>
      </c>
      <c r="K727" s="96" t="s">
        <v>214</v>
      </c>
      <c r="L727" s="96" t="s">
        <v>314</v>
      </c>
      <c r="M727" s="91">
        <v>2014</v>
      </c>
      <c r="N727" s="90">
        <v>2023</v>
      </c>
      <c r="O727" s="90">
        <v>2025</v>
      </c>
      <c r="P727" s="92">
        <v>20</v>
      </c>
      <c r="Q727" s="93" t="s">
        <v>6133</v>
      </c>
      <c r="R727" s="94">
        <f t="shared" si="35"/>
        <v>2034</v>
      </c>
      <c r="S727" s="90" t="s">
        <v>63</v>
      </c>
      <c r="T727" s="90"/>
      <c r="U727" s="94">
        <f t="shared" si="36"/>
        <v>2034</v>
      </c>
      <c r="V727" s="374"/>
      <c r="W727" s="374"/>
      <c r="X727" s="374"/>
      <c r="Y727" s="370"/>
    </row>
    <row r="728" spans="1:25" s="43" customFormat="1" ht="30" customHeight="1" x14ac:dyDescent="0.2">
      <c r="A728" s="370"/>
      <c r="B728" s="370"/>
      <c r="C728" s="370"/>
      <c r="D728" s="90" t="s">
        <v>6895</v>
      </c>
      <c r="E728" s="391"/>
      <c r="F728" s="90" t="s">
        <v>39</v>
      </c>
      <c r="G728" s="91" t="s">
        <v>208</v>
      </c>
      <c r="H728" s="91" t="s">
        <v>211</v>
      </c>
      <c r="I728" s="91" t="s">
        <v>214</v>
      </c>
      <c r="J728" s="92">
        <v>16.8</v>
      </c>
      <c r="K728" s="96" t="s">
        <v>214</v>
      </c>
      <c r="L728" s="96" t="s">
        <v>314</v>
      </c>
      <c r="M728" s="91">
        <v>2014</v>
      </c>
      <c r="N728" s="90">
        <v>2023</v>
      </c>
      <c r="O728" s="90">
        <v>2025</v>
      </c>
      <c r="P728" s="92">
        <v>20</v>
      </c>
      <c r="Q728" s="93" t="s">
        <v>6133</v>
      </c>
      <c r="R728" s="94">
        <f t="shared" si="35"/>
        <v>2034</v>
      </c>
      <c r="S728" s="90" t="s">
        <v>63</v>
      </c>
      <c r="T728" s="90"/>
      <c r="U728" s="94">
        <f t="shared" si="36"/>
        <v>2034</v>
      </c>
      <c r="V728" s="374"/>
      <c r="W728" s="374"/>
      <c r="X728" s="374"/>
      <c r="Y728" s="370"/>
    </row>
    <row r="729" spans="1:25" s="43" customFormat="1" ht="30" customHeight="1" x14ac:dyDescent="0.2">
      <c r="A729" s="370"/>
      <c r="B729" s="370"/>
      <c r="C729" s="370"/>
      <c r="D729" s="90" t="s">
        <v>6896</v>
      </c>
      <c r="E729" s="391"/>
      <c r="F729" s="90" t="s">
        <v>39</v>
      </c>
      <c r="G729" s="91" t="s">
        <v>208</v>
      </c>
      <c r="H729" s="91" t="s">
        <v>211</v>
      </c>
      <c r="I729" s="91" t="s">
        <v>214</v>
      </c>
      <c r="J729" s="92">
        <v>15.4</v>
      </c>
      <c r="K729" s="96" t="s">
        <v>214</v>
      </c>
      <c r="L729" s="96" t="s">
        <v>314</v>
      </c>
      <c r="M729" s="91">
        <v>2014</v>
      </c>
      <c r="N729" s="90">
        <v>2023</v>
      </c>
      <c r="O729" s="90">
        <v>2025</v>
      </c>
      <c r="P729" s="92">
        <v>20</v>
      </c>
      <c r="Q729" s="93" t="s">
        <v>6133</v>
      </c>
      <c r="R729" s="94">
        <f t="shared" si="35"/>
        <v>2034</v>
      </c>
      <c r="S729" s="90" t="s">
        <v>63</v>
      </c>
      <c r="T729" s="90"/>
      <c r="U729" s="94">
        <f t="shared" si="36"/>
        <v>2034</v>
      </c>
      <c r="V729" s="374"/>
      <c r="W729" s="374"/>
      <c r="X729" s="374"/>
      <c r="Y729" s="370"/>
    </row>
    <row r="730" spans="1:25" s="43" customFormat="1" ht="30" customHeight="1" x14ac:dyDescent="0.2">
      <c r="A730" s="370"/>
      <c r="B730" s="370"/>
      <c r="C730" s="370"/>
      <c r="D730" s="90" t="s">
        <v>6897</v>
      </c>
      <c r="E730" s="391"/>
      <c r="F730" s="90" t="s">
        <v>39</v>
      </c>
      <c r="G730" s="91" t="s">
        <v>208</v>
      </c>
      <c r="H730" s="91" t="s">
        <v>211</v>
      </c>
      <c r="I730" s="91" t="s">
        <v>214</v>
      </c>
      <c r="J730" s="92">
        <v>9.8000000000000007</v>
      </c>
      <c r="K730" s="96" t="s">
        <v>214</v>
      </c>
      <c r="L730" s="96" t="s">
        <v>314</v>
      </c>
      <c r="M730" s="91">
        <v>2014</v>
      </c>
      <c r="N730" s="90">
        <v>2023</v>
      </c>
      <c r="O730" s="90">
        <v>2025</v>
      </c>
      <c r="P730" s="92">
        <v>20</v>
      </c>
      <c r="Q730" s="93" t="s">
        <v>6133</v>
      </c>
      <c r="R730" s="94">
        <f t="shared" si="35"/>
        <v>2034</v>
      </c>
      <c r="S730" s="90" t="s">
        <v>63</v>
      </c>
      <c r="T730" s="90"/>
      <c r="U730" s="94">
        <f t="shared" si="36"/>
        <v>2034</v>
      </c>
      <c r="V730" s="374"/>
      <c r="W730" s="374"/>
      <c r="X730" s="374"/>
      <c r="Y730" s="370"/>
    </row>
    <row r="731" spans="1:25" s="43" customFormat="1" ht="30" customHeight="1" x14ac:dyDescent="0.2">
      <c r="A731" s="370"/>
      <c r="B731" s="370"/>
      <c r="C731" s="370"/>
      <c r="D731" s="370" t="s">
        <v>6898</v>
      </c>
      <c r="E731" s="391"/>
      <c r="F731" s="90" t="s">
        <v>39</v>
      </c>
      <c r="G731" s="91" t="s">
        <v>208</v>
      </c>
      <c r="H731" s="91" t="s">
        <v>211</v>
      </c>
      <c r="I731" s="91" t="s">
        <v>214</v>
      </c>
      <c r="J731" s="92">
        <v>46.5</v>
      </c>
      <c r="K731" s="96" t="s">
        <v>2110</v>
      </c>
      <c r="L731" s="96" t="s">
        <v>215</v>
      </c>
      <c r="M731" s="91">
        <v>2014</v>
      </c>
      <c r="N731" s="90">
        <v>2023</v>
      </c>
      <c r="O731" s="90">
        <v>2025</v>
      </c>
      <c r="P731" s="92">
        <v>20</v>
      </c>
      <c r="Q731" s="93" t="s">
        <v>6133</v>
      </c>
      <c r="R731" s="94">
        <f t="shared" si="35"/>
        <v>2034</v>
      </c>
      <c r="S731" s="90" t="s">
        <v>63</v>
      </c>
      <c r="T731" s="90"/>
      <c r="U731" s="94">
        <f t="shared" si="36"/>
        <v>2034</v>
      </c>
      <c r="V731" s="374"/>
      <c r="W731" s="374"/>
      <c r="X731" s="374"/>
      <c r="Y731" s="370"/>
    </row>
    <row r="732" spans="1:25" s="43" customFormat="1" ht="30" customHeight="1" x14ac:dyDescent="0.2">
      <c r="A732" s="370"/>
      <c r="B732" s="370"/>
      <c r="C732" s="370"/>
      <c r="D732" s="370"/>
      <c r="E732" s="391"/>
      <c r="F732" s="90" t="s">
        <v>39</v>
      </c>
      <c r="G732" s="91" t="s">
        <v>208</v>
      </c>
      <c r="H732" s="91" t="s">
        <v>211</v>
      </c>
      <c r="I732" s="91" t="s">
        <v>214</v>
      </c>
      <c r="J732" s="92">
        <v>31.5</v>
      </c>
      <c r="K732" s="96" t="s">
        <v>212</v>
      </c>
      <c r="L732" s="96" t="s">
        <v>314</v>
      </c>
      <c r="M732" s="91">
        <v>2014</v>
      </c>
      <c r="N732" s="90">
        <v>2023</v>
      </c>
      <c r="O732" s="90">
        <v>2025</v>
      </c>
      <c r="P732" s="92">
        <v>20</v>
      </c>
      <c r="Q732" s="93" t="s">
        <v>6133</v>
      </c>
      <c r="R732" s="94">
        <f t="shared" si="35"/>
        <v>2034</v>
      </c>
      <c r="S732" s="90" t="s">
        <v>63</v>
      </c>
      <c r="T732" s="90"/>
      <c r="U732" s="94">
        <f t="shared" si="36"/>
        <v>2034</v>
      </c>
      <c r="V732" s="374"/>
      <c r="W732" s="374"/>
      <c r="X732" s="374"/>
      <c r="Y732" s="370"/>
    </row>
    <row r="733" spans="1:25" s="43" customFormat="1" ht="30" customHeight="1" x14ac:dyDescent="0.2">
      <c r="A733" s="370"/>
      <c r="B733" s="370"/>
      <c r="C733" s="370"/>
      <c r="D733" s="370"/>
      <c r="E733" s="391"/>
      <c r="F733" s="90" t="s">
        <v>39</v>
      </c>
      <c r="G733" s="91" t="s">
        <v>208</v>
      </c>
      <c r="H733" s="91" t="s">
        <v>211</v>
      </c>
      <c r="I733" s="91" t="s">
        <v>214</v>
      </c>
      <c r="J733" s="92">
        <v>12.4</v>
      </c>
      <c r="K733" s="96" t="s">
        <v>214</v>
      </c>
      <c r="L733" s="96" t="s">
        <v>314</v>
      </c>
      <c r="M733" s="91">
        <v>2014</v>
      </c>
      <c r="N733" s="90">
        <v>2023</v>
      </c>
      <c r="O733" s="90">
        <v>2025</v>
      </c>
      <c r="P733" s="92">
        <v>20</v>
      </c>
      <c r="Q733" s="93" t="s">
        <v>6133</v>
      </c>
      <c r="R733" s="94">
        <f t="shared" si="35"/>
        <v>2034</v>
      </c>
      <c r="S733" s="90" t="s">
        <v>63</v>
      </c>
      <c r="T733" s="90"/>
      <c r="U733" s="94">
        <f t="shared" si="36"/>
        <v>2034</v>
      </c>
      <c r="V733" s="374"/>
      <c r="W733" s="374"/>
      <c r="X733" s="374"/>
      <c r="Y733" s="370"/>
    </row>
    <row r="734" spans="1:25" s="43" customFormat="1" ht="30" customHeight="1" x14ac:dyDescent="0.2">
      <c r="A734" s="370"/>
      <c r="B734" s="370"/>
      <c r="C734" s="370"/>
      <c r="D734" s="90" t="s">
        <v>6899</v>
      </c>
      <c r="E734" s="391"/>
      <c r="F734" s="90" t="s">
        <v>39</v>
      </c>
      <c r="G734" s="91" t="s">
        <v>208</v>
      </c>
      <c r="H734" s="91" t="s">
        <v>211</v>
      </c>
      <c r="I734" s="91" t="s">
        <v>214</v>
      </c>
      <c r="J734" s="92">
        <v>14.7</v>
      </c>
      <c r="K734" s="96" t="s">
        <v>214</v>
      </c>
      <c r="L734" s="96" t="s">
        <v>314</v>
      </c>
      <c r="M734" s="91">
        <v>2014</v>
      </c>
      <c r="N734" s="90">
        <v>2023</v>
      </c>
      <c r="O734" s="90">
        <v>2025</v>
      </c>
      <c r="P734" s="92">
        <v>20</v>
      </c>
      <c r="Q734" s="93" t="s">
        <v>6133</v>
      </c>
      <c r="R734" s="94">
        <f t="shared" si="35"/>
        <v>2034</v>
      </c>
      <c r="S734" s="90" t="s">
        <v>63</v>
      </c>
      <c r="T734" s="90"/>
      <c r="U734" s="94">
        <f t="shared" si="36"/>
        <v>2034</v>
      </c>
      <c r="V734" s="374"/>
      <c r="W734" s="374"/>
      <c r="X734" s="374"/>
      <c r="Y734" s="370"/>
    </row>
    <row r="735" spans="1:25" s="43" customFormat="1" ht="30" customHeight="1" x14ac:dyDescent="0.2">
      <c r="A735" s="370"/>
      <c r="B735" s="370"/>
      <c r="C735" s="370"/>
      <c r="D735" s="90" t="s">
        <v>6900</v>
      </c>
      <c r="E735" s="391"/>
      <c r="F735" s="90" t="s">
        <v>39</v>
      </c>
      <c r="G735" s="91" t="s">
        <v>208</v>
      </c>
      <c r="H735" s="91" t="s">
        <v>211</v>
      </c>
      <c r="I735" s="91" t="s">
        <v>214</v>
      </c>
      <c r="J735" s="92">
        <v>13.6</v>
      </c>
      <c r="K735" s="96" t="s">
        <v>214</v>
      </c>
      <c r="L735" s="96" t="s">
        <v>314</v>
      </c>
      <c r="M735" s="91">
        <v>2014</v>
      </c>
      <c r="N735" s="90">
        <v>2023</v>
      </c>
      <c r="O735" s="90">
        <v>2025</v>
      </c>
      <c r="P735" s="92">
        <v>20</v>
      </c>
      <c r="Q735" s="93" t="s">
        <v>6133</v>
      </c>
      <c r="R735" s="94">
        <f t="shared" si="35"/>
        <v>2034</v>
      </c>
      <c r="S735" s="90" t="s">
        <v>63</v>
      </c>
      <c r="T735" s="90"/>
      <c r="U735" s="94">
        <f t="shared" si="36"/>
        <v>2034</v>
      </c>
      <c r="V735" s="374"/>
      <c r="W735" s="374"/>
      <c r="X735" s="374"/>
      <c r="Y735" s="370"/>
    </row>
    <row r="736" spans="1:25" s="43" customFormat="1" ht="30" customHeight="1" x14ac:dyDescent="0.2">
      <c r="A736" s="370"/>
      <c r="B736" s="370"/>
      <c r="C736" s="370"/>
      <c r="D736" s="90" t="s">
        <v>6901</v>
      </c>
      <c r="E736" s="391"/>
      <c r="F736" s="90" t="s">
        <v>39</v>
      </c>
      <c r="G736" s="91" t="s">
        <v>208</v>
      </c>
      <c r="H736" s="91" t="s">
        <v>211</v>
      </c>
      <c r="I736" s="91" t="s">
        <v>214</v>
      </c>
      <c r="J736" s="92">
        <v>10.9</v>
      </c>
      <c r="K736" s="96" t="s">
        <v>214</v>
      </c>
      <c r="L736" s="96" t="s">
        <v>314</v>
      </c>
      <c r="M736" s="91">
        <v>2014</v>
      </c>
      <c r="N736" s="90">
        <v>2023</v>
      </c>
      <c r="O736" s="90">
        <v>2025</v>
      </c>
      <c r="P736" s="92">
        <v>20</v>
      </c>
      <c r="Q736" s="93" t="s">
        <v>6133</v>
      </c>
      <c r="R736" s="94">
        <f t="shared" si="35"/>
        <v>2034</v>
      </c>
      <c r="S736" s="90" t="s">
        <v>63</v>
      </c>
      <c r="T736" s="90"/>
      <c r="U736" s="94">
        <f t="shared" si="36"/>
        <v>2034</v>
      </c>
      <c r="V736" s="374"/>
      <c r="W736" s="374"/>
      <c r="X736" s="374"/>
      <c r="Y736" s="370"/>
    </row>
    <row r="737" spans="1:25" s="43" customFormat="1" ht="30" customHeight="1" x14ac:dyDescent="0.2">
      <c r="A737" s="370"/>
      <c r="B737" s="370"/>
      <c r="C737" s="370"/>
      <c r="D737" s="90" t="s">
        <v>6902</v>
      </c>
      <c r="E737" s="391"/>
      <c r="F737" s="90" t="s">
        <v>39</v>
      </c>
      <c r="G737" s="91" t="s">
        <v>208</v>
      </c>
      <c r="H737" s="91" t="s">
        <v>211</v>
      </c>
      <c r="I737" s="91" t="s">
        <v>214</v>
      </c>
      <c r="J737" s="92">
        <v>11.2</v>
      </c>
      <c r="K737" s="96" t="s">
        <v>214</v>
      </c>
      <c r="L737" s="96" t="s">
        <v>314</v>
      </c>
      <c r="M737" s="91">
        <v>2014</v>
      </c>
      <c r="N737" s="90">
        <v>2023</v>
      </c>
      <c r="O737" s="90">
        <v>2025</v>
      </c>
      <c r="P737" s="92">
        <v>20</v>
      </c>
      <c r="Q737" s="93" t="s">
        <v>6133</v>
      </c>
      <c r="R737" s="94">
        <f t="shared" si="35"/>
        <v>2034</v>
      </c>
      <c r="S737" s="90" t="s">
        <v>63</v>
      </c>
      <c r="T737" s="90"/>
      <c r="U737" s="94">
        <f t="shared" si="36"/>
        <v>2034</v>
      </c>
      <c r="V737" s="374"/>
      <c r="W737" s="374"/>
      <c r="X737" s="374"/>
      <c r="Y737" s="370"/>
    </row>
    <row r="738" spans="1:25" s="43" customFormat="1" ht="30" customHeight="1" x14ac:dyDescent="0.2">
      <c r="A738" s="370"/>
      <c r="B738" s="370"/>
      <c r="C738" s="370"/>
      <c r="D738" s="90" t="s">
        <v>6903</v>
      </c>
      <c r="E738" s="391"/>
      <c r="F738" s="90" t="s">
        <v>39</v>
      </c>
      <c r="G738" s="91" t="s">
        <v>208</v>
      </c>
      <c r="H738" s="91" t="s">
        <v>211</v>
      </c>
      <c r="I738" s="91" t="s">
        <v>214</v>
      </c>
      <c r="J738" s="92">
        <v>13.2</v>
      </c>
      <c r="K738" s="96" t="s">
        <v>214</v>
      </c>
      <c r="L738" s="96" t="s">
        <v>314</v>
      </c>
      <c r="M738" s="91">
        <v>2014</v>
      </c>
      <c r="N738" s="90">
        <v>2023</v>
      </c>
      <c r="O738" s="90">
        <v>2025</v>
      </c>
      <c r="P738" s="92">
        <v>20</v>
      </c>
      <c r="Q738" s="93" t="s">
        <v>6133</v>
      </c>
      <c r="R738" s="94">
        <f t="shared" si="35"/>
        <v>2034</v>
      </c>
      <c r="S738" s="90" t="s">
        <v>63</v>
      </c>
      <c r="T738" s="90"/>
      <c r="U738" s="94">
        <f t="shared" si="36"/>
        <v>2034</v>
      </c>
      <c r="V738" s="374"/>
      <c r="W738" s="374"/>
      <c r="X738" s="374"/>
      <c r="Y738" s="370"/>
    </row>
    <row r="739" spans="1:25" s="43" customFormat="1" ht="30" customHeight="1" x14ac:dyDescent="0.2">
      <c r="A739" s="370"/>
      <c r="B739" s="370"/>
      <c r="C739" s="370"/>
      <c r="D739" s="370" t="s">
        <v>6904</v>
      </c>
      <c r="E739" s="391"/>
      <c r="F739" s="90" t="s">
        <v>39</v>
      </c>
      <c r="G739" s="91" t="s">
        <v>208</v>
      </c>
      <c r="H739" s="91" t="s">
        <v>211</v>
      </c>
      <c r="I739" s="91" t="s">
        <v>214</v>
      </c>
      <c r="J739" s="92">
        <v>47.3</v>
      </c>
      <c r="K739" s="96" t="s">
        <v>2110</v>
      </c>
      <c r="L739" s="96" t="s">
        <v>215</v>
      </c>
      <c r="M739" s="91">
        <v>2014</v>
      </c>
      <c r="N739" s="90">
        <v>2023</v>
      </c>
      <c r="O739" s="90">
        <v>2025</v>
      </c>
      <c r="P739" s="92">
        <v>20</v>
      </c>
      <c r="Q739" s="93" t="s">
        <v>6133</v>
      </c>
      <c r="R739" s="94">
        <f t="shared" si="35"/>
        <v>2034</v>
      </c>
      <c r="S739" s="90" t="s">
        <v>63</v>
      </c>
      <c r="T739" s="90"/>
      <c r="U739" s="94">
        <f t="shared" si="36"/>
        <v>2034</v>
      </c>
      <c r="V739" s="374"/>
      <c r="W739" s="374"/>
      <c r="X739" s="374"/>
      <c r="Y739" s="370"/>
    </row>
    <row r="740" spans="1:25" s="43" customFormat="1" ht="30" customHeight="1" x14ac:dyDescent="0.2">
      <c r="A740" s="370"/>
      <c r="B740" s="370"/>
      <c r="C740" s="370"/>
      <c r="D740" s="370"/>
      <c r="E740" s="391"/>
      <c r="F740" s="90" t="s">
        <v>39</v>
      </c>
      <c r="G740" s="91" t="s">
        <v>208</v>
      </c>
      <c r="H740" s="91" t="s">
        <v>211</v>
      </c>
      <c r="I740" s="91" t="s">
        <v>214</v>
      </c>
      <c r="J740" s="92">
        <v>3.3</v>
      </c>
      <c r="K740" s="96" t="s">
        <v>212</v>
      </c>
      <c r="L740" s="96" t="s">
        <v>314</v>
      </c>
      <c r="M740" s="91">
        <v>2014</v>
      </c>
      <c r="N740" s="90">
        <v>2023</v>
      </c>
      <c r="O740" s="90">
        <v>2025</v>
      </c>
      <c r="P740" s="92">
        <v>20</v>
      </c>
      <c r="Q740" s="93" t="s">
        <v>6133</v>
      </c>
      <c r="R740" s="94">
        <f t="shared" si="35"/>
        <v>2034</v>
      </c>
      <c r="S740" s="90" t="s">
        <v>63</v>
      </c>
      <c r="T740" s="90"/>
      <c r="U740" s="94">
        <f t="shared" si="36"/>
        <v>2034</v>
      </c>
      <c r="V740" s="374"/>
      <c r="W740" s="374"/>
      <c r="X740" s="374"/>
      <c r="Y740" s="370"/>
    </row>
    <row r="741" spans="1:25" s="43" customFormat="1" ht="30" customHeight="1" x14ac:dyDescent="0.2">
      <c r="A741" s="370"/>
      <c r="B741" s="370"/>
      <c r="C741" s="370"/>
      <c r="D741" s="370"/>
      <c r="E741" s="391"/>
      <c r="F741" s="90" t="s">
        <v>39</v>
      </c>
      <c r="G741" s="91" t="s">
        <v>208</v>
      </c>
      <c r="H741" s="91" t="s">
        <v>211</v>
      </c>
      <c r="I741" s="91" t="s">
        <v>214</v>
      </c>
      <c r="J741" s="92">
        <v>13</v>
      </c>
      <c r="K741" s="96" t="s">
        <v>214</v>
      </c>
      <c r="L741" s="96" t="s">
        <v>314</v>
      </c>
      <c r="M741" s="91">
        <v>2014</v>
      </c>
      <c r="N741" s="90">
        <v>2023</v>
      </c>
      <c r="O741" s="90">
        <v>2025</v>
      </c>
      <c r="P741" s="92">
        <v>20</v>
      </c>
      <c r="Q741" s="93" t="s">
        <v>6133</v>
      </c>
      <c r="R741" s="94">
        <f t="shared" si="35"/>
        <v>2034</v>
      </c>
      <c r="S741" s="90" t="s">
        <v>63</v>
      </c>
      <c r="T741" s="90"/>
      <c r="U741" s="94">
        <f t="shared" si="36"/>
        <v>2034</v>
      </c>
      <c r="V741" s="374"/>
      <c r="W741" s="374"/>
      <c r="X741" s="374"/>
      <c r="Y741" s="370"/>
    </row>
    <row r="742" spans="1:25" s="43" customFormat="1" ht="30" customHeight="1" x14ac:dyDescent="0.2">
      <c r="A742" s="370"/>
      <c r="B742" s="370"/>
      <c r="C742" s="370"/>
      <c r="D742" s="370" t="s">
        <v>6905</v>
      </c>
      <c r="E742" s="391"/>
      <c r="F742" s="90" t="s">
        <v>39</v>
      </c>
      <c r="G742" s="91" t="s">
        <v>208</v>
      </c>
      <c r="H742" s="91" t="s">
        <v>211</v>
      </c>
      <c r="I742" s="91" t="s">
        <v>214</v>
      </c>
      <c r="J742" s="92">
        <v>30.7</v>
      </c>
      <c r="K742" s="96" t="s">
        <v>2250</v>
      </c>
      <c r="L742" s="96" t="s">
        <v>1298</v>
      </c>
      <c r="M742" s="91">
        <v>2014</v>
      </c>
      <c r="N742" s="90">
        <v>2023</v>
      </c>
      <c r="O742" s="90">
        <v>2025</v>
      </c>
      <c r="P742" s="92">
        <v>20</v>
      </c>
      <c r="Q742" s="93" t="s">
        <v>6133</v>
      </c>
      <c r="R742" s="94">
        <f t="shared" si="35"/>
        <v>2034</v>
      </c>
      <c r="S742" s="90" t="s">
        <v>63</v>
      </c>
      <c r="T742" s="90"/>
      <c r="U742" s="94">
        <f t="shared" si="36"/>
        <v>2034</v>
      </c>
      <c r="V742" s="374"/>
      <c r="W742" s="374"/>
      <c r="X742" s="374"/>
      <c r="Y742" s="370"/>
    </row>
    <row r="743" spans="1:25" s="43" customFormat="1" ht="30" customHeight="1" x14ac:dyDescent="0.2">
      <c r="A743" s="370"/>
      <c r="B743" s="370"/>
      <c r="C743" s="370"/>
      <c r="D743" s="370"/>
      <c r="E743" s="391"/>
      <c r="F743" s="90" t="s">
        <v>39</v>
      </c>
      <c r="G743" s="91" t="s">
        <v>208</v>
      </c>
      <c r="H743" s="91" t="s">
        <v>211</v>
      </c>
      <c r="I743" s="91" t="s">
        <v>214</v>
      </c>
      <c r="J743" s="92">
        <v>0.3</v>
      </c>
      <c r="K743" s="96" t="s">
        <v>214</v>
      </c>
      <c r="L743" s="96" t="s">
        <v>314</v>
      </c>
      <c r="M743" s="91">
        <v>2014</v>
      </c>
      <c r="N743" s="90">
        <v>2023</v>
      </c>
      <c r="O743" s="90">
        <v>2025</v>
      </c>
      <c r="P743" s="92">
        <v>20</v>
      </c>
      <c r="Q743" s="93" t="s">
        <v>6133</v>
      </c>
      <c r="R743" s="94">
        <f t="shared" si="35"/>
        <v>2034</v>
      </c>
      <c r="S743" s="90" t="s">
        <v>63</v>
      </c>
      <c r="T743" s="90"/>
      <c r="U743" s="94">
        <f t="shared" si="36"/>
        <v>2034</v>
      </c>
      <c r="V743" s="374"/>
      <c r="W743" s="374"/>
      <c r="X743" s="374"/>
      <c r="Y743" s="370"/>
    </row>
    <row r="744" spans="1:25" s="43" customFormat="1" ht="30" customHeight="1" x14ac:dyDescent="0.2">
      <c r="A744" s="370"/>
      <c r="B744" s="370"/>
      <c r="C744" s="370"/>
      <c r="D744" s="370" t="s">
        <v>6906</v>
      </c>
      <c r="E744" s="391"/>
      <c r="F744" s="90" t="s">
        <v>39</v>
      </c>
      <c r="G744" s="91" t="s">
        <v>208</v>
      </c>
      <c r="H744" s="91" t="s">
        <v>211</v>
      </c>
      <c r="I744" s="91" t="s">
        <v>214</v>
      </c>
      <c r="J744" s="92">
        <v>23</v>
      </c>
      <c r="K744" s="96" t="s">
        <v>2110</v>
      </c>
      <c r="L744" s="96" t="s">
        <v>215</v>
      </c>
      <c r="M744" s="91">
        <v>2014</v>
      </c>
      <c r="N744" s="90">
        <v>2023</v>
      </c>
      <c r="O744" s="90">
        <v>2025</v>
      </c>
      <c r="P744" s="92">
        <v>20</v>
      </c>
      <c r="Q744" s="93" t="s">
        <v>6133</v>
      </c>
      <c r="R744" s="94">
        <f t="shared" si="35"/>
        <v>2034</v>
      </c>
      <c r="S744" s="90" t="s">
        <v>63</v>
      </c>
      <c r="T744" s="90"/>
      <c r="U744" s="94">
        <f t="shared" si="36"/>
        <v>2034</v>
      </c>
      <c r="V744" s="374"/>
      <c r="W744" s="374"/>
      <c r="X744" s="374"/>
      <c r="Y744" s="370"/>
    </row>
    <row r="745" spans="1:25" s="43" customFormat="1" ht="30" customHeight="1" x14ac:dyDescent="0.2">
      <c r="A745" s="370"/>
      <c r="B745" s="370"/>
      <c r="C745" s="370"/>
      <c r="D745" s="370"/>
      <c r="E745" s="391"/>
      <c r="F745" s="90" t="s">
        <v>39</v>
      </c>
      <c r="G745" s="91" t="s">
        <v>208</v>
      </c>
      <c r="H745" s="91" t="s">
        <v>211</v>
      </c>
      <c r="I745" s="91" t="s">
        <v>214</v>
      </c>
      <c r="J745" s="92">
        <v>10</v>
      </c>
      <c r="K745" s="96" t="s">
        <v>212</v>
      </c>
      <c r="L745" s="96" t="s">
        <v>314</v>
      </c>
      <c r="M745" s="91">
        <v>2014</v>
      </c>
      <c r="N745" s="90">
        <v>2023</v>
      </c>
      <c r="O745" s="90">
        <v>2025</v>
      </c>
      <c r="P745" s="92">
        <v>20</v>
      </c>
      <c r="Q745" s="93" t="s">
        <v>6133</v>
      </c>
      <c r="R745" s="94">
        <f t="shared" si="35"/>
        <v>2034</v>
      </c>
      <c r="S745" s="90" t="s">
        <v>63</v>
      </c>
      <c r="T745" s="90"/>
      <c r="U745" s="94">
        <f t="shared" si="36"/>
        <v>2034</v>
      </c>
      <c r="V745" s="374"/>
      <c r="W745" s="374"/>
      <c r="X745" s="374"/>
      <c r="Y745" s="370"/>
    </row>
    <row r="746" spans="1:25" s="43" customFormat="1" ht="30" customHeight="1" x14ac:dyDescent="0.2">
      <c r="A746" s="370"/>
      <c r="B746" s="370"/>
      <c r="C746" s="370"/>
      <c r="D746" s="370"/>
      <c r="E746" s="391"/>
      <c r="F746" s="90" t="s">
        <v>39</v>
      </c>
      <c r="G746" s="91" t="s">
        <v>208</v>
      </c>
      <c r="H746" s="91" t="s">
        <v>211</v>
      </c>
      <c r="I746" s="91" t="s">
        <v>214</v>
      </c>
      <c r="J746" s="92">
        <v>11.4</v>
      </c>
      <c r="K746" s="96" t="s">
        <v>214</v>
      </c>
      <c r="L746" s="96" t="s">
        <v>314</v>
      </c>
      <c r="M746" s="91">
        <v>2014</v>
      </c>
      <c r="N746" s="90">
        <v>2023</v>
      </c>
      <c r="O746" s="90">
        <v>2025</v>
      </c>
      <c r="P746" s="92">
        <v>20</v>
      </c>
      <c r="Q746" s="93" t="s">
        <v>6133</v>
      </c>
      <c r="R746" s="94">
        <f t="shared" si="35"/>
        <v>2034</v>
      </c>
      <c r="S746" s="90" t="s">
        <v>63</v>
      </c>
      <c r="T746" s="90"/>
      <c r="U746" s="94">
        <f t="shared" si="36"/>
        <v>2034</v>
      </c>
      <c r="V746" s="374"/>
      <c r="W746" s="374"/>
      <c r="X746" s="374"/>
      <c r="Y746" s="370"/>
    </row>
    <row r="747" spans="1:25" s="43" customFormat="1" ht="30" customHeight="1" x14ac:dyDescent="0.2">
      <c r="A747" s="370"/>
      <c r="B747" s="370"/>
      <c r="C747" s="370"/>
      <c r="D747" s="90" t="s">
        <v>6907</v>
      </c>
      <c r="E747" s="391"/>
      <c r="F747" s="90" t="s">
        <v>39</v>
      </c>
      <c r="G747" s="91" t="s">
        <v>208</v>
      </c>
      <c r="H747" s="91" t="s">
        <v>211</v>
      </c>
      <c r="I747" s="91" t="s">
        <v>214</v>
      </c>
      <c r="J747" s="92">
        <v>3.9</v>
      </c>
      <c r="K747" s="96" t="s">
        <v>214</v>
      </c>
      <c r="L747" s="96" t="s">
        <v>314</v>
      </c>
      <c r="M747" s="91">
        <v>2014</v>
      </c>
      <c r="N747" s="90">
        <v>2023</v>
      </c>
      <c r="O747" s="90">
        <v>2025</v>
      </c>
      <c r="P747" s="92">
        <v>20</v>
      </c>
      <c r="Q747" s="93" t="s">
        <v>6133</v>
      </c>
      <c r="R747" s="94">
        <f t="shared" si="35"/>
        <v>2034</v>
      </c>
      <c r="S747" s="90" t="s">
        <v>63</v>
      </c>
      <c r="T747" s="90"/>
      <c r="U747" s="94">
        <f t="shared" si="36"/>
        <v>2034</v>
      </c>
      <c r="V747" s="374"/>
      <c r="W747" s="374"/>
      <c r="X747" s="374"/>
      <c r="Y747" s="370"/>
    </row>
    <row r="748" spans="1:25" s="43" customFormat="1" ht="30" customHeight="1" x14ac:dyDescent="0.2">
      <c r="A748" s="370"/>
      <c r="B748" s="370"/>
      <c r="C748" s="370"/>
      <c r="D748" s="90" t="s">
        <v>6908</v>
      </c>
      <c r="E748" s="391"/>
      <c r="F748" s="90" t="s">
        <v>39</v>
      </c>
      <c r="G748" s="91" t="s">
        <v>208</v>
      </c>
      <c r="H748" s="91" t="s">
        <v>211</v>
      </c>
      <c r="I748" s="91" t="s">
        <v>214</v>
      </c>
      <c r="J748" s="92">
        <v>3.9</v>
      </c>
      <c r="K748" s="96" t="s">
        <v>214</v>
      </c>
      <c r="L748" s="96" t="s">
        <v>314</v>
      </c>
      <c r="M748" s="91">
        <v>2014</v>
      </c>
      <c r="N748" s="90">
        <v>2023</v>
      </c>
      <c r="O748" s="90">
        <v>2025</v>
      </c>
      <c r="P748" s="92">
        <v>20</v>
      </c>
      <c r="Q748" s="93" t="s">
        <v>6133</v>
      </c>
      <c r="R748" s="94">
        <f t="shared" si="35"/>
        <v>2034</v>
      </c>
      <c r="S748" s="90" t="s">
        <v>63</v>
      </c>
      <c r="T748" s="90"/>
      <c r="U748" s="94">
        <f t="shared" si="36"/>
        <v>2034</v>
      </c>
      <c r="V748" s="374"/>
      <c r="W748" s="374"/>
      <c r="X748" s="374"/>
      <c r="Y748" s="370"/>
    </row>
    <row r="749" spans="1:25" s="43" customFormat="1" ht="30" customHeight="1" x14ac:dyDescent="0.2">
      <c r="A749" s="370"/>
      <c r="B749" s="370"/>
      <c r="C749" s="370"/>
      <c r="D749" s="90" t="s">
        <v>6909</v>
      </c>
      <c r="E749" s="391"/>
      <c r="F749" s="90" t="s">
        <v>39</v>
      </c>
      <c r="G749" s="91" t="s">
        <v>208</v>
      </c>
      <c r="H749" s="91" t="s">
        <v>211</v>
      </c>
      <c r="I749" s="91" t="s">
        <v>214</v>
      </c>
      <c r="J749" s="92">
        <v>3.8</v>
      </c>
      <c r="K749" s="96" t="s">
        <v>214</v>
      </c>
      <c r="L749" s="96" t="s">
        <v>314</v>
      </c>
      <c r="M749" s="91">
        <v>2014</v>
      </c>
      <c r="N749" s="90">
        <v>2023</v>
      </c>
      <c r="O749" s="90">
        <v>2025</v>
      </c>
      <c r="P749" s="92">
        <v>20</v>
      </c>
      <c r="Q749" s="93" t="s">
        <v>6133</v>
      </c>
      <c r="R749" s="94">
        <f t="shared" si="35"/>
        <v>2034</v>
      </c>
      <c r="S749" s="90" t="s">
        <v>63</v>
      </c>
      <c r="T749" s="90"/>
      <c r="U749" s="94">
        <f t="shared" si="36"/>
        <v>2034</v>
      </c>
      <c r="V749" s="374"/>
      <c r="W749" s="374"/>
      <c r="X749" s="374"/>
      <c r="Y749" s="370"/>
    </row>
    <row r="750" spans="1:25" s="43" customFormat="1" ht="30" customHeight="1" x14ac:dyDescent="0.2">
      <c r="A750" s="370"/>
      <c r="B750" s="370"/>
      <c r="C750" s="370"/>
      <c r="D750" s="90" t="s">
        <v>6910</v>
      </c>
      <c r="E750" s="391"/>
      <c r="F750" s="90" t="s">
        <v>39</v>
      </c>
      <c r="G750" s="91" t="s">
        <v>208</v>
      </c>
      <c r="H750" s="91" t="s">
        <v>211</v>
      </c>
      <c r="I750" s="91" t="s">
        <v>214</v>
      </c>
      <c r="J750" s="92">
        <v>3.8</v>
      </c>
      <c r="K750" s="96" t="s">
        <v>214</v>
      </c>
      <c r="L750" s="96" t="s">
        <v>314</v>
      </c>
      <c r="M750" s="91">
        <v>2014</v>
      </c>
      <c r="N750" s="90">
        <v>2023</v>
      </c>
      <c r="O750" s="90">
        <v>2025</v>
      </c>
      <c r="P750" s="92">
        <v>20</v>
      </c>
      <c r="Q750" s="93" t="s">
        <v>6133</v>
      </c>
      <c r="R750" s="94">
        <f t="shared" si="35"/>
        <v>2034</v>
      </c>
      <c r="S750" s="90" t="s">
        <v>63</v>
      </c>
      <c r="T750" s="90"/>
      <c r="U750" s="94">
        <f t="shared" si="36"/>
        <v>2034</v>
      </c>
      <c r="V750" s="374"/>
      <c r="W750" s="374"/>
      <c r="X750" s="374"/>
      <c r="Y750" s="370"/>
    </row>
    <row r="751" spans="1:25" s="43" customFormat="1" ht="30" customHeight="1" x14ac:dyDescent="0.2">
      <c r="A751" s="370"/>
      <c r="B751" s="370"/>
      <c r="C751" s="370"/>
      <c r="D751" s="370" t="s">
        <v>6911</v>
      </c>
      <c r="E751" s="391"/>
      <c r="F751" s="90" t="s">
        <v>39</v>
      </c>
      <c r="G751" s="91" t="s">
        <v>208</v>
      </c>
      <c r="H751" s="91" t="s">
        <v>211</v>
      </c>
      <c r="I751" s="91" t="s">
        <v>214</v>
      </c>
      <c r="J751" s="92">
        <v>9</v>
      </c>
      <c r="K751" s="96" t="s">
        <v>212</v>
      </c>
      <c r="L751" s="96" t="s">
        <v>314</v>
      </c>
      <c r="M751" s="91">
        <v>2014</v>
      </c>
      <c r="N751" s="90">
        <v>2023</v>
      </c>
      <c r="O751" s="90">
        <v>2025</v>
      </c>
      <c r="P751" s="92">
        <v>20</v>
      </c>
      <c r="Q751" s="93" t="s">
        <v>6133</v>
      </c>
      <c r="R751" s="94">
        <f t="shared" si="35"/>
        <v>2034</v>
      </c>
      <c r="S751" s="90" t="s">
        <v>63</v>
      </c>
      <c r="T751" s="90"/>
      <c r="U751" s="94">
        <f t="shared" si="36"/>
        <v>2034</v>
      </c>
      <c r="V751" s="374"/>
      <c r="W751" s="374"/>
      <c r="X751" s="374"/>
      <c r="Y751" s="370"/>
    </row>
    <row r="752" spans="1:25" s="43" customFormat="1" ht="30" customHeight="1" x14ac:dyDescent="0.2">
      <c r="A752" s="370"/>
      <c r="B752" s="370"/>
      <c r="C752" s="370"/>
      <c r="D752" s="370"/>
      <c r="E752" s="391"/>
      <c r="F752" s="90" t="s">
        <v>39</v>
      </c>
      <c r="G752" s="91" t="s">
        <v>208</v>
      </c>
      <c r="H752" s="91" t="s">
        <v>211</v>
      </c>
      <c r="I752" s="91" t="s">
        <v>214</v>
      </c>
      <c r="J752" s="92">
        <v>2.2999999999999998</v>
      </c>
      <c r="K752" s="96" t="s">
        <v>214</v>
      </c>
      <c r="L752" s="96" t="s">
        <v>314</v>
      </c>
      <c r="M752" s="91">
        <v>2014</v>
      </c>
      <c r="N752" s="90">
        <v>2023</v>
      </c>
      <c r="O752" s="90">
        <v>2025</v>
      </c>
      <c r="P752" s="92">
        <v>20</v>
      </c>
      <c r="Q752" s="93" t="s">
        <v>6133</v>
      </c>
      <c r="R752" s="94">
        <f t="shared" si="35"/>
        <v>2034</v>
      </c>
      <c r="S752" s="90" t="s">
        <v>63</v>
      </c>
      <c r="T752" s="90"/>
      <c r="U752" s="94">
        <f t="shared" si="36"/>
        <v>2034</v>
      </c>
      <c r="V752" s="374"/>
      <c r="W752" s="374"/>
      <c r="X752" s="374"/>
      <c r="Y752" s="370"/>
    </row>
    <row r="753" spans="1:25" s="43" customFormat="1" ht="30" customHeight="1" x14ac:dyDescent="0.2">
      <c r="A753" s="370"/>
      <c r="B753" s="370"/>
      <c r="C753" s="370"/>
      <c r="D753" s="370" t="s">
        <v>6912</v>
      </c>
      <c r="E753" s="391"/>
      <c r="F753" s="90" t="s">
        <v>39</v>
      </c>
      <c r="G753" s="91" t="s">
        <v>208</v>
      </c>
      <c r="H753" s="91" t="s">
        <v>211</v>
      </c>
      <c r="I753" s="91" t="s">
        <v>214</v>
      </c>
      <c r="J753" s="92">
        <v>100.4</v>
      </c>
      <c r="K753" s="96" t="s">
        <v>212</v>
      </c>
      <c r="L753" s="96" t="s">
        <v>314</v>
      </c>
      <c r="M753" s="91">
        <v>2014</v>
      </c>
      <c r="N753" s="90">
        <v>2023</v>
      </c>
      <c r="O753" s="90">
        <v>2025</v>
      </c>
      <c r="P753" s="92">
        <v>20</v>
      </c>
      <c r="Q753" s="93" t="s">
        <v>6133</v>
      </c>
      <c r="R753" s="94">
        <f t="shared" si="35"/>
        <v>2034</v>
      </c>
      <c r="S753" s="90" t="s">
        <v>63</v>
      </c>
      <c r="T753" s="90"/>
      <c r="U753" s="94">
        <f t="shared" si="36"/>
        <v>2034</v>
      </c>
      <c r="V753" s="374"/>
      <c r="W753" s="374"/>
      <c r="X753" s="374"/>
      <c r="Y753" s="370"/>
    </row>
    <row r="754" spans="1:25" s="43" customFormat="1" ht="30" customHeight="1" x14ac:dyDescent="0.2">
      <c r="A754" s="370"/>
      <c r="B754" s="370"/>
      <c r="C754" s="370"/>
      <c r="D754" s="370"/>
      <c r="E754" s="391"/>
      <c r="F754" s="90" t="s">
        <v>39</v>
      </c>
      <c r="G754" s="91" t="s">
        <v>208</v>
      </c>
      <c r="H754" s="91" t="s">
        <v>211</v>
      </c>
      <c r="I754" s="91" t="s">
        <v>214</v>
      </c>
      <c r="J754" s="92">
        <v>17.2</v>
      </c>
      <c r="K754" s="96" t="s">
        <v>214</v>
      </c>
      <c r="L754" s="96" t="s">
        <v>314</v>
      </c>
      <c r="M754" s="91">
        <v>2014</v>
      </c>
      <c r="N754" s="90">
        <v>2023</v>
      </c>
      <c r="O754" s="90">
        <v>2025</v>
      </c>
      <c r="P754" s="92">
        <v>20</v>
      </c>
      <c r="Q754" s="93" t="s">
        <v>6133</v>
      </c>
      <c r="R754" s="94">
        <f t="shared" si="35"/>
        <v>2034</v>
      </c>
      <c r="S754" s="90" t="s">
        <v>63</v>
      </c>
      <c r="T754" s="90"/>
      <c r="U754" s="94">
        <f t="shared" si="36"/>
        <v>2034</v>
      </c>
      <c r="V754" s="374"/>
      <c r="W754" s="374"/>
      <c r="X754" s="374"/>
      <c r="Y754" s="370"/>
    </row>
    <row r="755" spans="1:25" s="43" customFormat="1" ht="30" customHeight="1" x14ac:dyDescent="0.2">
      <c r="A755" s="370"/>
      <c r="B755" s="370"/>
      <c r="C755" s="370"/>
      <c r="D755" s="90" t="s">
        <v>6913</v>
      </c>
      <c r="E755" s="391"/>
      <c r="F755" s="90" t="s">
        <v>39</v>
      </c>
      <c r="G755" s="91" t="s">
        <v>208</v>
      </c>
      <c r="H755" s="91" t="s">
        <v>211</v>
      </c>
      <c r="I755" s="91" t="s">
        <v>214</v>
      </c>
      <c r="J755" s="92">
        <v>7.8</v>
      </c>
      <c r="K755" s="96" t="s">
        <v>214</v>
      </c>
      <c r="L755" s="96" t="s">
        <v>314</v>
      </c>
      <c r="M755" s="91">
        <v>2014</v>
      </c>
      <c r="N755" s="90">
        <v>2023</v>
      </c>
      <c r="O755" s="90">
        <v>2025</v>
      </c>
      <c r="P755" s="92">
        <v>20</v>
      </c>
      <c r="Q755" s="93" t="s">
        <v>6133</v>
      </c>
      <c r="R755" s="94">
        <f t="shared" si="35"/>
        <v>2034</v>
      </c>
      <c r="S755" s="90" t="s">
        <v>63</v>
      </c>
      <c r="T755" s="90"/>
      <c r="U755" s="94">
        <f t="shared" si="36"/>
        <v>2034</v>
      </c>
      <c r="V755" s="374"/>
      <c r="W755" s="374"/>
      <c r="X755" s="374"/>
      <c r="Y755" s="370"/>
    </row>
    <row r="756" spans="1:25" s="43" customFormat="1" ht="30" customHeight="1" x14ac:dyDescent="0.2">
      <c r="A756" s="370"/>
      <c r="B756" s="370"/>
      <c r="C756" s="370"/>
      <c r="D756" s="370" t="s">
        <v>6914</v>
      </c>
      <c r="E756" s="391"/>
      <c r="F756" s="90" t="s">
        <v>39</v>
      </c>
      <c r="G756" s="91" t="s">
        <v>208</v>
      </c>
      <c r="H756" s="91" t="s">
        <v>211</v>
      </c>
      <c r="I756" s="91" t="s">
        <v>214</v>
      </c>
      <c r="J756" s="92">
        <v>8.9</v>
      </c>
      <c r="K756" s="96" t="s">
        <v>212</v>
      </c>
      <c r="L756" s="96" t="s">
        <v>314</v>
      </c>
      <c r="M756" s="91">
        <v>2014</v>
      </c>
      <c r="N756" s="90">
        <v>2023</v>
      </c>
      <c r="O756" s="90">
        <v>2025</v>
      </c>
      <c r="P756" s="92">
        <v>20</v>
      </c>
      <c r="Q756" s="93" t="s">
        <v>6133</v>
      </c>
      <c r="R756" s="94">
        <f t="shared" si="35"/>
        <v>2034</v>
      </c>
      <c r="S756" s="90" t="s">
        <v>63</v>
      </c>
      <c r="T756" s="90"/>
      <c r="U756" s="94">
        <f t="shared" si="36"/>
        <v>2034</v>
      </c>
      <c r="V756" s="374"/>
      <c r="W756" s="374"/>
      <c r="X756" s="374"/>
      <c r="Y756" s="370"/>
    </row>
    <row r="757" spans="1:25" s="43" customFormat="1" ht="30" customHeight="1" x14ac:dyDescent="0.2">
      <c r="A757" s="370"/>
      <c r="B757" s="370"/>
      <c r="C757" s="370"/>
      <c r="D757" s="370"/>
      <c r="E757" s="391"/>
      <c r="F757" s="90" t="s">
        <v>39</v>
      </c>
      <c r="G757" s="91" t="s">
        <v>208</v>
      </c>
      <c r="H757" s="91" t="s">
        <v>211</v>
      </c>
      <c r="I757" s="91" t="s">
        <v>214</v>
      </c>
      <c r="J757" s="92">
        <v>2.4</v>
      </c>
      <c r="K757" s="96" t="s">
        <v>214</v>
      </c>
      <c r="L757" s="96" t="s">
        <v>314</v>
      </c>
      <c r="M757" s="91">
        <v>2014</v>
      </c>
      <c r="N757" s="90">
        <v>2023</v>
      </c>
      <c r="O757" s="90">
        <v>2025</v>
      </c>
      <c r="P757" s="92">
        <v>20</v>
      </c>
      <c r="Q757" s="93" t="s">
        <v>6133</v>
      </c>
      <c r="R757" s="94">
        <f t="shared" si="35"/>
        <v>2034</v>
      </c>
      <c r="S757" s="90" t="s">
        <v>63</v>
      </c>
      <c r="T757" s="90"/>
      <c r="U757" s="94">
        <f t="shared" si="36"/>
        <v>2034</v>
      </c>
      <c r="V757" s="374"/>
      <c r="W757" s="374"/>
      <c r="X757" s="374"/>
      <c r="Y757" s="370"/>
    </row>
    <row r="758" spans="1:25" s="43" customFormat="1" ht="30" customHeight="1" x14ac:dyDescent="0.2">
      <c r="A758" s="370"/>
      <c r="B758" s="370"/>
      <c r="C758" s="370"/>
      <c r="D758" s="90" t="s">
        <v>6915</v>
      </c>
      <c r="E758" s="391"/>
      <c r="F758" s="90" t="s">
        <v>39</v>
      </c>
      <c r="G758" s="91" t="s">
        <v>208</v>
      </c>
      <c r="H758" s="91" t="s">
        <v>211</v>
      </c>
      <c r="I758" s="91" t="s">
        <v>214</v>
      </c>
      <c r="J758" s="92">
        <v>5.2</v>
      </c>
      <c r="K758" s="96" t="s">
        <v>214</v>
      </c>
      <c r="L758" s="96" t="s">
        <v>314</v>
      </c>
      <c r="M758" s="91">
        <v>2014</v>
      </c>
      <c r="N758" s="90">
        <v>2023</v>
      </c>
      <c r="O758" s="90">
        <v>2025</v>
      </c>
      <c r="P758" s="92">
        <v>20</v>
      </c>
      <c r="Q758" s="93" t="s">
        <v>6133</v>
      </c>
      <c r="R758" s="94">
        <f t="shared" si="35"/>
        <v>2034</v>
      </c>
      <c r="S758" s="90" t="s">
        <v>63</v>
      </c>
      <c r="T758" s="90"/>
      <c r="U758" s="94">
        <f t="shared" si="36"/>
        <v>2034</v>
      </c>
      <c r="V758" s="374"/>
      <c r="W758" s="374"/>
      <c r="X758" s="374"/>
      <c r="Y758" s="370"/>
    </row>
    <row r="759" spans="1:25" s="43" customFormat="1" ht="30" customHeight="1" x14ac:dyDescent="0.2">
      <c r="A759" s="370"/>
      <c r="B759" s="370"/>
      <c r="C759" s="370"/>
      <c r="D759" s="370" t="s">
        <v>6916</v>
      </c>
      <c r="E759" s="391"/>
      <c r="F759" s="90" t="s">
        <v>39</v>
      </c>
      <c r="G759" s="91" t="s">
        <v>208</v>
      </c>
      <c r="H759" s="91" t="s">
        <v>211</v>
      </c>
      <c r="I759" s="91" t="s">
        <v>214</v>
      </c>
      <c r="J759" s="92">
        <v>26.5</v>
      </c>
      <c r="K759" s="96" t="s">
        <v>212</v>
      </c>
      <c r="L759" s="96" t="s">
        <v>314</v>
      </c>
      <c r="M759" s="91">
        <v>2014</v>
      </c>
      <c r="N759" s="90">
        <v>2023</v>
      </c>
      <c r="O759" s="90">
        <v>2025</v>
      </c>
      <c r="P759" s="92">
        <v>20</v>
      </c>
      <c r="Q759" s="93" t="s">
        <v>6133</v>
      </c>
      <c r="R759" s="94">
        <f t="shared" si="35"/>
        <v>2034</v>
      </c>
      <c r="S759" s="90" t="s">
        <v>63</v>
      </c>
      <c r="T759" s="90"/>
      <c r="U759" s="94">
        <f t="shared" si="36"/>
        <v>2034</v>
      </c>
      <c r="V759" s="374"/>
      <c r="W759" s="374"/>
      <c r="X759" s="374"/>
      <c r="Y759" s="370"/>
    </row>
    <row r="760" spans="1:25" s="43" customFormat="1" ht="30" customHeight="1" x14ac:dyDescent="0.2">
      <c r="A760" s="370"/>
      <c r="B760" s="370"/>
      <c r="C760" s="370"/>
      <c r="D760" s="370"/>
      <c r="E760" s="391"/>
      <c r="F760" s="90" t="s">
        <v>39</v>
      </c>
      <c r="G760" s="91" t="s">
        <v>208</v>
      </c>
      <c r="H760" s="91" t="s">
        <v>211</v>
      </c>
      <c r="I760" s="91" t="s">
        <v>214</v>
      </c>
      <c r="J760" s="92">
        <v>1.2</v>
      </c>
      <c r="K760" s="96" t="s">
        <v>214</v>
      </c>
      <c r="L760" s="96" t="s">
        <v>314</v>
      </c>
      <c r="M760" s="91">
        <v>2014</v>
      </c>
      <c r="N760" s="90">
        <v>2023</v>
      </c>
      <c r="O760" s="90">
        <v>2025</v>
      </c>
      <c r="P760" s="92">
        <v>20</v>
      </c>
      <c r="Q760" s="93" t="s">
        <v>6133</v>
      </c>
      <c r="R760" s="94">
        <f t="shared" si="35"/>
        <v>2034</v>
      </c>
      <c r="S760" s="90" t="s">
        <v>63</v>
      </c>
      <c r="T760" s="90"/>
      <c r="U760" s="94">
        <f t="shared" si="36"/>
        <v>2034</v>
      </c>
      <c r="V760" s="374"/>
      <c r="W760" s="374"/>
      <c r="X760" s="374"/>
      <c r="Y760" s="370"/>
    </row>
    <row r="761" spans="1:25" s="43" customFormat="1" ht="30" customHeight="1" x14ac:dyDescent="0.2">
      <c r="A761" s="370"/>
      <c r="B761" s="370"/>
      <c r="C761" s="370"/>
      <c r="D761" s="370" t="s">
        <v>6917</v>
      </c>
      <c r="E761" s="391"/>
      <c r="F761" s="90" t="s">
        <v>39</v>
      </c>
      <c r="G761" s="91" t="s">
        <v>208</v>
      </c>
      <c r="H761" s="91" t="s">
        <v>211</v>
      </c>
      <c r="I761" s="91" t="s">
        <v>214</v>
      </c>
      <c r="J761" s="92">
        <v>80</v>
      </c>
      <c r="K761" s="96" t="s">
        <v>212</v>
      </c>
      <c r="L761" s="96" t="s">
        <v>314</v>
      </c>
      <c r="M761" s="91">
        <v>2014</v>
      </c>
      <c r="N761" s="90">
        <v>2023</v>
      </c>
      <c r="O761" s="90">
        <v>2025</v>
      </c>
      <c r="P761" s="92">
        <v>20</v>
      </c>
      <c r="Q761" s="93" t="s">
        <v>6133</v>
      </c>
      <c r="R761" s="94">
        <f t="shared" si="35"/>
        <v>2034</v>
      </c>
      <c r="S761" s="90" t="s">
        <v>63</v>
      </c>
      <c r="T761" s="90"/>
      <c r="U761" s="94">
        <f t="shared" si="36"/>
        <v>2034</v>
      </c>
      <c r="V761" s="374"/>
      <c r="W761" s="374"/>
      <c r="X761" s="374"/>
      <c r="Y761" s="370"/>
    </row>
    <row r="762" spans="1:25" s="43" customFormat="1" ht="30" customHeight="1" x14ac:dyDescent="0.2">
      <c r="A762" s="370"/>
      <c r="B762" s="370"/>
      <c r="C762" s="370"/>
      <c r="D762" s="370"/>
      <c r="E762" s="391"/>
      <c r="F762" s="90" t="s">
        <v>39</v>
      </c>
      <c r="G762" s="91" t="s">
        <v>208</v>
      </c>
      <c r="H762" s="91" t="s">
        <v>211</v>
      </c>
      <c r="I762" s="91" t="s">
        <v>214</v>
      </c>
      <c r="J762" s="92">
        <v>0.7</v>
      </c>
      <c r="K762" s="96" t="s">
        <v>214</v>
      </c>
      <c r="L762" s="96" t="s">
        <v>314</v>
      </c>
      <c r="M762" s="91">
        <v>2014</v>
      </c>
      <c r="N762" s="90">
        <v>2023</v>
      </c>
      <c r="O762" s="90">
        <v>2025</v>
      </c>
      <c r="P762" s="92">
        <v>20</v>
      </c>
      <c r="Q762" s="93" t="s">
        <v>6133</v>
      </c>
      <c r="R762" s="94">
        <f t="shared" si="35"/>
        <v>2034</v>
      </c>
      <c r="S762" s="90" t="s">
        <v>63</v>
      </c>
      <c r="T762" s="90"/>
      <c r="U762" s="94">
        <f t="shared" si="36"/>
        <v>2034</v>
      </c>
      <c r="V762" s="374"/>
      <c r="W762" s="374"/>
      <c r="X762" s="374"/>
      <c r="Y762" s="370"/>
    </row>
    <row r="763" spans="1:25" s="43" customFormat="1" ht="30" customHeight="1" x14ac:dyDescent="0.2">
      <c r="A763" s="370"/>
      <c r="B763" s="370"/>
      <c r="C763" s="370"/>
      <c r="D763" s="370" t="s">
        <v>6918</v>
      </c>
      <c r="E763" s="391"/>
      <c r="F763" s="90" t="s">
        <v>39</v>
      </c>
      <c r="G763" s="91" t="s">
        <v>208</v>
      </c>
      <c r="H763" s="91" t="s">
        <v>211</v>
      </c>
      <c r="I763" s="91" t="s">
        <v>214</v>
      </c>
      <c r="J763" s="92">
        <v>49</v>
      </c>
      <c r="K763" s="96" t="s">
        <v>2250</v>
      </c>
      <c r="L763" s="96" t="s">
        <v>1298</v>
      </c>
      <c r="M763" s="91">
        <v>2014</v>
      </c>
      <c r="N763" s="90">
        <v>2023</v>
      </c>
      <c r="O763" s="90">
        <v>2025</v>
      </c>
      <c r="P763" s="92">
        <v>20</v>
      </c>
      <c r="Q763" s="93" t="s">
        <v>6133</v>
      </c>
      <c r="R763" s="94">
        <f t="shared" si="35"/>
        <v>2034</v>
      </c>
      <c r="S763" s="90" t="s">
        <v>63</v>
      </c>
      <c r="T763" s="90"/>
      <c r="U763" s="94">
        <f t="shared" si="36"/>
        <v>2034</v>
      </c>
      <c r="V763" s="374"/>
      <c r="W763" s="374"/>
      <c r="X763" s="374"/>
      <c r="Y763" s="370"/>
    </row>
    <row r="764" spans="1:25" s="43" customFormat="1" ht="30" customHeight="1" x14ac:dyDescent="0.2">
      <c r="A764" s="370"/>
      <c r="B764" s="370"/>
      <c r="C764" s="370"/>
      <c r="D764" s="370"/>
      <c r="E764" s="391"/>
      <c r="F764" s="90" t="s">
        <v>39</v>
      </c>
      <c r="G764" s="91" t="s">
        <v>208</v>
      </c>
      <c r="H764" s="91" t="s">
        <v>211</v>
      </c>
      <c r="I764" s="91" t="s">
        <v>214</v>
      </c>
      <c r="J764" s="92">
        <v>0.15</v>
      </c>
      <c r="K764" s="96" t="s">
        <v>214</v>
      </c>
      <c r="L764" s="96" t="s">
        <v>314</v>
      </c>
      <c r="M764" s="91">
        <v>2014</v>
      </c>
      <c r="N764" s="90">
        <v>2023</v>
      </c>
      <c r="O764" s="90">
        <v>2025</v>
      </c>
      <c r="P764" s="92">
        <v>20</v>
      </c>
      <c r="Q764" s="93" t="s">
        <v>6133</v>
      </c>
      <c r="R764" s="94">
        <f t="shared" si="35"/>
        <v>2034</v>
      </c>
      <c r="S764" s="90" t="s">
        <v>63</v>
      </c>
      <c r="T764" s="90"/>
      <c r="U764" s="94">
        <f t="shared" si="36"/>
        <v>2034</v>
      </c>
      <c r="V764" s="374"/>
      <c r="W764" s="374"/>
      <c r="X764" s="374"/>
      <c r="Y764" s="370"/>
    </row>
    <row r="765" spans="1:25" s="43" customFormat="1" ht="30" customHeight="1" x14ac:dyDescent="0.2">
      <c r="A765" s="370"/>
      <c r="B765" s="370"/>
      <c r="C765" s="370"/>
      <c r="D765" s="90" t="s">
        <v>6919</v>
      </c>
      <c r="E765" s="98"/>
      <c r="F765" s="90" t="s">
        <v>39</v>
      </c>
      <c r="G765" s="91" t="s">
        <v>208</v>
      </c>
      <c r="H765" s="91" t="s">
        <v>211</v>
      </c>
      <c r="I765" s="91" t="s">
        <v>214</v>
      </c>
      <c r="J765" s="92">
        <v>7</v>
      </c>
      <c r="K765" s="96" t="s">
        <v>2110</v>
      </c>
      <c r="L765" s="96" t="s">
        <v>215</v>
      </c>
      <c r="M765" s="91">
        <v>2014</v>
      </c>
      <c r="N765" s="90">
        <v>2023</v>
      </c>
      <c r="O765" s="90">
        <v>2025</v>
      </c>
      <c r="P765" s="92">
        <v>20</v>
      </c>
      <c r="Q765" s="93" t="s">
        <v>6133</v>
      </c>
      <c r="R765" s="94">
        <f t="shared" si="35"/>
        <v>2034</v>
      </c>
      <c r="S765" s="90" t="s">
        <v>63</v>
      </c>
      <c r="T765" s="90"/>
      <c r="U765" s="94">
        <f t="shared" si="36"/>
        <v>2034</v>
      </c>
      <c r="V765" s="374"/>
      <c r="W765" s="374"/>
      <c r="X765" s="374"/>
      <c r="Y765" s="370"/>
    </row>
    <row r="766" spans="1:25" s="43" customFormat="1" ht="30" customHeight="1" x14ac:dyDescent="0.2">
      <c r="A766" s="370"/>
      <c r="B766" s="370"/>
      <c r="C766" s="370"/>
      <c r="D766" s="90" t="s">
        <v>6920</v>
      </c>
      <c r="E766" s="98"/>
      <c r="F766" s="90" t="s">
        <v>39</v>
      </c>
      <c r="G766" s="91" t="s">
        <v>208</v>
      </c>
      <c r="H766" s="91" t="s">
        <v>211</v>
      </c>
      <c r="I766" s="91" t="s">
        <v>214</v>
      </c>
      <c r="J766" s="92">
        <v>2</v>
      </c>
      <c r="K766" s="96" t="s">
        <v>212</v>
      </c>
      <c r="L766" s="96" t="s">
        <v>215</v>
      </c>
      <c r="M766" s="91">
        <v>2014</v>
      </c>
      <c r="N766" s="90">
        <v>2023</v>
      </c>
      <c r="O766" s="90">
        <v>2025</v>
      </c>
      <c r="P766" s="92">
        <v>20</v>
      </c>
      <c r="Q766" s="93" t="s">
        <v>6133</v>
      </c>
      <c r="R766" s="94">
        <f t="shared" si="35"/>
        <v>2034</v>
      </c>
      <c r="S766" s="90" t="s">
        <v>63</v>
      </c>
      <c r="T766" s="90"/>
      <c r="U766" s="94">
        <f t="shared" si="36"/>
        <v>2034</v>
      </c>
      <c r="V766" s="374"/>
      <c r="W766" s="374"/>
      <c r="X766" s="374"/>
      <c r="Y766" s="370"/>
    </row>
    <row r="767" spans="1:25" s="43" customFormat="1" ht="30" customHeight="1" x14ac:dyDescent="0.2">
      <c r="A767" s="363">
        <v>186</v>
      </c>
      <c r="B767" s="364" t="s">
        <v>6923</v>
      </c>
      <c r="C767" s="365" t="s">
        <v>6924</v>
      </c>
      <c r="D767" s="365" t="s">
        <v>6925</v>
      </c>
      <c r="E767" s="365" t="s">
        <v>6922</v>
      </c>
      <c r="F767" s="209"/>
      <c r="G767" s="366">
        <v>1.43</v>
      </c>
      <c r="H767" s="366">
        <v>1.3</v>
      </c>
      <c r="I767" s="367" t="s">
        <v>2280</v>
      </c>
      <c r="J767" s="99">
        <v>0.4</v>
      </c>
      <c r="K767" s="210">
        <v>108</v>
      </c>
      <c r="L767" s="210">
        <v>5</v>
      </c>
      <c r="M767" s="211">
        <v>2014</v>
      </c>
      <c r="N767" s="209">
        <v>2023</v>
      </c>
      <c r="O767" s="209">
        <v>2025</v>
      </c>
      <c r="P767" s="210">
        <v>20</v>
      </c>
      <c r="Q767" s="210" t="s">
        <v>6921</v>
      </c>
      <c r="R767" s="100">
        <f t="shared" si="35"/>
        <v>2034</v>
      </c>
      <c r="S767" s="209" t="s">
        <v>63</v>
      </c>
      <c r="T767" s="209"/>
      <c r="U767" s="100">
        <f t="shared" si="36"/>
        <v>2034</v>
      </c>
      <c r="V767" s="368">
        <v>5</v>
      </c>
      <c r="W767" s="368">
        <v>2</v>
      </c>
      <c r="X767" s="368">
        <v>7</v>
      </c>
      <c r="Y767" s="363" t="s">
        <v>7003</v>
      </c>
    </row>
    <row r="768" spans="1:25" s="43" customFormat="1" ht="30" customHeight="1" x14ac:dyDescent="0.2">
      <c r="A768" s="363"/>
      <c r="B768" s="364"/>
      <c r="C768" s="365"/>
      <c r="D768" s="365"/>
      <c r="E768" s="365"/>
      <c r="F768" s="209"/>
      <c r="G768" s="366"/>
      <c r="H768" s="366"/>
      <c r="I768" s="367"/>
      <c r="J768" s="99">
        <v>6.1</v>
      </c>
      <c r="K768" s="210">
        <v>57</v>
      </c>
      <c r="L768" s="210">
        <v>4</v>
      </c>
      <c r="M768" s="211">
        <v>2014</v>
      </c>
      <c r="N768" s="209">
        <v>2023</v>
      </c>
      <c r="O768" s="209">
        <v>2025</v>
      </c>
      <c r="P768" s="210">
        <v>20</v>
      </c>
      <c r="Q768" s="210" t="s">
        <v>6921</v>
      </c>
      <c r="R768" s="100">
        <f t="shared" si="35"/>
        <v>2034</v>
      </c>
      <c r="S768" s="209" t="s">
        <v>63</v>
      </c>
      <c r="T768" s="209"/>
      <c r="U768" s="100">
        <f t="shared" si="36"/>
        <v>2034</v>
      </c>
      <c r="V768" s="368"/>
      <c r="W768" s="368"/>
      <c r="X768" s="368"/>
      <c r="Y768" s="363"/>
    </row>
    <row r="769" spans="1:25" x14ac:dyDescent="0.25">
      <c r="A769" s="363"/>
      <c r="B769" s="364"/>
      <c r="C769" s="365"/>
      <c r="D769" s="365"/>
      <c r="E769" s="365"/>
      <c r="F769" s="209"/>
      <c r="G769" s="366"/>
      <c r="H769" s="366"/>
      <c r="I769" s="367"/>
      <c r="J769" s="99">
        <v>4.7</v>
      </c>
      <c r="K769" s="210">
        <v>32</v>
      </c>
      <c r="L769" s="210">
        <v>4</v>
      </c>
      <c r="M769" s="211">
        <v>2014</v>
      </c>
      <c r="N769" s="209">
        <v>2023</v>
      </c>
      <c r="O769" s="209">
        <v>2025</v>
      </c>
      <c r="P769" s="210">
        <v>20</v>
      </c>
      <c r="Q769" s="210" t="s">
        <v>6921</v>
      </c>
      <c r="R769" s="100">
        <f t="shared" si="35"/>
        <v>2034</v>
      </c>
      <c r="S769" s="209" t="s">
        <v>63</v>
      </c>
      <c r="T769" s="209"/>
      <c r="U769" s="100">
        <f t="shared" si="36"/>
        <v>2034</v>
      </c>
      <c r="V769" s="368"/>
      <c r="W769" s="368"/>
      <c r="X769" s="368"/>
      <c r="Y769" s="363"/>
    </row>
    <row r="770" spans="1:25" x14ac:dyDescent="0.25">
      <c r="A770" s="363"/>
      <c r="B770" s="364"/>
      <c r="C770" s="365" t="s">
        <v>6926</v>
      </c>
      <c r="D770" s="365" t="s">
        <v>6927</v>
      </c>
      <c r="E770" s="365"/>
      <c r="F770" s="209"/>
      <c r="G770" s="366">
        <v>1.43</v>
      </c>
      <c r="H770" s="366">
        <v>1.3</v>
      </c>
      <c r="I770" s="367" t="s">
        <v>2280</v>
      </c>
      <c r="J770" s="99">
        <v>12.8</v>
      </c>
      <c r="K770" s="210">
        <v>89</v>
      </c>
      <c r="L770" s="210">
        <v>5</v>
      </c>
      <c r="M770" s="211">
        <v>2014</v>
      </c>
      <c r="N770" s="209">
        <v>2023</v>
      </c>
      <c r="O770" s="209">
        <v>2025</v>
      </c>
      <c r="P770" s="210">
        <v>20</v>
      </c>
      <c r="Q770" s="210" t="s">
        <v>6921</v>
      </c>
      <c r="R770" s="100">
        <f t="shared" si="35"/>
        <v>2034</v>
      </c>
      <c r="S770" s="209" t="s">
        <v>63</v>
      </c>
      <c r="T770" s="209"/>
      <c r="U770" s="100">
        <f t="shared" si="36"/>
        <v>2034</v>
      </c>
      <c r="V770" s="368"/>
      <c r="W770" s="368"/>
      <c r="X770" s="368"/>
      <c r="Y770" s="363"/>
    </row>
    <row r="771" spans="1:25" x14ac:dyDescent="0.25">
      <c r="A771" s="363"/>
      <c r="B771" s="364"/>
      <c r="C771" s="365"/>
      <c r="D771" s="365"/>
      <c r="E771" s="365"/>
      <c r="F771" s="209"/>
      <c r="G771" s="366"/>
      <c r="H771" s="366"/>
      <c r="I771" s="367"/>
      <c r="J771" s="99">
        <v>31.9</v>
      </c>
      <c r="K771" s="210">
        <v>57</v>
      </c>
      <c r="L771" s="210">
        <v>4</v>
      </c>
      <c r="M771" s="211">
        <v>2014</v>
      </c>
      <c r="N771" s="209">
        <v>2023</v>
      </c>
      <c r="O771" s="209">
        <v>2025</v>
      </c>
      <c r="P771" s="210">
        <v>20</v>
      </c>
      <c r="Q771" s="210" t="s">
        <v>6921</v>
      </c>
      <c r="R771" s="100">
        <f t="shared" si="35"/>
        <v>2034</v>
      </c>
      <c r="S771" s="209" t="s">
        <v>63</v>
      </c>
      <c r="T771" s="209"/>
      <c r="U771" s="100">
        <f t="shared" si="36"/>
        <v>2034</v>
      </c>
      <c r="V771" s="368"/>
      <c r="W771" s="368"/>
      <c r="X771" s="368"/>
      <c r="Y771" s="363"/>
    </row>
    <row r="772" spans="1:25" x14ac:dyDescent="0.25">
      <c r="A772" s="363"/>
      <c r="B772" s="364"/>
      <c r="C772" s="365"/>
      <c r="D772" s="365"/>
      <c r="E772" s="365"/>
      <c r="F772" s="209"/>
      <c r="G772" s="366"/>
      <c r="H772" s="366"/>
      <c r="I772" s="367"/>
      <c r="J772" s="99">
        <v>2.7</v>
      </c>
      <c r="K772" s="210">
        <v>32</v>
      </c>
      <c r="L772" s="210">
        <v>4</v>
      </c>
      <c r="M772" s="211">
        <v>2014</v>
      </c>
      <c r="N772" s="209">
        <v>2023</v>
      </c>
      <c r="O772" s="209">
        <v>2025</v>
      </c>
      <c r="P772" s="210">
        <v>20</v>
      </c>
      <c r="Q772" s="210" t="s">
        <v>6921</v>
      </c>
      <c r="R772" s="100">
        <f t="shared" si="35"/>
        <v>2034</v>
      </c>
      <c r="S772" s="209" t="s">
        <v>63</v>
      </c>
      <c r="T772" s="209"/>
      <c r="U772" s="100">
        <f t="shared" si="36"/>
        <v>2034</v>
      </c>
      <c r="V772" s="368"/>
      <c r="W772" s="368"/>
      <c r="X772" s="368"/>
      <c r="Y772" s="363"/>
    </row>
    <row r="773" spans="1:25" x14ac:dyDescent="0.25">
      <c r="A773" s="363"/>
      <c r="B773" s="364"/>
      <c r="C773" s="365" t="s">
        <v>6928</v>
      </c>
      <c r="D773" s="365" t="s">
        <v>6929</v>
      </c>
      <c r="E773" s="365"/>
      <c r="F773" s="209"/>
      <c r="G773" s="366">
        <v>1.43</v>
      </c>
      <c r="H773" s="366">
        <v>1.3</v>
      </c>
      <c r="I773" s="367" t="s">
        <v>2280</v>
      </c>
      <c r="J773" s="99">
        <v>0.7</v>
      </c>
      <c r="K773" s="210">
        <v>108</v>
      </c>
      <c r="L773" s="210">
        <v>5</v>
      </c>
      <c r="M773" s="211">
        <v>2014</v>
      </c>
      <c r="N773" s="209">
        <v>2023</v>
      </c>
      <c r="O773" s="209">
        <v>2025</v>
      </c>
      <c r="P773" s="210">
        <v>20</v>
      </c>
      <c r="Q773" s="210" t="s">
        <v>6921</v>
      </c>
      <c r="R773" s="100">
        <f t="shared" si="35"/>
        <v>2034</v>
      </c>
      <c r="S773" s="209" t="s">
        <v>63</v>
      </c>
      <c r="T773" s="209"/>
      <c r="U773" s="100">
        <f t="shared" si="36"/>
        <v>2034</v>
      </c>
      <c r="V773" s="368"/>
      <c r="W773" s="368"/>
      <c r="X773" s="368"/>
      <c r="Y773" s="363"/>
    </row>
    <row r="774" spans="1:25" x14ac:dyDescent="0.25">
      <c r="A774" s="363"/>
      <c r="B774" s="364"/>
      <c r="C774" s="365"/>
      <c r="D774" s="365"/>
      <c r="E774" s="365"/>
      <c r="F774" s="209"/>
      <c r="G774" s="366"/>
      <c r="H774" s="366"/>
      <c r="I774" s="367"/>
      <c r="J774" s="99">
        <v>166.7</v>
      </c>
      <c r="K774" s="210">
        <v>89</v>
      </c>
      <c r="L774" s="210">
        <v>5</v>
      </c>
      <c r="M774" s="211">
        <v>2014</v>
      </c>
      <c r="N774" s="209">
        <v>2023</v>
      </c>
      <c r="O774" s="209">
        <v>2025</v>
      </c>
      <c r="P774" s="210">
        <v>20</v>
      </c>
      <c r="Q774" s="210" t="s">
        <v>6921</v>
      </c>
      <c r="R774" s="100">
        <f t="shared" si="35"/>
        <v>2034</v>
      </c>
      <c r="S774" s="209" t="s">
        <v>63</v>
      </c>
      <c r="T774" s="209"/>
      <c r="U774" s="100">
        <f t="shared" si="36"/>
        <v>2034</v>
      </c>
      <c r="V774" s="368"/>
      <c r="W774" s="368"/>
      <c r="X774" s="368"/>
      <c r="Y774" s="363"/>
    </row>
    <row r="775" spans="1:25" x14ac:dyDescent="0.25">
      <c r="A775" s="363"/>
      <c r="B775" s="364"/>
      <c r="C775" s="365"/>
      <c r="D775" s="365"/>
      <c r="E775" s="365"/>
      <c r="F775" s="209"/>
      <c r="G775" s="366"/>
      <c r="H775" s="366"/>
      <c r="I775" s="367"/>
      <c r="J775" s="99">
        <v>29.4</v>
      </c>
      <c r="K775" s="210">
        <v>57</v>
      </c>
      <c r="L775" s="210">
        <v>4</v>
      </c>
      <c r="M775" s="211">
        <v>2014</v>
      </c>
      <c r="N775" s="209">
        <v>2023</v>
      </c>
      <c r="O775" s="209">
        <v>2025</v>
      </c>
      <c r="P775" s="210">
        <v>20</v>
      </c>
      <c r="Q775" s="210" t="s">
        <v>6921</v>
      </c>
      <c r="R775" s="100">
        <f t="shared" si="35"/>
        <v>2034</v>
      </c>
      <c r="S775" s="209" t="s">
        <v>63</v>
      </c>
      <c r="T775" s="209"/>
      <c r="U775" s="100">
        <f t="shared" si="36"/>
        <v>2034</v>
      </c>
      <c r="V775" s="368"/>
      <c r="W775" s="368"/>
      <c r="X775" s="368"/>
      <c r="Y775" s="363"/>
    </row>
    <row r="776" spans="1:25" x14ac:dyDescent="0.25">
      <c r="A776" s="363"/>
      <c r="B776" s="364"/>
      <c r="C776" s="365"/>
      <c r="D776" s="365"/>
      <c r="E776" s="365"/>
      <c r="F776" s="209"/>
      <c r="G776" s="366"/>
      <c r="H776" s="366"/>
      <c r="I776" s="367"/>
      <c r="J776" s="99">
        <v>3.9</v>
      </c>
      <c r="K776" s="210">
        <v>32</v>
      </c>
      <c r="L776" s="210">
        <v>4</v>
      </c>
      <c r="M776" s="211">
        <v>2014</v>
      </c>
      <c r="N776" s="209">
        <v>2023</v>
      </c>
      <c r="O776" s="209">
        <v>2025</v>
      </c>
      <c r="P776" s="210">
        <v>20</v>
      </c>
      <c r="Q776" s="210" t="s">
        <v>6921</v>
      </c>
      <c r="R776" s="100">
        <f t="shared" si="35"/>
        <v>2034</v>
      </c>
      <c r="S776" s="209" t="s">
        <v>63</v>
      </c>
      <c r="T776" s="209"/>
      <c r="U776" s="100">
        <f t="shared" si="36"/>
        <v>2034</v>
      </c>
      <c r="V776" s="368"/>
      <c r="W776" s="368"/>
      <c r="X776" s="368"/>
      <c r="Y776" s="363"/>
    </row>
    <row r="777" spans="1:25" ht="15.75" thickBot="1" x14ac:dyDescent="0.3">
      <c r="A777" s="363"/>
      <c r="B777" s="364"/>
      <c r="C777" s="365"/>
      <c r="D777" s="365"/>
      <c r="E777" s="365"/>
      <c r="F777" s="209"/>
      <c r="G777" s="366"/>
      <c r="H777" s="366"/>
      <c r="I777" s="367"/>
      <c r="J777" s="99">
        <v>0.2</v>
      </c>
      <c r="K777" s="210">
        <v>25</v>
      </c>
      <c r="L777" s="210">
        <v>4</v>
      </c>
      <c r="M777" s="211">
        <v>2014</v>
      </c>
      <c r="N777" s="209">
        <v>2023</v>
      </c>
      <c r="O777" s="209">
        <v>2025</v>
      </c>
      <c r="P777" s="210">
        <v>20</v>
      </c>
      <c r="Q777" s="210" t="s">
        <v>6921</v>
      </c>
      <c r="R777" s="100">
        <f t="shared" si="35"/>
        <v>2034</v>
      </c>
      <c r="S777" s="209" t="s">
        <v>63</v>
      </c>
      <c r="T777" s="209"/>
      <c r="U777" s="100">
        <f t="shared" si="36"/>
        <v>2034</v>
      </c>
      <c r="V777" s="369"/>
      <c r="W777" s="369"/>
      <c r="X777" s="369"/>
      <c r="Y777" s="363"/>
    </row>
    <row r="778" spans="1:25" ht="30.75" customHeight="1" thickBot="1" x14ac:dyDescent="0.3">
      <c r="A778" s="75"/>
      <c r="B778" s="76"/>
      <c r="C778" s="76"/>
      <c r="D778" s="76"/>
      <c r="E778" s="76"/>
      <c r="F778" s="75"/>
      <c r="G778" s="77"/>
      <c r="H778" s="77"/>
      <c r="I778" s="77"/>
      <c r="J778" s="78"/>
      <c r="K778" s="79"/>
      <c r="L778" s="79"/>
      <c r="M778" s="77"/>
      <c r="N778" s="75"/>
      <c r="O778" s="75"/>
      <c r="P778" s="78"/>
      <c r="Q778" s="79"/>
      <c r="R778" s="80" t="str">
        <f t="shared" si="35"/>
        <v/>
      </c>
      <c r="S778" s="75"/>
      <c r="T778" s="75"/>
      <c r="U778" s="278" t="str">
        <f t="shared" ref="U778:U779" si="37">IFERROR(IF(S778="",R778,S778+T778),R778)</f>
        <v/>
      </c>
      <c r="V778" s="279">
        <f>SUM(V10:V777)</f>
        <v>3392</v>
      </c>
      <c r="W778" s="280">
        <f>SUM(W10:W777)</f>
        <v>3689</v>
      </c>
      <c r="X778" s="281">
        <f>SUM(X10:X777)</f>
        <v>7081</v>
      </c>
      <c r="Y778" s="43"/>
    </row>
    <row r="779" spans="1:25" ht="15.75" x14ac:dyDescent="0.25">
      <c r="A779" s="44"/>
      <c r="B779" s="49"/>
      <c r="C779" s="41" t="s">
        <v>7005</v>
      </c>
      <c r="D779" s="49"/>
      <c r="E779" s="49"/>
      <c r="F779" s="44"/>
      <c r="G779" s="47"/>
      <c r="H779" s="47"/>
      <c r="I779" s="47"/>
      <c r="J779" s="45"/>
      <c r="K779" s="46"/>
      <c r="L779" s="46"/>
      <c r="M779" s="47"/>
      <c r="N779" s="44"/>
      <c r="O779" s="44"/>
      <c r="P779" s="45"/>
      <c r="Q779" s="46"/>
      <c r="R779" s="48" t="str">
        <f t="shared" si="35"/>
        <v/>
      </c>
      <c r="S779" s="44"/>
      <c r="T779" s="44"/>
      <c r="U779" s="48" t="str">
        <f t="shared" si="37"/>
        <v/>
      </c>
      <c r="V779" s="43"/>
      <c r="W779" s="43"/>
      <c r="X779" s="43"/>
      <c r="Y779" s="43"/>
    </row>
  </sheetData>
  <autoFilter ref="A9:Y779"/>
  <mergeCells count="1270">
    <mergeCell ref="A618:A624"/>
    <mergeCell ref="A625:A627"/>
    <mergeCell ref="A629:A635"/>
    <mergeCell ref="A639:A640"/>
    <mergeCell ref="A641:A645"/>
    <mergeCell ref="A695:A698"/>
    <mergeCell ref="A701:A702"/>
    <mergeCell ref="A703:A705"/>
    <mergeCell ref="A706:A709"/>
    <mergeCell ref="A710:A711"/>
    <mergeCell ref="A712:A766"/>
    <mergeCell ref="A646:A649"/>
    <mergeCell ref="A650:A655"/>
    <mergeCell ref="A657:A659"/>
    <mergeCell ref="A661:A662"/>
    <mergeCell ref="A663:A664"/>
    <mergeCell ref="A667:A675"/>
    <mergeCell ref="A676:A677"/>
    <mergeCell ref="A679:A680"/>
    <mergeCell ref="A681:A694"/>
    <mergeCell ref="A535:A536"/>
    <mergeCell ref="A537:A539"/>
    <mergeCell ref="A540:A541"/>
    <mergeCell ref="A542:A548"/>
    <mergeCell ref="A549:A552"/>
    <mergeCell ref="A554:A555"/>
    <mergeCell ref="A557:A559"/>
    <mergeCell ref="A561:A565"/>
    <mergeCell ref="A566:A567"/>
    <mergeCell ref="A569:A572"/>
    <mergeCell ref="A573:A574"/>
    <mergeCell ref="A578:A579"/>
    <mergeCell ref="A580:A587"/>
    <mergeCell ref="A590:A593"/>
    <mergeCell ref="A594:A605"/>
    <mergeCell ref="A606:A609"/>
    <mergeCell ref="A610:A617"/>
    <mergeCell ref="A439:A441"/>
    <mergeCell ref="A443:A444"/>
    <mergeCell ref="A445:A449"/>
    <mergeCell ref="A450:A467"/>
    <mergeCell ref="A468:A470"/>
    <mergeCell ref="A471:A479"/>
    <mergeCell ref="A481:A483"/>
    <mergeCell ref="A484:A488"/>
    <mergeCell ref="A490:A492"/>
    <mergeCell ref="A493:A494"/>
    <mergeCell ref="A496:A498"/>
    <mergeCell ref="A499:A501"/>
    <mergeCell ref="A503:A505"/>
    <mergeCell ref="A507:A511"/>
    <mergeCell ref="A513:A516"/>
    <mergeCell ref="A521:A530"/>
    <mergeCell ref="A531:A534"/>
    <mergeCell ref="A355:A357"/>
    <mergeCell ref="A358:A361"/>
    <mergeCell ref="A362:A367"/>
    <mergeCell ref="A368:A372"/>
    <mergeCell ref="A373:A375"/>
    <mergeCell ref="A376:A380"/>
    <mergeCell ref="A381:A383"/>
    <mergeCell ref="A384:A395"/>
    <mergeCell ref="A396:A398"/>
    <mergeCell ref="A399:A401"/>
    <mergeCell ref="A402:A406"/>
    <mergeCell ref="A407:A409"/>
    <mergeCell ref="A410:A411"/>
    <mergeCell ref="A414:A417"/>
    <mergeCell ref="A419:A421"/>
    <mergeCell ref="A423:A425"/>
    <mergeCell ref="A426:A435"/>
    <mergeCell ref="A282:A283"/>
    <mergeCell ref="A284:A289"/>
    <mergeCell ref="A290:A294"/>
    <mergeCell ref="A295:A300"/>
    <mergeCell ref="A301:A302"/>
    <mergeCell ref="A303:A304"/>
    <mergeCell ref="A305:A308"/>
    <mergeCell ref="A312:A314"/>
    <mergeCell ref="A317:A321"/>
    <mergeCell ref="A322:A326"/>
    <mergeCell ref="A327:A330"/>
    <mergeCell ref="A331:A334"/>
    <mergeCell ref="A335:A336"/>
    <mergeCell ref="A339:A343"/>
    <mergeCell ref="A344:A347"/>
    <mergeCell ref="A348:A350"/>
    <mergeCell ref="A351:A354"/>
    <mergeCell ref="N104:N105"/>
    <mergeCell ref="O104:O105"/>
    <mergeCell ref="E93:E99"/>
    <mergeCell ref="A116:A137"/>
    <mergeCell ref="A138:A143"/>
    <mergeCell ref="A144:A150"/>
    <mergeCell ref="A151:A154"/>
    <mergeCell ref="A157:A158"/>
    <mergeCell ref="A160:A161"/>
    <mergeCell ref="A162:A163"/>
    <mergeCell ref="A164:A172"/>
    <mergeCell ref="A173:A176"/>
    <mergeCell ref="A178:A179"/>
    <mergeCell ref="A181:A194"/>
    <mergeCell ref="A195:A196"/>
    <mergeCell ref="B162:B163"/>
    <mergeCell ref="C162:C163"/>
    <mergeCell ref="D162:D163"/>
    <mergeCell ref="E162:E163"/>
    <mergeCell ref="B164:B172"/>
    <mergeCell ref="C164:C172"/>
    <mergeCell ref="D164:D165"/>
    <mergeCell ref="E164:E172"/>
    <mergeCell ref="D166:D168"/>
    <mergeCell ref="D169:D172"/>
    <mergeCell ref="B181:B194"/>
    <mergeCell ref="C181:C194"/>
    <mergeCell ref="E181:E194"/>
    <mergeCell ref="D185:D186"/>
    <mergeCell ref="D187:D188"/>
    <mergeCell ref="D189:D190"/>
    <mergeCell ref="D191:D192"/>
    <mergeCell ref="D744:D746"/>
    <mergeCell ref="A12:A41"/>
    <mergeCell ref="A42:A44"/>
    <mergeCell ref="A45:A92"/>
    <mergeCell ref="A93:A99"/>
    <mergeCell ref="A100:A102"/>
    <mergeCell ref="A104:A105"/>
    <mergeCell ref="A106:A115"/>
    <mergeCell ref="B106:B115"/>
    <mergeCell ref="C106:C115"/>
    <mergeCell ref="E106:E115"/>
    <mergeCell ref="D107:D108"/>
    <mergeCell ref="D110:D111"/>
    <mergeCell ref="D114:D115"/>
    <mergeCell ref="B104:B105"/>
    <mergeCell ref="C104:C105"/>
    <mergeCell ref="D104:D105"/>
    <mergeCell ref="E104:E105"/>
    <mergeCell ref="A197:A200"/>
    <mergeCell ref="A201:A202"/>
    <mergeCell ref="A204:A205"/>
    <mergeCell ref="A206:A226"/>
    <mergeCell ref="A227:A228"/>
    <mergeCell ref="A231:A233"/>
    <mergeCell ref="A234:A235"/>
    <mergeCell ref="A242:A246"/>
    <mergeCell ref="A249:A258"/>
    <mergeCell ref="A259:A263"/>
    <mergeCell ref="A264:A270"/>
    <mergeCell ref="A271:A273"/>
    <mergeCell ref="A274:A276"/>
    <mergeCell ref="A277:A281"/>
    <mergeCell ref="B703:B705"/>
    <mergeCell ref="C703:C705"/>
    <mergeCell ref="D703:D705"/>
    <mergeCell ref="E703:E705"/>
    <mergeCell ref="B706:B709"/>
    <mergeCell ref="C706:C709"/>
    <mergeCell ref="D706:D707"/>
    <mergeCell ref="E706:E709"/>
    <mergeCell ref="B701:B702"/>
    <mergeCell ref="C701:C702"/>
    <mergeCell ref="D701:D702"/>
    <mergeCell ref="E701:E702"/>
    <mergeCell ref="B710:B711"/>
    <mergeCell ref="C710:C711"/>
    <mergeCell ref="E710:E711"/>
    <mergeCell ref="B712:B766"/>
    <mergeCell ref="D712:D713"/>
    <mergeCell ref="E712:E764"/>
    <mergeCell ref="D714:D717"/>
    <mergeCell ref="D718:D719"/>
    <mergeCell ref="D720:D721"/>
    <mergeCell ref="D751:D752"/>
    <mergeCell ref="D753:D754"/>
    <mergeCell ref="D756:D757"/>
    <mergeCell ref="D759:D760"/>
    <mergeCell ref="D761:D762"/>
    <mergeCell ref="D763:D764"/>
    <mergeCell ref="D722:D723"/>
    <mergeCell ref="D724:D725"/>
    <mergeCell ref="D731:D733"/>
    <mergeCell ref="D739:D741"/>
    <mergeCell ref="D742:D743"/>
    <mergeCell ref="B679:B680"/>
    <mergeCell ref="C679:C680"/>
    <mergeCell ref="D679:D680"/>
    <mergeCell ref="E679:E680"/>
    <mergeCell ref="N679:N680"/>
    <mergeCell ref="O679:O680"/>
    <mergeCell ref="B676:B677"/>
    <mergeCell ref="C676:C677"/>
    <mergeCell ref="D676:D677"/>
    <mergeCell ref="E676:E677"/>
    <mergeCell ref="B695:B698"/>
    <mergeCell ref="C695:C698"/>
    <mergeCell ref="D695:D698"/>
    <mergeCell ref="E695:E698"/>
    <mergeCell ref="N695:N698"/>
    <mergeCell ref="O695:O698"/>
    <mergeCell ref="B681:B694"/>
    <mergeCell ref="C681:C694"/>
    <mergeCell ref="D681:D682"/>
    <mergeCell ref="E681:E694"/>
    <mergeCell ref="D683:D685"/>
    <mergeCell ref="D686:D688"/>
    <mergeCell ref="D689:D694"/>
    <mergeCell ref="B657:B659"/>
    <mergeCell ref="C657:C659"/>
    <mergeCell ref="D657:D659"/>
    <mergeCell ref="E657:E659"/>
    <mergeCell ref="N650:N655"/>
    <mergeCell ref="O650:O655"/>
    <mergeCell ref="D654:D655"/>
    <mergeCell ref="B646:B649"/>
    <mergeCell ref="C646:C649"/>
    <mergeCell ref="D646:D649"/>
    <mergeCell ref="E646:E649"/>
    <mergeCell ref="B650:B655"/>
    <mergeCell ref="C650:C655"/>
    <mergeCell ref="D650:D653"/>
    <mergeCell ref="E650:E655"/>
    <mergeCell ref="B667:B675"/>
    <mergeCell ref="C667:C675"/>
    <mergeCell ref="D667:D669"/>
    <mergeCell ref="E667:E675"/>
    <mergeCell ref="N667:N675"/>
    <mergeCell ref="O667:O675"/>
    <mergeCell ref="D670:D675"/>
    <mergeCell ref="B661:B662"/>
    <mergeCell ref="C661:C662"/>
    <mergeCell ref="D661:D662"/>
    <mergeCell ref="E661:E662"/>
    <mergeCell ref="B663:B664"/>
    <mergeCell ref="C663:C664"/>
    <mergeCell ref="D663:D664"/>
    <mergeCell ref="E663:E664"/>
    <mergeCell ref="B625:B627"/>
    <mergeCell ref="C625:C627"/>
    <mergeCell ref="D625:D627"/>
    <mergeCell ref="E625:E627"/>
    <mergeCell ref="B629:B635"/>
    <mergeCell ref="C629:C635"/>
    <mergeCell ref="D629:D630"/>
    <mergeCell ref="E629:E635"/>
    <mergeCell ref="D631:D633"/>
    <mergeCell ref="D634:D635"/>
    <mergeCell ref="B639:B640"/>
    <mergeCell ref="C639:C640"/>
    <mergeCell ref="D639:D640"/>
    <mergeCell ref="E639:E640"/>
    <mergeCell ref="B641:B645"/>
    <mergeCell ref="C641:C645"/>
    <mergeCell ref="D641:D642"/>
    <mergeCell ref="E641:E645"/>
    <mergeCell ref="D643:D645"/>
    <mergeCell ref="B606:B609"/>
    <mergeCell ref="C606:C609"/>
    <mergeCell ref="E606:E609"/>
    <mergeCell ref="D607:D609"/>
    <mergeCell ref="B610:B617"/>
    <mergeCell ref="C610:C617"/>
    <mergeCell ref="D610:D611"/>
    <mergeCell ref="E610:E611"/>
    <mergeCell ref="D612:D613"/>
    <mergeCell ref="E612:E613"/>
    <mergeCell ref="D614:D615"/>
    <mergeCell ref="E614:E615"/>
    <mergeCell ref="D616:D617"/>
    <mergeCell ref="E616:E617"/>
    <mergeCell ref="B618:B624"/>
    <mergeCell ref="C618:C624"/>
    <mergeCell ref="D618:D619"/>
    <mergeCell ref="E618:E624"/>
    <mergeCell ref="D621:D622"/>
    <mergeCell ref="D623:D624"/>
    <mergeCell ref="B578:B579"/>
    <mergeCell ref="C578:C579"/>
    <mergeCell ref="D578:D579"/>
    <mergeCell ref="E578:E579"/>
    <mergeCell ref="B580:B587"/>
    <mergeCell ref="C580:C587"/>
    <mergeCell ref="D580:D582"/>
    <mergeCell ref="E580:E587"/>
    <mergeCell ref="D583:D584"/>
    <mergeCell ref="D585:D587"/>
    <mergeCell ref="B594:B605"/>
    <mergeCell ref="C594:C605"/>
    <mergeCell ref="D594:D597"/>
    <mergeCell ref="E594:E605"/>
    <mergeCell ref="D598:D599"/>
    <mergeCell ref="D600:D602"/>
    <mergeCell ref="D604:D605"/>
    <mergeCell ref="B590:B593"/>
    <mergeCell ref="C590:C593"/>
    <mergeCell ref="D590:D592"/>
    <mergeCell ref="E590:E593"/>
    <mergeCell ref="B557:B559"/>
    <mergeCell ref="C557:C559"/>
    <mergeCell ref="D557:D559"/>
    <mergeCell ref="E557:E559"/>
    <mergeCell ref="B561:B565"/>
    <mergeCell ref="C561:C565"/>
    <mergeCell ref="D561:D563"/>
    <mergeCell ref="E561:E565"/>
    <mergeCell ref="D564:D565"/>
    <mergeCell ref="B573:B574"/>
    <mergeCell ref="C573:C574"/>
    <mergeCell ref="D573:D574"/>
    <mergeCell ref="E573:E574"/>
    <mergeCell ref="B566:B567"/>
    <mergeCell ref="C566:C567"/>
    <mergeCell ref="D566:D567"/>
    <mergeCell ref="E566:E567"/>
    <mergeCell ref="B569:B572"/>
    <mergeCell ref="C569:C572"/>
    <mergeCell ref="D569:D572"/>
    <mergeCell ref="E569:E572"/>
    <mergeCell ref="B554:B555"/>
    <mergeCell ref="C554:C555"/>
    <mergeCell ref="D554:D555"/>
    <mergeCell ref="E554:E555"/>
    <mergeCell ref="B549:B552"/>
    <mergeCell ref="C549:C552"/>
    <mergeCell ref="D549:D551"/>
    <mergeCell ref="E549:E552"/>
    <mergeCell ref="B540:B541"/>
    <mergeCell ref="C540:C541"/>
    <mergeCell ref="D540:D541"/>
    <mergeCell ref="E540:E541"/>
    <mergeCell ref="B542:B548"/>
    <mergeCell ref="C542:C548"/>
    <mergeCell ref="D542:D544"/>
    <mergeCell ref="E542:E548"/>
    <mergeCell ref="D545:D546"/>
    <mergeCell ref="D547:D548"/>
    <mergeCell ref="B531:B534"/>
    <mergeCell ref="C531:C534"/>
    <mergeCell ref="D531:D534"/>
    <mergeCell ref="E531:E534"/>
    <mergeCell ref="B513:B516"/>
    <mergeCell ref="C513:C516"/>
    <mergeCell ref="D513:D516"/>
    <mergeCell ref="E513:E516"/>
    <mergeCell ref="B521:B530"/>
    <mergeCell ref="C521:C530"/>
    <mergeCell ref="D521:D522"/>
    <mergeCell ref="E521:E530"/>
    <mergeCell ref="D523:D524"/>
    <mergeCell ref="D525:D528"/>
    <mergeCell ref="N535:N536"/>
    <mergeCell ref="O535:O536"/>
    <mergeCell ref="B537:B539"/>
    <mergeCell ref="C537:C539"/>
    <mergeCell ref="D537:D539"/>
    <mergeCell ref="E537:E539"/>
    <mergeCell ref="B535:B536"/>
    <mergeCell ref="C535:C536"/>
    <mergeCell ref="D535:D536"/>
    <mergeCell ref="E535:E536"/>
    <mergeCell ref="B503:B505"/>
    <mergeCell ref="C503:C505"/>
    <mergeCell ref="D503:D505"/>
    <mergeCell ref="E503:E505"/>
    <mergeCell ref="B507:B511"/>
    <mergeCell ref="C507:C511"/>
    <mergeCell ref="D507:D511"/>
    <mergeCell ref="E507:E511"/>
    <mergeCell ref="B496:B498"/>
    <mergeCell ref="C496:C498"/>
    <mergeCell ref="D496:D498"/>
    <mergeCell ref="E496:E498"/>
    <mergeCell ref="B499:B501"/>
    <mergeCell ref="C499:C501"/>
    <mergeCell ref="D499:D501"/>
    <mergeCell ref="E499:E501"/>
    <mergeCell ref="D529:D530"/>
    <mergeCell ref="B490:B492"/>
    <mergeCell ref="C490:C492"/>
    <mergeCell ref="D490:D492"/>
    <mergeCell ref="E490:E492"/>
    <mergeCell ref="B493:B494"/>
    <mergeCell ref="C493:C494"/>
    <mergeCell ref="D493:D494"/>
    <mergeCell ref="E493:E494"/>
    <mergeCell ref="B481:B483"/>
    <mergeCell ref="C481:C483"/>
    <mergeCell ref="D481:D483"/>
    <mergeCell ref="E481:E483"/>
    <mergeCell ref="B484:B488"/>
    <mergeCell ref="C484:C488"/>
    <mergeCell ref="D484:D485"/>
    <mergeCell ref="E484:E488"/>
    <mergeCell ref="D486:D488"/>
    <mergeCell ref="B445:B449"/>
    <mergeCell ref="C445:C449"/>
    <mergeCell ref="D445:D447"/>
    <mergeCell ref="E445:E449"/>
    <mergeCell ref="D448:D449"/>
    <mergeCell ref="B450:B467"/>
    <mergeCell ref="C450:C467"/>
    <mergeCell ref="D450:D453"/>
    <mergeCell ref="E450:E467"/>
    <mergeCell ref="D455:D457"/>
    <mergeCell ref="E468:E470"/>
    <mergeCell ref="B471:B479"/>
    <mergeCell ref="C471:C479"/>
    <mergeCell ref="D471:D474"/>
    <mergeCell ref="E471:E479"/>
    <mergeCell ref="D475:D478"/>
    <mergeCell ref="D458:D460"/>
    <mergeCell ref="D461:D463"/>
    <mergeCell ref="D464:D467"/>
    <mergeCell ref="B468:B470"/>
    <mergeCell ref="C468:C470"/>
    <mergeCell ref="D468:D470"/>
    <mergeCell ref="B414:B417"/>
    <mergeCell ref="C414:C417"/>
    <mergeCell ref="D414:D417"/>
    <mergeCell ref="E414:E417"/>
    <mergeCell ref="B419:B421"/>
    <mergeCell ref="C419:C421"/>
    <mergeCell ref="D419:D421"/>
    <mergeCell ref="E419:E421"/>
    <mergeCell ref="B410:B411"/>
    <mergeCell ref="C410:C411"/>
    <mergeCell ref="D410:D411"/>
    <mergeCell ref="E410:E411"/>
    <mergeCell ref="B439:B441"/>
    <mergeCell ref="C439:C441"/>
    <mergeCell ref="D439:D441"/>
    <mergeCell ref="E439:E441"/>
    <mergeCell ref="B443:B444"/>
    <mergeCell ref="C443:C444"/>
    <mergeCell ref="D443:D444"/>
    <mergeCell ref="E443:E444"/>
    <mergeCell ref="B423:B425"/>
    <mergeCell ref="C423:C425"/>
    <mergeCell ref="D423:D425"/>
    <mergeCell ref="E423:E425"/>
    <mergeCell ref="B426:B435"/>
    <mergeCell ref="C426:C435"/>
    <mergeCell ref="D426:D429"/>
    <mergeCell ref="E426:E435"/>
    <mergeCell ref="D431:D433"/>
    <mergeCell ref="B399:B401"/>
    <mergeCell ref="C399:C401"/>
    <mergeCell ref="D399:D401"/>
    <mergeCell ref="E399:E401"/>
    <mergeCell ref="N399:N401"/>
    <mergeCell ref="O399:O401"/>
    <mergeCell ref="B396:B398"/>
    <mergeCell ref="C396:C398"/>
    <mergeCell ref="D396:D398"/>
    <mergeCell ref="E396:E398"/>
    <mergeCell ref="N410:N411"/>
    <mergeCell ref="O410:O411"/>
    <mergeCell ref="B407:B409"/>
    <mergeCell ref="C407:C409"/>
    <mergeCell ref="D407:D409"/>
    <mergeCell ref="E407:E409"/>
    <mergeCell ref="B402:B406"/>
    <mergeCell ref="C402:C406"/>
    <mergeCell ref="D402:D403"/>
    <mergeCell ref="E402:E406"/>
    <mergeCell ref="N402:N406"/>
    <mergeCell ref="O402:O406"/>
    <mergeCell ref="D404:D406"/>
    <mergeCell ref="B373:B375"/>
    <mergeCell ref="C373:C375"/>
    <mergeCell ref="D373:D375"/>
    <mergeCell ref="E373:E375"/>
    <mergeCell ref="N373:N375"/>
    <mergeCell ref="O373:O375"/>
    <mergeCell ref="N368:N372"/>
    <mergeCell ref="O368:O372"/>
    <mergeCell ref="B362:B367"/>
    <mergeCell ref="C362:C367"/>
    <mergeCell ref="D362:D367"/>
    <mergeCell ref="E362:E367"/>
    <mergeCell ref="B368:B372"/>
    <mergeCell ref="C368:C372"/>
    <mergeCell ref="D368:D372"/>
    <mergeCell ref="E368:E372"/>
    <mergeCell ref="B384:B395"/>
    <mergeCell ref="C384:C395"/>
    <mergeCell ref="D384:D385"/>
    <mergeCell ref="E384:E395"/>
    <mergeCell ref="D388:D389"/>
    <mergeCell ref="D392:D395"/>
    <mergeCell ref="B376:B380"/>
    <mergeCell ref="C376:C380"/>
    <mergeCell ref="D376:D380"/>
    <mergeCell ref="E376:E380"/>
    <mergeCell ref="B381:B383"/>
    <mergeCell ref="C381:C383"/>
    <mergeCell ref="D381:D383"/>
    <mergeCell ref="E381:E383"/>
    <mergeCell ref="B344:B347"/>
    <mergeCell ref="C344:C347"/>
    <mergeCell ref="D344:D347"/>
    <mergeCell ref="E344:E347"/>
    <mergeCell ref="B335:B336"/>
    <mergeCell ref="C335:C336"/>
    <mergeCell ref="D335:D336"/>
    <mergeCell ref="E335:E336"/>
    <mergeCell ref="B355:B357"/>
    <mergeCell ref="C355:C357"/>
    <mergeCell ref="D355:D357"/>
    <mergeCell ref="E355:E357"/>
    <mergeCell ref="B358:B361"/>
    <mergeCell ref="C358:C361"/>
    <mergeCell ref="D358:D361"/>
    <mergeCell ref="E358:E361"/>
    <mergeCell ref="B348:B350"/>
    <mergeCell ref="C348:C350"/>
    <mergeCell ref="D348:D350"/>
    <mergeCell ref="E348:E350"/>
    <mergeCell ref="B351:B354"/>
    <mergeCell ref="C351:C354"/>
    <mergeCell ref="D351:D354"/>
    <mergeCell ref="E351:E354"/>
    <mergeCell ref="O335:O336"/>
    <mergeCell ref="B331:B334"/>
    <mergeCell ref="C331:C334"/>
    <mergeCell ref="D331:D334"/>
    <mergeCell ref="E331:E334"/>
    <mergeCell ref="N331:N334"/>
    <mergeCell ref="O331:O334"/>
    <mergeCell ref="B322:B326"/>
    <mergeCell ref="C322:C326"/>
    <mergeCell ref="D322:D326"/>
    <mergeCell ref="E322:E326"/>
    <mergeCell ref="B327:B330"/>
    <mergeCell ref="C327:C330"/>
    <mergeCell ref="D327:D330"/>
    <mergeCell ref="E327:E330"/>
    <mergeCell ref="B339:B343"/>
    <mergeCell ref="C339:C343"/>
    <mergeCell ref="D339:D343"/>
    <mergeCell ref="E339:E343"/>
    <mergeCell ref="B312:B314"/>
    <mergeCell ref="C312:C314"/>
    <mergeCell ref="D312:D314"/>
    <mergeCell ref="E312:E314"/>
    <mergeCell ref="B317:B321"/>
    <mergeCell ref="C317:C321"/>
    <mergeCell ref="D317:D321"/>
    <mergeCell ref="E317:E321"/>
    <mergeCell ref="B303:B304"/>
    <mergeCell ref="C303:C304"/>
    <mergeCell ref="D303:D304"/>
    <mergeCell ref="E303:E304"/>
    <mergeCell ref="B305:B308"/>
    <mergeCell ref="C305:C308"/>
    <mergeCell ref="D305:D308"/>
    <mergeCell ref="E305:E308"/>
    <mergeCell ref="N335:N336"/>
    <mergeCell ref="B284:B289"/>
    <mergeCell ref="C284:C289"/>
    <mergeCell ref="D284:D289"/>
    <mergeCell ref="E284:E289"/>
    <mergeCell ref="B277:B281"/>
    <mergeCell ref="C277:C280"/>
    <mergeCell ref="D277:D280"/>
    <mergeCell ref="E277:E281"/>
    <mergeCell ref="B301:B302"/>
    <mergeCell ref="C301:C302"/>
    <mergeCell ref="D301:D302"/>
    <mergeCell ref="E301:E302"/>
    <mergeCell ref="B290:B294"/>
    <mergeCell ref="C290:C294"/>
    <mergeCell ref="D290:D294"/>
    <mergeCell ref="E290:E294"/>
    <mergeCell ref="B295:B300"/>
    <mergeCell ref="C295:C300"/>
    <mergeCell ref="D295:D300"/>
    <mergeCell ref="E295:E300"/>
    <mergeCell ref="B264:B270"/>
    <mergeCell ref="C264:C270"/>
    <mergeCell ref="D264:D267"/>
    <mergeCell ref="E264:E270"/>
    <mergeCell ref="D268:D270"/>
    <mergeCell ref="N277:N281"/>
    <mergeCell ref="O277:O281"/>
    <mergeCell ref="B274:B276"/>
    <mergeCell ref="C274:C276"/>
    <mergeCell ref="D274:D276"/>
    <mergeCell ref="E274:E276"/>
    <mergeCell ref="B271:B273"/>
    <mergeCell ref="C271:C273"/>
    <mergeCell ref="D271:D273"/>
    <mergeCell ref="E271:E273"/>
    <mergeCell ref="B282:B283"/>
    <mergeCell ref="C282:C283"/>
    <mergeCell ref="D282:D283"/>
    <mergeCell ref="E282:E283"/>
    <mergeCell ref="B242:B246"/>
    <mergeCell ref="C242:C246"/>
    <mergeCell ref="D242:D243"/>
    <mergeCell ref="E242:E246"/>
    <mergeCell ref="D244:D246"/>
    <mergeCell ref="B249:B258"/>
    <mergeCell ref="C249:C258"/>
    <mergeCell ref="D249:D250"/>
    <mergeCell ref="E249:E258"/>
    <mergeCell ref="D251:D252"/>
    <mergeCell ref="D253:D254"/>
    <mergeCell ref="D255:D256"/>
    <mergeCell ref="D257:D258"/>
    <mergeCell ref="B259:B263"/>
    <mergeCell ref="C259:C263"/>
    <mergeCell ref="D259:D262"/>
    <mergeCell ref="E259:E263"/>
    <mergeCell ref="B231:B233"/>
    <mergeCell ref="C231:C233"/>
    <mergeCell ref="D231:D233"/>
    <mergeCell ref="E231:E233"/>
    <mergeCell ref="B206:B226"/>
    <mergeCell ref="C206:C226"/>
    <mergeCell ref="D206:D207"/>
    <mergeCell ref="E206:E226"/>
    <mergeCell ref="D208:D209"/>
    <mergeCell ref="D210:D213"/>
    <mergeCell ref="D214:D215"/>
    <mergeCell ref="D217:D222"/>
    <mergeCell ref="D223:D226"/>
    <mergeCell ref="B234:B235"/>
    <mergeCell ref="C234:C235"/>
    <mergeCell ref="D234:D235"/>
    <mergeCell ref="E234:E235"/>
    <mergeCell ref="B201:B202"/>
    <mergeCell ref="C201:C202"/>
    <mergeCell ref="D201:D202"/>
    <mergeCell ref="E201:E202"/>
    <mergeCell ref="B204:B205"/>
    <mergeCell ref="C204:C205"/>
    <mergeCell ref="D204:D205"/>
    <mergeCell ref="E204:E205"/>
    <mergeCell ref="B195:B196"/>
    <mergeCell ref="C195:C196"/>
    <mergeCell ref="D195:D196"/>
    <mergeCell ref="E195:E196"/>
    <mergeCell ref="B197:B200"/>
    <mergeCell ref="C197:C200"/>
    <mergeCell ref="D197:D200"/>
    <mergeCell ref="E197:E200"/>
    <mergeCell ref="B227:B228"/>
    <mergeCell ref="C227:C228"/>
    <mergeCell ref="D227:D228"/>
    <mergeCell ref="E227:E228"/>
    <mergeCell ref="B173:B176"/>
    <mergeCell ref="C173:C176"/>
    <mergeCell ref="D173:D176"/>
    <mergeCell ref="E173:E176"/>
    <mergeCell ref="B178:B179"/>
    <mergeCell ref="C178:C179"/>
    <mergeCell ref="D178:D179"/>
    <mergeCell ref="E178:E179"/>
    <mergeCell ref="B144:B150"/>
    <mergeCell ref="C144:C150"/>
    <mergeCell ref="D144:D146"/>
    <mergeCell ref="B157:B158"/>
    <mergeCell ref="C157:C158"/>
    <mergeCell ref="D157:D158"/>
    <mergeCell ref="E157:E158"/>
    <mergeCell ref="B160:B161"/>
    <mergeCell ref="C160:C161"/>
    <mergeCell ref="D160:D161"/>
    <mergeCell ref="E160:E161"/>
    <mergeCell ref="E144:E150"/>
    <mergeCell ref="D147:D148"/>
    <mergeCell ref="D149:D150"/>
    <mergeCell ref="B151:B154"/>
    <mergeCell ref="C151:C154"/>
    <mergeCell ref="D151:D154"/>
    <mergeCell ref="E151:E154"/>
    <mergeCell ref="D95:D96"/>
    <mergeCell ref="D98:D99"/>
    <mergeCell ref="B100:B102"/>
    <mergeCell ref="C100:C102"/>
    <mergeCell ref="D100:D101"/>
    <mergeCell ref="E100:E102"/>
    <mergeCell ref="B93:B99"/>
    <mergeCell ref="C93:C99"/>
    <mergeCell ref="D93:D94"/>
    <mergeCell ref="D135:D136"/>
    <mergeCell ref="B138:B143"/>
    <mergeCell ref="C138:C143"/>
    <mergeCell ref="D138:D141"/>
    <mergeCell ref="E138:E143"/>
    <mergeCell ref="D142:D143"/>
    <mergeCell ref="B116:B137"/>
    <mergeCell ref="C116:C137"/>
    <mergeCell ref="D116:D119"/>
    <mergeCell ref="E116:E137"/>
    <mergeCell ref="D120:D121"/>
    <mergeCell ref="D122:D123"/>
    <mergeCell ref="D124:D125"/>
    <mergeCell ref="D126:D127"/>
    <mergeCell ref="D128:D129"/>
    <mergeCell ref="D130:D132"/>
    <mergeCell ref="D15:D16"/>
    <mergeCell ref="D17:D19"/>
    <mergeCell ref="D20:D22"/>
    <mergeCell ref="D23:D27"/>
    <mergeCell ref="D28:D30"/>
    <mergeCell ref="E42:E44"/>
    <mergeCell ref="B45:B92"/>
    <mergeCell ref="C45:C92"/>
    <mergeCell ref="D45:D47"/>
    <mergeCell ref="E45:E92"/>
    <mergeCell ref="D48:D49"/>
    <mergeCell ref="D50:D52"/>
    <mergeCell ref="D79:D80"/>
    <mergeCell ref="D81:D83"/>
    <mergeCell ref="D84:D85"/>
    <mergeCell ref="D53:D55"/>
    <mergeCell ref="D56:D58"/>
    <mergeCell ref="D59:D61"/>
    <mergeCell ref="D62:D63"/>
    <mergeCell ref="D72:D74"/>
    <mergeCell ref="D77:D78"/>
    <mergeCell ref="B42:B44"/>
    <mergeCell ref="C42:C44"/>
    <mergeCell ref="D42:D44"/>
    <mergeCell ref="V178:V179"/>
    <mergeCell ref="A5:U5"/>
    <mergeCell ref="A6:A8"/>
    <mergeCell ref="B6:B8"/>
    <mergeCell ref="C6:D6"/>
    <mergeCell ref="E6:E8"/>
    <mergeCell ref="F6:F8"/>
    <mergeCell ref="G6:L6"/>
    <mergeCell ref="S7:S8"/>
    <mergeCell ref="T7:T8"/>
    <mergeCell ref="U7:U8"/>
    <mergeCell ref="S6:U6"/>
    <mergeCell ref="C7:C8"/>
    <mergeCell ref="D7:D8"/>
    <mergeCell ref="G7:G8"/>
    <mergeCell ref="H7:I7"/>
    <mergeCell ref="J7:L7"/>
    <mergeCell ref="N7:N8"/>
    <mergeCell ref="M6:M8"/>
    <mergeCell ref="N6:O6"/>
    <mergeCell ref="P6:P8"/>
    <mergeCell ref="Q6:Q8"/>
    <mergeCell ref="R6:R8"/>
    <mergeCell ref="O7:O8"/>
    <mergeCell ref="D31:D33"/>
    <mergeCell ref="D34:D37"/>
    <mergeCell ref="D38:D39"/>
    <mergeCell ref="D40:D41"/>
    <mergeCell ref="B12:B41"/>
    <mergeCell ref="C12:C41"/>
    <mergeCell ref="D12:D14"/>
    <mergeCell ref="E12:E41"/>
    <mergeCell ref="V181:V194"/>
    <mergeCell ref="V195:V196"/>
    <mergeCell ref="V197:V200"/>
    <mergeCell ref="V201:V202"/>
    <mergeCell ref="V204:V205"/>
    <mergeCell ref="V206:V226"/>
    <mergeCell ref="V227:V228"/>
    <mergeCell ref="V231:V233"/>
    <mergeCell ref="V234:V235"/>
    <mergeCell ref="V5:V8"/>
    <mergeCell ref="W5:W8"/>
    <mergeCell ref="X5:X8"/>
    <mergeCell ref="Y5:Y8"/>
    <mergeCell ref="A1:Y2"/>
    <mergeCell ref="A3:Y4"/>
    <mergeCell ref="C712:C766"/>
    <mergeCell ref="V12:V41"/>
    <mergeCell ref="V42:V44"/>
    <mergeCell ref="V45:V92"/>
    <mergeCell ref="V93:V99"/>
    <mergeCell ref="V100:V102"/>
    <mergeCell ref="V104:V105"/>
    <mergeCell ref="V106:V115"/>
    <mergeCell ref="V116:V137"/>
    <mergeCell ref="V138:V143"/>
    <mergeCell ref="V144:V150"/>
    <mergeCell ref="V151:V154"/>
    <mergeCell ref="V157:V158"/>
    <mergeCell ref="V160:V161"/>
    <mergeCell ref="V162:V163"/>
    <mergeCell ref="V164:V172"/>
    <mergeCell ref="V173:V176"/>
    <mergeCell ref="V290:V294"/>
    <mergeCell ref="V295:V300"/>
    <mergeCell ref="V301:V302"/>
    <mergeCell ref="V303:V304"/>
    <mergeCell ref="V305:V308"/>
    <mergeCell ref="V312:V314"/>
    <mergeCell ref="V317:V321"/>
    <mergeCell ref="V322:V326"/>
    <mergeCell ref="V327:V330"/>
    <mergeCell ref="V242:V246"/>
    <mergeCell ref="V249:V258"/>
    <mergeCell ref="V259:V263"/>
    <mergeCell ref="V264:V270"/>
    <mergeCell ref="V271:V273"/>
    <mergeCell ref="V274:V276"/>
    <mergeCell ref="V282:V283"/>
    <mergeCell ref="V284:V289"/>
    <mergeCell ref="V277:V281"/>
    <mergeCell ref="V368:V372"/>
    <mergeCell ref="V373:V375"/>
    <mergeCell ref="V376:V380"/>
    <mergeCell ref="V381:V383"/>
    <mergeCell ref="V384:V395"/>
    <mergeCell ref="V396:V398"/>
    <mergeCell ref="V399:V401"/>
    <mergeCell ref="V402:V406"/>
    <mergeCell ref="V407:V409"/>
    <mergeCell ref="V331:V334"/>
    <mergeCell ref="V335:V336"/>
    <mergeCell ref="V339:V343"/>
    <mergeCell ref="V344:V347"/>
    <mergeCell ref="V348:V350"/>
    <mergeCell ref="V351:V354"/>
    <mergeCell ref="V355:V357"/>
    <mergeCell ref="V358:V361"/>
    <mergeCell ref="V362:V367"/>
    <mergeCell ref="V535:V536"/>
    <mergeCell ref="V537:V539"/>
    <mergeCell ref="V540:V541"/>
    <mergeCell ref="V542:V548"/>
    <mergeCell ref="V549:V552"/>
    <mergeCell ref="V468:V470"/>
    <mergeCell ref="V471:V479"/>
    <mergeCell ref="V481:V483"/>
    <mergeCell ref="V484:V488"/>
    <mergeCell ref="V490:V492"/>
    <mergeCell ref="V493:V494"/>
    <mergeCell ref="V496:V498"/>
    <mergeCell ref="V499:V501"/>
    <mergeCell ref="V503:V505"/>
    <mergeCell ref="V410:V411"/>
    <mergeCell ref="V414:V417"/>
    <mergeCell ref="V419:V421"/>
    <mergeCell ref="V423:V425"/>
    <mergeCell ref="V426:V435"/>
    <mergeCell ref="V439:V441"/>
    <mergeCell ref="V443:V444"/>
    <mergeCell ref="V445:V449"/>
    <mergeCell ref="V450:V467"/>
    <mergeCell ref="W195:W196"/>
    <mergeCell ref="V650:V655"/>
    <mergeCell ref="V657:V659"/>
    <mergeCell ref="V661:V662"/>
    <mergeCell ref="V663:V664"/>
    <mergeCell ref="V667:V675"/>
    <mergeCell ref="V676:V677"/>
    <mergeCell ref="V679:V680"/>
    <mergeCell ref="V681:V694"/>
    <mergeCell ref="V695:V698"/>
    <mergeCell ref="V594:V605"/>
    <mergeCell ref="V606:V609"/>
    <mergeCell ref="V610:V617"/>
    <mergeCell ref="V618:V624"/>
    <mergeCell ref="V625:V627"/>
    <mergeCell ref="V629:V635"/>
    <mergeCell ref="V639:V640"/>
    <mergeCell ref="V641:V645"/>
    <mergeCell ref="V646:V649"/>
    <mergeCell ref="V554:V555"/>
    <mergeCell ref="V557:V559"/>
    <mergeCell ref="V561:V565"/>
    <mergeCell ref="V566:V567"/>
    <mergeCell ref="V569:V572"/>
    <mergeCell ref="V573:V574"/>
    <mergeCell ref="V578:V579"/>
    <mergeCell ref="V580:V587"/>
    <mergeCell ref="V590:V593"/>
    <mergeCell ref="V507:V511"/>
    <mergeCell ref="V513:V516"/>
    <mergeCell ref="V521:V530"/>
    <mergeCell ref="V531:V534"/>
    <mergeCell ref="W197:W200"/>
    <mergeCell ref="W201:W202"/>
    <mergeCell ref="W204:W205"/>
    <mergeCell ref="W206:W226"/>
    <mergeCell ref="W227:W228"/>
    <mergeCell ref="W231:W233"/>
    <mergeCell ref="W234:W235"/>
    <mergeCell ref="W242:W246"/>
    <mergeCell ref="W249:W258"/>
    <mergeCell ref="V701:V702"/>
    <mergeCell ref="V703:V705"/>
    <mergeCell ref="V706:V709"/>
    <mergeCell ref="V710:V711"/>
    <mergeCell ref="V712:V766"/>
    <mergeCell ref="W12:W41"/>
    <mergeCell ref="W42:W44"/>
    <mergeCell ref="W45:W92"/>
    <mergeCell ref="W93:W99"/>
    <mergeCell ref="W100:W102"/>
    <mergeCell ref="W104:W105"/>
    <mergeCell ref="W106:W115"/>
    <mergeCell ref="W116:W137"/>
    <mergeCell ref="W138:W143"/>
    <mergeCell ref="W144:W150"/>
    <mergeCell ref="W151:W154"/>
    <mergeCell ref="W157:W158"/>
    <mergeCell ref="W160:W161"/>
    <mergeCell ref="W162:W163"/>
    <mergeCell ref="W164:W172"/>
    <mergeCell ref="W173:W176"/>
    <mergeCell ref="W178:W179"/>
    <mergeCell ref="W181:W194"/>
    <mergeCell ref="W301:W302"/>
    <mergeCell ref="W303:W304"/>
    <mergeCell ref="W305:W308"/>
    <mergeCell ref="W312:W314"/>
    <mergeCell ref="W317:W321"/>
    <mergeCell ref="W322:W326"/>
    <mergeCell ref="W327:W330"/>
    <mergeCell ref="W331:W334"/>
    <mergeCell ref="W335:W336"/>
    <mergeCell ref="W259:W263"/>
    <mergeCell ref="W264:W270"/>
    <mergeCell ref="W271:W273"/>
    <mergeCell ref="W274:W276"/>
    <mergeCell ref="W282:W283"/>
    <mergeCell ref="W284:W289"/>
    <mergeCell ref="W290:W294"/>
    <mergeCell ref="W295:W300"/>
    <mergeCell ref="W277:W281"/>
    <mergeCell ref="W376:W380"/>
    <mergeCell ref="W381:W383"/>
    <mergeCell ref="W384:W395"/>
    <mergeCell ref="W396:W398"/>
    <mergeCell ref="W399:W401"/>
    <mergeCell ref="W402:W406"/>
    <mergeCell ref="W407:W409"/>
    <mergeCell ref="W410:W411"/>
    <mergeCell ref="W414:W417"/>
    <mergeCell ref="W339:W343"/>
    <mergeCell ref="W344:W347"/>
    <mergeCell ref="W348:W350"/>
    <mergeCell ref="W351:W354"/>
    <mergeCell ref="W355:W357"/>
    <mergeCell ref="W358:W361"/>
    <mergeCell ref="W362:W367"/>
    <mergeCell ref="W368:W372"/>
    <mergeCell ref="W373:W375"/>
    <mergeCell ref="W540:W541"/>
    <mergeCell ref="W542:W548"/>
    <mergeCell ref="W549:W552"/>
    <mergeCell ref="W554:W555"/>
    <mergeCell ref="W557:W559"/>
    <mergeCell ref="W481:W483"/>
    <mergeCell ref="W484:W488"/>
    <mergeCell ref="W490:W492"/>
    <mergeCell ref="W493:W494"/>
    <mergeCell ref="W496:W498"/>
    <mergeCell ref="W499:W501"/>
    <mergeCell ref="W503:W505"/>
    <mergeCell ref="W507:W511"/>
    <mergeCell ref="W513:W516"/>
    <mergeCell ref="W419:W421"/>
    <mergeCell ref="W423:W425"/>
    <mergeCell ref="W426:W435"/>
    <mergeCell ref="W439:W441"/>
    <mergeCell ref="W443:W444"/>
    <mergeCell ref="W445:W449"/>
    <mergeCell ref="W450:W467"/>
    <mergeCell ref="W468:W470"/>
    <mergeCell ref="W471:W479"/>
    <mergeCell ref="X201:X202"/>
    <mergeCell ref="W661:W662"/>
    <mergeCell ref="W663:W664"/>
    <mergeCell ref="W667:W675"/>
    <mergeCell ref="W676:W677"/>
    <mergeCell ref="W679:W680"/>
    <mergeCell ref="W681:W694"/>
    <mergeCell ref="W695:W698"/>
    <mergeCell ref="W701:W702"/>
    <mergeCell ref="W703:W705"/>
    <mergeCell ref="W610:W617"/>
    <mergeCell ref="W618:W624"/>
    <mergeCell ref="W625:W627"/>
    <mergeCell ref="W629:W635"/>
    <mergeCell ref="W639:W640"/>
    <mergeCell ref="W641:W645"/>
    <mergeCell ref="W646:W649"/>
    <mergeCell ref="W650:W655"/>
    <mergeCell ref="W657:W659"/>
    <mergeCell ref="W561:W565"/>
    <mergeCell ref="W566:W567"/>
    <mergeCell ref="W569:W572"/>
    <mergeCell ref="W573:W574"/>
    <mergeCell ref="W578:W579"/>
    <mergeCell ref="W580:W587"/>
    <mergeCell ref="W590:W593"/>
    <mergeCell ref="W594:W605"/>
    <mergeCell ref="W606:W609"/>
    <mergeCell ref="W521:W530"/>
    <mergeCell ref="W531:W534"/>
    <mergeCell ref="W535:W536"/>
    <mergeCell ref="W537:W539"/>
    <mergeCell ref="X204:X205"/>
    <mergeCell ref="X206:X226"/>
    <mergeCell ref="X227:X228"/>
    <mergeCell ref="X231:X233"/>
    <mergeCell ref="X234:X235"/>
    <mergeCell ref="X242:X246"/>
    <mergeCell ref="X249:X258"/>
    <mergeCell ref="X259:X263"/>
    <mergeCell ref="X264:X270"/>
    <mergeCell ref="W706:W709"/>
    <mergeCell ref="W710:W711"/>
    <mergeCell ref="W712:W766"/>
    <mergeCell ref="X12:X41"/>
    <mergeCell ref="X42:X44"/>
    <mergeCell ref="X45:X92"/>
    <mergeCell ref="X93:X99"/>
    <mergeCell ref="X100:X102"/>
    <mergeCell ref="X104:X105"/>
    <mergeCell ref="X106:X115"/>
    <mergeCell ref="X116:X137"/>
    <mergeCell ref="X138:X143"/>
    <mergeCell ref="X144:X150"/>
    <mergeCell ref="X151:X154"/>
    <mergeCell ref="X157:X158"/>
    <mergeCell ref="X160:X161"/>
    <mergeCell ref="X162:X163"/>
    <mergeCell ref="X164:X172"/>
    <mergeCell ref="X173:X176"/>
    <mergeCell ref="X178:X179"/>
    <mergeCell ref="X181:X194"/>
    <mergeCell ref="X195:X196"/>
    <mergeCell ref="X197:X200"/>
    <mergeCell ref="X305:X308"/>
    <mergeCell ref="X312:X314"/>
    <mergeCell ref="X317:X321"/>
    <mergeCell ref="X322:X326"/>
    <mergeCell ref="X327:X330"/>
    <mergeCell ref="X331:X334"/>
    <mergeCell ref="X335:X336"/>
    <mergeCell ref="X339:X343"/>
    <mergeCell ref="X344:X347"/>
    <mergeCell ref="X271:X273"/>
    <mergeCell ref="X274:X276"/>
    <mergeCell ref="X282:X283"/>
    <mergeCell ref="X284:X289"/>
    <mergeCell ref="X290:X294"/>
    <mergeCell ref="X295:X300"/>
    <mergeCell ref="X301:X302"/>
    <mergeCell ref="X303:X304"/>
    <mergeCell ref="X277:X281"/>
    <mergeCell ref="X384:X395"/>
    <mergeCell ref="X396:X398"/>
    <mergeCell ref="X399:X401"/>
    <mergeCell ref="X402:X406"/>
    <mergeCell ref="X407:X409"/>
    <mergeCell ref="X410:X411"/>
    <mergeCell ref="X414:X417"/>
    <mergeCell ref="X419:X421"/>
    <mergeCell ref="X423:X425"/>
    <mergeCell ref="X348:X350"/>
    <mergeCell ref="X351:X354"/>
    <mergeCell ref="X355:X357"/>
    <mergeCell ref="X358:X361"/>
    <mergeCell ref="X362:X367"/>
    <mergeCell ref="X368:X372"/>
    <mergeCell ref="X373:X375"/>
    <mergeCell ref="X376:X380"/>
    <mergeCell ref="X381:X383"/>
    <mergeCell ref="X542:X548"/>
    <mergeCell ref="X549:X552"/>
    <mergeCell ref="X554:X555"/>
    <mergeCell ref="X557:X559"/>
    <mergeCell ref="X561:X565"/>
    <mergeCell ref="X566:X567"/>
    <mergeCell ref="X490:X492"/>
    <mergeCell ref="X493:X494"/>
    <mergeCell ref="X496:X498"/>
    <mergeCell ref="X499:X501"/>
    <mergeCell ref="X503:X505"/>
    <mergeCell ref="X507:X511"/>
    <mergeCell ref="X513:X516"/>
    <mergeCell ref="X521:X530"/>
    <mergeCell ref="X531:X534"/>
    <mergeCell ref="X426:X435"/>
    <mergeCell ref="X439:X441"/>
    <mergeCell ref="X443:X444"/>
    <mergeCell ref="X445:X449"/>
    <mergeCell ref="X450:X467"/>
    <mergeCell ref="X468:X470"/>
    <mergeCell ref="X471:X479"/>
    <mergeCell ref="X481:X483"/>
    <mergeCell ref="X484:X488"/>
    <mergeCell ref="Y204:Y205"/>
    <mergeCell ref="Y206:Y226"/>
    <mergeCell ref="X667:X675"/>
    <mergeCell ref="X676:X677"/>
    <mergeCell ref="X679:X680"/>
    <mergeCell ref="X681:X694"/>
    <mergeCell ref="X695:X698"/>
    <mergeCell ref="X701:X702"/>
    <mergeCell ref="X703:X705"/>
    <mergeCell ref="X706:X709"/>
    <mergeCell ref="X710:X711"/>
    <mergeCell ref="X625:X627"/>
    <mergeCell ref="X629:X635"/>
    <mergeCell ref="X639:X640"/>
    <mergeCell ref="X641:X645"/>
    <mergeCell ref="X646:X649"/>
    <mergeCell ref="X650:X655"/>
    <mergeCell ref="X657:X659"/>
    <mergeCell ref="X661:X662"/>
    <mergeCell ref="X663:X664"/>
    <mergeCell ref="X569:X572"/>
    <mergeCell ref="X573:X574"/>
    <mergeCell ref="X578:X579"/>
    <mergeCell ref="X580:X587"/>
    <mergeCell ref="X590:X593"/>
    <mergeCell ref="X594:X605"/>
    <mergeCell ref="X606:X609"/>
    <mergeCell ref="X610:X617"/>
    <mergeCell ref="X618:X624"/>
    <mergeCell ref="X535:X536"/>
    <mergeCell ref="X537:X539"/>
    <mergeCell ref="X540:X541"/>
    <mergeCell ref="Y277:Y281"/>
    <mergeCell ref="Y227:Y228"/>
    <mergeCell ref="Y231:Y233"/>
    <mergeCell ref="Y234:Y235"/>
    <mergeCell ref="Y242:Y246"/>
    <mergeCell ref="Y249:Y258"/>
    <mergeCell ref="Y259:Y263"/>
    <mergeCell ref="Y264:Y270"/>
    <mergeCell ref="Y271:Y273"/>
    <mergeCell ref="Y274:Y276"/>
    <mergeCell ref="X712:X766"/>
    <mergeCell ref="Y12:Y41"/>
    <mergeCell ref="Y42:Y44"/>
    <mergeCell ref="Y45:Y92"/>
    <mergeCell ref="Y93:Y99"/>
    <mergeCell ref="Y100:Y102"/>
    <mergeCell ref="Y104:Y105"/>
    <mergeCell ref="Y106:Y115"/>
    <mergeCell ref="Y116:Y137"/>
    <mergeCell ref="Y138:Y143"/>
    <mergeCell ref="Y144:Y150"/>
    <mergeCell ref="Y151:Y154"/>
    <mergeCell ref="Y157:Y158"/>
    <mergeCell ref="Y160:Y161"/>
    <mergeCell ref="Y162:Y163"/>
    <mergeCell ref="Y164:Y172"/>
    <mergeCell ref="Y173:Y176"/>
    <mergeCell ref="Y178:Y179"/>
    <mergeCell ref="Y181:Y194"/>
    <mergeCell ref="Y195:Y196"/>
    <mergeCell ref="Y197:Y200"/>
    <mergeCell ref="Y201:Y202"/>
    <mergeCell ref="Y317:Y321"/>
    <mergeCell ref="Y322:Y326"/>
    <mergeCell ref="Y327:Y330"/>
    <mergeCell ref="Y331:Y334"/>
    <mergeCell ref="Y335:Y336"/>
    <mergeCell ref="Y339:Y343"/>
    <mergeCell ref="Y344:Y347"/>
    <mergeCell ref="Y348:Y350"/>
    <mergeCell ref="Y351:Y354"/>
    <mergeCell ref="Y282:Y283"/>
    <mergeCell ref="Y284:Y289"/>
    <mergeCell ref="Y290:Y294"/>
    <mergeCell ref="Y295:Y300"/>
    <mergeCell ref="Y301:Y302"/>
    <mergeCell ref="Y303:Y304"/>
    <mergeCell ref="Y305:Y308"/>
    <mergeCell ref="Y312:Y314"/>
    <mergeCell ref="Y399:Y401"/>
    <mergeCell ref="Y402:Y406"/>
    <mergeCell ref="Y407:Y409"/>
    <mergeCell ref="Y410:Y411"/>
    <mergeCell ref="Y414:Y417"/>
    <mergeCell ref="Y419:Y421"/>
    <mergeCell ref="Y423:Y425"/>
    <mergeCell ref="Y426:Y435"/>
    <mergeCell ref="Y439:Y441"/>
    <mergeCell ref="Y355:Y357"/>
    <mergeCell ref="Y358:Y361"/>
    <mergeCell ref="Y362:Y367"/>
    <mergeCell ref="Y368:Y372"/>
    <mergeCell ref="Y373:Y375"/>
    <mergeCell ref="Y376:Y380"/>
    <mergeCell ref="Y381:Y383"/>
    <mergeCell ref="Y384:Y395"/>
    <mergeCell ref="Y396:Y398"/>
    <mergeCell ref="Y496:Y498"/>
    <mergeCell ref="Y499:Y501"/>
    <mergeCell ref="Y503:Y505"/>
    <mergeCell ref="Y507:Y511"/>
    <mergeCell ref="Y513:Y516"/>
    <mergeCell ref="Y521:Y530"/>
    <mergeCell ref="Y531:Y534"/>
    <mergeCell ref="Y535:Y536"/>
    <mergeCell ref="Y537:Y539"/>
    <mergeCell ref="Y443:Y444"/>
    <mergeCell ref="Y445:Y449"/>
    <mergeCell ref="Y450:Y467"/>
    <mergeCell ref="Y468:Y470"/>
    <mergeCell ref="Y471:Y479"/>
    <mergeCell ref="Y481:Y483"/>
    <mergeCell ref="Y484:Y488"/>
    <mergeCell ref="Y490:Y492"/>
    <mergeCell ref="Y493:Y494"/>
    <mergeCell ref="Y578:Y579"/>
    <mergeCell ref="Y580:Y587"/>
    <mergeCell ref="Y590:Y593"/>
    <mergeCell ref="Y594:Y605"/>
    <mergeCell ref="Y606:Y609"/>
    <mergeCell ref="Y610:Y617"/>
    <mergeCell ref="Y618:Y624"/>
    <mergeCell ref="Y625:Y627"/>
    <mergeCell ref="Y629:Y635"/>
    <mergeCell ref="Y540:Y541"/>
    <mergeCell ref="Y542:Y548"/>
    <mergeCell ref="Y549:Y552"/>
    <mergeCell ref="Y554:Y555"/>
    <mergeCell ref="Y557:Y559"/>
    <mergeCell ref="Y561:Y565"/>
    <mergeCell ref="Y566:Y567"/>
    <mergeCell ref="Y569:Y572"/>
    <mergeCell ref="Y573:Y574"/>
    <mergeCell ref="Y679:Y680"/>
    <mergeCell ref="Y681:Y694"/>
    <mergeCell ref="Y695:Y698"/>
    <mergeCell ref="Y701:Y702"/>
    <mergeCell ref="Y703:Y705"/>
    <mergeCell ref="Y706:Y709"/>
    <mergeCell ref="Y710:Y711"/>
    <mergeCell ref="Y712:Y766"/>
    <mergeCell ref="Y639:Y640"/>
    <mergeCell ref="Y641:Y645"/>
    <mergeCell ref="Y646:Y649"/>
    <mergeCell ref="Y650:Y655"/>
    <mergeCell ref="Y657:Y659"/>
    <mergeCell ref="Y661:Y662"/>
    <mergeCell ref="Y663:Y664"/>
    <mergeCell ref="Y667:Y675"/>
    <mergeCell ref="Y676:Y677"/>
    <mergeCell ref="A767:A777"/>
    <mergeCell ref="B767:B777"/>
    <mergeCell ref="C767:C769"/>
    <mergeCell ref="D767:D769"/>
    <mergeCell ref="E767:E777"/>
    <mergeCell ref="G767:G769"/>
    <mergeCell ref="H767:H769"/>
    <mergeCell ref="I767:I769"/>
    <mergeCell ref="V767:V777"/>
    <mergeCell ref="W767:W777"/>
    <mergeCell ref="X767:X777"/>
    <mergeCell ref="Y767:Y777"/>
    <mergeCell ref="C770:C772"/>
    <mergeCell ref="D770:D772"/>
    <mergeCell ref="G770:G772"/>
    <mergeCell ref="H770:H772"/>
    <mergeCell ref="I770:I772"/>
    <mergeCell ref="C773:C777"/>
    <mergeCell ref="D773:D777"/>
    <mergeCell ref="G773:G777"/>
    <mergeCell ref="H773:H777"/>
    <mergeCell ref="I773:I777"/>
  </mergeCells>
  <printOptions horizontalCentered="1"/>
  <pageMargins left="0.39374999999999999" right="0.39374999999999999" top="0.39374999999999999" bottom="0.39374999999999999" header="0.511811023622047" footer="0.511811023622047"/>
  <pageSetup paperSize="9" scale="51" fitToHeight="0" orientation="landscape" horizontalDpi="300" verticalDpi="300" r:id="rId1"/>
  <ignoredErrors>
    <ignoredError sqref="W173 W181 X138"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403"/>
  <sheetViews>
    <sheetView zoomScale="90" zoomScaleNormal="90" workbookViewId="0">
      <pane ySplit="9" topLeftCell="A392" activePane="bottomLeft" state="frozenSplit"/>
      <selection activeCell="F27" sqref="F27"/>
      <selection pane="bottomLeft" activeCell="V402" sqref="V402:W402"/>
    </sheetView>
  </sheetViews>
  <sheetFormatPr defaultColWidth="9" defaultRowHeight="15" x14ac:dyDescent="0.25"/>
  <cols>
    <col min="1" max="1" width="5.7109375" style="1" customWidth="1"/>
    <col min="2" max="2" width="7.5703125" style="1" customWidth="1"/>
    <col min="3" max="3" width="31.42578125" style="1" customWidth="1"/>
    <col min="4" max="4" width="17" style="1" customWidth="1"/>
    <col min="5" max="5" width="13" style="1" customWidth="1"/>
    <col min="6" max="13" width="7" style="1" customWidth="1"/>
    <col min="14" max="14" width="11.42578125" style="1" customWidth="1"/>
    <col min="15" max="15" width="10.28515625" style="1" customWidth="1"/>
    <col min="16" max="18" width="7.5703125" style="1" customWidth="1"/>
    <col min="19" max="19" width="12.28515625" style="1" customWidth="1"/>
    <col min="20" max="20" width="10.28515625" style="1" customWidth="1"/>
    <col min="21" max="21" width="9.5703125" style="1" customWidth="1"/>
    <col min="22" max="22" width="14.42578125" style="1" customWidth="1"/>
    <col min="23" max="23" width="14.7109375" style="1" customWidth="1"/>
    <col min="24" max="24" width="12.7109375" style="1" customWidth="1"/>
    <col min="25" max="25" width="13.710937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394" t="s">
        <v>218</v>
      </c>
      <c r="B3" s="394"/>
      <c r="C3" s="394"/>
      <c r="D3" s="394"/>
      <c r="E3" s="394"/>
      <c r="F3" s="394"/>
      <c r="G3" s="394"/>
      <c r="H3" s="394"/>
      <c r="I3" s="394"/>
      <c r="J3" s="394"/>
      <c r="K3" s="394"/>
      <c r="L3" s="394"/>
      <c r="M3" s="394"/>
      <c r="N3" s="394"/>
      <c r="O3" s="394"/>
      <c r="P3" s="394"/>
      <c r="Q3" s="394"/>
      <c r="R3" s="394"/>
      <c r="S3" s="394"/>
      <c r="T3" s="394"/>
      <c r="U3" s="394"/>
      <c r="V3" s="394"/>
      <c r="W3" s="394"/>
      <c r="X3" s="394"/>
      <c r="Y3" s="394"/>
    </row>
    <row r="4" spans="1:25" ht="15" customHeight="1" x14ac:dyDescent="0.25">
      <c r="A4" s="394"/>
      <c r="B4" s="394"/>
      <c r="C4" s="394"/>
      <c r="D4" s="394"/>
      <c r="E4" s="394"/>
      <c r="F4" s="394"/>
      <c r="G4" s="394"/>
      <c r="H4" s="394"/>
      <c r="I4" s="394"/>
      <c r="J4" s="394"/>
      <c r="K4" s="394"/>
      <c r="L4" s="394"/>
      <c r="M4" s="394"/>
      <c r="N4" s="394"/>
      <c r="O4" s="394"/>
      <c r="P4" s="394"/>
      <c r="Q4" s="394"/>
      <c r="R4" s="394"/>
      <c r="S4" s="394"/>
      <c r="T4" s="394"/>
      <c r="U4" s="394"/>
      <c r="V4" s="394"/>
      <c r="W4" s="394"/>
      <c r="X4" s="394"/>
      <c r="Y4" s="39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93">
        <v>1</v>
      </c>
      <c r="B10" s="393" t="s">
        <v>219</v>
      </c>
      <c r="C10" s="393" t="s">
        <v>220</v>
      </c>
      <c r="D10" s="68" t="s">
        <v>221</v>
      </c>
      <c r="E10" s="68" t="s">
        <v>123</v>
      </c>
      <c r="F10" s="68" t="s">
        <v>88</v>
      </c>
      <c r="G10" s="101">
        <v>0.1</v>
      </c>
      <c r="H10" s="101">
        <v>0.08</v>
      </c>
      <c r="I10" s="67" t="s">
        <v>222</v>
      </c>
      <c r="J10" s="102">
        <v>74.2</v>
      </c>
      <c r="K10" s="103">
        <v>108</v>
      </c>
      <c r="L10" s="104">
        <v>4</v>
      </c>
      <c r="M10" s="101">
        <v>2015</v>
      </c>
      <c r="N10" s="16">
        <v>2024</v>
      </c>
      <c r="O10" s="16">
        <v>2025</v>
      </c>
      <c r="P10" s="105">
        <v>20</v>
      </c>
      <c r="Q10" s="105" t="s">
        <v>83</v>
      </c>
      <c r="R10" s="17">
        <f t="shared" ref="R10:R73" si="0">IF(M10="","",M10+P10)</f>
        <v>2035</v>
      </c>
      <c r="S10" s="16" t="s">
        <v>63</v>
      </c>
      <c r="T10" s="16"/>
      <c r="U10" s="17">
        <f t="shared" ref="U10:U57" si="1">IFERROR(IF(S10="",R10,S10+T10),R10)</f>
        <v>2035</v>
      </c>
      <c r="V10" s="393"/>
      <c r="W10" s="393">
        <v>1</v>
      </c>
      <c r="X10" s="393">
        <v>1</v>
      </c>
      <c r="Y10" s="393" t="s">
        <v>7003</v>
      </c>
    </row>
    <row r="11" spans="1:25" s="2" customFormat="1" ht="30.2" customHeight="1" x14ac:dyDescent="0.2">
      <c r="A11" s="393"/>
      <c r="B11" s="393"/>
      <c r="C11" s="393"/>
      <c r="D11" s="68" t="s">
        <v>223</v>
      </c>
      <c r="E11" s="68" t="s">
        <v>123</v>
      </c>
      <c r="F11" s="68" t="s">
        <v>88</v>
      </c>
      <c r="G11" s="101">
        <v>0.1</v>
      </c>
      <c r="H11" s="101">
        <v>0.08</v>
      </c>
      <c r="I11" s="67" t="s">
        <v>222</v>
      </c>
      <c r="J11" s="102">
        <v>1.1000000000000001</v>
      </c>
      <c r="K11" s="103">
        <v>108</v>
      </c>
      <c r="L11" s="104">
        <v>4</v>
      </c>
      <c r="M11" s="67" t="s">
        <v>224</v>
      </c>
      <c r="N11" s="16">
        <v>2024</v>
      </c>
      <c r="O11" s="16">
        <v>2025</v>
      </c>
      <c r="P11" s="105">
        <v>20</v>
      </c>
      <c r="Q11" s="105" t="s">
        <v>83</v>
      </c>
      <c r="R11" s="17">
        <f t="shared" si="0"/>
        <v>2035</v>
      </c>
      <c r="S11" s="16" t="s">
        <v>63</v>
      </c>
      <c r="T11" s="16"/>
      <c r="U11" s="17">
        <f t="shared" si="1"/>
        <v>2035</v>
      </c>
      <c r="V11" s="393"/>
      <c r="W11" s="393"/>
      <c r="X11" s="393"/>
      <c r="Y11" s="393"/>
    </row>
    <row r="12" spans="1:25" s="2" customFormat="1" ht="30.2" customHeight="1" x14ac:dyDescent="0.2">
      <c r="A12" s="393"/>
      <c r="B12" s="393"/>
      <c r="C12" s="393"/>
      <c r="D12" s="68" t="s">
        <v>225</v>
      </c>
      <c r="E12" s="68" t="s">
        <v>123</v>
      </c>
      <c r="F12" s="68" t="s">
        <v>88</v>
      </c>
      <c r="G12" s="101">
        <v>0.1</v>
      </c>
      <c r="H12" s="101">
        <v>0.08</v>
      </c>
      <c r="I12" s="67" t="s">
        <v>222</v>
      </c>
      <c r="J12" s="102">
        <v>1.1000000000000001</v>
      </c>
      <c r="K12" s="103">
        <v>108</v>
      </c>
      <c r="L12" s="104">
        <v>4</v>
      </c>
      <c r="M12" s="67" t="s">
        <v>224</v>
      </c>
      <c r="N12" s="16">
        <v>2024</v>
      </c>
      <c r="O12" s="16">
        <v>2025</v>
      </c>
      <c r="P12" s="105">
        <v>20</v>
      </c>
      <c r="Q12" s="105" t="s">
        <v>83</v>
      </c>
      <c r="R12" s="17">
        <f t="shared" si="0"/>
        <v>2035</v>
      </c>
      <c r="S12" s="16" t="s">
        <v>63</v>
      </c>
      <c r="T12" s="16"/>
      <c r="U12" s="17">
        <f t="shared" si="1"/>
        <v>2035</v>
      </c>
      <c r="V12" s="393"/>
      <c r="W12" s="393"/>
      <c r="X12" s="393"/>
      <c r="Y12" s="393"/>
    </row>
    <row r="13" spans="1:25" s="2" customFormat="1" ht="30.2" customHeight="1" x14ac:dyDescent="0.2">
      <c r="A13" s="393"/>
      <c r="B13" s="393"/>
      <c r="C13" s="393"/>
      <c r="D13" s="68" t="s">
        <v>226</v>
      </c>
      <c r="E13" s="68" t="s">
        <v>123</v>
      </c>
      <c r="F13" s="68" t="s">
        <v>88</v>
      </c>
      <c r="G13" s="101">
        <v>0.1</v>
      </c>
      <c r="H13" s="101">
        <v>0.08</v>
      </c>
      <c r="I13" s="67" t="s">
        <v>222</v>
      </c>
      <c r="J13" s="102">
        <v>1.1000000000000001</v>
      </c>
      <c r="K13" s="103">
        <v>108</v>
      </c>
      <c r="L13" s="104">
        <v>4</v>
      </c>
      <c r="M13" s="67" t="s">
        <v>224</v>
      </c>
      <c r="N13" s="16">
        <v>2024</v>
      </c>
      <c r="O13" s="16">
        <v>2025</v>
      </c>
      <c r="P13" s="105">
        <v>20</v>
      </c>
      <c r="Q13" s="105" t="s">
        <v>83</v>
      </c>
      <c r="R13" s="17">
        <f t="shared" si="0"/>
        <v>2035</v>
      </c>
      <c r="S13" s="16" t="s">
        <v>63</v>
      </c>
      <c r="T13" s="16"/>
      <c r="U13" s="17">
        <f t="shared" si="1"/>
        <v>2035</v>
      </c>
      <c r="V13" s="393"/>
      <c r="W13" s="393"/>
      <c r="X13" s="393"/>
      <c r="Y13" s="393"/>
    </row>
    <row r="14" spans="1:25" s="2" customFormat="1" ht="30.2" customHeight="1" x14ac:dyDescent="0.2">
      <c r="A14" s="393"/>
      <c r="B14" s="393"/>
      <c r="C14" s="393"/>
      <c r="D14" s="68" t="s">
        <v>227</v>
      </c>
      <c r="E14" s="68" t="s">
        <v>123</v>
      </c>
      <c r="F14" s="68" t="s">
        <v>88</v>
      </c>
      <c r="G14" s="101">
        <v>0.1</v>
      </c>
      <c r="H14" s="101">
        <v>0.08</v>
      </c>
      <c r="I14" s="67" t="s">
        <v>222</v>
      </c>
      <c r="J14" s="102">
        <v>1.1000000000000001</v>
      </c>
      <c r="K14" s="103">
        <v>108</v>
      </c>
      <c r="L14" s="104">
        <v>4</v>
      </c>
      <c r="M14" s="67" t="s">
        <v>224</v>
      </c>
      <c r="N14" s="16">
        <v>2024</v>
      </c>
      <c r="O14" s="16">
        <v>2025</v>
      </c>
      <c r="P14" s="105">
        <v>20</v>
      </c>
      <c r="Q14" s="105" t="s">
        <v>83</v>
      </c>
      <c r="R14" s="17">
        <f t="shared" si="0"/>
        <v>2035</v>
      </c>
      <c r="S14" s="16" t="s">
        <v>63</v>
      </c>
      <c r="T14" s="16"/>
      <c r="U14" s="17">
        <f t="shared" si="1"/>
        <v>2035</v>
      </c>
      <c r="V14" s="393"/>
      <c r="W14" s="393"/>
      <c r="X14" s="393"/>
      <c r="Y14" s="393"/>
    </row>
    <row r="15" spans="1:25" s="2" customFormat="1" ht="30.2" customHeight="1" x14ac:dyDescent="0.2">
      <c r="A15" s="393"/>
      <c r="B15" s="393"/>
      <c r="C15" s="393"/>
      <c r="D15" s="68" t="s">
        <v>228</v>
      </c>
      <c r="E15" s="68" t="s">
        <v>123</v>
      </c>
      <c r="F15" s="68" t="s">
        <v>88</v>
      </c>
      <c r="G15" s="101">
        <v>0.1</v>
      </c>
      <c r="H15" s="101">
        <v>0.08</v>
      </c>
      <c r="I15" s="67" t="s">
        <v>222</v>
      </c>
      <c r="J15" s="102">
        <v>1.1000000000000001</v>
      </c>
      <c r="K15" s="103">
        <v>108</v>
      </c>
      <c r="L15" s="104">
        <v>4</v>
      </c>
      <c r="M15" s="67" t="s">
        <v>224</v>
      </c>
      <c r="N15" s="16">
        <v>2024</v>
      </c>
      <c r="O15" s="16">
        <v>2025</v>
      </c>
      <c r="P15" s="105">
        <v>20</v>
      </c>
      <c r="Q15" s="105" t="s">
        <v>83</v>
      </c>
      <c r="R15" s="17">
        <f t="shared" si="0"/>
        <v>2035</v>
      </c>
      <c r="S15" s="16" t="s">
        <v>63</v>
      </c>
      <c r="T15" s="16"/>
      <c r="U15" s="17">
        <f t="shared" si="1"/>
        <v>2035</v>
      </c>
      <c r="V15" s="393"/>
      <c r="W15" s="393"/>
      <c r="X15" s="393"/>
      <c r="Y15" s="393"/>
    </row>
    <row r="16" spans="1:25" s="2" customFormat="1" ht="30.2" customHeight="1" x14ac:dyDescent="0.2">
      <c r="A16" s="393"/>
      <c r="B16" s="393"/>
      <c r="C16" s="393"/>
      <c r="D16" s="68" t="s">
        <v>229</v>
      </c>
      <c r="E16" s="68" t="s">
        <v>123</v>
      </c>
      <c r="F16" s="68" t="s">
        <v>88</v>
      </c>
      <c r="G16" s="101">
        <v>0.1</v>
      </c>
      <c r="H16" s="101">
        <v>0.08</v>
      </c>
      <c r="I16" s="67" t="s">
        <v>222</v>
      </c>
      <c r="J16" s="102">
        <v>12.2</v>
      </c>
      <c r="K16" s="103">
        <v>57</v>
      </c>
      <c r="L16" s="104">
        <v>4</v>
      </c>
      <c r="M16" s="67" t="s">
        <v>224</v>
      </c>
      <c r="N16" s="16">
        <v>2024</v>
      </c>
      <c r="O16" s="16">
        <v>2025</v>
      </c>
      <c r="P16" s="105">
        <v>20</v>
      </c>
      <c r="Q16" s="105" t="s">
        <v>83</v>
      </c>
      <c r="R16" s="17">
        <f t="shared" si="0"/>
        <v>2035</v>
      </c>
      <c r="S16" s="16" t="s">
        <v>63</v>
      </c>
      <c r="T16" s="16"/>
      <c r="U16" s="17">
        <f t="shared" si="1"/>
        <v>2035</v>
      </c>
      <c r="V16" s="393"/>
      <c r="W16" s="393"/>
      <c r="X16" s="393"/>
      <c r="Y16" s="393"/>
    </row>
    <row r="17" spans="1:25" s="2" customFormat="1" ht="30.2" customHeight="1" x14ac:dyDescent="0.2">
      <c r="A17" s="393"/>
      <c r="B17" s="393"/>
      <c r="C17" s="393"/>
      <c r="D17" s="393" t="s">
        <v>230</v>
      </c>
      <c r="E17" s="68" t="s">
        <v>123</v>
      </c>
      <c r="F17" s="68" t="s">
        <v>88</v>
      </c>
      <c r="G17" s="395">
        <v>0.1</v>
      </c>
      <c r="H17" s="395">
        <v>0.08</v>
      </c>
      <c r="I17" s="396" t="s">
        <v>222</v>
      </c>
      <c r="J17" s="102">
        <v>6.2</v>
      </c>
      <c r="K17" s="103">
        <v>57</v>
      </c>
      <c r="L17" s="104">
        <v>4</v>
      </c>
      <c r="M17" s="67" t="s">
        <v>224</v>
      </c>
      <c r="N17" s="16">
        <v>2024</v>
      </c>
      <c r="O17" s="16">
        <v>2025</v>
      </c>
      <c r="P17" s="105">
        <v>20</v>
      </c>
      <c r="Q17" s="105" t="s">
        <v>83</v>
      </c>
      <c r="R17" s="17">
        <f t="shared" si="0"/>
        <v>2035</v>
      </c>
      <c r="S17" s="16" t="s">
        <v>63</v>
      </c>
      <c r="T17" s="16"/>
      <c r="U17" s="17">
        <f t="shared" si="1"/>
        <v>2035</v>
      </c>
      <c r="V17" s="393"/>
      <c r="W17" s="393"/>
      <c r="X17" s="393"/>
      <c r="Y17" s="393"/>
    </row>
    <row r="18" spans="1:25" s="2" customFormat="1" ht="30.2" customHeight="1" x14ac:dyDescent="0.2">
      <c r="A18" s="393"/>
      <c r="B18" s="393"/>
      <c r="C18" s="393"/>
      <c r="D18" s="393"/>
      <c r="E18" s="68" t="s">
        <v>123</v>
      </c>
      <c r="F18" s="68" t="s">
        <v>88</v>
      </c>
      <c r="G18" s="396"/>
      <c r="H18" s="396"/>
      <c r="I18" s="396"/>
      <c r="J18" s="102">
        <v>5.0999999999999996</v>
      </c>
      <c r="K18" s="103">
        <v>32</v>
      </c>
      <c r="L18" s="104">
        <v>3.5</v>
      </c>
      <c r="M18" s="67" t="s">
        <v>224</v>
      </c>
      <c r="N18" s="16">
        <v>2024</v>
      </c>
      <c r="O18" s="16">
        <v>2025</v>
      </c>
      <c r="P18" s="105">
        <v>20</v>
      </c>
      <c r="Q18" s="105" t="s">
        <v>83</v>
      </c>
      <c r="R18" s="17">
        <f t="shared" si="0"/>
        <v>2035</v>
      </c>
      <c r="S18" s="16" t="s">
        <v>63</v>
      </c>
      <c r="T18" s="16"/>
      <c r="U18" s="17">
        <f t="shared" si="1"/>
        <v>2035</v>
      </c>
      <c r="V18" s="393"/>
      <c r="W18" s="393"/>
      <c r="X18" s="393"/>
      <c r="Y18" s="393"/>
    </row>
    <row r="19" spans="1:25" s="2" customFormat="1" ht="30.2" customHeight="1" x14ac:dyDescent="0.2">
      <c r="A19" s="393"/>
      <c r="B19" s="393"/>
      <c r="C19" s="393"/>
      <c r="D19" s="68" t="s">
        <v>231</v>
      </c>
      <c r="E19" s="68" t="s">
        <v>123</v>
      </c>
      <c r="F19" s="68" t="s">
        <v>88</v>
      </c>
      <c r="G19" s="101">
        <v>0.1</v>
      </c>
      <c r="H19" s="101">
        <v>0.08</v>
      </c>
      <c r="I19" s="67" t="s">
        <v>222</v>
      </c>
      <c r="J19" s="102">
        <v>5.0999999999999996</v>
      </c>
      <c r="K19" s="103">
        <v>32</v>
      </c>
      <c r="L19" s="104">
        <v>3.5</v>
      </c>
      <c r="M19" s="67" t="s">
        <v>224</v>
      </c>
      <c r="N19" s="16">
        <v>2024</v>
      </c>
      <c r="O19" s="16">
        <v>2025</v>
      </c>
      <c r="P19" s="105">
        <v>20</v>
      </c>
      <c r="Q19" s="105" t="s">
        <v>232</v>
      </c>
      <c r="R19" s="17">
        <f t="shared" si="0"/>
        <v>2035</v>
      </c>
      <c r="S19" s="16" t="s">
        <v>63</v>
      </c>
      <c r="T19" s="16"/>
      <c r="U19" s="17">
        <f t="shared" si="1"/>
        <v>2035</v>
      </c>
      <c r="V19" s="393"/>
      <c r="W19" s="393"/>
      <c r="X19" s="393"/>
      <c r="Y19" s="393"/>
    </row>
    <row r="20" spans="1:25" s="2" customFormat="1" ht="30.2" customHeight="1" x14ac:dyDescent="0.2">
      <c r="A20" s="393"/>
      <c r="B20" s="393"/>
      <c r="C20" s="393"/>
      <c r="D20" s="68" t="s">
        <v>233</v>
      </c>
      <c r="E20" s="68" t="s">
        <v>123</v>
      </c>
      <c r="F20" s="68" t="s">
        <v>88</v>
      </c>
      <c r="G20" s="101">
        <v>0.1</v>
      </c>
      <c r="H20" s="101">
        <v>0.08</v>
      </c>
      <c r="I20" s="67" t="s">
        <v>222</v>
      </c>
      <c r="J20" s="102">
        <v>32</v>
      </c>
      <c r="K20" s="103">
        <v>57</v>
      </c>
      <c r="L20" s="104">
        <v>4</v>
      </c>
      <c r="M20" s="67" t="s">
        <v>224</v>
      </c>
      <c r="N20" s="16">
        <v>2024</v>
      </c>
      <c r="O20" s="16">
        <v>2025</v>
      </c>
      <c r="P20" s="105">
        <v>20</v>
      </c>
      <c r="Q20" s="105" t="s">
        <v>83</v>
      </c>
      <c r="R20" s="17">
        <f t="shared" si="0"/>
        <v>2035</v>
      </c>
      <c r="S20" s="16" t="s">
        <v>63</v>
      </c>
      <c r="T20" s="16"/>
      <c r="U20" s="17">
        <f t="shared" si="1"/>
        <v>2035</v>
      </c>
      <c r="V20" s="393"/>
      <c r="W20" s="393"/>
      <c r="X20" s="393"/>
      <c r="Y20" s="393"/>
    </row>
    <row r="21" spans="1:25" s="2" customFormat="1" ht="30.2" customHeight="1" x14ac:dyDescent="0.2">
      <c r="A21" s="393"/>
      <c r="B21" s="393"/>
      <c r="C21" s="393"/>
      <c r="D21" s="68" t="s">
        <v>234</v>
      </c>
      <c r="E21" s="68" t="s">
        <v>123</v>
      </c>
      <c r="F21" s="68" t="s">
        <v>88</v>
      </c>
      <c r="G21" s="101">
        <v>0.1</v>
      </c>
      <c r="H21" s="101">
        <v>0.08</v>
      </c>
      <c r="I21" s="67" t="s">
        <v>222</v>
      </c>
      <c r="J21" s="102">
        <v>5.0999999999999996</v>
      </c>
      <c r="K21" s="103">
        <v>32</v>
      </c>
      <c r="L21" s="104">
        <v>3.5</v>
      </c>
      <c r="M21" s="67" t="s">
        <v>224</v>
      </c>
      <c r="N21" s="16">
        <v>2024</v>
      </c>
      <c r="O21" s="16">
        <v>2025</v>
      </c>
      <c r="P21" s="105">
        <v>20</v>
      </c>
      <c r="Q21" s="105" t="s">
        <v>83</v>
      </c>
      <c r="R21" s="17">
        <f t="shared" si="0"/>
        <v>2035</v>
      </c>
      <c r="S21" s="16" t="s">
        <v>63</v>
      </c>
      <c r="T21" s="16"/>
      <c r="U21" s="17">
        <f t="shared" si="1"/>
        <v>2035</v>
      </c>
      <c r="V21" s="393"/>
      <c r="W21" s="393"/>
      <c r="X21" s="393"/>
      <c r="Y21" s="393"/>
    </row>
    <row r="22" spans="1:25" s="2" customFormat="1" ht="30.2" customHeight="1" x14ac:dyDescent="0.2">
      <c r="A22" s="393">
        <v>2</v>
      </c>
      <c r="B22" s="393" t="s">
        <v>235</v>
      </c>
      <c r="C22" s="393" t="s">
        <v>236</v>
      </c>
      <c r="D22" s="393" t="s">
        <v>237</v>
      </c>
      <c r="E22" s="393" t="s">
        <v>123</v>
      </c>
      <c r="F22" s="68" t="s">
        <v>88</v>
      </c>
      <c r="G22" s="396" t="s">
        <v>238</v>
      </c>
      <c r="H22" s="396" t="s">
        <v>131</v>
      </c>
      <c r="I22" s="396" t="s">
        <v>215</v>
      </c>
      <c r="J22" s="106">
        <v>0.1</v>
      </c>
      <c r="K22" s="103">
        <v>32</v>
      </c>
      <c r="L22" s="104">
        <v>3.5</v>
      </c>
      <c r="M22" s="67" t="s">
        <v>224</v>
      </c>
      <c r="N22" s="16">
        <v>2024</v>
      </c>
      <c r="O22" s="16">
        <v>2025</v>
      </c>
      <c r="P22" s="105">
        <v>20</v>
      </c>
      <c r="Q22" s="105" t="s">
        <v>232</v>
      </c>
      <c r="R22" s="17">
        <f t="shared" si="0"/>
        <v>2035</v>
      </c>
      <c r="S22" s="16" t="s">
        <v>63</v>
      </c>
      <c r="T22" s="16"/>
      <c r="U22" s="17">
        <f t="shared" si="1"/>
        <v>2035</v>
      </c>
      <c r="V22" s="393">
        <v>1</v>
      </c>
      <c r="W22" s="393">
        <v>16</v>
      </c>
      <c r="X22" s="393">
        <v>17</v>
      </c>
      <c r="Y22" s="393" t="s">
        <v>7003</v>
      </c>
    </row>
    <row r="23" spans="1:25" s="2" customFormat="1" ht="30.2" customHeight="1" x14ac:dyDescent="0.2">
      <c r="A23" s="393"/>
      <c r="B23" s="393"/>
      <c r="C23" s="393"/>
      <c r="D23" s="393"/>
      <c r="E23" s="393"/>
      <c r="F23" s="68" t="s">
        <v>88</v>
      </c>
      <c r="G23" s="396"/>
      <c r="H23" s="396"/>
      <c r="I23" s="396"/>
      <c r="J23" s="106">
        <v>1.8</v>
      </c>
      <c r="K23" s="103">
        <v>18</v>
      </c>
      <c r="L23" s="104">
        <v>3.5</v>
      </c>
      <c r="M23" s="67" t="s">
        <v>224</v>
      </c>
      <c r="N23" s="16">
        <v>2024</v>
      </c>
      <c r="O23" s="16">
        <v>2025</v>
      </c>
      <c r="P23" s="105">
        <v>20</v>
      </c>
      <c r="Q23" s="105" t="s">
        <v>232</v>
      </c>
      <c r="R23" s="17">
        <f t="shared" si="0"/>
        <v>2035</v>
      </c>
      <c r="S23" s="16" t="s">
        <v>63</v>
      </c>
      <c r="T23" s="16"/>
      <c r="U23" s="17">
        <f t="shared" si="1"/>
        <v>2035</v>
      </c>
      <c r="V23" s="393"/>
      <c r="W23" s="393"/>
      <c r="X23" s="393"/>
      <c r="Y23" s="393"/>
    </row>
    <row r="24" spans="1:25" s="2" customFormat="1" ht="30.2" customHeight="1" x14ac:dyDescent="0.2">
      <c r="A24" s="393"/>
      <c r="B24" s="393"/>
      <c r="C24" s="393"/>
      <c r="D24" s="68" t="s">
        <v>239</v>
      </c>
      <c r="E24" s="68" t="s">
        <v>123</v>
      </c>
      <c r="F24" s="68" t="s">
        <v>88</v>
      </c>
      <c r="G24" s="67" t="s">
        <v>32</v>
      </c>
      <c r="H24" s="67" t="s">
        <v>131</v>
      </c>
      <c r="I24" s="67" t="s">
        <v>215</v>
      </c>
      <c r="J24" s="106">
        <v>7.5</v>
      </c>
      <c r="K24" s="103">
        <v>18</v>
      </c>
      <c r="L24" s="104">
        <v>3.5</v>
      </c>
      <c r="M24" s="67" t="s">
        <v>224</v>
      </c>
      <c r="N24" s="16">
        <v>2024</v>
      </c>
      <c r="O24" s="16">
        <v>2025</v>
      </c>
      <c r="P24" s="105">
        <v>20</v>
      </c>
      <c r="Q24" s="105" t="s">
        <v>232</v>
      </c>
      <c r="R24" s="17">
        <f t="shared" si="0"/>
        <v>2035</v>
      </c>
      <c r="S24" s="16" t="s">
        <v>63</v>
      </c>
      <c r="T24" s="16"/>
      <c r="U24" s="17">
        <f t="shared" si="1"/>
        <v>2035</v>
      </c>
      <c r="V24" s="393"/>
      <c r="W24" s="393"/>
      <c r="X24" s="393"/>
      <c r="Y24" s="393"/>
    </row>
    <row r="25" spans="1:25" s="2" customFormat="1" ht="30.2" customHeight="1" x14ac:dyDescent="0.2">
      <c r="A25" s="68">
        <v>3</v>
      </c>
      <c r="B25" s="68" t="s">
        <v>240</v>
      </c>
      <c r="C25" s="68" t="s">
        <v>241</v>
      </c>
      <c r="D25" s="68" t="s">
        <v>242</v>
      </c>
      <c r="E25" s="68" t="s">
        <v>123</v>
      </c>
      <c r="F25" s="68" t="s">
        <v>88</v>
      </c>
      <c r="G25" s="67" t="s">
        <v>32</v>
      </c>
      <c r="H25" s="67" t="s">
        <v>131</v>
      </c>
      <c r="I25" s="67" t="s">
        <v>222</v>
      </c>
      <c r="J25" s="106">
        <v>4.8</v>
      </c>
      <c r="K25" s="103">
        <v>32</v>
      </c>
      <c r="L25" s="104">
        <v>3.5</v>
      </c>
      <c r="M25" s="67" t="s">
        <v>224</v>
      </c>
      <c r="N25" s="16">
        <v>2021</v>
      </c>
      <c r="O25" s="16">
        <v>2025</v>
      </c>
      <c r="P25" s="105">
        <v>20</v>
      </c>
      <c r="Q25" s="105" t="s">
        <v>232</v>
      </c>
      <c r="R25" s="17">
        <f t="shared" si="0"/>
        <v>2035</v>
      </c>
      <c r="S25" s="16" t="s">
        <v>63</v>
      </c>
      <c r="T25" s="16"/>
      <c r="U25" s="17">
        <f t="shared" si="1"/>
        <v>2035</v>
      </c>
      <c r="V25" s="68">
        <v>4</v>
      </c>
      <c r="W25" s="68">
        <v>9</v>
      </c>
      <c r="X25" s="68">
        <v>13</v>
      </c>
      <c r="Y25" s="68" t="s">
        <v>7003</v>
      </c>
    </row>
    <row r="26" spans="1:25" s="2" customFormat="1" ht="30.2" customHeight="1" x14ac:dyDescent="0.2">
      <c r="A26" s="68">
        <v>4</v>
      </c>
      <c r="B26" s="68" t="s">
        <v>243</v>
      </c>
      <c r="C26" s="68" t="s">
        <v>244</v>
      </c>
      <c r="D26" s="68" t="s">
        <v>245</v>
      </c>
      <c r="E26" s="68" t="s">
        <v>123</v>
      </c>
      <c r="F26" s="68" t="s">
        <v>88</v>
      </c>
      <c r="G26" s="67" t="s">
        <v>32</v>
      </c>
      <c r="H26" s="67" t="s">
        <v>131</v>
      </c>
      <c r="I26" s="67" t="s">
        <v>222</v>
      </c>
      <c r="J26" s="106">
        <v>0.1</v>
      </c>
      <c r="K26" s="103">
        <v>57</v>
      </c>
      <c r="L26" s="104">
        <v>4</v>
      </c>
      <c r="M26" s="67" t="s">
        <v>224</v>
      </c>
      <c r="N26" s="16">
        <v>2021</v>
      </c>
      <c r="O26" s="16">
        <v>2025</v>
      </c>
      <c r="P26" s="105">
        <v>20</v>
      </c>
      <c r="Q26" s="105" t="s">
        <v>83</v>
      </c>
      <c r="R26" s="17">
        <f t="shared" si="0"/>
        <v>2035</v>
      </c>
      <c r="S26" s="16" t="s">
        <v>63</v>
      </c>
      <c r="T26" s="16"/>
      <c r="U26" s="17">
        <f t="shared" si="1"/>
        <v>2035</v>
      </c>
      <c r="V26" s="68">
        <v>3</v>
      </c>
      <c r="W26" s="68">
        <v>7</v>
      </c>
      <c r="X26" s="68">
        <v>10</v>
      </c>
      <c r="Y26" s="68" t="s">
        <v>7003</v>
      </c>
    </row>
    <row r="27" spans="1:25" s="2" customFormat="1" ht="30.2" customHeight="1" x14ac:dyDescent="0.2">
      <c r="A27" s="393">
        <v>5</v>
      </c>
      <c r="B27" s="393" t="s">
        <v>246</v>
      </c>
      <c r="C27" s="393" t="s">
        <v>247</v>
      </c>
      <c r="D27" s="393" t="s">
        <v>248</v>
      </c>
      <c r="E27" s="68" t="s">
        <v>249</v>
      </c>
      <c r="F27" s="16" t="s">
        <v>34</v>
      </c>
      <c r="G27" s="67" t="s">
        <v>250</v>
      </c>
      <c r="H27" s="67" t="s">
        <v>251</v>
      </c>
      <c r="I27" s="67" t="s">
        <v>252</v>
      </c>
      <c r="J27" s="102">
        <v>84.6</v>
      </c>
      <c r="K27" s="103">
        <v>14</v>
      </c>
      <c r="L27" s="104">
        <v>2</v>
      </c>
      <c r="M27" s="67" t="s">
        <v>224</v>
      </c>
      <c r="N27" s="16">
        <v>2021</v>
      </c>
      <c r="O27" s="16">
        <v>2025</v>
      </c>
      <c r="P27" s="105">
        <v>20</v>
      </c>
      <c r="Q27" s="105" t="s">
        <v>253</v>
      </c>
      <c r="R27" s="17">
        <f t="shared" si="0"/>
        <v>2035</v>
      </c>
      <c r="S27" s="16" t="s">
        <v>63</v>
      </c>
      <c r="T27" s="16"/>
      <c r="U27" s="17">
        <f t="shared" si="1"/>
        <v>2035</v>
      </c>
      <c r="V27" s="393">
        <v>48</v>
      </c>
      <c r="W27" s="393">
        <v>97</v>
      </c>
      <c r="X27" s="393">
        <v>145</v>
      </c>
      <c r="Y27" s="393" t="s">
        <v>7003</v>
      </c>
    </row>
    <row r="28" spans="1:25" s="2" customFormat="1" ht="30.2" customHeight="1" x14ac:dyDescent="0.2">
      <c r="A28" s="393"/>
      <c r="B28" s="393"/>
      <c r="C28" s="393"/>
      <c r="D28" s="393"/>
      <c r="E28" s="68" t="s">
        <v>249</v>
      </c>
      <c r="F28" s="16" t="s">
        <v>34</v>
      </c>
      <c r="G28" s="67" t="s">
        <v>250</v>
      </c>
      <c r="H28" s="67" t="s">
        <v>251</v>
      </c>
      <c r="I28" s="67" t="s">
        <v>252</v>
      </c>
      <c r="J28" s="102">
        <v>83.9</v>
      </c>
      <c r="K28" s="103">
        <v>14</v>
      </c>
      <c r="L28" s="104">
        <v>2</v>
      </c>
      <c r="M28" s="67" t="s">
        <v>224</v>
      </c>
      <c r="N28" s="16">
        <v>2021</v>
      </c>
      <c r="O28" s="16">
        <v>2025</v>
      </c>
      <c r="P28" s="105">
        <v>20</v>
      </c>
      <c r="Q28" s="105" t="s">
        <v>253</v>
      </c>
      <c r="R28" s="17">
        <f t="shared" si="0"/>
        <v>2035</v>
      </c>
      <c r="S28" s="16" t="s">
        <v>63</v>
      </c>
      <c r="T28" s="16"/>
      <c r="U28" s="17">
        <f t="shared" si="1"/>
        <v>2035</v>
      </c>
      <c r="V28" s="393"/>
      <c r="W28" s="393"/>
      <c r="X28" s="393"/>
      <c r="Y28" s="393"/>
    </row>
    <row r="29" spans="1:25" s="2" customFormat="1" ht="30.2" customHeight="1" x14ac:dyDescent="0.2">
      <c r="A29" s="397">
        <v>6</v>
      </c>
      <c r="B29" s="397" t="s">
        <v>254</v>
      </c>
      <c r="C29" s="392" t="s">
        <v>6931</v>
      </c>
      <c r="D29" s="68" t="s">
        <v>255</v>
      </c>
      <c r="E29" s="68" t="s">
        <v>123</v>
      </c>
      <c r="F29" s="68" t="s">
        <v>88</v>
      </c>
      <c r="G29" s="67" t="s">
        <v>208</v>
      </c>
      <c r="H29" s="67" t="s">
        <v>256</v>
      </c>
      <c r="I29" s="67" t="s">
        <v>215</v>
      </c>
      <c r="J29" s="106">
        <v>359.9</v>
      </c>
      <c r="K29" s="103">
        <v>57</v>
      </c>
      <c r="L29" s="104">
        <v>4</v>
      </c>
      <c r="M29" s="67" t="s">
        <v>224</v>
      </c>
      <c r="N29" s="16">
        <v>2024</v>
      </c>
      <c r="O29" s="16">
        <v>2025</v>
      </c>
      <c r="P29" s="105">
        <v>20</v>
      </c>
      <c r="Q29" s="105" t="s">
        <v>257</v>
      </c>
      <c r="R29" s="17">
        <f t="shared" si="0"/>
        <v>2035</v>
      </c>
      <c r="S29" s="16" t="s">
        <v>63</v>
      </c>
      <c r="T29" s="16"/>
      <c r="U29" s="17">
        <f t="shared" si="1"/>
        <v>2035</v>
      </c>
      <c r="V29" s="392">
        <v>3</v>
      </c>
      <c r="W29" s="392">
        <v>4</v>
      </c>
      <c r="X29" s="392">
        <v>7</v>
      </c>
      <c r="Y29" s="392" t="s">
        <v>7003</v>
      </c>
    </row>
    <row r="30" spans="1:25" s="2" customFormat="1" ht="30.2" customHeight="1" x14ac:dyDescent="0.2">
      <c r="A30" s="397"/>
      <c r="B30" s="397"/>
      <c r="C30" s="392"/>
      <c r="D30" s="393" t="s">
        <v>258</v>
      </c>
      <c r="E30" s="393" t="s">
        <v>123</v>
      </c>
      <c r="F30" s="68" t="s">
        <v>88</v>
      </c>
      <c r="G30" s="396" t="s">
        <v>208</v>
      </c>
      <c r="H30" s="396" t="s">
        <v>256</v>
      </c>
      <c r="I30" s="396" t="s">
        <v>215</v>
      </c>
      <c r="J30" s="106">
        <v>0.7</v>
      </c>
      <c r="K30" s="103">
        <v>89</v>
      </c>
      <c r="L30" s="104">
        <v>4</v>
      </c>
      <c r="M30" s="67" t="s">
        <v>224</v>
      </c>
      <c r="N30" s="16">
        <v>2024</v>
      </c>
      <c r="O30" s="16">
        <v>2025</v>
      </c>
      <c r="P30" s="105">
        <v>20</v>
      </c>
      <c r="Q30" s="105" t="s">
        <v>257</v>
      </c>
      <c r="R30" s="17">
        <f t="shared" si="0"/>
        <v>2035</v>
      </c>
      <c r="S30" s="16" t="s">
        <v>63</v>
      </c>
      <c r="T30" s="16"/>
      <c r="U30" s="17">
        <f t="shared" si="1"/>
        <v>2035</v>
      </c>
      <c r="V30" s="392"/>
      <c r="W30" s="392"/>
      <c r="X30" s="392"/>
      <c r="Y30" s="392"/>
    </row>
    <row r="31" spans="1:25" s="2" customFormat="1" ht="30.2" customHeight="1" x14ac:dyDescent="0.2">
      <c r="A31" s="397"/>
      <c r="B31" s="397"/>
      <c r="C31" s="392"/>
      <c r="D31" s="393"/>
      <c r="E31" s="393"/>
      <c r="F31" s="68" t="s">
        <v>88</v>
      </c>
      <c r="G31" s="396"/>
      <c r="H31" s="396"/>
      <c r="I31" s="396"/>
      <c r="J31" s="106">
        <v>170.9</v>
      </c>
      <c r="K31" s="103">
        <v>57</v>
      </c>
      <c r="L31" s="104">
        <v>4</v>
      </c>
      <c r="M31" s="67" t="s">
        <v>224</v>
      </c>
      <c r="N31" s="16">
        <v>2024</v>
      </c>
      <c r="O31" s="16">
        <v>2025</v>
      </c>
      <c r="P31" s="105">
        <v>20</v>
      </c>
      <c r="Q31" s="105" t="s">
        <v>257</v>
      </c>
      <c r="R31" s="17">
        <f t="shared" si="0"/>
        <v>2035</v>
      </c>
      <c r="S31" s="16" t="s">
        <v>63</v>
      </c>
      <c r="T31" s="16"/>
      <c r="U31" s="17">
        <f t="shared" si="1"/>
        <v>2035</v>
      </c>
      <c r="V31" s="392"/>
      <c r="W31" s="392"/>
      <c r="X31" s="392"/>
      <c r="Y31" s="392"/>
    </row>
    <row r="32" spans="1:25" s="2" customFormat="1" ht="30.2" customHeight="1" x14ac:dyDescent="0.2">
      <c r="A32" s="397"/>
      <c r="B32" s="397"/>
      <c r="C32" s="392"/>
      <c r="D32" s="393"/>
      <c r="E32" s="393"/>
      <c r="F32" s="68" t="s">
        <v>88</v>
      </c>
      <c r="G32" s="396"/>
      <c r="H32" s="396"/>
      <c r="I32" s="396"/>
      <c r="J32" s="106">
        <v>2.8</v>
      </c>
      <c r="K32" s="103">
        <v>32</v>
      </c>
      <c r="L32" s="104">
        <v>3.5</v>
      </c>
      <c r="M32" s="67" t="s">
        <v>224</v>
      </c>
      <c r="N32" s="16">
        <v>2024</v>
      </c>
      <c r="O32" s="16">
        <v>2025</v>
      </c>
      <c r="P32" s="105">
        <v>20</v>
      </c>
      <c r="Q32" s="105" t="s">
        <v>257</v>
      </c>
      <c r="R32" s="17">
        <f t="shared" si="0"/>
        <v>2035</v>
      </c>
      <c r="S32" s="16" t="s">
        <v>63</v>
      </c>
      <c r="T32" s="16"/>
      <c r="U32" s="17">
        <f t="shared" si="1"/>
        <v>2035</v>
      </c>
      <c r="V32" s="392"/>
      <c r="W32" s="392"/>
      <c r="X32" s="392"/>
      <c r="Y32" s="392"/>
    </row>
    <row r="33" spans="1:25" s="2" customFormat="1" ht="30.2" customHeight="1" x14ac:dyDescent="0.2">
      <c r="A33" s="397"/>
      <c r="B33" s="397"/>
      <c r="C33" s="392"/>
      <c r="D33" s="393"/>
      <c r="E33" s="393"/>
      <c r="F33" s="68" t="s">
        <v>88</v>
      </c>
      <c r="G33" s="396"/>
      <c r="H33" s="396"/>
      <c r="I33" s="396"/>
      <c r="J33" s="106">
        <v>0.2</v>
      </c>
      <c r="K33" s="103">
        <v>18</v>
      </c>
      <c r="L33" s="104">
        <v>3.5</v>
      </c>
      <c r="M33" s="67" t="s">
        <v>224</v>
      </c>
      <c r="N33" s="16">
        <v>2024</v>
      </c>
      <c r="O33" s="16">
        <v>2025</v>
      </c>
      <c r="P33" s="105">
        <v>20</v>
      </c>
      <c r="Q33" s="105" t="s">
        <v>257</v>
      </c>
      <c r="R33" s="17">
        <f t="shared" si="0"/>
        <v>2035</v>
      </c>
      <c r="S33" s="16" t="s">
        <v>63</v>
      </c>
      <c r="T33" s="16"/>
      <c r="U33" s="17">
        <f t="shared" si="1"/>
        <v>2035</v>
      </c>
      <c r="V33" s="392"/>
      <c r="W33" s="392"/>
      <c r="X33" s="392"/>
      <c r="Y33" s="392"/>
    </row>
    <row r="34" spans="1:25" s="2" customFormat="1" ht="30.2" customHeight="1" x14ac:dyDescent="0.2">
      <c r="A34" s="397"/>
      <c r="B34" s="397"/>
      <c r="C34" s="392"/>
      <c r="D34" s="393" t="s">
        <v>259</v>
      </c>
      <c r="E34" s="393" t="s">
        <v>123</v>
      </c>
      <c r="F34" s="68" t="s">
        <v>88</v>
      </c>
      <c r="G34" s="396" t="s">
        <v>208</v>
      </c>
      <c r="H34" s="396" t="s">
        <v>256</v>
      </c>
      <c r="I34" s="396" t="s">
        <v>215</v>
      </c>
      <c r="J34" s="106">
        <v>90.7</v>
      </c>
      <c r="K34" s="103">
        <v>57</v>
      </c>
      <c r="L34" s="104">
        <v>4</v>
      </c>
      <c r="M34" s="67" t="s">
        <v>224</v>
      </c>
      <c r="N34" s="16">
        <v>2024</v>
      </c>
      <c r="O34" s="16">
        <v>2025</v>
      </c>
      <c r="P34" s="105">
        <v>20</v>
      </c>
      <c r="Q34" s="105" t="s">
        <v>257</v>
      </c>
      <c r="R34" s="17">
        <f t="shared" si="0"/>
        <v>2035</v>
      </c>
      <c r="S34" s="16" t="s">
        <v>63</v>
      </c>
      <c r="T34" s="16"/>
      <c r="U34" s="17">
        <f t="shared" si="1"/>
        <v>2035</v>
      </c>
      <c r="V34" s="392"/>
      <c r="W34" s="392"/>
      <c r="X34" s="392"/>
      <c r="Y34" s="392"/>
    </row>
    <row r="35" spans="1:25" s="2" customFormat="1" ht="30.2" customHeight="1" x14ac:dyDescent="0.2">
      <c r="A35" s="397"/>
      <c r="B35" s="397"/>
      <c r="C35" s="392"/>
      <c r="D35" s="393"/>
      <c r="E35" s="393"/>
      <c r="F35" s="68" t="s">
        <v>88</v>
      </c>
      <c r="G35" s="396"/>
      <c r="H35" s="396"/>
      <c r="I35" s="396"/>
      <c r="J35" s="106">
        <v>0.2</v>
      </c>
      <c r="K35" s="103">
        <v>32</v>
      </c>
      <c r="L35" s="104">
        <v>3.5</v>
      </c>
      <c r="M35" s="67" t="s">
        <v>224</v>
      </c>
      <c r="N35" s="16">
        <v>2024</v>
      </c>
      <c r="O35" s="16">
        <v>2025</v>
      </c>
      <c r="P35" s="105">
        <v>20</v>
      </c>
      <c r="Q35" s="105" t="s">
        <v>257</v>
      </c>
      <c r="R35" s="17">
        <f t="shared" si="0"/>
        <v>2035</v>
      </c>
      <c r="S35" s="16" t="s">
        <v>63</v>
      </c>
      <c r="T35" s="16"/>
      <c r="U35" s="17">
        <f t="shared" si="1"/>
        <v>2035</v>
      </c>
      <c r="V35" s="392"/>
      <c r="W35" s="392"/>
      <c r="X35" s="392"/>
      <c r="Y35" s="392"/>
    </row>
    <row r="36" spans="1:25" s="2" customFormat="1" ht="30.2" customHeight="1" x14ac:dyDescent="0.2">
      <c r="A36" s="397"/>
      <c r="B36" s="397"/>
      <c r="C36" s="392"/>
      <c r="D36" s="393" t="s">
        <v>260</v>
      </c>
      <c r="E36" s="393" t="s">
        <v>123</v>
      </c>
      <c r="F36" s="68" t="s">
        <v>88</v>
      </c>
      <c r="G36" s="396" t="s">
        <v>208</v>
      </c>
      <c r="H36" s="396" t="s">
        <v>256</v>
      </c>
      <c r="I36" s="396" t="s">
        <v>215</v>
      </c>
      <c r="J36" s="102">
        <v>53</v>
      </c>
      <c r="K36" s="103">
        <v>57</v>
      </c>
      <c r="L36" s="104">
        <v>4</v>
      </c>
      <c r="M36" s="67" t="s">
        <v>224</v>
      </c>
      <c r="N36" s="16">
        <v>2024</v>
      </c>
      <c r="O36" s="16">
        <v>2025</v>
      </c>
      <c r="P36" s="105">
        <v>20</v>
      </c>
      <c r="Q36" s="105" t="s">
        <v>257</v>
      </c>
      <c r="R36" s="17">
        <f t="shared" si="0"/>
        <v>2035</v>
      </c>
      <c r="S36" s="16" t="s">
        <v>63</v>
      </c>
      <c r="T36" s="16"/>
      <c r="U36" s="17">
        <f t="shared" si="1"/>
        <v>2035</v>
      </c>
      <c r="V36" s="392"/>
      <c r="W36" s="392"/>
      <c r="X36" s="392"/>
      <c r="Y36" s="392"/>
    </row>
    <row r="37" spans="1:25" s="2" customFormat="1" ht="30.2" customHeight="1" x14ac:dyDescent="0.2">
      <c r="A37" s="397"/>
      <c r="B37" s="397"/>
      <c r="C37" s="392"/>
      <c r="D37" s="393"/>
      <c r="E37" s="393"/>
      <c r="F37" s="68" t="s">
        <v>88</v>
      </c>
      <c r="G37" s="396"/>
      <c r="H37" s="396"/>
      <c r="I37" s="396"/>
      <c r="J37" s="102">
        <v>1</v>
      </c>
      <c r="K37" s="103">
        <v>32</v>
      </c>
      <c r="L37" s="104">
        <v>3.5</v>
      </c>
      <c r="M37" s="67" t="s">
        <v>224</v>
      </c>
      <c r="N37" s="16">
        <v>2024</v>
      </c>
      <c r="O37" s="16">
        <v>2025</v>
      </c>
      <c r="P37" s="105">
        <v>20</v>
      </c>
      <c r="Q37" s="105" t="s">
        <v>257</v>
      </c>
      <c r="R37" s="17">
        <f t="shared" si="0"/>
        <v>2035</v>
      </c>
      <c r="S37" s="16" t="s">
        <v>63</v>
      </c>
      <c r="T37" s="16"/>
      <c r="U37" s="17">
        <f t="shared" si="1"/>
        <v>2035</v>
      </c>
      <c r="V37" s="392"/>
      <c r="W37" s="392"/>
      <c r="X37" s="392"/>
      <c r="Y37" s="392"/>
    </row>
    <row r="38" spans="1:25" s="2" customFormat="1" ht="30.2" customHeight="1" x14ac:dyDescent="0.2">
      <c r="A38" s="397"/>
      <c r="B38" s="397"/>
      <c r="C38" s="392"/>
      <c r="D38" s="393"/>
      <c r="E38" s="393"/>
      <c r="F38" s="68" t="s">
        <v>88</v>
      </c>
      <c r="G38" s="396"/>
      <c r="H38" s="396"/>
      <c r="I38" s="396"/>
      <c r="J38" s="102">
        <v>1</v>
      </c>
      <c r="K38" s="103">
        <v>18</v>
      </c>
      <c r="L38" s="104">
        <v>3.5</v>
      </c>
      <c r="M38" s="67" t="s">
        <v>224</v>
      </c>
      <c r="N38" s="16">
        <v>2024</v>
      </c>
      <c r="O38" s="16">
        <v>2025</v>
      </c>
      <c r="P38" s="105">
        <v>20</v>
      </c>
      <c r="Q38" s="105" t="s">
        <v>257</v>
      </c>
      <c r="R38" s="17">
        <f t="shared" si="0"/>
        <v>2035</v>
      </c>
      <c r="S38" s="16" t="s">
        <v>63</v>
      </c>
      <c r="T38" s="16"/>
      <c r="U38" s="17">
        <f t="shared" si="1"/>
        <v>2035</v>
      </c>
      <c r="V38" s="392"/>
      <c r="W38" s="392"/>
      <c r="X38" s="392"/>
      <c r="Y38" s="392"/>
    </row>
    <row r="39" spans="1:25" s="2" customFormat="1" ht="30.2" customHeight="1" x14ac:dyDescent="0.2">
      <c r="A39" s="397"/>
      <c r="B39" s="397"/>
      <c r="C39" s="392"/>
      <c r="D39" s="68" t="s">
        <v>261</v>
      </c>
      <c r="E39" s="68" t="s">
        <v>123</v>
      </c>
      <c r="F39" s="68" t="s">
        <v>88</v>
      </c>
      <c r="G39" s="67" t="s">
        <v>208</v>
      </c>
      <c r="H39" s="67" t="s">
        <v>256</v>
      </c>
      <c r="I39" s="67" t="s">
        <v>215</v>
      </c>
      <c r="J39" s="102">
        <v>6.5</v>
      </c>
      <c r="K39" s="103">
        <v>57</v>
      </c>
      <c r="L39" s="104">
        <v>4</v>
      </c>
      <c r="M39" s="67" t="s">
        <v>224</v>
      </c>
      <c r="N39" s="16">
        <v>2024</v>
      </c>
      <c r="O39" s="16">
        <v>2025</v>
      </c>
      <c r="P39" s="105">
        <v>20</v>
      </c>
      <c r="Q39" s="105" t="s">
        <v>257</v>
      </c>
      <c r="R39" s="17">
        <f t="shared" si="0"/>
        <v>2035</v>
      </c>
      <c r="S39" s="16" t="s">
        <v>63</v>
      </c>
      <c r="T39" s="16"/>
      <c r="U39" s="17">
        <f t="shared" si="1"/>
        <v>2035</v>
      </c>
      <c r="V39" s="392"/>
      <c r="W39" s="392"/>
      <c r="X39" s="392"/>
      <c r="Y39" s="392"/>
    </row>
    <row r="40" spans="1:25" s="2" customFormat="1" ht="30.2" customHeight="1" x14ac:dyDescent="0.2">
      <c r="A40" s="397"/>
      <c r="B40" s="397"/>
      <c r="C40" s="392"/>
      <c r="D40" s="393" t="s">
        <v>262</v>
      </c>
      <c r="E40" s="393" t="s">
        <v>123</v>
      </c>
      <c r="F40" s="68" t="s">
        <v>88</v>
      </c>
      <c r="G40" s="396" t="s">
        <v>208</v>
      </c>
      <c r="H40" s="396" t="s">
        <v>256</v>
      </c>
      <c r="I40" s="396" t="s">
        <v>215</v>
      </c>
      <c r="J40" s="106">
        <v>96.3</v>
      </c>
      <c r="K40" s="103">
        <v>57</v>
      </c>
      <c r="L40" s="104">
        <v>4</v>
      </c>
      <c r="M40" s="67" t="s">
        <v>224</v>
      </c>
      <c r="N40" s="16">
        <v>2024</v>
      </c>
      <c r="O40" s="16">
        <v>2025</v>
      </c>
      <c r="P40" s="105">
        <v>20</v>
      </c>
      <c r="Q40" s="105" t="s">
        <v>257</v>
      </c>
      <c r="R40" s="17">
        <f t="shared" si="0"/>
        <v>2035</v>
      </c>
      <c r="S40" s="16" t="s">
        <v>63</v>
      </c>
      <c r="T40" s="16"/>
      <c r="U40" s="17">
        <f t="shared" si="1"/>
        <v>2035</v>
      </c>
      <c r="V40" s="392"/>
      <c r="W40" s="392"/>
      <c r="X40" s="392"/>
      <c r="Y40" s="392"/>
    </row>
    <row r="41" spans="1:25" s="2" customFormat="1" ht="30.2" customHeight="1" x14ac:dyDescent="0.2">
      <c r="A41" s="397"/>
      <c r="B41" s="397"/>
      <c r="C41" s="392"/>
      <c r="D41" s="393"/>
      <c r="E41" s="393"/>
      <c r="F41" s="68" t="s">
        <v>88</v>
      </c>
      <c r="G41" s="396"/>
      <c r="H41" s="396"/>
      <c r="I41" s="396"/>
      <c r="J41" s="106">
        <v>0.2</v>
      </c>
      <c r="K41" s="103">
        <v>18</v>
      </c>
      <c r="L41" s="104">
        <v>3.5</v>
      </c>
      <c r="M41" s="67" t="s">
        <v>224</v>
      </c>
      <c r="N41" s="16">
        <v>2024</v>
      </c>
      <c r="O41" s="16">
        <v>2025</v>
      </c>
      <c r="P41" s="105">
        <v>20</v>
      </c>
      <c r="Q41" s="105" t="s">
        <v>257</v>
      </c>
      <c r="R41" s="17">
        <f t="shared" si="0"/>
        <v>2035</v>
      </c>
      <c r="S41" s="16" t="s">
        <v>63</v>
      </c>
      <c r="T41" s="16"/>
      <c r="U41" s="17">
        <f t="shared" si="1"/>
        <v>2035</v>
      </c>
      <c r="V41" s="392"/>
      <c r="W41" s="392"/>
      <c r="X41" s="392"/>
      <c r="Y41" s="392"/>
    </row>
    <row r="42" spans="1:25" s="2" customFormat="1" ht="30.2" customHeight="1" x14ac:dyDescent="0.2">
      <c r="A42" s="397"/>
      <c r="B42" s="397"/>
      <c r="C42" s="392"/>
      <c r="D42" s="393" t="s">
        <v>263</v>
      </c>
      <c r="E42" s="393" t="s">
        <v>123</v>
      </c>
      <c r="F42" s="68" t="s">
        <v>88</v>
      </c>
      <c r="G42" s="396" t="s">
        <v>208</v>
      </c>
      <c r="H42" s="396" t="s">
        <v>256</v>
      </c>
      <c r="I42" s="396" t="s">
        <v>215</v>
      </c>
      <c r="J42" s="106">
        <v>55</v>
      </c>
      <c r="K42" s="103">
        <v>57</v>
      </c>
      <c r="L42" s="104">
        <v>4</v>
      </c>
      <c r="M42" s="67" t="s">
        <v>224</v>
      </c>
      <c r="N42" s="16">
        <v>2024</v>
      </c>
      <c r="O42" s="16">
        <v>2025</v>
      </c>
      <c r="P42" s="105">
        <v>20</v>
      </c>
      <c r="Q42" s="105" t="s">
        <v>257</v>
      </c>
      <c r="R42" s="17">
        <f t="shared" si="0"/>
        <v>2035</v>
      </c>
      <c r="S42" s="16" t="s">
        <v>63</v>
      </c>
      <c r="T42" s="16"/>
      <c r="U42" s="17">
        <f t="shared" si="1"/>
        <v>2035</v>
      </c>
      <c r="V42" s="392"/>
      <c r="W42" s="392"/>
      <c r="X42" s="392"/>
      <c r="Y42" s="392"/>
    </row>
    <row r="43" spans="1:25" s="2" customFormat="1" ht="30.2" customHeight="1" x14ac:dyDescent="0.2">
      <c r="A43" s="397"/>
      <c r="B43" s="397"/>
      <c r="C43" s="392"/>
      <c r="D43" s="393"/>
      <c r="E43" s="393"/>
      <c r="F43" s="68" t="s">
        <v>88</v>
      </c>
      <c r="G43" s="396"/>
      <c r="H43" s="396"/>
      <c r="I43" s="396"/>
      <c r="J43" s="106">
        <v>0.2</v>
      </c>
      <c r="K43" s="103">
        <v>32</v>
      </c>
      <c r="L43" s="104">
        <v>3.5</v>
      </c>
      <c r="M43" s="67" t="s">
        <v>224</v>
      </c>
      <c r="N43" s="16">
        <v>2024</v>
      </c>
      <c r="O43" s="16">
        <v>2025</v>
      </c>
      <c r="P43" s="105">
        <v>20</v>
      </c>
      <c r="Q43" s="105" t="s">
        <v>257</v>
      </c>
      <c r="R43" s="17">
        <f t="shared" si="0"/>
        <v>2035</v>
      </c>
      <c r="S43" s="16" t="s">
        <v>63</v>
      </c>
      <c r="T43" s="16"/>
      <c r="U43" s="17">
        <f t="shared" si="1"/>
        <v>2035</v>
      </c>
      <c r="V43" s="392"/>
      <c r="W43" s="392"/>
      <c r="X43" s="392"/>
      <c r="Y43" s="392"/>
    </row>
    <row r="44" spans="1:25" s="2" customFormat="1" ht="30.2" customHeight="1" x14ac:dyDescent="0.2">
      <c r="A44" s="397"/>
      <c r="B44" s="397"/>
      <c r="C44" s="392"/>
      <c r="D44" s="393"/>
      <c r="E44" s="393"/>
      <c r="F44" s="68" t="s">
        <v>88</v>
      </c>
      <c r="G44" s="396"/>
      <c r="H44" s="396"/>
      <c r="I44" s="396"/>
      <c r="J44" s="106">
        <v>1</v>
      </c>
      <c r="K44" s="103">
        <v>18</v>
      </c>
      <c r="L44" s="104">
        <v>3</v>
      </c>
      <c r="M44" s="67" t="s">
        <v>224</v>
      </c>
      <c r="N44" s="16">
        <v>2024</v>
      </c>
      <c r="O44" s="16">
        <v>2025</v>
      </c>
      <c r="P44" s="105">
        <v>20</v>
      </c>
      <c r="Q44" s="105" t="s">
        <v>257</v>
      </c>
      <c r="R44" s="17">
        <f t="shared" si="0"/>
        <v>2035</v>
      </c>
      <c r="S44" s="16" t="s">
        <v>63</v>
      </c>
      <c r="T44" s="16"/>
      <c r="U44" s="17">
        <f t="shared" si="1"/>
        <v>2035</v>
      </c>
      <c r="V44" s="392"/>
      <c r="W44" s="392"/>
      <c r="X44" s="392"/>
      <c r="Y44" s="392"/>
    </row>
    <row r="45" spans="1:25" s="2" customFormat="1" ht="30.2" customHeight="1" x14ac:dyDescent="0.2">
      <c r="A45" s="397"/>
      <c r="B45" s="397"/>
      <c r="C45" s="392"/>
      <c r="D45" s="393" t="s">
        <v>264</v>
      </c>
      <c r="E45" s="393" t="s">
        <v>123</v>
      </c>
      <c r="F45" s="68" t="s">
        <v>88</v>
      </c>
      <c r="G45" s="396" t="s">
        <v>208</v>
      </c>
      <c r="H45" s="396" t="s">
        <v>256</v>
      </c>
      <c r="I45" s="396" t="s">
        <v>215</v>
      </c>
      <c r="J45" s="106">
        <v>45</v>
      </c>
      <c r="K45" s="103">
        <v>57</v>
      </c>
      <c r="L45" s="104">
        <v>4</v>
      </c>
      <c r="M45" s="67" t="s">
        <v>224</v>
      </c>
      <c r="N45" s="16">
        <v>2024</v>
      </c>
      <c r="O45" s="16">
        <v>2025</v>
      </c>
      <c r="P45" s="105">
        <v>20</v>
      </c>
      <c r="Q45" s="105" t="s">
        <v>257</v>
      </c>
      <c r="R45" s="17">
        <f t="shared" si="0"/>
        <v>2035</v>
      </c>
      <c r="S45" s="16" t="s">
        <v>63</v>
      </c>
      <c r="T45" s="16"/>
      <c r="U45" s="17">
        <f t="shared" si="1"/>
        <v>2035</v>
      </c>
      <c r="V45" s="392"/>
      <c r="W45" s="392"/>
      <c r="X45" s="392"/>
      <c r="Y45" s="392"/>
    </row>
    <row r="46" spans="1:25" s="2" customFormat="1" ht="30.2" customHeight="1" x14ac:dyDescent="0.2">
      <c r="A46" s="397"/>
      <c r="B46" s="397"/>
      <c r="C46" s="392"/>
      <c r="D46" s="393"/>
      <c r="E46" s="393"/>
      <c r="F46" s="68" t="s">
        <v>88</v>
      </c>
      <c r="G46" s="396"/>
      <c r="H46" s="396"/>
      <c r="I46" s="396"/>
      <c r="J46" s="106">
        <v>4.5</v>
      </c>
      <c r="K46" s="103">
        <v>32</v>
      </c>
      <c r="L46" s="104">
        <v>3.5</v>
      </c>
      <c r="M46" s="67" t="s">
        <v>224</v>
      </c>
      <c r="N46" s="16">
        <v>2024</v>
      </c>
      <c r="O46" s="16">
        <v>2025</v>
      </c>
      <c r="P46" s="105">
        <v>20</v>
      </c>
      <c r="Q46" s="105" t="s">
        <v>257</v>
      </c>
      <c r="R46" s="17">
        <f t="shared" si="0"/>
        <v>2035</v>
      </c>
      <c r="S46" s="16" t="s">
        <v>63</v>
      </c>
      <c r="T46" s="16"/>
      <c r="U46" s="17">
        <f t="shared" si="1"/>
        <v>2035</v>
      </c>
      <c r="V46" s="392"/>
      <c r="W46" s="392"/>
      <c r="X46" s="392"/>
      <c r="Y46" s="392"/>
    </row>
    <row r="47" spans="1:25" s="2" customFormat="1" ht="30.2" customHeight="1" x14ac:dyDescent="0.2">
      <c r="A47" s="397"/>
      <c r="B47" s="397"/>
      <c r="C47" s="392"/>
      <c r="D47" s="393"/>
      <c r="E47" s="393"/>
      <c r="F47" s="68" t="s">
        <v>88</v>
      </c>
      <c r="G47" s="396"/>
      <c r="H47" s="396"/>
      <c r="I47" s="396"/>
      <c r="J47" s="106">
        <v>0.5</v>
      </c>
      <c r="K47" s="103">
        <v>18</v>
      </c>
      <c r="L47" s="104">
        <v>3</v>
      </c>
      <c r="M47" s="67" t="s">
        <v>224</v>
      </c>
      <c r="N47" s="16">
        <v>2024</v>
      </c>
      <c r="O47" s="16">
        <v>2025</v>
      </c>
      <c r="P47" s="105">
        <v>20</v>
      </c>
      <c r="Q47" s="105" t="s">
        <v>257</v>
      </c>
      <c r="R47" s="17">
        <f t="shared" si="0"/>
        <v>2035</v>
      </c>
      <c r="S47" s="16" t="s">
        <v>63</v>
      </c>
      <c r="T47" s="16"/>
      <c r="U47" s="17">
        <f t="shared" si="1"/>
        <v>2035</v>
      </c>
      <c r="V47" s="392"/>
      <c r="W47" s="392"/>
      <c r="X47" s="392"/>
      <c r="Y47" s="392"/>
    </row>
    <row r="48" spans="1:25" s="2" customFormat="1" ht="30.2" customHeight="1" x14ac:dyDescent="0.2">
      <c r="A48" s="397"/>
      <c r="B48" s="397"/>
      <c r="C48" s="392"/>
      <c r="D48" s="393" t="s">
        <v>265</v>
      </c>
      <c r="E48" s="393" t="s">
        <v>123</v>
      </c>
      <c r="F48" s="68" t="s">
        <v>88</v>
      </c>
      <c r="G48" s="396" t="s">
        <v>208</v>
      </c>
      <c r="H48" s="396" t="s">
        <v>256</v>
      </c>
      <c r="I48" s="396" t="s">
        <v>215</v>
      </c>
      <c r="J48" s="106">
        <v>0.2</v>
      </c>
      <c r="K48" s="103">
        <v>18</v>
      </c>
      <c r="L48" s="104">
        <v>3.5</v>
      </c>
      <c r="M48" s="67" t="s">
        <v>224</v>
      </c>
      <c r="N48" s="16">
        <v>2024</v>
      </c>
      <c r="O48" s="16">
        <v>2025</v>
      </c>
      <c r="P48" s="105">
        <v>20</v>
      </c>
      <c r="Q48" s="105" t="s">
        <v>257</v>
      </c>
      <c r="R48" s="17">
        <f t="shared" si="0"/>
        <v>2035</v>
      </c>
      <c r="S48" s="16" t="s">
        <v>63</v>
      </c>
      <c r="T48" s="16"/>
      <c r="U48" s="17">
        <f t="shared" si="1"/>
        <v>2035</v>
      </c>
      <c r="V48" s="392"/>
      <c r="W48" s="392"/>
      <c r="X48" s="392"/>
      <c r="Y48" s="392"/>
    </row>
    <row r="49" spans="1:25" s="2" customFormat="1" ht="30.2" customHeight="1" x14ac:dyDescent="0.2">
      <c r="A49" s="397"/>
      <c r="B49" s="397"/>
      <c r="C49" s="392"/>
      <c r="D49" s="393"/>
      <c r="E49" s="393"/>
      <c r="F49" s="68" t="s">
        <v>88</v>
      </c>
      <c r="G49" s="396"/>
      <c r="H49" s="396"/>
      <c r="I49" s="396"/>
      <c r="J49" s="106">
        <v>2</v>
      </c>
      <c r="K49" s="103">
        <v>32</v>
      </c>
      <c r="L49" s="104">
        <v>3.5</v>
      </c>
      <c r="M49" s="67" t="s">
        <v>224</v>
      </c>
      <c r="N49" s="16">
        <v>2024</v>
      </c>
      <c r="O49" s="16">
        <v>2025</v>
      </c>
      <c r="P49" s="105">
        <v>20</v>
      </c>
      <c r="Q49" s="105" t="s">
        <v>257</v>
      </c>
      <c r="R49" s="17">
        <f t="shared" si="0"/>
        <v>2035</v>
      </c>
      <c r="S49" s="16" t="s">
        <v>63</v>
      </c>
      <c r="T49" s="16"/>
      <c r="U49" s="17">
        <f t="shared" si="1"/>
        <v>2035</v>
      </c>
      <c r="V49" s="392"/>
      <c r="W49" s="392"/>
      <c r="X49" s="392"/>
      <c r="Y49" s="392"/>
    </row>
    <row r="50" spans="1:25" s="2" customFormat="1" ht="30.2" customHeight="1" x14ac:dyDescent="0.2">
      <c r="A50" s="397"/>
      <c r="B50" s="397"/>
      <c r="C50" s="392"/>
      <c r="D50" s="393"/>
      <c r="E50" s="393"/>
      <c r="F50" s="68" t="s">
        <v>88</v>
      </c>
      <c r="G50" s="396"/>
      <c r="H50" s="396"/>
      <c r="I50" s="396"/>
      <c r="J50" s="106">
        <v>3</v>
      </c>
      <c r="K50" s="103">
        <v>57</v>
      </c>
      <c r="L50" s="104">
        <v>4</v>
      </c>
      <c r="M50" s="67" t="s">
        <v>224</v>
      </c>
      <c r="N50" s="16">
        <v>2024</v>
      </c>
      <c r="O50" s="16">
        <v>2025</v>
      </c>
      <c r="P50" s="105">
        <v>20</v>
      </c>
      <c r="Q50" s="105" t="s">
        <v>257</v>
      </c>
      <c r="R50" s="17">
        <f t="shared" si="0"/>
        <v>2035</v>
      </c>
      <c r="S50" s="16" t="s">
        <v>63</v>
      </c>
      <c r="T50" s="16"/>
      <c r="U50" s="17">
        <f t="shared" si="1"/>
        <v>2035</v>
      </c>
      <c r="V50" s="392"/>
      <c r="W50" s="392"/>
      <c r="X50" s="392"/>
      <c r="Y50" s="392"/>
    </row>
    <row r="51" spans="1:25" s="2" customFormat="1" ht="30.2" customHeight="1" x14ac:dyDescent="0.2">
      <c r="A51" s="397">
        <v>7</v>
      </c>
      <c r="B51" s="397" t="s">
        <v>269</v>
      </c>
      <c r="C51" s="393" t="s">
        <v>270</v>
      </c>
      <c r="D51" s="68" t="s">
        <v>271</v>
      </c>
      <c r="E51" s="68" t="s">
        <v>123</v>
      </c>
      <c r="F51" s="68" t="s">
        <v>88</v>
      </c>
      <c r="G51" s="67" t="s">
        <v>238</v>
      </c>
      <c r="H51" s="67" t="s">
        <v>266</v>
      </c>
      <c r="I51" s="67" t="s">
        <v>272</v>
      </c>
      <c r="J51" s="106">
        <v>100.6</v>
      </c>
      <c r="K51" s="103">
        <v>219</v>
      </c>
      <c r="L51" s="104">
        <v>6</v>
      </c>
      <c r="M51" s="67" t="s">
        <v>224</v>
      </c>
      <c r="N51" s="16">
        <v>2024</v>
      </c>
      <c r="O51" s="16">
        <v>2025</v>
      </c>
      <c r="P51" s="105">
        <v>20</v>
      </c>
      <c r="Q51" s="105" t="s">
        <v>257</v>
      </c>
      <c r="R51" s="17">
        <f t="shared" si="0"/>
        <v>2035</v>
      </c>
      <c r="S51" s="16" t="s">
        <v>63</v>
      </c>
      <c r="T51" s="16"/>
      <c r="U51" s="17">
        <f t="shared" si="1"/>
        <v>2035</v>
      </c>
      <c r="V51" s="393">
        <v>61</v>
      </c>
      <c r="W51" s="393">
        <v>24</v>
      </c>
      <c r="X51" s="393">
        <v>85</v>
      </c>
      <c r="Y51" s="393" t="s">
        <v>7003</v>
      </c>
    </row>
    <row r="52" spans="1:25" s="2" customFormat="1" ht="30.2" customHeight="1" x14ac:dyDescent="0.2">
      <c r="A52" s="397"/>
      <c r="B52" s="397"/>
      <c r="C52" s="393"/>
      <c r="D52" s="68" t="s">
        <v>273</v>
      </c>
      <c r="E52" s="68" t="s">
        <v>123</v>
      </c>
      <c r="F52" s="68" t="s">
        <v>88</v>
      </c>
      <c r="G52" s="67" t="s">
        <v>238</v>
      </c>
      <c r="H52" s="67" t="s">
        <v>266</v>
      </c>
      <c r="I52" s="67" t="s">
        <v>272</v>
      </c>
      <c r="J52" s="106">
        <v>3.3</v>
      </c>
      <c r="K52" s="103">
        <v>57</v>
      </c>
      <c r="L52" s="104">
        <v>4</v>
      </c>
      <c r="M52" s="67" t="s">
        <v>224</v>
      </c>
      <c r="N52" s="16">
        <v>2024</v>
      </c>
      <c r="O52" s="16">
        <v>2025</v>
      </c>
      <c r="P52" s="105">
        <v>20</v>
      </c>
      <c r="Q52" s="105" t="s">
        <v>257</v>
      </c>
      <c r="R52" s="17">
        <f t="shared" si="0"/>
        <v>2035</v>
      </c>
      <c r="S52" s="16" t="s">
        <v>63</v>
      </c>
      <c r="T52" s="16"/>
      <c r="U52" s="17">
        <f t="shared" si="1"/>
        <v>2035</v>
      </c>
      <c r="V52" s="393"/>
      <c r="W52" s="393"/>
      <c r="X52" s="393"/>
      <c r="Y52" s="393"/>
    </row>
    <row r="53" spans="1:25" s="2" customFormat="1" ht="30.2" customHeight="1" x14ac:dyDescent="0.2">
      <c r="A53" s="397"/>
      <c r="B53" s="397"/>
      <c r="C53" s="393"/>
      <c r="D53" s="68" t="s">
        <v>274</v>
      </c>
      <c r="E53" s="68" t="s">
        <v>123</v>
      </c>
      <c r="F53" s="68" t="s">
        <v>88</v>
      </c>
      <c r="G53" s="67" t="s">
        <v>238</v>
      </c>
      <c r="H53" s="67" t="s">
        <v>266</v>
      </c>
      <c r="I53" s="67" t="s">
        <v>272</v>
      </c>
      <c r="J53" s="106">
        <v>0.7</v>
      </c>
      <c r="K53" s="103">
        <v>159</v>
      </c>
      <c r="L53" s="104">
        <v>5</v>
      </c>
      <c r="M53" s="67" t="s">
        <v>224</v>
      </c>
      <c r="N53" s="16">
        <v>2024</v>
      </c>
      <c r="O53" s="16">
        <v>2025</v>
      </c>
      <c r="P53" s="105">
        <v>20</v>
      </c>
      <c r="Q53" s="105" t="s">
        <v>257</v>
      </c>
      <c r="R53" s="17">
        <f t="shared" si="0"/>
        <v>2035</v>
      </c>
      <c r="S53" s="16" t="s">
        <v>63</v>
      </c>
      <c r="T53" s="16"/>
      <c r="U53" s="17">
        <f t="shared" si="1"/>
        <v>2035</v>
      </c>
      <c r="V53" s="393"/>
      <c r="W53" s="393"/>
      <c r="X53" s="393"/>
      <c r="Y53" s="393"/>
    </row>
    <row r="54" spans="1:25" s="2" customFormat="1" ht="30.2" customHeight="1" x14ac:dyDescent="0.2">
      <c r="A54" s="397"/>
      <c r="B54" s="397"/>
      <c r="C54" s="393"/>
      <c r="D54" s="396" t="s">
        <v>275</v>
      </c>
      <c r="E54" s="393" t="s">
        <v>123</v>
      </c>
      <c r="F54" s="68" t="s">
        <v>88</v>
      </c>
      <c r="G54" s="396" t="s">
        <v>238</v>
      </c>
      <c r="H54" s="396" t="s">
        <v>266</v>
      </c>
      <c r="I54" s="67" t="s">
        <v>272</v>
      </c>
      <c r="J54" s="106">
        <v>10.5</v>
      </c>
      <c r="K54" s="103">
        <v>159</v>
      </c>
      <c r="L54" s="104">
        <v>5</v>
      </c>
      <c r="M54" s="67" t="s">
        <v>224</v>
      </c>
      <c r="N54" s="16">
        <v>2024</v>
      </c>
      <c r="O54" s="16">
        <v>2025</v>
      </c>
      <c r="P54" s="105">
        <v>20</v>
      </c>
      <c r="Q54" s="105" t="s">
        <v>257</v>
      </c>
      <c r="R54" s="17">
        <f t="shared" si="0"/>
        <v>2035</v>
      </c>
      <c r="S54" s="16" t="s">
        <v>63</v>
      </c>
      <c r="T54" s="16"/>
      <c r="U54" s="17">
        <f t="shared" si="1"/>
        <v>2035</v>
      </c>
      <c r="V54" s="393"/>
      <c r="W54" s="393"/>
      <c r="X54" s="393"/>
      <c r="Y54" s="393"/>
    </row>
    <row r="55" spans="1:25" s="2" customFormat="1" ht="30.2" customHeight="1" x14ac:dyDescent="0.2">
      <c r="A55" s="397"/>
      <c r="B55" s="397"/>
      <c r="C55" s="393"/>
      <c r="D55" s="396"/>
      <c r="E55" s="393"/>
      <c r="F55" s="68" t="s">
        <v>88</v>
      </c>
      <c r="G55" s="396"/>
      <c r="H55" s="396"/>
      <c r="I55" s="67" t="s">
        <v>272</v>
      </c>
      <c r="J55" s="106">
        <v>0.2</v>
      </c>
      <c r="K55" s="103">
        <v>32</v>
      </c>
      <c r="L55" s="104">
        <v>3.5</v>
      </c>
      <c r="M55" s="67" t="s">
        <v>224</v>
      </c>
      <c r="N55" s="16">
        <v>2024</v>
      </c>
      <c r="O55" s="16">
        <v>2025</v>
      </c>
      <c r="P55" s="105">
        <v>20</v>
      </c>
      <c r="Q55" s="105" t="s">
        <v>257</v>
      </c>
      <c r="R55" s="17">
        <f t="shared" si="0"/>
        <v>2035</v>
      </c>
      <c r="S55" s="16" t="s">
        <v>63</v>
      </c>
      <c r="T55" s="16"/>
      <c r="U55" s="17">
        <f t="shared" si="1"/>
        <v>2035</v>
      </c>
      <c r="V55" s="393"/>
      <c r="W55" s="393"/>
      <c r="X55" s="393"/>
      <c r="Y55" s="393"/>
    </row>
    <row r="56" spans="1:25" s="2" customFormat="1" ht="30.2" customHeight="1" x14ac:dyDescent="0.2">
      <c r="A56" s="397"/>
      <c r="B56" s="397"/>
      <c r="C56" s="393"/>
      <c r="D56" s="68" t="s">
        <v>276</v>
      </c>
      <c r="E56" s="68" t="s">
        <v>123</v>
      </c>
      <c r="F56" s="68" t="s">
        <v>88</v>
      </c>
      <c r="G56" s="67" t="s">
        <v>238</v>
      </c>
      <c r="H56" s="67" t="s">
        <v>266</v>
      </c>
      <c r="I56" s="67" t="s">
        <v>272</v>
      </c>
      <c r="J56" s="106">
        <v>1.9</v>
      </c>
      <c r="K56" s="103">
        <v>57</v>
      </c>
      <c r="L56" s="104">
        <v>4</v>
      </c>
      <c r="M56" s="67" t="s">
        <v>224</v>
      </c>
      <c r="N56" s="16">
        <v>2024</v>
      </c>
      <c r="O56" s="16">
        <v>2025</v>
      </c>
      <c r="P56" s="105">
        <v>20</v>
      </c>
      <c r="Q56" s="105" t="s">
        <v>257</v>
      </c>
      <c r="R56" s="17">
        <f t="shared" si="0"/>
        <v>2035</v>
      </c>
      <c r="S56" s="16" t="s">
        <v>63</v>
      </c>
      <c r="T56" s="16"/>
      <c r="U56" s="17">
        <f t="shared" si="1"/>
        <v>2035</v>
      </c>
      <c r="V56" s="393"/>
      <c r="W56" s="393"/>
      <c r="X56" s="393"/>
      <c r="Y56" s="393"/>
    </row>
    <row r="57" spans="1:25" s="2" customFormat="1" ht="30.2" customHeight="1" x14ac:dyDescent="0.2">
      <c r="A57" s="397"/>
      <c r="B57" s="397"/>
      <c r="C57" s="393"/>
      <c r="D57" s="68" t="s">
        <v>277</v>
      </c>
      <c r="E57" s="68" t="s">
        <v>123</v>
      </c>
      <c r="F57" s="68" t="s">
        <v>88</v>
      </c>
      <c r="G57" s="67" t="s">
        <v>238</v>
      </c>
      <c r="H57" s="67" t="s">
        <v>266</v>
      </c>
      <c r="I57" s="67" t="s">
        <v>272</v>
      </c>
      <c r="J57" s="106">
        <v>1.2</v>
      </c>
      <c r="K57" s="103">
        <v>57</v>
      </c>
      <c r="L57" s="104">
        <v>4</v>
      </c>
      <c r="M57" s="67" t="s">
        <v>224</v>
      </c>
      <c r="N57" s="16">
        <v>2024</v>
      </c>
      <c r="O57" s="16">
        <v>2025</v>
      </c>
      <c r="P57" s="105">
        <v>20</v>
      </c>
      <c r="Q57" s="105" t="s">
        <v>257</v>
      </c>
      <c r="R57" s="17">
        <f t="shared" si="0"/>
        <v>2035</v>
      </c>
      <c r="S57" s="16" t="s">
        <v>63</v>
      </c>
      <c r="T57" s="16"/>
      <c r="U57" s="17">
        <f t="shared" si="1"/>
        <v>2035</v>
      </c>
      <c r="V57" s="393"/>
      <c r="W57" s="393"/>
      <c r="X57" s="393"/>
      <c r="Y57" s="393"/>
    </row>
    <row r="58" spans="1:25" s="2" customFormat="1" ht="30.2" customHeight="1" x14ac:dyDescent="0.2">
      <c r="A58" s="397"/>
      <c r="B58" s="397"/>
      <c r="C58" s="393"/>
      <c r="D58" s="393" t="s">
        <v>278</v>
      </c>
      <c r="E58" s="393" t="s">
        <v>123</v>
      </c>
      <c r="F58" s="68" t="s">
        <v>88</v>
      </c>
      <c r="G58" s="396" t="s">
        <v>238</v>
      </c>
      <c r="H58" s="396" t="s">
        <v>266</v>
      </c>
      <c r="I58" s="67" t="s">
        <v>272</v>
      </c>
      <c r="J58" s="106">
        <v>10.5</v>
      </c>
      <c r="K58" s="103">
        <v>159</v>
      </c>
      <c r="L58" s="104">
        <v>5</v>
      </c>
      <c r="M58" s="67" t="s">
        <v>224</v>
      </c>
      <c r="N58" s="16">
        <v>2024</v>
      </c>
      <c r="O58" s="16">
        <v>2025</v>
      </c>
      <c r="P58" s="105">
        <v>20</v>
      </c>
      <c r="Q58" s="105" t="s">
        <v>257</v>
      </c>
      <c r="R58" s="17">
        <f t="shared" si="0"/>
        <v>2035</v>
      </c>
      <c r="S58" s="16" t="s">
        <v>63</v>
      </c>
      <c r="T58" s="16"/>
      <c r="U58" s="17">
        <f t="shared" ref="U58:U121" si="2">IFERROR(IF(S58="",R58,S58+T58),R58)</f>
        <v>2035</v>
      </c>
      <c r="V58" s="393"/>
      <c r="W58" s="393"/>
      <c r="X58" s="393"/>
      <c r="Y58" s="393"/>
    </row>
    <row r="59" spans="1:25" s="2" customFormat="1" ht="30.2" customHeight="1" x14ac:dyDescent="0.2">
      <c r="A59" s="397"/>
      <c r="B59" s="397"/>
      <c r="C59" s="393"/>
      <c r="D59" s="393"/>
      <c r="E59" s="393"/>
      <c r="F59" s="68" t="s">
        <v>88</v>
      </c>
      <c r="G59" s="396"/>
      <c r="H59" s="396"/>
      <c r="I59" s="67" t="s">
        <v>272</v>
      </c>
      <c r="J59" s="106">
        <v>0.2</v>
      </c>
      <c r="K59" s="103">
        <v>32</v>
      </c>
      <c r="L59" s="104">
        <v>3.5</v>
      </c>
      <c r="M59" s="67" t="s">
        <v>224</v>
      </c>
      <c r="N59" s="16">
        <v>2024</v>
      </c>
      <c r="O59" s="16">
        <v>2025</v>
      </c>
      <c r="P59" s="105">
        <v>20</v>
      </c>
      <c r="Q59" s="105" t="s">
        <v>257</v>
      </c>
      <c r="R59" s="17">
        <f t="shared" si="0"/>
        <v>2035</v>
      </c>
      <c r="S59" s="16" t="s">
        <v>63</v>
      </c>
      <c r="T59" s="16"/>
      <c r="U59" s="17">
        <f t="shared" si="2"/>
        <v>2035</v>
      </c>
      <c r="V59" s="393"/>
      <c r="W59" s="393"/>
      <c r="X59" s="393"/>
      <c r="Y59" s="393"/>
    </row>
    <row r="60" spans="1:25" s="2" customFormat="1" ht="30.2" customHeight="1" x14ac:dyDescent="0.2">
      <c r="A60" s="397"/>
      <c r="B60" s="397"/>
      <c r="C60" s="393"/>
      <c r="D60" s="68" t="s">
        <v>279</v>
      </c>
      <c r="E60" s="68" t="s">
        <v>123</v>
      </c>
      <c r="F60" s="68" t="s">
        <v>88</v>
      </c>
      <c r="G60" s="67" t="s">
        <v>238</v>
      </c>
      <c r="H60" s="67" t="s">
        <v>266</v>
      </c>
      <c r="I60" s="67" t="s">
        <v>272</v>
      </c>
      <c r="J60" s="106">
        <v>0.7</v>
      </c>
      <c r="K60" s="103">
        <v>159</v>
      </c>
      <c r="L60" s="104">
        <v>5</v>
      </c>
      <c r="M60" s="67" t="s">
        <v>224</v>
      </c>
      <c r="N60" s="16">
        <v>2024</v>
      </c>
      <c r="O60" s="16">
        <v>2025</v>
      </c>
      <c r="P60" s="105">
        <v>20</v>
      </c>
      <c r="Q60" s="105" t="s">
        <v>257</v>
      </c>
      <c r="R60" s="17">
        <f t="shared" si="0"/>
        <v>2035</v>
      </c>
      <c r="S60" s="16" t="s">
        <v>63</v>
      </c>
      <c r="T60" s="16"/>
      <c r="U60" s="17">
        <f t="shared" si="2"/>
        <v>2035</v>
      </c>
      <c r="V60" s="393"/>
      <c r="W60" s="393"/>
      <c r="X60" s="393"/>
      <c r="Y60" s="393"/>
    </row>
    <row r="61" spans="1:25" s="2" customFormat="1" ht="30.2" customHeight="1" x14ac:dyDescent="0.2">
      <c r="A61" s="397"/>
      <c r="B61" s="397"/>
      <c r="C61" s="393"/>
      <c r="D61" s="68" t="s">
        <v>280</v>
      </c>
      <c r="E61" s="68" t="s">
        <v>123</v>
      </c>
      <c r="F61" s="68" t="s">
        <v>88</v>
      </c>
      <c r="G61" s="67" t="s">
        <v>238</v>
      </c>
      <c r="H61" s="67" t="s">
        <v>266</v>
      </c>
      <c r="I61" s="67" t="s">
        <v>272</v>
      </c>
      <c r="J61" s="106">
        <v>1.9</v>
      </c>
      <c r="K61" s="103">
        <v>57</v>
      </c>
      <c r="L61" s="104">
        <v>4</v>
      </c>
      <c r="M61" s="67" t="s">
        <v>224</v>
      </c>
      <c r="N61" s="16">
        <v>2024</v>
      </c>
      <c r="O61" s="16">
        <v>2025</v>
      </c>
      <c r="P61" s="105">
        <v>20</v>
      </c>
      <c r="Q61" s="105" t="s">
        <v>257</v>
      </c>
      <c r="R61" s="17">
        <f t="shared" si="0"/>
        <v>2035</v>
      </c>
      <c r="S61" s="16" t="s">
        <v>63</v>
      </c>
      <c r="T61" s="16"/>
      <c r="U61" s="17">
        <f t="shared" si="2"/>
        <v>2035</v>
      </c>
      <c r="V61" s="393"/>
      <c r="W61" s="393"/>
      <c r="X61" s="393"/>
      <c r="Y61" s="393"/>
    </row>
    <row r="62" spans="1:25" s="2" customFormat="1" ht="30.2" customHeight="1" x14ac:dyDescent="0.2">
      <c r="A62" s="397"/>
      <c r="B62" s="397"/>
      <c r="C62" s="393"/>
      <c r="D62" s="393" t="s">
        <v>281</v>
      </c>
      <c r="E62" s="393" t="s">
        <v>123</v>
      </c>
      <c r="F62" s="68" t="s">
        <v>88</v>
      </c>
      <c r="G62" s="396" t="s">
        <v>238</v>
      </c>
      <c r="H62" s="396" t="s">
        <v>266</v>
      </c>
      <c r="I62" s="67" t="s">
        <v>272</v>
      </c>
      <c r="J62" s="106">
        <v>10.5</v>
      </c>
      <c r="K62" s="103">
        <v>159</v>
      </c>
      <c r="L62" s="104">
        <v>5</v>
      </c>
      <c r="M62" s="67" t="s">
        <v>224</v>
      </c>
      <c r="N62" s="16">
        <v>2024</v>
      </c>
      <c r="O62" s="16">
        <v>2025</v>
      </c>
      <c r="P62" s="105">
        <v>20</v>
      </c>
      <c r="Q62" s="105" t="s">
        <v>257</v>
      </c>
      <c r="R62" s="17">
        <f t="shared" si="0"/>
        <v>2035</v>
      </c>
      <c r="S62" s="16" t="s">
        <v>63</v>
      </c>
      <c r="T62" s="16"/>
      <c r="U62" s="17">
        <f t="shared" si="2"/>
        <v>2035</v>
      </c>
      <c r="V62" s="393"/>
      <c r="W62" s="393"/>
      <c r="X62" s="393"/>
      <c r="Y62" s="393"/>
    </row>
    <row r="63" spans="1:25" s="2" customFormat="1" ht="30.2" customHeight="1" x14ac:dyDescent="0.2">
      <c r="A63" s="397"/>
      <c r="B63" s="397"/>
      <c r="C63" s="393"/>
      <c r="D63" s="393"/>
      <c r="E63" s="393"/>
      <c r="F63" s="68" t="s">
        <v>88</v>
      </c>
      <c r="G63" s="396"/>
      <c r="H63" s="396"/>
      <c r="I63" s="67" t="s">
        <v>272</v>
      </c>
      <c r="J63" s="106">
        <v>0.2</v>
      </c>
      <c r="K63" s="103">
        <v>32</v>
      </c>
      <c r="L63" s="104">
        <v>3.5</v>
      </c>
      <c r="M63" s="67" t="s">
        <v>224</v>
      </c>
      <c r="N63" s="16">
        <v>2024</v>
      </c>
      <c r="O63" s="16">
        <v>2025</v>
      </c>
      <c r="P63" s="105">
        <v>20</v>
      </c>
      <c r="Q63" s="105" t="s">
        <v>257</v>
      </c>
      <c r="R63" s="17">
        <f t="shared" si="0"/>
        <v>2035</v>
      </c>
      <c r="S63" s="16" t="s">
        <v>63</v>
      </c>
      <c r="T63" s="16"/>
      <c r="U63" s="17">
        <f t="shared" si="2"/>
        <v>2035</v>
      </c>
      <c r="V63" s="393"/>
      <c r="W63" s="393"/>
      <c r="X63" s="393"/>
      <c r="Y63" s="393"/>
    </row>
    <row r="64" spans="1:25" s="2" customFormat="1" ht="30.2" customHeight="1" x14ac:dyDescent="0.2">
      <c r="A64" s="397"/>
      <c r="B64" s="397"/>
      <c r="C64" s="393"/>
      <c r="D64" s="68" t="s">
        <v>282</v>
      </c>
      <c r="E64" s="68" t="s">
        <v>123</v>
      </c>
      <c r="F64" s="68" t="s">
        <v>88</v>
      </c>
      <c r="G64" s="101">
        <v>0.1</v>
      </c>
      <c r="H64" s="101">
        <v>0.08</v>
      </c>
      <c r="I64" s="67" t="s">
        <v>272</v>
      </c>
      <c r="J64" s="102">
        <v>0.7</v>
      </c>
      <c r="K64" s="103">
        <v>159</v>
      </c>
      <c r="L64" s="104">
        <v>5</v>
      </c>
      <c r="M64" s="67" t="s">
        <v>224</v>
      </c>
      <c r="N64" s="16">
        <v>2024</v>
      </c>
      <c r="O64" s="16">
        <v>2025</v>
      </c>
      <c r="P64" s="105">
        <v>20</v>
      </c>
      <c r="Q64" s="105" t="s">
        <v>257</v>
      </c>
      <c r="R64" s="17">
        <f t="shared" si="0"/>
        <v>2035</v>
      </c>
      <c r="S64" s="16" t="s">
        <v>63</v>
      </c>
      <c r="T64" s="16"/>
      <c r="U64" s="17">
        <f t="shared" si="2"/>
        <v>2035</v>
      </c>
      <c r="V64" s="393"/>
      <c r="W64" s="393"/>
      <c r="X64" s="393"/>
      <c r="Y64" s="393"/>
    </row>
    <row r="65" spans="1:25" s="2" customFormat="1" ht="30.2" customHeight="1" x14ac:dyDescent="0.2">
      <c r="A65" s="397"/>
      <c r="B65" s="397"/>
      <c r="C65" s="393"/>
      <c r="D65" s="68" t="s">
        <v>283</v>
      </c>
      <c r="E65" s="68" t="s">
        <v>123</v>
      </c>
      <c r="F65" s="68" t="s">
        <v>88</v>
      </c>
      <c r="G65" s="67" t="s">
        <v>238</v>
      </c>
      <c r="H65" s="67" t="s">
        <v>266</v>
      </c>
      <c r="I65" s="67" t="s">
        <v>272</v>
      </c>
      <c r="J65" s="106">
        <v>1.9</v>
      </c>
      <c r="K65" s="103">
        <v>57</v>
      </c>
      <c r="L65" s="104">
        <v>4</v>
      </c>
      <c r="M65" s="67" t="s">
        <v>224</v>
      </c>
      <c r="N65" s="16">
        <v>2024</v>
      </c>
      <c r="O65" s="16">
        <v>2025</v>
      </c>
      <c r="P65" s="105">
        <v>20</v>
      </c>
      <c r="Q65" s="105" t="s">
        <v>257</v>
      </c>
      <c r="R65" s="17">
        <f t="shared" si="0"/>
        <v>2035</v>
      </c>
      <c r="S65" s="16" t="s">
        <v>63</v>
      </c>
      <c r="T65" s="16"/>
      <c r="U65" s="17">
        <f t="shared" si="2"/>
        <v>2035</v>
      </c>
      <c r="V65" s="393"/>
      <c r="W65" s="393"/>
      <c r="X65" s="393"/>
      <c r="Y65" s="393"/>
    </row>
    <row r="66" spans="1:25" s="2" customFormat="1" ht="30.2" customHeight="1" x14ac:dyDescent="0.2">
      <c r="A66" s="397"/>
      <c r="B66" s="397"/>
      <c r="C66" s="393"/>
      <c r="D66" s="68" t="s">
        <v>284</v>
      </c>
      <c r="E66" s="68" t="s">
        <v>123</v>
      </c>
      <c r="F66" s="68" t="s">
        <v>88</v>
      </c>
      <c r="G66" s="101">
        <v>0.1</v>
      </c>
      <c r="H66" s="101">
        <v>0.08</v>
      </c>
      <c r="I66" s="67" t="s">
        <v>272</v>
      </c>
      <c r="J66" s="102">
        <v>0.7</v>
      </c>
      <c r="K66" s="103">
        <v>159</v>
      </c>
      <c r="L66" s="104">
        <v>5</v>
      </c>
      <c r="M66" s="67" t="s">
        <v>224</v>
      </c>
      <c r="N66" s="16">
        <v>2024</v>
      </c>
      <c r="O66" s="16">
        <v>2025</v>
      </c>
      <c r="P66" s="105">
        <v>20</v>
      </c>
      <c r="Q66" s="105" t="s">
        <v>257</v>
      </c>
      <c r="R66" s="17">
        <f t="shared" si="0"/>
        <v>2035</v>
      </c>
      <c r="S66" s="16" t="s">
        <v>63</v>
      </c>
      <c r="T66" s="16"/>
      <c r="U66" s="17">
        <f t="shared" si="2"/>
        <v>2035</v>
      </c>
      <c r="V66" s="393"/>
      <c r="W66" s="393"/>
      <c r="X66" s="393"/>
      <c r="Y66" s="393"/>
    </row>
    <row r="67" spans="1:25" s="2" customFormat="1" ht="30.2" customHeight="1" x14ac:dyDescent="0.2">
      <c r="A67" s="397"/>
      <c r="B67" s="397"/>
      <c r="C67" s="393"/>
      <c r="D67" s="393" t="s">
        <v>285</v>
      </c>
      <c r="E67" s="393" t="s">
        <v>123</v>
      </c>
      <c r="F67" s="68" t="s">
        <v>88</v>
      </c>
      <c r="G67" s="396" t="s">
        <v>238</v>
      </c>
      <c r="H67" s="396" t="s">
        <v>266</v>
      </c>
      <c r="I67" s="67" t="s">
        <v>272</v>
      </c>
      <c r="J67" s="106">
        <v>10.5</v>
      </c>
      <c r="K67" s="103">
        <v>159</v>
      </c>
      <c r="L67" s="104">
        <v>5</v>
      </c>
      <c r="M67" s="67" t="s">
        <v>224</v>
      </c>
      <c r="N67" s="16">
        <v>2024</v>
      </c>
      <c r="O67" s="16">
        <v>2025</v>
      </c>
      <c r="P67" s="105">
        <v>20</v>
      </c>
      <c r="Q67" s="105" t="s">
        <v>257</v>
      </c>
      <c r="R67" s="17">
        <f t="shared" si="0"/>
        <v>2035</v>
      </c>
      <c r="S67" s="16" t="s">
        <v>63</v>
      </c>
      <c r="T67" s="16"/>
      <c r="U67" s="17">
        <f t="shared" si="2"/>
        <v>2035</v>
      </c>
      <c r="V67" s="393"/>
      <c r="W67" s="393"/>
      <c r="X67" s="393"/>
      <c r="Y67" s="393"/>
    </row>
    <row r="68" spans="1:25" s="2" customFormat="1" ht="30.2" customHeight="1" x14ac:dyDescent="0.2">
      <c r="A68" s="397"/>
      <c r="B68" s="397"/>
      <c r="C68" s="393"/>
      <c r="D68" s="393"/>
      <c r="E68" s="393"/>
      <c r="F68" s="68" t="s">
        <v>88</v>
      </c>
      <c r="G68" s="396"/>
      <c r="H68" s="396"/>
      <c r="I68" s="67" t="s">
        <v>272</v>
      </c>
      <c r="J68" s="106">
        <v>0.2</v>
      </c>
      <c r="K68" s="103">
        <v>32</v>
      </c>
      <c r="L68" s="104">
        <v>3.5</v>
      </c>
      <c r="M68" s="67" t="s">
        <v>224</v>
      </c>
      <c r="N68" s="16">
        <v>2024</v>
      </c>
      <c r="O68" s="16">
        <v>2025</v>
      </c>
      <c r="P68" s="105">
        <v>20</v>
      </c>
      <c r="Q68" s="105" t="s">
        <v>257</v>
      </c>
      <c r="R68" s="17">
        <f t="shared" si="0"/>
        <v>2035</v>
      </c>
      <c r="S68" s="16" t="s">
        <v>63</v>
      </c>
      <c r="T68" s="16"/>
      <c r="U68" s="17">
        <f t="shared" si="2"/>
        <v>2035</v>
      </c>
      <c r="V68" s="393"/>
      <c r="W68" s="393"/>
      <c r="X68" s="393"/>
      <c r="Y68" s="393"/>
    </row>
    <row r="69" spans="1:25" s="2" customFormat="1" ht="30.2" customHeight="1" x14ac:dyDescent="0.2">
      <c r="A69" s="397"/>
      <c r="B69" s="397"/>
      <c r="C69" s="393"/>
      <c r="D69" s="68" t="s">
        <v>286</v>
      </c>
      <c r="E69" s="68" t="s">
        <v>123</v>
      </c>
      <c r="F69" s="68" t="s">
        <v>88</v>
      </c>
      <c r="G69" s="67" t="s">
        <v>238</v>
      </c>
      <c r="H69" s="67" t="s">
        <v>266</v>
      </c>
      <c r="I69" s="67" t="s">
        <v>272</v>
      </c>
      <c r="J69" s="106">
        <v>1.9</v>
      </c>
      <c r="K69" s="103">
        <v>57</v>
      </c>
      <c r="L69" s="104">
        <v>5</v>
      </c>
      <c r="M69" s="67" t="s">
        <v>224</v>
      </c>
      <c r="N69" s="16">
        <v>2024</v>
      </c>
      <c r="O69" s="16">
        <v>2025</v>
      </c>
      <c r="P69" s="105">
        <v>20</v>
      </c>
      <c r="Q69" s="105" t="s">
        <v>257</v>
      </c>
      <c r="R69" s="17">
        <f t="shared" si="0"/>
        <v>2035</v>
      </c>
      <c r="S69" s="16" t="s">
        <v>63</v>
      </c>
      <c r="T69" s="16"/>
      <c r="U69" s="17">
        <f t="shared" si="2"/>
        <v>2035</v>
      </c>
      <c r="V69" s="393"/>
      <c r="W69" s="393"/>
      <c r="X69" s="393"/>
      <c r="Y69" s="393"/>
    </row>
    <row r="70" spans="1:25" s="2" customFormat="1" ht="30.2" customHeight="1" x14ac:dyDescent="0.2">
      <c r="A70" s="397"/>
      <c r="B70" s="397"/>
      <c r="C70" s="393"/>
      <c r="D70" s="68" t="s">
        <v>287</v>
      </c>
      <c r="E70" s="68" t="s">
        <v>123</v>
      </c>
      <c r="F70" s="68" t="s">
        <v>88</v>
      </c>
      <c r="G70" s="101">
        <v>0.1</v>
      </c>
      <c r="H70" s="101">
        <v>0.08</v>
      </c>
      <c r="I70" s="67" t="s">
        <v>272</v>
      </c>
      <c r="J70" s="102">
        <v>0.6</v>
      </c>
      <c r="K70" s="103">
        <v>159</v>
      </c>
      <c r="L70" s="104">
        <v>5</v>
      </c>
      <c r="M70" s="67" t="s">
        <v>224</v>
      </c>
      <c r="N70" s="16">
        <v>2024</v>
      </c>
      <c r="O70" s="16">
        <v>2025</v>
      </c>
      <c r="P70" s="105">
        <v>20</v>
      </c>
      <c r="Q70" s="105" t="s">
        <v>257</v>
      </c>
      <c r="R70" s="17">
        <f t="shared" si="0"/>
        <v>2035</v>
      </c>
      <c r="S70" s="16" t="s">
        <v>63</v>
      </c>
      <c r="T70" s="16"/>
      <c r="U70" s="17">
        <f t="shared" si="2"/>
        <v>2035</v>
      </c>
      <c r="V70" s="393"/>
      <c r="W70" s="393"/>
      <c r="X70" s="393"/>
      <c r="Y70" s="393"/>
    </row>
    <row r="71" spans="1:25" s="2" customFormat="1" ht="30.2" customHeight="1" x14ac:dyDescent="0.2">
      <c r="A71" s="397"/>
      <c r="B71" s="397"/>
      <c r="C71" s="393"/>
      <c r="D71" s="393" t="s">
        <v>288</v>
      </c>
      <c r="E71" s="393" t="s">
        <v>123</v>
      </c>
      <c r="F71" s="68" t="s">
        <v>88</v>
      </c>
      <c r="G71" s="396" t="s">
        <v>238</v>
      </c>
      <c r="H71" s="396" t="s">
        <v>266</v>
      </c>
      <c r="I71" s="67" t="s">
        <v>272</v>
      </c>
      <c r="J71" s="106">
        <v>10.5</v>
      </c>
      <c r="K71" s="103">
        <v>159</v>
      </c>
      <c r="L71" s="104">
        <v>5</v>
      </c>
      <c r="M71" s="67" t="s">
        <v>224</v>
      </c>
      <c r="N71" s="16">
        <v>2024</v>
      </c>
      <c r="O71" s="16">
        <v>2025</v>
      </c>
      <c r="P71" s="105">
        <v>20</v>
      </c>
      <c r="Q71" s="105" t="s">
        <v>257</v>
      </c>
      <c r="R71" s="17">
        <f t="shared" si="0"/>
        <v>2035</v>
      </c>
      <c r="S71" s="16" t="s">
        <v>63</v>
      </c>
      <c r="T71" s="16"/>
      <c r="U71" s="17">
        <f t="shared" si="2"/>
        <v>2035</v>
      </c>
      <c r="V71" s="393"/>
      <c r="W71" s="393"/>
      <c r="X71" s="393"/>
      <c r="Y71" s="393"/>
    </row>
    <row r="72" spans="1:25" s="2" customFormat="1" ht="30.2" customHeight="1" x14ac:dyDescent="0.2">
      <c r="A72" s="397"/>
      <c r="B72" s="397"/>
      <c r="C72" s="393"/>
      <c r="D72" s="393"/>
      <c r="E72" s="393"/>
      <c r="F72" s="68" t="s">
        <v>88</v>
      </c>
      <c r="G72" s="396"/>
      <c r="H72" s="396"/>
      <c r="I72" s="67" t="s">
        <v>272</v>
      </c>
      <c r="J72" s="106">
        <v>0.2</v>
      </c>
      <c r="K72" s="103">
        <v>32</v>
      </c>
      <c r="L72" s="104">
        <v>3.5</v>
      </c>
      <c r="M72" s="67" t="s">
        <v>224</v>
      </c>
      <c r="N72" s="16">
        <v>2024</v>
      </c>
      <c r="O72" s="16">
        <v>2025</v>
      </c>
      <c r="P72" s="105">
        <v>20</v>
      </c>
      <c r="Q72" s="105" t="s">
        <v>257</v>
      </c>
      <c r="R72" s="17">
        <f t="shared" si="0"/>
        <v>2035</v>
      </c>
      <c r="S72" s="16" t="s">
        <v>63</v>
      </c>
      <c r="T72" s="16"/>
      <c r="U72" s="17">
        <f t="shared" si="2"/>
        <v>2035</v>
      </c>
      <c r="V72" s="393"/>
      <c r="W72" s="393"/>
      <c r="X72" s="393"/>
      <c r="Y72" s="393"/>
    </row>
    <row r="73" spans="1:25" s="2" customFormat="1" ht="30.2" customHeight="1" x14ac:dyDescent="0.2">
      <c r="A73" s="397"/>
      <c r="B73" s="397"/>
      <c r="C73" s="393"/>
      <c r="D73" s="68" t="s">
        <v>289</v>
      </c>
      <c r="E73" s="105" t="s">
        <v>123</v>
      </c>
      <c r="F73" s="68" t="s">
        <v>88</v>
      </c>
      <c r="G73" s="67" t="s">
        <v>238</v>
      </c>
      <c r="H73" s="67" t="s">
        <v>266</v>
      </c>
      <c r="I73" s="67" t="s">
        <v>272</v>
      </c>
      <c r="J73" s="106">
        <v>1.9</v>
      </c>
      <c r="K73" s="103">
        <v>57</v>
      </c>
      <c r="L73" s="104">
        <v>5</v>
      </c>
      <c r="M73" s="67" t="s">
        <v>224</v>
      </c>
      <c r="N73" s="16">
        <v>2024</v>
      </c>
      <c r="O73" s="16">
        <v>2025</v>
      </c>
      <c r="P73" s="105">
        <v>20</v>
      </c>
      <c r="Q73" s="105" t="s">
        <v>257</v>
      </c>
      <c r="R73" s="17">
        <f t="shared" si="0"/>
        <v>2035</v>
      </c>
      <c r="S73" s="16" t="s">
        <v>63</v>
      </c>
      <c r="T73" s="16"/>
      <c r="U73" s="17">
        <f t="shared" si="2"/>
        <v>2035</v>
      </c>
      <c r="V73" s="393"/>
      <c r="W73" s="393"/>
      <c r="X73" s="393"/>
      <c r="Y73" s="393"/>
    </row>
    <row r="74" spans="1:25" s="2" customFormat="1" ht="30.2" customHeight="1" x14ac:dyDescent="0.2">
      <c r="A74" s="397"/>
      <c r="B74" s="397"/>
      <c r="C74" s="393"/>
      <c r="D74" s="68" t="s">
        <v>290</v>
      </c>
      <c r="E74" s="68" t="s">
        <v>123</v>
      </c>
      <c r="F74" s="68" t="s">
        <v>88</v>
      </c>
      <c r="G74" s="101">
        <v>0.1</v>
      </c>
      <c r="H74" s="101">
        <v>0.08</v>
      </c>
      <c r="I74" s="67" t="s">
        <v>272</v>
      </c>
      <c r="J74" s="102">
        <v>0.5</v>
      </c>
      <c r="K74" s="103">
        <v>159</v>
      </c>
      <c r="L74" s="104">
        <v>5</v>
      </c>
      <c r="M74" s="67" t="s">
        <v>224</v>
      </c>
      <c r="N74" s="16">
        <v>2024</v>
      </c>
      <c r="O74" s="16">
        <v>2025</v>
      </c>
      <c r="P74" s="105">
        <v>20</v>
      </c>
      <c r="Q74" s="105" t="s">
        <v>257</v>
      </c>
      <c r="R74" s="17">
        <f t="shared" ref="R74:R137" si="3">IF(M74="","",M74+P74)</f>
        <v>2035</v>
      </c>
      <c r="S74" s="16" t="s">
        <v>63</v>
      </c>
      <c r="T74" s="16"/>
      <c r="U74" s="17">
        <f t="shared" si="2"/>
        <v>2035</v>
      </c>
      <c r="V74" s="393"/>
      <c r="W74" s="393"/>
      <c r="X74" s="393"/>
      <c r="Y74" s="393"/>
    </row>
    <row r="75" spans="1:25" s="2" customFormat="1" ht="30.2" customHeight="1" x14ac:dyDescent="0.2">
      <c r="A75" s="397"/>
      <c r="B75" s="397"/>
      <c r="C75" s="393"/>
      <c r="D75" s="393" t="s">
        <v>291</v>
      </c>
      <c r="E75" s="397" t="s">
        <v>123</v>
      </c>
      <c r="F75" s="68" t="s">
        <v>88</v>
      </c>
      <c r="G75" s="396" t="s">
        <v>238</v>
      </c>
      <c r="H75" s="396" t="s">
        <v>266</v>
      </c>
      <c r="I75" s="67" t="s">
        <v>272</v>
      </c>
      <c r="J75" s="106">
        <v>10.5</v>
      </c>
      <c r="K75" s="103">
        <v>159</v>
      </c>
      <c r="L75" s="104">
        <v>5</v>
      </c>
      <c r="M75" s="67" t="s">
        <v>224</v>
      </c>
      <c r="N75" s="16">
        <v>2024</v>
      </c>
      <c r="O75" s="16">
        <v>2025</v>
      </c>
      <c r="P75" s="105">
        <v>20</v>
      </c>
      <c r="Q75" s="105" t="s">
        <v>257</v>
      </c>
      <c r="R75" s="17">
        <f t="shared" si="3"/>
        <v>2035</v>
      </c>
      <c r="S75" s="16" t="s">
        <v>63</v>
      </c>
      <c r="T75" s="16"/>
      <c r="U75" s="17">
        <f t="shared" si="2"/>
        <v>2035</v>
      </c>
      <c r="V75" s="393"/>
      <c r="W75" s="393"/>
      <c r="X75" s="393"/>
      <c r="Y75" s="393"/>
    </row>
    <row r="76" spans="1:25" s="2" customFormat="1" ht="30.2" customHeight="1" x14ac:dyDescent="0.2">
      <c r="A76" s="397"/>
      <c r="B76" s="397"/>
      <c r="C76" s="393"/>
      <c r="D76" s="393"/>
      <c r="E76" s="397"/>
      <c r="F76" s="68" t="s">
        <v>88</v>
      </c>
      <c r="G76" s="396"/>
      <c r="H76" s="396"/>
      <c r="I76" s="67" t="s">
        <v>272</v>
      </c>
      <c r="J76" s="106">
        <v>0.2</v>
      </c>
      <c r="K76" s="103">
        <v>32</v>
      </c>
      <c r="L76" s="104">
        <v>3.5</v>
      </c>
      <c r="M76" s="67" t="s">
        <v>224</v>
      </c>
      <c r="N76" s="16">
        <v>2024</v>
      </c>
      <c r="O76" s="16">
        <v>2025</v>
      </c>
      <c r="P76" s="105">
        <v>20</v>
      </c>
      <c r="Q76" s="105" t="s">
        <v>257</v>
      </c>
      <c r="R76" s="17">
        <f t="shared" si="3"/>
        <v>2035</v>
      </c>
      <c r="S76" s="16" t="s">
        <v>63</v>
      </c>
      <c r="T76" s="16"/>
      <c r="U76" s="17">
        <f t="shared" si="2"/>
        <v>2035</v>
      </c>
      <c r="V76" s="393"/>
      <c r="W76" s="393"/>
      <c r="X76" s="393"/>
      <c r="Y76" s="393"/>
    </row>
    <row r="77" spans="1:25" s="2" customFormat="1" ht="30.2" customHeight="1" x14ac:dyDescent="0.2">
      <c r="A77" s="397"/>
      <c r="B77" s="397"/>
      <c r="C77" s="393"/>
      <c r="D77" s="68" t="s">
        <v>292</v>
      </c>
      <c r="E77" s="105" t="s">
        <v>123</v>
      </c>
      <c r="F77" s="68" t="s">
        <v>88</v>
      </c>
      <c r="G77" s="105">
        <v>0.1</v>
      </c>
      <c r="H77" s="105">
        <v>0.08</v>
      </c>
      <c r="I77" s="67" t="s">
        <v>272</v>
      </c>
      <c r="J77" s="102">
        <v>1.9</v>
      </c>
      <c r="K77" s="109">
        <v>57</v>
      </c>
      <c r="L77" s="102">
        <v>4</v>
      </c>
      <c r="M77" s="67" t="s">
        <v>224</v>
      </c>
      <c r="N77" s="16">
        <v>2024</v>
      </c>
      <c r="O77" s="16">
        <v>2025</v>
      </c>
      <c r="P77" s="105">
        <v>20</v>
      </c>
      <c r="Q77" s="105" t="s">
        <v>257</v>
      </c>
      <c r="R77" s="17">
        <f t="shared" si="3"/>
        <v>2035</v>
      </c>
      <c r="S77" s="16" t="s">
        <v>63</v>
      </c>
      <c r="T77" s="16"/>
      <c r="U77" s="17">
        <f t="shared" si="2"/>
        <v>2035</v>
      </c>
      <c r="V77" s="393"/>
      <c r="W77" s="393"/>
      <c r="X77" s="393"/>
      <c r="Y77" s="393"/>
    </row>
    <row r="78" spans="1:25" s="2" customFormat="1" ht="30.2" customHeight="1" x14ac:dyDescent="0.2">
      <c r="A78" s="397"/>
      <c r="B78" s="397"/>
      <c r="C78" s="393"/>
      <c r="D78" s="393" t="s">
        <v>293</v>
      </c>
      <c r="E78" s="393" t="s">
        <v>123</v>
      </c>
      <c r="F78" s="68" t="s">
        <v>88</v>
      </c>
      <c r="G78" s="395">
        <v>0.1</v>
      </c>
      <c r="H78" s="395">
        <v>0.08</v>
      </c>
      <c r="I78" s="67" t="s">
        <v>272</v>
      </c>
      <c r="J78" s="102">
        <v>2.2000000000000002</v>
      </c>
      <c r="K78" s="103">
        <v>57</v>
      </c>
      <c r="L78" s="104">
        <v>4</v>
      </c>
      <c r="M78" s="67" t="s">
        <v>224</v>
      </c>
      <c r="N78" s="16">
        <v>2024</v>
      </c>
      <c r="O78" s="16">
        <v>2025</v>
      </c>
      <c r="P78" s="105">
        <v>20</v>
      </c>
      <c r="Q78" s="105" t="s">
        <v>257</v>
      </c>
      <c r="R78" s="17">
        <f t="shared" si="3"/>
        <v>2035</v>
      </c>
      <c r="S78" s="16" t="s">
        <v>63</v>
      </c>
      <c r="T78" s="16"/>
      <c r="U78" s="17">
        <f t="shared" si="2"/>
        <v>2035</v>
      </c>
      <c r="V78" s="393"/>
      <c r="W78" s="393"/>
      <c r="X78" s="393"/>
      <c r="Y78" s="393"/>
    </row>
    <row r="79" spans="1:25" s="2" customFormat="1" ht="30.2" customHeight="1" x14ac:dyDescent="0.2">
      <c r="A79" s="397"/>
      <c r="B79" s="397"/>
      <c r="C79" s="393"/>
      <c r="D79" s="393"/>
      <c r="E79" s="393"/>
      <c r="F79" s="68" t="s">
        <v>88</v>
      </c>
      <c r="G79" s="395"/>
      <c r="H79" s="395"/>
      <c r="I79" s="67" t="s">
        <v>272</v>
      </c>
      <c r="J79" s="102">
        <v>2.4</v>
      </c>
      <c r="K79" s="103">
        <v>32</v>
      </c>
      <c r="L79" s="104">
        <v>3.5</v>
      </c>
      <c r="M79" s="67" t="s">
        <v>224</v>
      </c>
      <c r="N79" s="16">
        <v>2024</v>
      </c>
      <c r="O79" s="16">
        <v>2025</v>
      </c>
      <c r="P79" s="105">
        <v>20</v>
      </c>
      <c r="Q79" s="105" t="s">
        <v>257</v>
      </c>
      <c r="R79" s="17">
        <f t="shared" si="3"/>
        <v>2035</v>
      </c>
      <c r="S79" s="16" t="s">
        <v>63</v>
      </c>
      <c r="T79" s="16"/>
      <c r="U79" s="17">
        <f t="shared" si="2"/>
        <v>2035</v>
      </c>
      <c r="V79" s="393"/>
      <c r="W79" s="393"/>
      <c r="X79" s="393"/>
      <c r="Y79" s="393"/>
    </row>
    <row r="80" spans="1:25" s="2" customFormat="1" ht="30.2" customHeight="1" x14ac:dyDescent="0.2">
      <c r="A80" s="397"/>
      <c r="B80" s="397"/>
      <c r="C80" s="393"/>
      <c r="D80" s="68" t="s">
        <v>294</v>
      </c>
      <c r="E80" s="68" t="s">
        <v>123</v>
      </c>
      <c r="F80" s="68" t="s">
        <v>88</v>
      </c>
      <c r="G80" s="101">
        <v>0.1</v>
      </c>
      <c r="H80" s="101">
        <v>0.08</v>
      </c>
      <c r="I80" s="67" t="s">
        <v>272</v>
      </c>
      <c r="J80" s="102">
        <v>3</v>
      </c>
      <c r="K80" s="103">
        <v>57</v>
      </c>
      <c r="L80" s="104">
        <v>4</v>
      </c>
      <c r="M80" s="67" t="s">
        <v>224</v>
      </c>
      <c r="N80" s="16">
        <v>2024</v>
      </c>
      <c r="O80" s="16">
        <v>2025</v>
      </c>
      <c r="P80" s="105">
        <v>20</v>
      </c>
      <c r="Q80" s="105" t="s">
        <v>257</v>
      </c>
      <c r="R80" s="17">
        <f t="shared" si="3"/>
        <v>2035</v>
      </c>
      <c r="S80" s="16" t="s">
        <v>63</v>
      </c>
      <c r="T80" s="16"/>
      <c r="U80" s="17">
        <f t="shared" si="2"/>
        <v>2035</v>
      </c>
      <c r="V80" s="393"/>
      <c r="W80" s="393"/>
      <c r="X80" s="393"/>
      <c r="Y80" s="393"/>
    </row>
    <row r="81" spans="1:25" s="2" customFormat="1" ht="30.2" customHeight="1" x14ac:dyDescent="0.2">
      <c r="A81" s="397"/>
      <c r="B81" s="397"/>
      <c r="C81" s="393"/>
      <c r="D81" s="393" t="s">
        <v>295</v>
      </c>
      <c r="E81" s="393" t="s">
        <v>123</v>
      </c>
      <c r="F81" s="68" t="s">
        <v>88</v>
      </c>
      <c r="G81" s="395">
        <v>0.1</v>
      </c>
      <c r="H81" s="395">
        <v>0.08</v>
      </c>
      <c r="I81" s="67" t="s">
        <v>272</v>
      </c>
      <c r="J81" s="102">
        <v>11.5</v>
      </c>
      <c r="K81" s="103">
        <v>57</v>
      </c>
      <c r="L81" s="104">
        <v>4</v>
      </c>
      <c r="M81" s="67" t="s">
        <v>224</v>
      </c>
      <c r="N81" s="16">
        <v>2024</v>
      </c>
      <c r="O81" s="16">
        <v>2025</v>
      </c>
      <c r="P81" s="105">
        <v>20</v>
      </c>
      <c r="Q81" s="105" t="s">
        <v>257</v>
      </c>
      <c r="R81" s="17">
        <f t="shared" si="3"/>
        <v>2035</v>
      </c>
      <c r="S81" s="16" t="s">
        <v>63</v>
      </c>
      <c r="T81" s="16"/>
      <c r="U81" s="17">
        <f t="shared" si="2"/>
        <v>2035</v>
      </c>
      <c r="V81" s="393"/>
      <c r="W81" s="393"/>
      <c r="X81" s="393"/>
      <c r="Y81" s="393"/>
    </row>
    <row r="82" spans="1:25" s="2" customFormat="1" ht="30.2" customHeight="1" x14ac:dyDescent="0.2">
      <c r="A82" s="397"/>
      <c r="B82" s="397"/>
      <c r="C82" s="393"/>
      <c r="D82" s="393"/>
      <c r="E82" s="393"/>
      <c r="F82" s="68" t="s">
        <v>88</v>
      </c>
      <c r="G82" s="395"/>
      <c r="H82" s="395"/>
      <c r="I82" s="67" t="s">
        <v>272</v>
      </c>
      <c r="J82" s="102">
        <v>1</v>
      </c>
      <c r="K82" s="103">
        <v>32</v>
      </c>
      <c r="L82" s="104">
        <v>3.5</v>
      </c>
      <c r="M82" s="67" t="s">
        <v>224</v>
      </c>
      <c r="N82" s="16">
        <v>2024</v>
      </c>
      <c r="O82" s="16">
        <v>2025</v>
      </c>
      <c r="P82" s="105">
        <v>20</v>
      </c>
      <c r="Q82" s="105" t="s">
        <v>257</v>
      </c>
      <c r="R82" s="17">
        <f t="shared" si="3"/>
        <v>2035</v>
      </c>
      <c r="S82" s="16" t="s">
        <v>63</v>
      </c>
      <c r="T82" s="16"/>
      <c r="U82" s="17">
        <f t="shared" si="2"/>
        <v>2035</v>
      </c>
      <c r="V82" s="393"/>
      <c r="W82" s="393"/>
      <c r="X82" s="393"/>
      <c r="Y82" s="393"/>
    </row>
    <row r="83" spans="1:25" s="2" customFormat="1" ht="30.2" customHeight="1" x14ac:dyDescent="0.2">
      <c r="A83" s="397"/>
      <c r="B83" s="397"/>
      <c r="C83" s="393"/>
      <c r="D83" s="393"/>
      <c r="E83" s="393"/>
      <c r="F83" s="68" t="s">
        <v>88</v>
      </c>
      <c r="G83" s="395"/>
      <c r="H83" s="395"/>
      <c r="I83" s="67" t="s">
        <v>272</v>
      </c>
      <c r="J83" s="102">
        <v>0.9</v>
      </c>
      <c r="K83" s="103">
        <v>18</v>
      </c>
      <c r="L83" s="104">
        <v>3.5</v>
      </c>
      <c r="M83" s="67" t="s">
        <v>224</v>
      </c>
      <c r="N83" s="16">
        <v>2024</v>
      </c>
      <c r="O83" s="16">
        <v>2025</v>
      </c>
      <c r="P83" s="105">
        <v>20</v>
      </c>
      <c r="Q83" s="105" t="s">
        <v>257</v>
      </c>
      <c r="R83" s="17">
        <f t="shared" si="3"/>
        <v>2035</v>
      </c>
      <c r="S83" s="16" t="s">
        <v>63</v>
      </c>
      <c r="T83" s="16"/>
      <c r="U83" s="17">
        <f t="shared" si="2"/>
        <v>2035</v>
      </c>
      <c r="V83" s="393"/>
      <c r="W83" s="393"/>
      <c r="X83" s="393"/>
      <c r="Y83" s="393"/>
    </row>
    <row r="84" spans="1:25" s="2" customFormat="1" ht="30.2" customHeight="1" x14ac:dyDescent="0.2">
      <c r="A84" s="397"/>
      <c r="B84" s="397"/>
      <c r="C84" s="393"/>
      <c r="D84" s="68" t="s">
        <v>296</v>
      </c>
      <c r="E84" s="105" t="s">
        <v>123</v>
      </c>
      <c r="F84" s="68" t="s">
        <v>88</v>
      </c>
      <c r="G84" s="101">
        <v>0.1</v>
      </c>
      <c r="H84" s="101">
        <v>0.08</v>
      </c>
      <c r="I84" s="67" t="s">
        <v>272</v>
      </c>
      <c r="J84" s="104">
        <v>12.5</v>
      </c>
      <c r="K84" s="103">
        <v>57</v>
      </c>
      <c r="L84" s="104">
        <v>4</v>
      </c>
      <c r="M84" s="67" t="s">
        <v>224</v>
      </c>
      <c r="N84" s="16">
        <v>2024</v>
      </c>
      <c r="O84" s="16">
        <v>2025</v>
      </c>
      <c r="P84" s="105">
        <v>20</v>
      </c>
      <c r="Q84" s="105" t="s">
        <v>257</v>
      </c>
      <c r="R84" s="17">
        <f t="shared" si="3"/>
        <v>2035</v>
      </c>
      <c r="S84" s="16" t="s">
        <v>63</v>
      </c>
      <c r="T84" s="16"/>
      <c r="U84" s="17">
        <f t="shared" si="2"/>
        <v>2035</v>
      </c>
      <c r="V84" s="393"/>
      <c r="W84" s="393"/>
      <c r="X84" s="393"/>
      <c r="Y84" s="393"/>
    </row>
    <row r="85" spans="1:25" s="2" customFormat="1" ht="30.2" customHeight="1" x14ac:dyDescent="0.2">
      <c r="A85" s="397"/>
      <c r="B85" s="397"/>
      <c r="C85" s="393"/>
      <c r="D85" s="393" t="s">
        <v>297</v>
      </c>
      <c r="E85" s="393" t="s">
        <v>123</v>
      </c>
      <c r="F85" s="68" t="s">
        <v>88</v>
      </c>
      <c r="G85" s="395">
        <v>0.1</v>
      </c>
      <c r="H85" s="395">
        <v>0.08</v>
      </c>
      <c r="I85" s="67" t="s">
        <v>272</v>
      </c>
      <c r="J85" s="102">
        <v>5.5</v>
      </c>
      <c r="K85" s="103">
        <v>57</v>
      </c>
      <c r="L85" s="104">
        <v>4</v>
      </c>
      <c r="M85" s="67" t="s">
        <v>224</v>
      </c>
      <c r="N85" s="16">
        <v>2024</v>
      </c>
      <c r="O85" s="16">
        <v>2025</v>
      </c>
      <c r="P85" s="105">
        <v>20</v>
      </c>
      <c r="Q85" s="105" t="s">
        <v>257</v>
      </c>
      <c r="R85" s="17">
        <f t="shared" si="3"/>
        <v>2035</v>
      </c>
      <c r="S85" s="16" t="s">
        <v>63</v>
      </c>
      <c r="T85" s="16"/>
      <c r="U85" s="17">
        <f t="shared" si="2"/>
        <v>2035</v>
      </c>
      <c r="V85" s="393"/>
      <c r="W85" s="393"/>
      <c r="X85" s="393"/>
      <c r="Y85" s="393"/>
    </row>
    <row r="86" spans="1:25" s="2" customFormat="1" ht="30.2" customHeight="1" x14ac:dyDescent="0.2">
      <c r="A86" s="397"/>
      <c r="B86" s="397"/>
      <c r="C86" s="393"/>
      <c r="D86" s="393"/>
      <c r="E86" s="393"/>
      <c r="F86" s="68" t="s">
        <v>88</v>
      </c>
      <c r="G86" s="395"/>
      <c r="H86" s="395"/>
      <c r="I86" s="67" t="s">
        <v>272</v>
      </c>
      <c r="J86" s="102">
        <v>1</v>
      </c>
      <c r="K86" s="103">
        <v>32</v>
      </c>
      <c r="L86" s="104">
        <v>3.5</v>
      </c>
      <c r="M86" s="67" t="s">
        <v>224</v>
      </c>
      <c r="N86" s="16">
        <v>2024</v>
      </c>
      <c r="O86" s="16">
        <v>2025</v>
      </c>
      <c r="P86" s="105">
        <v>20</v>
      </c>
      <c r="Q86" s="105" t="s">
        <v>257</v>
      </c>
      <c r="R86" s="17">
        <f t="shared" si="3"/>
        <v>2035</v>
      </c>
      <c r="S86" s="16" t="s">
        <v>63</v>
      </c>
      <c r="T86" s="16"/>
      <c r="U86" s="17">
        <f t="shared" si="2"/>
        <v>2035</v>
      </c>
      <c r="V86" s="393"/>
      <c r="W86" s="393"/>
      <c r="X86" s="393"/>
      <c r="Y86" s="393"/>
    </row>
    <row r="87" spans="1:25" s="2" customFormat="1" ht="30.2" customHeight="1" x14ac:dyDescent="0.2">
      <c r="A87" s="397"/>
      <c r="B87" s="397"/>
      <c r="C87" s="393"/>
      <c r="D87" s="393"/>
      <c r="E87" s="393"/>
      <c r="F87" s="68" t="s">
        <v>88</v>
      </c>
      <c r="G87" s="395"/>
      <c r="H87" s="395"/>
      <c r="I87" s="67" t="s">
        <v>272</v>
      </c>
      <c r="J87" s="102">
        <v>0.9</v>
      </c>
      <c r="K87" s="103">
        <v>18</v>
      </c>
      <c r="L87" s="104">
        <v>3.5</v>
      </c>
      <c r="M87" s="67" t="s">
        <v>224</v>
      </c>
      <c r="N87" s="16">
        <v>2024</v>
      </c>
      <c r="O87" s="16">
        <v>2025</v>
      </c>
      <c r="P87" s="105">
        <v>20</v>
      </c>
      <c r="Q87" s="105" t="s">
        <v>257</v>
      </c>
      <c r="R87" s="17">
        <f t="shared" si="3"/>
        <v>2035</v>
      </c>
      <c r="S87" s="16" t="s">
        <v>63</v>
      </c>
      <c r="T87" s="16"/>
      <c r="U87" s="17">
        <f t="shared" si="2"/>
        <v>2035</v>
      </c>
      <c r="V87" s="393"/>
      <c r="W87" s="393"/>
      <c r="X87" s="393"/>
      <c r="Y87" s="393"/>
    </row>
    <row r="88" spans="1:25" s="2" customFormat="1" ht="30.2" customHeight="1" x14ac:dyDescent="0.2">
      <c r="A88" s="397"/>
      <c r="B88" s="397"/>
      <c r="C88" s="393"/>
      <c r="D88" s="68" t="s">
        <v>298</v>
      </c>
      <c r="E88" s="68" t="s">
        <v>123</v>
      </c>
      <c r="F88" s="68" t="s">
        <v>88</v>
      </c>
      <c r="G88" s="101">
        <v>0.1</v>
      </c>
      <c r="H88" s="101">
        <v>0.08</v>
      </c>
      <c r="I88" s="67" t="s">
        <v>272</v>
      </c>
      <c r="J88" s="106">
        <v>2.2000000000000002</v>
      </c>
      <c r="K88" s="103">
        <v>57</v>
      </c>
      <c r="L88" s="104">
        <v>4</v>
      </c>
      <c r="M88" s="67" t="s">
        <v>224</v>
      </c>
      <c r="N88" s="16">
        <v>2024</v>
      </c>
      <c r="O88" s="16">
        <v>2025</v>
      </c>
      <c r="P88" s="105">
        <v>20</v>
      </c>
      <c r="Q88" s="105" t="s">
        <v>257</v>
      </c>
      <c r="R88" s="17">
        <f t="shared" si="3"/>
        <v>2035</v>
      </c>
      <c r="S88" s="16" t="s">
        <v>63</v>
      </c>
      <c r="T88" s="16"/>
      <c r="U88" s="17">
        <f t="shared" si="2"/>
        <v>2035</v>
      </c>
      <c r="V88" s="393"/>
      <c r="W88" s="393"/>
      <c r="X88" s="393"/>
      <c r="Y88" s="393"/>
    </row>
    <row r="89" spans="1:25" s="2" customFormat="1" ht="30.2" customHeight="1" x14ac:dyDescent="0.2">
      <c r="A89" s="397"/>
      <c r="B89" s="397"/>
      <c r="C89" s="393"/>
      <c r="D89" s="393" t="s">
        <v>299</v>
      </c>
      <c r="E89" s="393" t="s">
        <v>123</v>
      </c>
      <c r="F89" s="68" t="s">
        <v>88</v>
      </c>
      <c r="G89" s="395">
        <v>0.1</v>
      </c>
      <c r="H89" s="395">
        <v>0.08</v>
      </c>
      <c r="I89" s="67" t="s">
        <v>272</v>
      </c>
      <c r="J89" s="102">
        <v>31.9</v>
      </c>
      <c r="K89" s="103">
        <v>57</v>
      </c>
      <c r="L89" s="104">
        <v>4</v>
      </c>
      <c r="M89" s="67" t="s">
        <v>224</v>
      </c>
      <c r="N89" s="16">
        <v>2024</v>
      </c>
      <c r="O89" s="16">
        <v>2025</v>
      </c>
      <c r="P89" s="105">
        <v>20</v>
      </c>
      <c r="Q89" s="105" t="s">
        <v>257</v>
      </c>
      <c r="R89" s="17">
        <f t="shared" si="3"/>
        <v>2035</v>
      </c>
      <c r="S89" s="16" t="s">
        <v>63</v>
      </c>
      <c r="T89" s="16"/>
      <c r="U89" s="17">
        <f t="shared" si="2"/>
        <v>2035</v>
      </c>
      <c r="V89" s="393"/>
      <c r="W89" s="393"/>
      <c r="X89" s="393"/>
      <c r="Y89" s="393"/>
    </row>
    <row r="90" spans="1:25" s="2" customFormat="1" ht="30.2" customHeight="1" x14ac:dyDescent="0.2">
      <c r="A90" s="397"/>
      <c r="B90" s="397"/>
      <c r="C90" s="393"/>
      <c r="D90" s="393"/>
      <c r="E90" s="393"/>
      <c r="F90" s="68" t="s">
        <v>88</v>
      </c>
      <c r="G90" s="395"/>
      <c r="H90" s="395"/>
      <c r="I90" s="67" t="s">
        <v>272</v>
      </c>
      <c r="J90" s="102">
        <v>6.1</v>
      </c>
      <c r="K90" s="103">
        <v>32</v>
      </c>
      <c r="L90" s="104">
        <v>3.5</v>
      </c>
      <c r="M90" s="67" t="s">
        <v>224</v>
      </c>
      <c r="N90" s="16">
        <v>2024</v>
      </c>
      <c r="O90" s="16">
        <v>2025</v>
      </c>
      <c r="P90" s="105">
        <v>20</v>
      </c>
      <c r="Q90" s="105" t="s">
        <v>257</v>
      </c>
      <c r="R90" s="17">
        <f t="shared" si="3"/>
        <v>2035</v>
      </c>
      <c r="S90" s="16" t="s">
        <v>63</v>
      </c>
      <c r="T90" s="16"/>
      <c r="U90" s="17">
        <f t="shared" si="2"/>
        <v>2035</v>
      </c>
      <c r="V90" s="393"/>
      <c r="W90" s="393"/>
      <c r="X90" s="393"/>
      <c r="Y90" s="393"/>
    </row>
    <row r="91" spans="1:25" s="2" customFormat="1" ht="30.2" customHeight="1" x14ac:dyDescent="0.2">
      <c r="A91" s="397"/>
      <c r="B91" s="397"/>
      <c r="C91" s="393"/>
      <c r="D91" s="68" t="s">
        <v>300</v>
      </c>
      <c r="E91" s="68" t="s">
        <v>123</v>
      </c>
      <c r="F91" s="68" t="s">
        <v>88</v>
      </c>
      <c r="G91" s="101">
        <v>0.1</v>
      </c>
      <c r="H91" s="101">
        <v>0.08</v>
      </c>
      <c r="I91" s="67" t="s">
        <v>272</v>
      </c>
      <c r="J91" s="106">
        <v>3.5</v>
      </c>
      <c r="K91" s="103">
        <v>57</v>
      </c>
      <c r="L91" s="104">
        <v>4</v>
      </c>
      <c r="M91" s="67" t="s">
        <v>224</v>
      </c>
      <c r="N91" s="16">
        <v>2024</v>
      </c>
      <c r="O91" s="16">
        <v>2025</v>
      </c>
      <c r="P91" s="105">
        <v>20</v>
      </c>
      <c r="Q91" s="105" t="s">
        <v>257</v>
      </c>
      <c r="R91" s="17">
        <f t="shared" si="3"/>
        <v>2035</v>
      </c>
      <c r="S91" s="16" t="s">
        <v>63</v>
      </c>
      <c r="T91" s="16"/>
      <c r="U91" s="17">
        <f t="shared" si="2"/>
        <v>2035</v>
      </c>
      <c r="V91" s="393"/>
      <c r="W91" s="393"/>
      <c r="X91" s="393"/>
      <c r="Y91" s="393"/>
    </row>
    <row r="92" spans="1:25" s="2" customFormat="1" ht="30.2" customHeight="1" x14ac:dyDescent="0.2">
      <c r="A92" s="397"/>
      <c r="B92" s="397"/>
      <c r="C92" s="393"/>
      <c r="D92" s="68" t="s">
        <v>301</v>
      </c>
      <c r="E92" s="68" t="s">
        <v>123</v>
      </c>
      <c r="F92" s="68" t="s">
        <v>88</v>
      </c>
      <c r="G92" s="101">
        <v>0.1</v>
      </c>
      <c r="H92" s="101">
        <v>0.08</v>
      </c>
      <c r="I92" s="67" t="s">
        <v>272</v>
      </c>
      <c r="J92" s="106">
        <v>7</v>
      </c>
      <c r="K92" s="103">
        <v>57</v>
      </c>
      <c r="L92" s="104">
        <v>4</v>
      </c>
      <c r="M92" s="67" t="s">
        <v>224</v>
      </c>
      <c r="N92" s="16">
        <v>2024</v>
      </c>
      <c r="O92" s="16">
        <v>2025</v>
      </c>
      <c r="P92" s="105">
        <v>20</v>
      </c>
      <c r="Q92" s="105" t="s">
        <v>257</v>
      </c>
      <c r="R92" s="17">
        <f t="shared" si="3"/>
        <v>2035</v>
      </c>
      <c r="S92" s="16" t="s">
        <v>63</v>
      </c>
      <c r="T92" s="16"/>
      <c r="U92" s="17">
        <f t="shared" si="2"/>
        <v>2035</v>
      </c>
      <c r="V92" s="393"/>
      <c r="W92" s="393"/>
      <c r="X92" s="393"/>
      <c r="Y92" s="393"/>
    </row>
    <row r="93" spans="1:25" s="2" customFormat="1" ht="30.2" customHeight="1" x14ac:dyDescent="0.2">
      <c r="A93" s="397"/>
      <c r="B93" s="397"/>
      <c r="C93" s="393"/>
      <c r="D93" s="68" t="s">
        <v>302</v>
      </c>
      <c r="E93" s="68" t="s">
        <v>123</v>
      </c>
      <c r="F93" s="68" t="s">
        <v>88</v>
      </c>
      <c r="G93" s="101">
        <v>0.1</v>
      </c>
      <c r="H93" s="101">
        <v>0.08</v>
      </c>
      <c r="I93" s="67" t="s">
        <v>272</v>
      </c>
      <c r="J93" s="106">
        <v>85.4</v>
      </c>
      <c r="K93" s="103">
        <v>57</v>
      </c>
      <c r="L93" s="104">
        <v>4</v>
      </c>
      <c r="M93" s="67" t="s">
        <v>224</v>
      </c>
      <c r="N93" s="16">
        <v>2024</v>
      </c>
      <c r="O93" s="16">
        <v>2025</v>
      </c>
      <c r="P93" s="105">
        <v>20</v>
      </c>
      <c r="Q93" s="105" t="s">
        <v>257</v>
      </c>
      <c r="R93" s="17">
        <f t="shared" si="3"/>
        <v>2035</v>
      </c>
      <c r="S93" s="16" t="s">
        <v>63</v>
      </c>
      <c r="T93" s="16"/>
      <c r="U93" s="17">
        <f t="shared" si="2"/>
        <v>2035</v>
      </c>
      <c r="V93" s="393"/>
      <c r="W93" s="393"/>
      <c r="X93" s="393"/>
      <c r="Y93" s="393"/>
    </row>
    <row r="94" spans="1:25" s="2" customFormat="1" ht="30.2" customHeight="1" x14ac:dyDescent="0.2">
      <c r="A94" s="397"/>
      <c r="B94" s="397"/>
      <c r="C94" s="393"/>
      <c r="D94" s="68" t="s">
        <v>303</v>
      </c>
      <c r="E94" s="68" t="s">
        <v>123</v>
      </c>
      <c r="F94" s="68" t="s">
        <v>88</v>
      </c>
      <c r="G94" s="101">
        <v>0.1</v>
      </c>
      <c r="H94" s="101">
        <v>0.08</v>
      </c>
      <c r="I94" s="67" t="s">
        <v>272</v>
      </c>
      <c r="J94" s="106">
        <v>48.7</v>
      </c>
      <c r="K94" s="103">
        <v>57</v>
      </c>
      <c r="L94" s="104">
        <v>4</v>
      </c>
      <c r="M94" s="67" t="s">
        <v>224</v>
      </c>
      <c r="N94" s="16">
        <v>2024</v>
      </c>
      <c r="O94" s="16">
        <v>2025</v>
      </c>
      <c r="P94" s="105">
        <v>20</v>
      </c>
      <c r="Q94" s="105" t="s">
        <v>257</v>
      </c>
      <c r="R94" s="17">
        <f t="shared" si="3"/>
        <v>2035</v>
      </c>
      <c r="S94" s="16" t="s">
        <v>63</v>
      </c>
      <c r="T94" s="16"/>
      <c r="U94" s="17">
        <f t="shared" si="2"/>
        <v>2035</v>
      </c>
      <c r="V94" s="393"/>
      <c r="W94" s="393"/>
      <c r="X94" s="393"/>
      <c r="Y94" s="393"/>
    </row>
    <row r="95" spans="1:25" s="2" customFormat="1" ht="30.2" customHeight="1" x14ac:dyDescent="0.2">
      <c r="A95" s="397"/>
      <c r="B95" s="397"/>
      <c r="C95" s="393"/>
      <c r="D95" s="393" t="s">
        <v>304</v>
      </c>
      <c r="E95" s="393" t="s">
        <v>123</v>
      </c>
      <c r="F95" s="68" t="s">
        <v>88</v>
      </c>
      <c r="G95" s="395">
        <v>0.1</v>
      </c>
      <c r="H95" s="395">
        <v>0.08</v>
      </c>
      <c r="I95" s="67" t="s">
        <v>272</v>
      </c>
      <c r="J95" s="102">
        <v>3.7</v>
      </c>
      <c r="K95" s="103">
        <v>57</v>
      </c>
      <c r="L95" s="104">
        <v>4</v>
      </c>
      <c r="M95" s="67" t="s">
        <v>224</v>
      </c>
      <c r="N95" s="16">
        <v>2024</v>
      </c>
      <c r="O95" s="16">
        <v>2025</v>
      </c>
      <c r="P95" s="105">
        <v>20</v>
      </c>
      <c r="Q95" s="105" t="s">
        <v>257</v>
      </c>
      <c r="R95" s="17">
        <f t="shared" si="3"/>
        <v>2035</v>
      </c>
      <c r="S95" s="16" t="s">
        <v>63</v>
      </c>
      <c r="T95" s="16"/>
      <c r="U95" s="17">
        <f t="shared" si="2"/>
        <v>2035</v>
      </c>
      <c r="V95" s="393"/>
      <c r="W95" s="393"/>
      <c r="X95" s="393"/>
      <c r="Y95" s="393"/>
    </row>
    <row r="96" spans="1:25" s="2" customFormat="1" ht="30.2" customHeight="1" x14ac:dyDescent="0.2">
      <c r="A96" s="397"/>
      <c r="B96" s="397"/>
      <c r="C96" s="393"/>
      <c r="D96" s="393"/>
      <c r="E96" s="393"/>
      <c r="F96" s="68" t="s">
        <v>88</v>
      </c>
      <c r="G96" s="395"/>
      <c r="H96" s="395"/>
      <c r="I96" s="67" t="s">
        <v>272</v>
      </c>
      <c r="J96" s="102">
        <v>0.2</v>
      </c>
      <c r="K96" s="103">
        <v>32</v>
      </c>
      <c r="L96" s="104">
        <v>3.5</v>
      </c>
      <c r="M96" s="67" t="s">
        <v>224</v>
      </c>
      <c r="N96" s="16">
        <v>2024</v>
      </c>
      <c r="O96" s="16">
        <v>2025</v>
      </c>
      <c r="P96" s="105">
        <v>20</v>
      </c>
      <c r="Q96" s="105" t="s">
        <v>257</v>
      </c>
      <c r="R96" s="17">
        <f t="shared" si="3"/>
        <v>2035</v>
      </c>
      <c r="S96" s="16" t="s">
        <v>63</v>
      </c>
      <c r="T96" s="16"/>
      <c r="U96" s="17">
        <f t="shared" si="2"/>
        <v>2035</v>
      </c>
      <c r="V96" s="393"/>
      <c r="W96" s="393"/>
      <c r="X96" s="393"/>
      <c r="Y96" s="393"/>
    </row>
    <row r="97" spans="1:25" s="2" customFormat="1" ht="30.2" customHeight="1" x14ac:dyDescent="0.2">
      <c r="A97" s="397"/>
      <c r="B97" s="397"/>
      <c r="C97" s="393"/>
      <c r="D97" s="68" t="s">
        <v>305</v>
      </c>
      <c r="E97" s="68" t="s">
        <v>123</v>
      </c>
      <c r="F97" s="68" t="s">
        <v>88</v>
      </c>
      <c r="G97" s="67" t="s">
        <v>238</v>
      </c>
      <c r="H97" s="67" t="s">
        <v>266</v>
      </c>
      <c r="I97" s="67" t="s">
        <v>272</v>
      </c>
      <c r="J97" s="106">
        <v>3.3</v>
      </c>
      <c r="K97" s="103">
        <v>325</v>
      </c>
      <c r="L97" s="104">
        <v>8</v>
      </c>
      <c r="M97" s="67" t="s">
        <v>224</v>
      </c>
      <c r="N97" s="16">
        <v>2024</v>
      </c>
      <c r="O97" s="16">
        <v>2025</v>
      </c>
      <c r="P97" s="105">
        <v>20</v>
      </c>
      <c r="Q97" s="105" t="s">
        <v>257</v>
      </c>
      <c r="R97" s="17">
        <f t="shared" si="3"/>
        <v>2035</v>
      </c>
      <c r="S97" s="16" t="s">
        <v>63</v>
      </c>
      <c r="T97" s="16"/>
      <c r="U97" s="17">
        <f t="shared" si="2"/>
        <v>2035</v>
      </c>
      <c r="V97" s="393"/>
      <c r="W97" s="393"/>
      <c r="X97" s="393"/>
      <c r="Y97" s="393"/>
    </row>
    <row r="98" spans="1:25" s="2" customFormat="1" ht="30.2" customHeight="1" x14ac:dyDescent="0.2">
      <c r="A98" s="397"/>
      <c r="B98" s="397"/>
      <c r="C98" s="393"/>
      <c r="D98" s="393" t="s">
        <v>306</v>
      </c>
      <c r="E98" s="393" t="s">
        <v>123</v>
      </c>
      <c r="F98" s="68" t="s">
        <v>88</v>
      </c>
      <c r="G98" s="395">
        <v>0.1</v>
      </c>
      <c r="H98" s="395">
        <v>0.08</v>
      </c>
      <c r="I98" s="67" t="s">
        <v>272</v>
      </c>
      <c r="J98" s="106">
        <v>85.7</v>
      </c>
      <c r="K98" s="103">
        <v>325</v>
      </c>
      <c r="L98" s="104">
        <v>8</v>
      </c>
      <c r="M98" s="67" t="s">
        <v>224</v>
      </c>
      <c r="N98" s="16">
        <v>2024</v>
      </c>
      <c r="O98" s="16">
        <v>2025</v>
      </c>
      <c r="P98" s="105">
        <v>20</v>
      </c>
      <c r="Q98" s="105" t="s">
        <v>257</v>
      </c>
      <c r="R98" s="17">
        <f t="shared" si="3"/>
        <v>2035</v>
      </c>
      <c r="S98" s="16" t="s">
        <v>63</v>
      </c>
      <c r="T98" s="16"/>
      <c r="U98" s="17">
        <f t="shared" si="2"/>
        <v>2035</v>
      </c>
      <c r="V98" s="393"/>
      <c r="W98" s="393"/>
      <c r="X98" s="393"/>
      <c r="Y98" s="393"/>
    </row>
    <row r="99" spans="1:25" s="2" customFormat="1" ht="30.2" customHeight="1" x14ac:dyDescent="0.2">
      <c r="A99" s="397"/>
      <c r="B99" s="397"/>
      <c r="C99" s="393"/>
      <c r="D99" s="393"/>
      <c r="E99" s="393"/>
      <c r="F99" s="68" t="s">
        <v>88</v>
      </c>
      <c r="G99" s="395"/>
      <c r="H99" s="395"/>
      <c r="I99" s="67" t="s">
        <v>272</v>
      </c>
      <c r="J99" s="106">
        <v>0.2</v>
      </c>
      <c r="K99" s="103">
        <v>57</v>
      </c>
      <c r="L99" s="104">
        <v>4</v>
      </c>
      <c r="M99" s="67" t="s">
        <v>224</v>
      </c>
      <c r="N99" s="16">
        <v>2024</v>
      </c>
      <c r="O99" s="16">
        <v>2025</v>
      </c>
      <c r="P99" s="105">
        <v>20</v>
      </c>
      <c r="Q99" s="105" t="s">
        <v>257</v>
      </c>
      <c r="R99" s="17">
        <f t="shared" si="3"/>
        <v>2035</v>
      </c>
      <c r="S99" s="16" t="s">
        <v>63</v>
      </c>
      <c r="T99" s="16"/>
      <c r="U99" s="17">
        <f t="shared" si="2"/>
        <v>2035</v>
      </c>
      <c r="V99" s="393"/>
      <c r="W99" s="393"/>
      <c r="X99" s="393"/>
      <c r="Y99" s="393"/>
    </row>
    <row r="100" spans="1:25" s="2" customFormat="1" ht="30.2" customHeight="1" x14ac:dyDescent="0.2">
      <c r="A100" s="397"/>
      <c r="B100" s="397"/>
      <c r="C100" s="393"/>
      <c r="D100" s="68" t="s">
        <v>307</v>
      </c>
      <c r="E100" s="68" t="s">
        <v>123</v>
      </c>
      <c r="F100" s="68" t="s">
        <v>88</v>
      </c>
      <c r="G100" s="101">
        <v>0.1</v>
      </c>
      <c r="H100" s="101">
        <v>0.08</v>
      </c>
      <c r="I100" s="67" t="s">
        <v>272</v>
      </c>
      <c r="J100" s="102">
        <v>351.8</v>
      </c>
      <c r="K100" s="103">
        <v>325</v>
      </c>
      <c r="L100" s="104">
        <v>8</v>
      </c>
      <c r="M100" s="67" t="s">
        <v>224</v>
      </c>
      <c r="N100" s="16">
        <v>2024</v>
      </c>
      <c r="O100" s="16">
        <v>2025</v>
      </c>
      <c r="P100" s="105">
        <v>20</v>
      </c>
      <c r="Q100" s="105" t="s">
        <v>257</v>
      </c>
      <c r="R100" s="17">
        <f t="shared" si="3"/>
        <v>2035</v>
      </c>
      <c r="S100" s="16" t="s">
        <v>63</v>
      </c>
      <c r="T100" s="16"/>
      <c r="U100" s="17">
        <f t="shared" si="2"/>
        <v>2035</v>
      </c>
      <c r="V100" s="393"/>
      <c r="W100" s="393"/>
      <c r="X100" s="393"/>
      <c r="Y100" s="393"/>
    </row>
    <row r="101" spans="1:25" s="2" customFormat="1" ht="30.2" customHeight="1" x14ac:dyDescent="0.2">
      <c r="A101" s="397"/>
      <c r="B101" s="397"/>
      <c r="C101" s="393"/>
      <c r="D101" s="393" t="s">
        <v>308</v>
      </c>
      <c r="E101" s="397" t="s">
        <v>123</v>
      </c>
      <c r="F101" s="68" t="s">
        <v>88</v>
      </c>
      <c r="G101" s="396" t="s">
        <v>238</v>
      </c>
      <c r="H101" s="396" t="s">
        <v>266</v>
      </c>
      <c r="I101" s="67" t="s">
        <v>272</v>
      </c>
      <c r="J101" s="106">
        <v>9.1</v>
      </c>
      <c r="K101" s="103">
        <v>57</v>
      </c>
      <c r="L101" s="104">
        <v>4</v>
      </c>
      <c r="M101" s="67" t="s">
        <v>224</v>
      </c>
      <c r="N101" s="16">
        <v>2024</v>
      </c>
      <c r="O101" s="16">
        <v>2025</v>
      </c>
      <c r="P101" s="105">
        <v>20</v>
      </c>
      <c r="Q101" s="105" t="s">
        <v>257</v>
      </c>
      <c r="R101" s="17">
        <f t="shared" si="3"/>
        <v>2035</v>
      </c>
      <c r="S101" s="16" t="s">
        <v>63</v>
      </c>
      <c r="T101" s="16"/>
      <c r="U101" s="17">
        <f t="shared" si="2"/>
        <v>2035</v>
      </c>
      <c r="V101" s="393"/>
      <c r="W101" s="393"/>
      <c r="X101" s="393"/>
      <c r="Y101" s="393"/>
    </row>
    <row r="102" spans="1:25" s="2" customFormat="1" ht="30.2" customHeight="1" x14ac:dyDescent="0.2">
      <c r="A102" s="397"/>
      <c r="B102" s="397"/>
      <c r="C102" s="393"/>
      <c r="D102" s="393"/>
      <c r="E102" s="397"/>
      <c r="F102" s="68" t="s">
        <v>88</v>
      </c>
      <c r="G102" s="396"/>
      <c r="H102" s="396"/>
      <c r="I102" s="67" t="s">
        <v>272</v>
      </c>
      <c r="J102" s="106">
        <v>0.2</v>
      </c>
      <c r="K102" s="103">
        <v>32</v>
      </c>
      <c r="L102" s="104">
        <v>3.5</v>
      </c>
      <c r="M102" s="67" t="s">
        <v>224</v>
      </c>
      <c r="N102" s="16">
        <v>2024</v>
      </c>
      <c r="O102" s="16">
        <v>2025</v>
      </c>
      <c r="P102" s="105">
        <v>20</v>
      </c>
      <c r="Q102" s="105" t="s">
        <v>257</v>
      </c>
      <c r="R102" s="17">
        <f t="shared" si="3"/>
        <v>2035</v>
      </c>
      <c r="S102" s="16" t="s">
        <v>63</v>
      </c>
      <c r="T102" s="16"/>
      <c r="U102" s="17">
        <f t="shared" si="2"/>
        <v>2035</v>
      </c>
      <c r="V102" s="393"/>
      <c r="W102" s="393"/>
      <c r="X102" s="393"/>
      <c r="Y102" s="393"/>
    </row>
    <row r="103" spans="1:25" s="2" customFormat="1" ht="30.2" customHeight="1" x14ac:dyDescent="0.2">
      <c r="A103" s="397"/>
      <c r="B103" s="397"/>
      <c r="C103" s="393"/>
      <c r="D103" s="68" t="s">
        <v>309</v>
      </c>
      <c r="E103" s="68" t="s">
        <v>123</v>
      </c>
      <c r="F103" s="68" t="s">
        <v>88</v>
      </c>
      <c r="G103" s="101">
        <v>0.1</v>
      </c>
      <c r="H103" s="101">
        <v>0.08</v>
      </c>
      <c r="I103" s="67" t="s">
        <v>272</v>
      </c>
      <c r="J103" s="106">
        <v>2.6</v>
      </c>
      <c r="K103" s="103">
        <v>57</v>
      </c>
      <c r="L103" s="104">
        <v>4</v>
      </c>
      <c r="M103" s="67" t="s">
        <v>224</v>
      </c>
      <c r="N103" s="16">
        <v>2024</v>
      </c>
      <c r="O103" s="16">
        <v>2025</v>
      </c>
      <c r="P103" s="105">
        <v>20</v>
      </c>
      <c r="Q103" s="105" t="s">
        <v>257</v>
      </c>
      <c r="R103" s="17">
        <f t="shared" si="3"/>
        <v>2035</v>
      </c>
      <c r="S103" s="16" t="s">
        <v>63</v>
      </c>
      <c r="T103" s="16"/>
      <c r="U103" s="17">
        <f t="shared" si="2"/>
        <v>2035</v>
      </c>
      <c r="V103" s="393"/>
      <c r="W103" s="393"/>
      <c r="X103" s="393"/>
      <c r="Y103" s="393"/>
    </row>
    <row r="104" spans="1:25" s="2" customFormat="1" ht="30.2" customHeight="1" x14ac:dyDescent="0.2">
      <c r="A104" s="397"/>
      <c r="B104" s="397"/>
      <c r="C104" s="393"/>
      <c r="D104" s="393" t="s">
        <v>310</v>
      </c>
      <c r="E104" s="397" t="s">
        <v>123</v>
      </c>
      <c r="F104" s="68" t="s">
        <v>88</v>
      </c>
      <c r="G104" s="396" t="s">
        <v>238</v>
      </c>
      <c r="H104" s="396" t="s">
        <v>266</v>
      </c>
      <c r="I104" s="67" t="s">
        <v>272</v>
      </c>
      <c r="J104" s="106">
        <v>7.2</v>
      </c>
      <c r="K104" s="103">
        <v>325</v>
      </c>
      <c r="L104" s="104">
        <v>8</v>
      </c>
      <c r="M104" s="67" t="s">
        <v>224</v>
      </c>
      <c r="N104" s="16">
        <v>2024</v>
      </c>
      <c r="O104" s="16">
        <v>2025</v>
      </c>
      <c r="P104" s="105">
        <v>20</v>
      </c>
      <c r="Q104" s="105" t="s">
        <v>257</v>
      </c>
      <c r="R104" s="17">
        <f t="shared" si="3"/>
        <v>2035</v>
      </c>
      <c r="S104" s="16" t="s">
        <v>63</v>
      </c>
      <c r="T104" s="16"/>
      <c r="U104" s="17">
        <f t="shared" si="2"/>
        <v>2035</v>
      </c>
      <c r="V104" s="393"/>
      <c r="W104" s="393"/>
      <c r="X104" s="393"/>
      <c r="Y104" s="393"/>
    </row>
    <row r="105" spans="1:25" s="2" customFormat="1" ht="30.2" customHeight="1" x14ac:dyDescent="0.2">
      <c r="A105" s="397"/>
      <c r="B105" s="397"/>
      <c r="C105" s="393"/>
      <c r="D105" s="393"/>
      <c r="E105" s="397"/>
      <c r="F105" s="68" t="s">
        <v>88</v>
      </c>
      <c r="G105" s="396"/>
      <c r="H105" s="396"/>
      <c r="I105" s="67" t="s">
        <v>272</v>
      </c>
      <c r="J105" s="106">
        <v>0.1</v>
      </c>
      <c r="K105" s="103">
        <v>57</v>
      </c>
      <c r="L105" s="104">
        <v>4</v>
      </c>
      <c r="M105" s="67" t="s">
        <v>224</v>
      </c>
      <c r="N105" s="16">
        <v>2024</v>
      </c>
      <c r="O105" s="16">
        <v>2025</v>
      </c>
      <c r="P105" s="105">
        <v>20</v>
      </c>
      <c r="Q105" s="105" t="s">
        <v>257</v>
      </c>
      <c r="R105" s="17">
        <f t="shared" si="3"/>
        <v>2035</v>
      </c>
      <c r="S105" s="16" t="s">
        <v>63</v>
      </c>
      <c r="T105" s="16"/>
      <c r="U105" s="17">
        <f t="shared" si="2"/>
        <v>2035</v>
      </c>
      <c r="V105" s="393"/>
      <c r="W105" s="393"/>
      <c r="X105" s="393"/>
      <c r="Y105" s="393"/>
    </row>
    <row r="106" spans="1:25" s="2" customFormat="1" ht="30.2" customHeight="1" x14ac:dyDescent="0.2">
      <c r="A106" s="397"/>
      <c r="B106" s="397"/>
      <c r="C106" s="393"/>
      <c r="D106" s="393" t="s">
        <v>311</v>
      </c>
      <c r="E106" s="393" t="s">
        <v>123</v>
      </c>
      <c r="F106" s="68" t="s">
        <v>88</v>
      </c>
      <c r="G106" s="395">
        <v>0.1</v>
      </c>
      <c r="H106" s="395">
        <v>0.08</v>
      </c>
      <c r="I106" s="67" t="s">
        <v>272</v>
      </c>
      <c r="J106" s="102">
        <v>5.5</v>
      </c>
      <c r="K106" s="103">
        <v>57</v>
      </c>
      <c r="L106" s="104">
        <v>4</v>
      </c>
      <c r="M106" s="67" t="s">
        <v>224</v>
      </c>
      <c r="N106" s="16">
        <v>2024</v>
      </c>
      <c r="O106" s="16">
        <v>2025</v>
      </c>
      <c r="P106" s="105">
        <v>20</v>
      </c>
      <c r="Q106" s="105" t="s">
        <v>257</v>
      </c>
      <c r="R106" s="17">
        <f t="shared" si="3"/>
        <v>2035</v>
      </c>
      <c r="S106" s="16" t="s">
        <v>63</v>
      </c>
      <c r="T106" s="16"/>
      <c r="U106" s="17">
        <f t="shared" si="2"/>
        <v>2035</v>
      </c>
      <c r="V106" s="393"/>
      <c r="W106" s="393"/>
      <c r="X106" s="393"/>
      <c r="Y106" s="393"/>
    </row>
    <row r="107" spans="1:25" s="2" customFormat="1" ht="30.2" customHeight="1" x14ac:dyDescent="0.2">
      <c r="A107" s="397"/>
      <c r="B107" s="397"/>
      <c r="C107" s="393"/>
      <c r="D107" s="393"/>
      <c r="E107" s="393"/>
      <c r="F107" s="68" t="s">
        <v>88</v>
      </c>
      <c r="G107" s="395"/>
      <c r="H107" s="395"/>
      <c r="I107" s="67" t="s">
        <v>272</v>
      </c>
      <c r="J107" s="102">
        <v>1</v>
      </c>
      <c r="K107" s="103">
        <v>32</v>
      </c>
      <c r="L107" s="104">
        <v>3.5</v>
      </c>
      <c r="M107" s="67" t="s">
        <v>224</v>
      </c>
      <c r="N107" s="16">
        <v>2024</v>
      </c>
      <c r="O107" s="16">
        <v>2025</v>
      </c>
      <c r="P107" s="105">
        <v>20</v>
      </c>
      <c r="Q107" s="105" t="s">
        <v>257</v>
      </c>
      <c r="R107" s="17">
        <f t="shared" si="3"/>
        <v>2035</v>
      </c>
      <c r="S107" s="16" t="s">
        <v>63</v>
      </c>
      <c r="T107" s="16"/>
      <c r="U107" s="17">
        <f t="shared" si="2"/>
        <v>2035</v>
      </c>
      <c r="V107" s="393"/>
      <c r="W107" s="393"/>
      <c r="X107" s="393"/>
      <c r="Y107" s="393"/>
    </row>
    <row r="108" spans="1:25" s="2" customFormat="1" ht="30.2" customHeight="1" x14ac:dyDescent="0.2">
      <c r="A108" s="397"/>
      <c r="B108" s="397"/>
      <c r="C108" s="393"/>
      <c r="D108" s="393"/>
      <c r="E108" s="393"/>
      <c r="F108" s="68" t="s">
        <v>88</v>
      </c>
      <c r="G108" s="395"/>
      <c r="H108" s="395"/>
      <c r="I108" s="67" t="s">
        <v>272</v>
      </c>
      <c r="J108" s="102">
        <v>0.9</v>
      </c>
      <c r="K108" s="103">
        <v>18</v>
      </c>
      <c r="L108" s="104">
        <v>3.5</v>
      </c>
      <c r="M108" s="67" t="s">
        <v>224</v>
      </c>
      <c r="N108" s="16">
        <v>2024</v>
      </c>
      <c r="O108" s="16">
        <v>2025</v>
      </c>
      <c r="P108" s="105">
        <v>20</v>
      </c>
      <c r="Q108" s="105" t="s">
        <v>257</v>
      </c>
      <c r="R108" s="17">
        <f t="shared" si="3"/>
        <v>2035</v>
      </c>
      <c r="S108" s="16" t="s">
        <v>63</v>
      </c>
      <c r="T108" s="16"/>
      <c r="U108" s="17">
        <f t="shared" si="2"/>
        <v>2035</v>
      </c>
      <c r="V108" s="393"/>
      <c r="W108" s="393"/>
      <c r="X108" s="393"/>
      <c r="Y108" s="393"/>
    </row>
    <row r="109" spans="1:25" s="2" customFormat="1" ht="30.2" customHeight="1" x14ac:dyDescent="0.2">
      <c r="A109" s="397"/>
      <c r="B109" s="397"/>
      <c r="C109" s="393"/>
      <c r="D109" s="68" t="s">
        <v>312</v>
      </c>
      <c r="E109" s="105" t="s">
        <v>123</v>
      </c>
      <c r="F109" s="68" t="s">
        <v>88</v>
      </c>
      <c r="G109" s="101">
        <v>0.1</v>
      </c>
      <c r="H109" s="101">
        <v>0.08</v>
      </c>
      <c r="I109" s="67" t="s">
        <v>272</v>
      </c>
      <c r="J109" s="102">
        <v>0.5</v>
      </c>
      <c r="K109" s="109">
        <v>57</v>
      </c>
      <c r="L109" s="102">
        <v>4</v>
      </c>
      <c r="M109" s="67" t="s">
        <v>224</v>
      </c>
      <c r="N109" s="16">
        <v>2024</v>
      </c>
      <c r="O109" s="16">
        <v>2025</v>
      </c>
      <c r="P109" s="105">
        <v>20</v>
      </c>
      <c r="Q109" s="105" t="s">
        <v>257</v>
      </c>
      <c r="R109" s="17">
        <f t="shared" si="3"/>
        <v>2035</v>
      </c>
      <c r="S109" s="16" t="s">
        <v>63</v>
      </c>
      <c r="T109" s="16"/>
      <c r="U109" s="17">
        <f t="shared" si="2"/>
        <v>2035</v>
      </c>
      <c r="V109" s="393"/>
      <c r="W109" s="393"/>
      <c r="X109" s="393"/>
      <c r="Y109" s="393"/>
    </row>
    <row r="110" spans="1:25" s="2" customFormat="1" ht="30.2" customHeight="1" x14ac:dyDescent="0.2">
      <c r="A110" s="397"/>
      <c r="B110" s="397"/>
      <c r="C110" s="393"/>
      <c r="D110" s="68" t="s">
        <v>313</v>
      </c>
      <c r="E110" s="105" t="s">
        <v>123</v>
      </c>
      <c r="F110" s="68" t="s">
        <v>88</v>
      </c>
      <c r="G110" s="101">
        <v>0.1</v>
      </c>
      <c r="H110" s="101">
        <v>0.08</v>
      </c>
      <c r="I110" s="67" t="s">
        <v>272</v>
      </c>
      <c r="J110" s="106">
        <v>0.9</v>
      </c>
      <c r="K110" s="109" t="s">
        <v>212</v>
      </c>
      <c r="L110" s="102" t="s">
        <v>314</v>
      </c>
      <c r="M110" s="67" t="s">
        <v>224</v>
      </c>
      <c r="N110" s="16">
        <v>2024</v>
      </c>
      <c r="O110" s="16">
        <v>2025</v>
      </c>
      <c r="P110" s="105">
        <v>20</v>
      </c>
      <c r="Q110" s="105" t="s">
        <v>257</v>
      </c>
      <c r="R110" s="17">
        <f t="shared" si="3"/>
        <v>2035</v>
      </c>
      <c r="S110" s="16" t="s">
        <v>63</v>
      </c>
      <c r="T110" s="16"/>
      <c r="U110" s="17">
        <f t="shared" si="2"/>
        <v>2035</v>
      </c>
      <c r="V110" s="393"/>
      <c r="W110" s="393"/>
      <c r="X110" s="393"/>
      <c r="Y110" s="393"/>
    </row>
    <row r="111" spans="1:25" s="2" customFormat="1" ht="30.2" customHeight="1" x14ac:dyDescent="0.2">
      <c r="A111" s="397"/>
      <c r="B111" s="397"/>
      <c r="C111" s="393"/>
      <c r="D111" s="68" t="s">
        <v>315</v>
      </c>
      <c r="E111" s="105" t="s">
        <v>123</v>
      </c>
      <c r="F111" s="68" t="s">
        <v>88</v>
      </c>
      <c r="G111" s="101">
        <v>0.1</v>
      </c>
      <c r="H111" s="101">
        <v>0.08</v>
      </c>
      <c r="I111" s="67" t="s">
        <v>272</v>
      </c>
      <c r="J111" s="106">
        <v>2.9</v>
      </c>
      <c r="K111" s="109" t="s">
        <v>212</v>
      </c>
      <c r="L111" s="102" t="s">
        <v>314</v>
      </c>
      <c r="M111" s="67" t="s">
        <v>224</v>
      </c>
      <c r="N111" s="16">
        <v>2024</v>
      </c>
      <c r="O111" s="16">
        <v>2025</v>
      </c>
      <c r="P111" s="105">
        <v>20</v>
      </c>
      <c r="Q111" s="105" t="s">
        <v>257</v>
      </c>
      <c r="R111" s="17">
        <f t="shared" si="3"/>
        <v>2035</v>
      </c>
      <c r="S111" s="16" t="s">
        <v>63</v>
      </c>
      <c r="T111" s="16"/>
      <c r="U111" s="17">
        <f t="shared" si="2"/>
        <v>2035</v>
      </c>
      <c r="V111" s="393"/>
      <c r="W111" s="393"/>
      <c r="X111" s="393"/>
      <c r="Y111" s="393"/>
    </row>
    <row r="112" spans="1:25" s="2" customFormat="1" ht="30.2" customHeight="1" x14ac:dyDescent="0.2">
      <c r="A112" s="397"/>
      <c r="B112" s="397"/>
      <c r="C112" s="393"/>
      <c r="D112" s="68" t="s">
        <v>316</v>
      </c>
      <c r="E112" s="68" t="s">
        <v>123</v>
      </c>
      <c r="F112" s="68" t="s">
        <v>88</v>
      </c>
      <c r="G112" s="101">
        <v>0.1</v>
      </c>
      <c r="H112" s="101">
        <v>0.08</v>
      </c>
      <c r="I112" s="67" t="s">
        <v>272</v>
      </c>
      <c r="J112" s="106">
        <v>1.9</v>
      </c>
      <c r="K112" s="109" t="s">
        <v>212</v>
      </c>
      <c r="L112" s="102" t="s">
        <v>314</v>
      </c>
      <c r="M112" s="67" t="s">
        <v>224</v>
      </c>
      <c r="N112" s="16">
        <v>2024</v>
      </c>
      <c r="O112" s="16">
        <v>2025</v>
      </c>
      <c r="P112" s="105">
        <v>20</v>
      </c>
      <c r="Q112" s="105" t="s">
        <v>257</v>
      </c>
      <c r="R112" s="17">
        <f t="shared" si="3"/>
        <v>2035</v>
      </c>
      <c r="S112" s="16" t="s">
        <v>63</v>
      </c>
      <c r="T112" s="16"/>
      <c r="U112" s="17">
        <f t="shared" si="2"/>
        <v>2035</v>
      </c>
      <c r="V112" s="393"/>
      <c r="W112" s="393"/>
      <c r="X112" s="393"/>
      <c r="Y112" s="393"/>
    </row>
    <row r="113" spans="1:25" s="2" customFormat="1" ht="30.2" customHeight="1" x14ac:dyDescent="0.2">
      <c r="A113" s="397"/>
      <c r="B113" s="397"/>
      <c r="C113" s="393"/>
      <c r="D113" s="68" t="s">
        <v>317</v>
      </c>
      <c r="E113" s="105" t="s">
        <v>123</v>
      </c>
      <c r="F113" s="68" t="s">
        <v>88</v>
      </c>
      <c r="G113" s="105">
        <v>0.1</v>
      </c>
      <c r="H113" s="105">
        <v>0.08</v>
      </c>
      <c r="I113" s="67" t="s">
        <v>272</v>
      </c>
      <c r="J113" s="102">
        <v>3.2</v>
      </c>
      <c r="K113" s="109">
        <v>18</v>
      </c>
      <c r="L113" s="102">
        <v>3.5</v>
      </c>
      <c r="M113" s="67" t="s">
        <v>224</v>
      </c>
      <c r="N113" s="16">
        <v>2024</v>
      </c>
      <c r="O113" s="16">
        <v>2025</v>
      </c>
      <c r="P113" s="105">
        <v>20</v>
      </c>
      <c r="Q113" s="105" t="s">
        <v>257</v>
      </c>
      <c r="R113" s="17">
        <f t="shared" si="3"/>
        <v>2035</v>
      </c>
      <c r="S113" s="16" t="s">
        <v>63</v>
      </c>
      <c r="T113" s="16"/>
      <c r="U113" s="17">
        <f t="shared" si="2"/>
        <v>2035</v>
      </c>
      <c r="V113" s="393"/>
      <c r="W113" s="393"/>
      <c r="X113" s="393"/>
      <c r="Y113" s="393"/>
    </row>
    <row r="114" spans="1:25" s="2" customFormat="1" ht="30.2" customHeight="1" x14ac:dyDescent="0.2">
      <c r="A114" s="397"/>
      <c r="B114" s="397"/>
      <c r="C114" s="393"/>
      <c r="D114" s="68" t="s">
        <v>318</v>
      </c>
      <c r="E114" s="105" t="s">
        <v>123</v>
      </c>
      <c r="F114" s="68" t="s">
        <v>88</v>
      </c>
      <c r="G114" s="105">
        <v>0.1</v>
      </c>
      <c r="H114" s="105">
        <v>0.08</v>
      </c>
      <c r="I114" s="67" t="s">
        <v>272</v>
      </c>
      <c r="J114" s="102">
        <v>3.2</v>
      </c>
      <c r="K114" s="109">
        <v>18</v>
      </c>
      <c r="L114" s="102">
        <v>3.5</v>
      </c>
      <c r="M114" s="67" t="s">
        <v>224</v>
      </c>
      <c r="N114" s="16">
        <v>2024</v>
      </c>
      <c r="O114" s="16">
        <v>2025</v>
      </c>
      <c r="P114" s="105">
        <v>20</v>
      </c>
      <c r="Q114" s="105" t="s">
        <v>257</v>
      </c>
      <c r="R114" s="17">
        <f t="shared" si="3"/>
        <v>2035</v>
      </c>
      <c r="S114" s="16" t="s">
        <v>63</v>
      </c>
      <c r="T114" s="16"/>
      <c r="U114" s="17">
        <f t="shared" si="2"/>
        <v>2035</v>
      </c>
      <c r="V114" s="393"/>
      <c r="W114" s="393"/>
      <c r="X114" s="393"/>
      <c r="Y114" s="393"/>
    </row>
    <row r="115" spans="1:25" s="2" customFormat="1" ht="30.2" customHeight="1" x14ac:dyDescent="0.2">
      <c r="A115" s="397"/>
      <c r="B115" s="397"/>
      <c r="C115" s="393"/>
      <c r="D115" s="68" t="s">
        <v>319</v>
      </c>
      <c r="E115" s="105" t="s">
        <v>123</v>
      </c>
      <c r="F115" s="68" t="s">
        <v>88</v>
      </c>
      <c r="G115" s="105">
        <v>0.1</v>
      </c>
      <c r="H115" s="105">
        <v>0.08</v>
      </c>
      <c r="I115" s="67" t="s">
        <v>272</v>
      </c>
      <c r="J115" s="102">
        <v>3.2</v>
      </c>
      <c r="K115" s="109">
        <v>18</v>
      </c>
      <c r="L115" s="102">
        <v>3.5</v>
      </c>
      <c r="M115" s="67" t="s">
        <v>224</v>
      </c>
      <c r="N115" s="16">
        <v>2024</v>
      </c>
      <c r="O115" s="16">
        <v>2025</v>
      </c>
      <c r="P115" s="105">
        <v>20</v>
      </c>
      <c r="Q115" s="105" t="s">
        <v>257</v>
      </c>
      <c r="R115" s="17">
        <f t="shared" si="3"/>
        <v>2035</v>
      </c>
      <c r="S115" s="16" t="s">
        <v>63</v>
      </c>
      <c r="T115" s="16"/>
      <c r="U115" s="17">
        <f t="shared" si="2"/>
        <v>2035</v>
      </c>
      <c r="V115" s="393"/>
      <c r="W115" s="393"/>
      <c r="X115" s="393"/>
      <c r="Y115" s="393"/>
    </row>
    <row r="116" spans="1:25" s="2" customFormat="1" ht="30.2" customHeight="1" x14ac:dyDescent="0.2">
      <c r="A116" s="397"/>
      <c r="B116" s="397"/>
      <c r="C116" s="393"/>
      <c r="D116" s="68" t="s">
        <v>320</v>
      </c>
      <c r="E116" s="105" t="s">
        <v>123</v>
      </c>
      <c r="F116" s="68" t="s">
        <v>88</v>
      </c>
      <c r="G116" s="105">
        <v>0.1</v>
      </c>
      <c r="H116" s="105">
        <v>0.08</v>
      </c>
      <c r="I116" s="67" t="s">
        <v>272</v>
      </c>
      <c r="J116" s="102">
        <v>3.2</v>
      </c>
      <c r="K116" s="109">
        <v>18</v>
      </c>
      <c r="L116" s="102">
        <v>3.5</v>
      </c>
      <c r="M116" s="67" t="s">
        <v>224</v>
      </c>
      <c r="N116" s="16">
        <v>2024</v>
      </c>
      <c r="O116" s="16">
        <v>2025</v>
      </c>
      <c r="P116" s="105">
        <v>20</v>
      </c>
      <c r="Q116" s="105" t="s">
        <v>257</v>
      </c>
      <c r="R116" s="17">
        <f t="shared" si="3"/>
        <v>2035</v>
      </c>
      <c r="S116" s="16" t="s">
        <v>63</v>
      </c>
      <c r="T116" s="16"/>
      <c r="U116" s="17">
        <f t="shared" si="2"/>
        <v>2035</v>
      </c>
      <c r="V116" s="393"/>
      <c r="W116" s="393"/>
      <c r="X116" s="393"/>
      <c r="Y116" s="393"/>
    </row>
    <row r="117" spans="1:25" s="2" customFormat="1" ht="30.2" customHeight="1" x14ac:dyDescent="0.2">
      <c r="A117" s="397"/>
      <c r="B117" s="397"/>
      <c r="C117" s="393"/>
      <c r="D117" s="68" t="s">
        <v>321</v>
      </c>
      <c r="E117" s="105" t="s">
        <v>123</v>
      </c>
      <c r="F117" s="68" t="s">
        <v>88</v>
      </c>
      <c r="G117" s="105">
        <v>0.1</v>
      </c>
      <c r="H117" s="105">
        <v>0.08</v>
      </c>
      <c r="I117" s="67" t="s">
        <v>272</v>
      </c>
      <c r="J117" s="102">
        <v>3.2</v>
      </c>
      <c r="K117" s="109">
        <v>18</v>
      </c>
      <c r="L117" s="102">
        <v>3.5</v>
      </c>
      <c r="M117" s="67" t="s">
        <v>224</v>
      </c>
      <c r="N117" s="16">
        <v>2024</v>
      </c>
      <c r="O117" s="16">
        <v>2025</v>
      </c>
      <c r="P117" s="105">
        <v>20</v>
      </c>
      <c r="Q117" s="105" t="s">
        <v>257</v>
      </c>
      <c r="R117" s="17">
        <f t="shared" si="3"/>
        <v>2035</v>
      </c>
      <c r="S117" s="16" t="s">
        <v>63</v>
      </c>
      <c r="T117" s="16"/>
      <c r="U117" s="17">
        <f t="shared" si="2"/>
        <v>2035</v>
      </c>
      <c r="V117" s="393"/>
      <c r="W117" s="393"/>
      <c r="X117" s="393"/>
      <c r="Y117" s="393"/>
    </row>
    <row r="118" spans="1:25" s="2" customFormat="1" ht="30.2" customHeight="1" x14ac:dyDescent="0.2">
      <c r="A118" s="397"/>
      <c r="B118" s="397"/>
      <c r="C118" s="393"/>
      <c r="D118" s="68" t="s">
        <v>322</v>
      </c>
      <c r="E118" s="105" t="s">
        <v>123</v>
      </c>
      <c r="F118" s="68" t="s">
        <v>88</v>
      </c>
      <c r="G118" s="105">
        <v>0.1</v>
      </c>
      <c r="H118" s="105">
        <v>0.08</v>
      </c>
      <c r="I118" s="67" t="s">
        <v>272</v>
      </c>
      <c r="J118" s="102">
        <v>3.2</v>
      </c>
      <c r="K118" s="109">
        <v>18</v>
      </c>
      <c r="L118" s="102">
        <v>3.5</v>
      </c>
      <c r="M118" s="67" t="s">
        <v>224</v>
      </c>
      <c r="N118" s="16">
        <v>2024</v>
      </c>
      <c r="O118" s="16">
        <v>2025</v>
      </c>
      <c r="P118" s="105">
        <v>20</v>
      </c>
      <c r="Q118" s="105" t="s">
        <v>257</v>
      </c>
      <c r="R118" s="17">
        <f t="shared" si="3"/>
        <v>2035</v>
      </c>
      <c r="S118" s="16" t="s">
        <v>63</v>
      </c>
      <c r="T118" s="16"/>
      <c r="U118" s="17">
        <f t="shared" si="2"/>
        <v>2035</v>
      </c>
      <c r="V118" s="393"/>
      <c r="W118" s="393"/>
      <c r="X118" s="393"/>
      <c r="Y118" s="393"/>
    </row>
    <row r="119" spans="1:25" s="2" customFormat="1" ht="30.2" customHeight="1" x14ac:dyDescent="0.2">
      <c r="A119" s="397"/>
      <c r="B119" s="397"/>
      <c r="C119" s="393"/>
      <c r="D119" s="68" t="s">
        <v>323</v>
      </c>
      <c r="E119" s="68" t="s">
        <v>123</v>
      </c>
      <c r="F119" s="68" t="s">
        <v>88</v>
      </c>
      <c r="G119" s="67" t="s">
        <v>238</v>
      </c>
      <c r="H119" s="67" t="s">
        <v>266</v>
      </c>
      <c r="I119" s="67" t="s">
        <v>272</v>
      </c>
      <c r="J119" s="106">
        <v>0.1</v>
      </c>
      <c r="K119" s="103">
        <v>57</v>
      </c>
      <c r="L119" s="104">
        <v>4</v>
      </c>
      <c r="M119" s="67" t="s">
        <v>224</v>
      </c>
      <c r="N119" s="16">
        <v>2024</v>
      </c>
      <c r="O119" s="16">
        <v>2025</v>
      </c>
      <c r="P119" s="105">
        <v>20</v>
      </c>
      <c r="Q119" s="105" t="s">
        <v>257</v>
      </c>
      <c r="R119" s="17">
        <f t="shared" si="3"/>
        <v>2035</v>
      </c>
      <c r="S119" s="16" t="s">
        <v>63</v>
      </c>
      <c r="T119" s="16"/>
      <c r="U119" s="17">
        <f t="shared" si="2"/>
        <v>2035</v>
      </c>
      <c r="V119" s="393"/>
      <c r="W119" s="393"/>
      <c r="X119" s="393"/>
      <c r="Y119" s="393"/>
    </row>
    <row r="120" spans="1:25" s="2" customFormat="1" ht="30.2" customHeight="1" x14ac:dyDescent="0.2">
      <c r="A120" s="397"/>
      <c r="B120" s="397"/>
      <c r="C120" s="393"/>
      <c r="D120" s="68" t="s">
        <v>324</v>
      </c>
      <c r="E120" s="68" t="s">
        <v>123</v>
      </c>
      <c r="F120" s="68" t="s">
        <v>88</v>
      </c>
      <c r="G120" s="101">
        <v>0.1</v>
      </c>
      <c r="H120" s="101">
        <v>0.08</v>
      </c>
      <c r="I120" s="67" t="s">
        <v>272</v>
      </c>
      <c r="J120" s="106">
        <v>0.1</v>
      </c>
      <c r="K120" s="109" t="s">
        <v>212</v>
      </c>
      <c r="L120" s="102" t="s">
        <v>314</v>
      </c>
      <c r="M120" s="67" t="s">
        <v>224</v>
      </c>
      <c r="N120" s="16">
        <v>2024</v>
      </c>
      <c r="O120" s="16">
        <v>2025</v>
      </c>
      <c r="P120" s="105">
        <v>20</v>
      </c>
      <c r="Q120" s="105" t="s">
        <v>257</v>
      </c>
      <c r="R120" s="17">
        <f t="shared" si="3"/>
        <v>2035</v>
      </c>
      <c r="S120" s="16" t="s">
        <v>63</v>
      </c>
      <c r="T120" s="16"/>
      <c r="U120" s="17">
        <f t="shared" si="2"/>
        <v>2035</v>
      </c>
      <c r="V120" s="393"/>
      <c r="W120" s="393"/>
      <c r="X120" s="393"/>
      <c r="Y120" s="393"/>
    </row>
    <row r="121" spans="1:25" s="2" customFormat="1" ht="30.2" customHeight="1" x14ac:dyDescent="0.2">
      <c r="A121" s="397"/>
      <c r="B121" s="397"/>
      <c r="C121" s="393"/>
      <c r="D121" s="68" t="s">
        <v>325</v>
      </c>
      <c r="E121" s="68" t="s">
        <v>123</v>
      </c>
      <c r="F121" s="68" t="s">
        <v>88</v>
      </c>
      <c r="G121" s="101">
        <v>0.1</v>
      </c>
      <c r="H121" s="101">
        <v>0.08</v>
      </c>
      <c r="I121" s="67" t="s">
        <v>272</v>
      </c>
      <c r="J121" s="106">
        <v>1.8</v>
      </c>
      <c r="K121" s="109" t="s">
        <v>212</v>
      </c>
      <c r="L121" s="102" t="s">
        <v>314</v>
      </c>
      <c r="M121" s="67" t="s">
        <v>224</v>
      </c>
      <c r="N121" s="16">
        <v>2024</v>
      </c>
      <c r="O121" s="16">
        <v>2025</v>
      </c>
      <c r="P121" s="105">
        <v>20</v>
      </c>
      <c r="Q121" s="105" t="s">
        <v>257</v>
      </c>
      <c r="R121" s="17">
        <f t="shared" si="3"/>
        <v>2035</v>
      </c>
      <c r="S121" s="16" t="s">
        <v>63</v>
      </c>
      <c r="T121" s="16"/>
      <c r="U121" s="17">
        <f t="shared" si="2"/>
        <v>2035</v>
      </c>
      <c r="V121" s="393"/>
      <c r="W121" s="393"/>
      <c r="X121" s="393"/>
      <c r="Y121" s="393"/>
    </row>
    <row r="122" spans="1:25" s="2" customFormat="1" ht="30.2" customHeight="1" x14ac:dyDescent="0.2">
      <c r="A122" s="397"/>
      <c r="B122" s="397"/>
      <c r="C122" s="393"/>
      <c r="D122" s="393" t="s">
        <v>326</v>
      </c>
      <c r="E122" s="68" t="s">
        <v>123</v>
      </c>
      <c r="F122" s="68" t="s">
        <v>88</v>
      </c>
      <c r="G122" s="101">
        <v>0.1</v>
      </c>
      <c r="H122" s="101">
        <v>0.08</v>
      </c>
      <c r="I122" s="67" t="s">
        <v>272</v>
      </c>
      <c r="J122" s="102">
        <v>2</v>
      </c>
      <c r="K122" s="103">
        <v>18</v>
      </c>
      <c r="L122" s="104">
        <v>3</v>
      </c>
      <c r="M122" s="67" t="s">
        <v>268</v>
      </c>
      <c r="N122" s="16">
        <v>2024</v>
      </c>
      <c r="O122" s="16">
        <v>2025</v>
      </c>
      <c r="P122" s="105">
        <v>20</v>
      </c>
      <c r="Q122" s="105" t="s">
        <v>257</v>
      </c>
      <c r="R122" s="17">
        <f t="shared" si="3"/>
        <v>2038</v>
      </c>
      <c r="S122" s="16" t="s">
        <v>63</v>
      </c>
      <c r="T122" s="16"/>
      <c r="U122" s="17">
        <f t="shared" ref="U122:U154" si="4">IFERROR(IF(S122="",R122,S122+T122),R122)</f>
        <v>2038</v>
      </c>
      <c r="V122" s="393"/>
      <c r="W122" s="393"/>
      <c r="X122" s="393"/>
      <c r="Y122" s="393"/>
    </row>
    <row r="123" spans="1:25" s="2" customFormat="1" ht="30.2" customHeight="1" x14ac:dyDescent="0.2">
      <c r="A123" s="397"/>
      <c r="B123" s="397"/>
      <c r="C123" s="393"/>
      <c r="D123" s="393"/>
      <c r="E123" s="68" t="s">
        <v>123</v>
      </c>
      <c r="F123" s="68" t="s">
        <v>88</v>
      </c>
      <c r="G123" s="101">
        <v>0.1</v>
      </c>
      <c r="H123" s="101">
        <v>0.08</v>
      </c>
      <c r="I123" s="67" t="s">
        <v>272</v>
      </c>
      <c r="J123" s="102">
        <v>15</v>
      </c>
      <c r="K123" s="103">
        <v>159</v>
      </c>
      <c r="L123" s="104">
        <v>5</v>
      </c>
      <c r="M123" s="67" t="s">
        <v>268</v>
      </c>
      <c r="N123" s="16">
        <v>2024</v>
      </c>
      <c r="O123" s="16">
        <v>2025</v>
      </c>
      <c r="P123" s="105">
        <v>20</v>
      </c>
      <c r="Q123" s="105" t="s">
        <v>257</v>
      </c>
      <c r="R123" s="17">
        <f t="shared" si="3"/>
        <v>2038</v>
      </c>
      <c r="S123" s="16" t="s">
        <v>63</v>
      </c>
      <c r="T123" s="16"/>
      <c r="U123" s="17">
        <f t="shared" si="4"/>
        <v>2038</v>
      </c>
      <c r="V123" s="393"/>
      <c r="W123" s="393"/>
      <c r="X123" s="393"/>
      <c r="Y123" s="393"/>
    </row>
    <row r="124" spans="1:25" s="2" customFormat="1" ht="30.2" customHeight="1" x14ac:dyDescent="0.2">
      <c r="A124" s="397"/>
      <c r="B124" s="397"/>
      <c r="C124" s="393"/>
      <c r="D124" s="393" t="s">
        <v>327</v>
      </c>
      <c r="E124" s="68" t="s">
        <v>123</v>
      </c>
      <c r="F124" s="68" t="s">
        <v>88</v>
      </c>
      <c r="G124" s="101">
        <v>0.1</v>
      </c>
      <c r="H124" s="101">
        <v>0.08</v>
      </c>
      <c r="I124" s="67" t="s">
        <v>272</v>
      </c>
      <c r="J124" s="102">
        <v>6</v>
      </c>
      <c r="K124" s="103">
        <v>18</v>
      </c>
      <c r="L124" s="104">
        <v>3</v>
      </c>
      <c r="M124" s="67" t="s">
        <v>268</v>
      </c>
      <c r="N124" s="16">
        <v>2024</v>
      </c>
      <c r="O124" s="16">
        <v>2025</v>
      </c>
      <c r="P124" s="105">
        <v>20</v>
      </c>
      <c r="Q124" s="105" t="s">
        <v>257</v>
      </c>
      <c r="R124" s="17">
        <f t="shared" si="3"/>
        <v>2038</v>
      </c>
      <c r="S124" s="16" t="s">
        <v>63</v>
      </c>
      <c r="T124" s="16"/>
      <c r="U124" s="17">
        <f t="shared" si="4"/>
        <v>2038</v>
      </c>
      <c r="V124" s="393"/>
      <c r="W124" s="393"/>
      <c r="X124" s="393"/>
      <c r="Y124" s="393"/>
    </row>
    <row r="125" spans="1:25" s="2" customFormat="1" ht="30.2" customHeight="1" x14ac:dyDescent="0.2">
      <c r="A125" s="397"/>
      <c r="B125" s="397"/>
      <c r="C125" s="393"/>
      <c r="D125" s="393"/>
      <c r="E125" s="68" t="s">
        <v>123</v>
      </c>
      <c r="F125" s="68" t="s">
        <v>88</v>
      </c>
      <c r="G125" s="101">
        <v>0.1</v>
      </c>
      <c r="H125" s="101">
        <v>0.08</v>
      </c>
      <c r="I125" s="67" t="s">
        <v>272</v>
      </c>
      <c r="J125" s="102">
        <v>13</v>
      </c>
      <c r="K125" s="103">
        <v>159</v>
      </c>
      <c r="L125" s="104">
        <v>5</v>
      </c>
      <c r="M125" s="67" t="s">
        <v>268</v>
      </c>
      <c r="N125" s="16">
        <v>2024</v>
      </c>
      <c r="O125" s="16">
        <v>2025</v>
      </c>
      <c r="P125" s="105">
        <v>20</v>
      </c>
      <c r="Q125" s="105" t="s">
        <v>257</v>
      </c>
      <c r="R125" s="17">
        <f t="shared" si="3"/>
        <v>2038</v>
      </c>
      <c r="S125" s="16" t="s">
        <v>63</v>
      </c>
      <c r="T125" s="16"/>
      <c r="U125" s="17">
        <f t="shared" si="4"/>
        <v>2038</v>
      </c>
      <c r="V125" s="393"/>
      <c r="W125" s="393"/>
      <c r="X125" s="393"/>
      <c r="Y125" s="393"/>
    </row>
    <row r="126" spans="1:25" s="2" customFormat="1" ht="30.2" customHeight="1" x14ac:dyDescent="0.2">
      <c r="A126" s="397"/>
      <c r="B126" s="397"/>
      <c r="C126" s="393"/>
      <c r="D126" s="393" t="s">
        <v>328</v>
      </c>
      <c r="E126" s="68" t="s">
        <v>123</v>
      </c>
      <c r="F126" s="68" t="s">
        <v>88</v>
      </c>
      <c r="G126" s="101">
        <v>0.1</v>
      </c>
      <c r="H126" s="101">
        <v>0.08</v>
      </c>
      <c r="I126" s="67" t="s">
        <v>272</v>
      </c>
      <c r="J126" s="102">
        <v>6</v>
      </c>
      <c r="K126" s="103">
        <v>18</v>
      </c>
      <c r="L126" s="104">
        <v>3</v>
      </c>
      <c r="M126" s="67" t="s">
        <v>268</v>
      </c>
      <c r="N126" s="16">
        <v>2024</v>
      </c>
      <c r="O126" s="16">
        <v>2025</v>
      </c>
      <c r="P126" s="105">
        <v>20</v>
      </c>
      <c r="Q126" s="105" t="s">
        <v>257</v>
      </c>
      <c r="R126" s="17">
        <f t="shared" si="3"/>
        <v>2038</v>
      </c>
      <c r="S126" s="16" t="s">
        <v>63</v>
      </c>
      <c r="T126" s="16"/>
      <c r="U126" s="17">
        <f t="shared" si="4"/>
        <v>2038</v>
      </c>
      <c r="V126" s="393"/>
      <c r="W126" s="393"/>
      <c r="X126" s="393"/>
      <c r="Y126" s="393"/>
    </row>
    <row r="127" spans="1:25" s="2" customFormat="1" ht="30.2" customHeight="1" x14ac:dyDescent="0.2">
      <c r="A127" s="397"/>
      <c r="B127" s="397"/>
      <c r="C127" s="393"/>
      <c r="D127" s="393"/>
      <c r="E127" s="68" t="s">
        <v>123</v>
      </c>
      <c r="F127" s="68" t="s">
        <v>88</v>
      </c>
      <c r="G127" s="101">
        <v>0.1</v>
      </c>
      <c r="H127" s="101">
        <v>0.08</v>
      </c>
      <c r="I127" s="67" t="s">
        <v>272</v>
      </c>
      <c r="J127" s="102">
        <v>13</v>
      </c>
      <c r="K127" s="103">
        <v>159</v>
      </c>
      <c r="L127" s="104">
        <v>5</v>
      </c>
      <c r="M127" s="67" t="s">
        <v>268</v>
      </c>
      <c r="N127" s="16">
        <v>2024</v>
      </c>
      <c r="O127" s="16">
        <v>2025</v>
      </c>
      <c r="P127" s="105">
        <v>20</v>
      </c>
      <c r="Q127" s="105" t="s">
        <v>257</v>
      </c>
      <c r="R127" s="17">
        <f t="shared" si="3"/>
        <v>2038</v>
      </c>
      <c r="S127" s="16" t="s">
        <v>63</v>
      </c>
      <c r="T127" s="16"/>
      <c r="U127" s="17">
        <f t="shared" si="4"/>
        <v>2038</v>
      </c>
      <c r="V127" s="393"/>
      <c r="W127" s="393"/>
      <c r="X127" s="393"/>
      <c r="Y127" s="393"/>
    </row>
    <row r="128" spans="1:25" s="2" customFormat="1" ht="30.2" customHeight="1" x14ac:dyDescent="0.2">
      <c r="A128" s="397"/>
      <c r="B128" s="397"/>
      <c r="C128" s="393"/>
      <c r="D128" s="393" t="s">
        <v>329</v>
      </c>
      <c r="E128" s="68" t="s">
        <v>123</v>
      </c>
      <c r="F128" s="68" t="s">
        <v>88</v>
      </c>
      <c r="G128" s="101">
        <v>0.1</v>
      </c>
      <c r="H128" s="101">
        <v>0.08</v>
      </c>
      <c r="I128" s="67" t="s">
        <v>272</v>
      </c>
      <c r="J128" s="102">
        <v>6</v>
      </c>
      <c r="K128" s="103">
        <v>18</v>
      </c>
      <c r="L128" s="104">
        <v>3</v>
      </c>
      <c r="M128" s="67" t="s">
        <v>268</v>
      </c>
      <c r="N128" s="16">
        <v>2024</v>
      </c>
      <c r="O128" s="16">
        <v>2025</v>
      </c>
      <c r="P128" s="105">
        <v>20</v>
      </c>
      <c r="Q128" s="105" t="s">
        <v>257</v>
      </c>
      <c r="R128" s="17">
        <f t="shared" si="3"/>
        <v>2038</v>
      </c>
      <c r="S128" s="16" t="s">
        <v>63</v>
      </c>
      <c r="T128" s="16"/>
      <c r="U128" s="17">
        <f t="shared" si="4"/>
        <v>2038</v>
      </c>
      <c r="V128" s="393"/>
      <c r="W128" s="393"/>
      <c r="X128" s="393"/>
      <c r="Y128" s="393"/>
    </row>
    <row r="129" spans="1:25" s="2" customFormat="1" ht="30.2" customHeight="1" x14ac:dyDescent="0.2">
      <c r="A129" s="397"/>
      <c r="B129" s="397"/>
      <c r="C129" s="393"/>
      <c r="D129" s="393"/>
      <c r="E129" s="68" t="s">
        <v>123</v>
      </c>
      <c r="F129" s="68" t="s">
        <v>88</v>
      </c>
      <c r="G129" s="101">
        <v>0.1</v>
      </c>
      <c r="H129" s="101">
        <v>0.08</v>
      </c>
      <c r="I129" s="67" t="s">
        <v>272</v>
      </c>
      <c r="J129" s="102">
        <v>13</v>
      </c>
      <c r="K129" s="103">
        <v>159</v>
      </c>
      <c r="L129" s="104">
        <v>5</v>
      </c>
      <c r="M129" s="67" t="s">
        <v>268</v>
      </c>
      <c r="N129" s="16">
        <v>2024</v>
      </c>
      <c r="O129" s="16">
        <v>2025</v>
      </c>
      <c r="P129" s="105">
        <v>20</v>
      </c>
      <c r="Q129" s="105" t="s">
        <v>257</v>
      </c>
      <c r="R129" s="17">
        <f t="shared" si="3"/>
        <v>2038</v>
      </c>
      <c r="S129" s="16" t="s">
        <v>63</v>
      </c>
      <c r="T129" s="16"/>
      <c r="U129" s="17">
        <f t="shared" si="4"/>
        <v>2038</v>
      </c>
      <c r="V129" s="393"/>
      <c r="W129" s="393"/>
      <c r="X129" s="393"/>
      <c r="Y129" s="393"/>
    </row>
    <row r="130" spans="1:25" s="2" customFormat="1" ht="30.2" customHeight="1" x14ac:dyDescent="0.2">
      <c r="A130" s="397"/>
      <c r="B130" s="397"/>
      <c r="C130" s="393"/>
      <c r="D130" s="393" t="s">
        <v>330</v>
      </c>
      <c r="E130" s="68" t="s">
        <v>123</v>
      </c>
      <c r="F130" s="68" t="s">
        <v>88</v>
      </c>
      <c r="G130" s="101">
        <v>0.1</v>
      </c>
      <c r="H130" s="101">
        <v>0.08</v>
      </c>
      <c r="I130" s="67" t="s">
        <v>272</v>
      </c>
      <c r="J130" s="102">
        <v>6</v>
      </c>
      <c r="K130" s="103">
        <v>18</v>
      </c>
      <c r="L130" s="104">
        <v>3</v>
      </c>
      <c r="M130" s="67" t="s">
        <v>268</v>
      </c>
      <c r="N130" s="16">
        <v>2024</v>
      </c>
      <c r="O130" s="16">
        <v>2025</v>
      </c>
      <c r="P130" s="105">
        <v>20</v>
      </c>
      <c r="Q130" s="105" t="s">
        <v>257</v>
      </c>
      <c r="R130" s="17">
        <f t="shared" si="3"/>
        <v>2038</v>
      </c>
      <c r="S130" s="16" t="s">
        <v>63</v>
      </c>
      <c r="T130" s="16"/>
      <c r="U130" s="17">
        <f t="shared" si="4"/>
        <v>2038</v>
      </c>
      <c r="V130" s="393"/>
      <c r="W130" s="393"/>
      <c r="X130" s="393"/>
      <c r="Y130" s="393"/>
    </row>
    <row r="131" spans="1:25" s="2" customFormat="1" ht="30.2" customHeight="1" x14ac:dyDescent="0.2">
      <c r="A131" s="397"/>
      <c r="B131" s="397"/>
      <c r="C131" s="393"/>
      <c r="D131" s="393"/>
      <c r="E131" s="68" t="s">
        <v>123</v>
      </c>
      <c r="F131" s="68" t="s">
        <v>88</v>
      </c>
      <c r="G131" s="101">
        <v>0.1</v>
      </c>
      <c r="H131" s="101">
        <v>0.08</v>
      </c>
      <c r="I131" s="67" t="s">
        <v>272</v>
      </c>
      <c r="J131" s="102">
        <v>13</v>
      </c>
      <c r="K131" s="103">
        <v>159</v>
      </c>
      <c r="L131" s="104">
        <v>5</v>
      </c>
      <c r="M131" s="67" t="s">
        <v>268</v>
      </c>
      <c r="N131" s="16">
        <v>2024</v>
      </c>
      <c r="O131" s="16">
        <v>2025</v>
      </c>
      <c r="P131" s="105">
        <v>20</v>
      </c>
      <c r="Q131" s="105" t="s">
        <v>257</v>
      </c>
      <c r="R131" s="17">
        <f t="shared" si="3"/>
        <v>2038</v>
      </c>
      <c r="S131" s="16" t="s">
        <v>63</v>
      </c>
      <c r="T131" s="16"/>
      <c r="U131" s="17">
        <f t="shared" si="4"/>
        <v>2038</v>
      </c>
      <c r="V131" s="393"/>
      <c r="W131" s="393"/>
      <c r="X131" s="393"/>
      <c r="Y131" s="393"/>
    </row>
    <row r="132" spans="1:25" s="2" customFormat="1" ht="30.2" customHeight="1" x14ac:dyDescent="0.2">
      <c r="A132" s="397"/>
      <c r="B132" s="397"/>
      <c r="C132" s="393"/>
      <c r="D132" s="393" t="s">
        <v>331</v>
      </c>
      <c r="E132" s="68" t="s">
        <v>123</v>
      </c>
      <c r="F132" s="68" t="s">
        <v>88</v>
      </c>
      <c r="G132" s="101">
        <v>0.1</v>
      </c>
      <c r="H132" s="101">
        <v>0.08</v>
      </c>
      <c r="I132" s="67" t="s">
        <v>272</v>
      </c>
      <c r="J132" s="102">
        <v>6</v>
      </c>
      <c r="K132" s="103">
        <v>18</v>
      </c>
      <c r="L132" s="104">
        <v>3</v>
      </c>
      <c r="M132" s="67" t="s">
        <v>268</v>
      </c>
      <c r="N132" s="16">
        <v>2024</v>
      </c>
      <c r="O132" s="16">
        <v>2025</v>
      </c>
      <c r="P132" s="105">
        <v>20</v>
      </c>
      <c r="Q132" s="105" t="s">
        <v>257</v>
      </c>
      <c r="R132" s="17">
        <f t="shared" si="3"/>
        <v>2038</v>
      </c>
      <c r="S132" s="16" t="s">
        <v>63</v>
      </c>
      <c r="T132" s="16"/>
      <c r="U132" s="17">
        <f t="shared" si="4"/>
        <v>2038</v>
      </c>
      <c r="V132" s="393"/>
      <c r="W132" s="393"/>
      <c r="X132" s="393"/>
      <c r="Y132" s="393"/>
    </row>
    <row r="133" spans="1:25" s="2" customFormat="1" ht="30.2" customHeight="1" x14ac:dyDescent="0.2">
      <c r="A133" s="397"/>
      <c r="B133" s="397"/>
      <c r="C133" s="393"/>
      <c r="D133" s="393"/>
      <c r="E133" s="68" t="s">
        <v>123</v>
      </c>
      <c r="F133" s="68" t="s">
        <v>88</v>
      </c>
      <c r="G133" s="101">
        <v>0.1</v>
      </c>
      <c r="H133" s="101">
        <v>0.08</v>
      </c>
      <c r="I133" s="67" t="s">
        <v>272</v>
      </c>
      <c r="J133" s="102">
        <v>13</v>
      </c>
      <c r="K133" s="103">
        <v>159</v>
      </c>
      <c r="L133" s="104">
        <v>5</v>
      </c>
      <c r="M133" s="67" t="s">
        <v>268</v>
      </c>
      <c r="N133" s="16">
        <v>2024</v>
      </c>
      <c r="O133" s="16">
        <v>2025</v>
      </c>
      <c r="P133" s="105">
        <v>20</v>
      </c>
      <c r="Q133" s="105" t="s">
        <v>257</v>
      </c>
      <c r="R133" s="17">
        <f t="shared" si="3"/>
        <v>2038</v>
      </c>
      <c r="S133" s="16" t="s">
        <v>63</v>
      </c>
      <c r="T133" s="16"/>
      <c r="U133" s="17">
        <f t="shared" si="4"/>
        <v>2038</v>
      </c>
      <c r="V133" s="393"/>
      <c r="W133" s="393"/>
      <c r="X133" s="393"/>
      <c r="Y133" s="393"/>
    </row>
    <row r="134" spans="1:25" s="2" customFormat="1" ht="30.2" customHeight="1" x14ac:dyDescent="0.2">
      <c r="A134" s="397"/>
      <c r="B134" s="397"/>
      <c r="C134" s="393"/>
      <c r="D134" s="393" t="s">
        <v>332</v>
      </c>
      <c r="E134" s="68" t="s">
        <v>123</v>
      </c>
      <c r="F134" s="68" t="s">
        <v>88</v>
      </c>
      <c r="G134" s="101">
        <v>0.1</v>
      </c>
      <c r="H134" s="101">
        <v>0.08</v>
      </c>
      <c r="I134" s="67" t="s">
        <v>272</v>
      </c>
      <c r="J134" s="102">
        <v>6</v>
      </c>
      <c r="K134" s="103">
        <v>18</v>
      </c>
      <c r="L134" s="104">
        <v>3</v>
      </c>
      <c r="M134" s="67" t="s">
        <v>268</v>
      </c>
      <c r="N134" s="16">
        <v>2024</v>
      </c>
      <c r="O134" s="16">
        <v>2025</v>
      </c>
      <c r="P134" s="105">
        <v>20</v>
      </c>
      <c r="Q134" s="105" t="s">
        <v>257</v>
      </c>
      <c r="R134" s="17">
        <f t="shared" si="3"/>
        <v>2038</v>
      </c>
      <c r="S134" s="16" t="s">
        <v>63</v>
      </c>
      <c r="T134" s="16"/>
      <c r="U134" s="17">
        <f t="shared" si="4"/>
        <v>2038</v>
      </c>
      <c r="V134" s="393"/>
      <c r="W134" s="393"/>
      <c r="X134" s="393"/>
      <c r="Y134" s="393"/>
    </row>
    <row r="135" spans="1:25" s="2" customFormat="1" ht="30.2" customHeight="1" x14ac:dyDescent="0.2">
      <c r="A135" s="397"/>
      <c r="B135" s="397"/>
      <c r="C135" s="393"/>
      <c r="D135" s="393"/>
      <c r="E135" s="68" t="s">
        <v>123</v>
      </c>
      <c r="F135" s="68" t="s">
        <v>88</v>
      </c>
      <c r="G135" s="101">
        <v>0.1</v>
      </c>
      <c r="H135" s="101">
        <v>0.08</v>
      </c>
      <c r="I135" s="67" t="s">
        <v>272</v>
      </c>
      <c r="J135" s="102">
        <v>13</v>
      </c>
      <c r="K135" s="103">
        <v>159</v>
      </c>
      <c r="L135" s="104">
        <v>5</v>
      </c>
      <c r="M135" s="67" t="s">
        <v>268</v>
      </c>
      <c r="N135" s="16">
        <v>2024</v>
      </c>
      <c r="O135" s="16">
        <v>2025</v>
      </c>
      <c r="P135" s="105">
        <v>20</v>
      </c>
      <c r="Q135" s="105" t="s">
        <v>257</v>
      </c>
      <c r="R135" s="17">
        <f t="shared" si="3"/>
        <v>2038</v>
      </c>
      <c r="S135" s="16" t="s">
        <v>63</v>
      </c>
      <c r="T135" s="16"/>
      <c r="U135" s="17">
        <f t="shared" si="4"/>
        <v>2038</v>
      </c>
      <c r="V135" s="393"/>
      <c r="W135" s="393"/>
      <c r="X135" s="393"/>
      <c r="Y135" s="393"/>
    </row>
    <row r="136" spans="1:25" s="2" customFormat="1" ht="30.2" customHeight="1" x14ac:dyDescent="0.2">
      <c r="A136" s="397"/>
      <c r="B136" s="397"/>
      <c r="C136" s="393"/>
      <c r="D136" s="393" t="s">
        <v>333</v>
      </c>
      <c r="E136" s="68" t="s">
        <v>123</v>
      </c>
      <c r="F136" s="68" t="s">
        <v>88</v>
      </c>
      <c r="G136" s="101">
        <v>0.1</v>
      </c>
      <c r="H136" s="101">
        <v>0.08</v>
      </c>
      <c r="I136" s="67" t="s">
        <v>272</v>
      </c>
      <c r="J136" s="102">
        <v>6</v>
      </c>
      <c r="K136" s="103">
        <v>18</v>
      </c>
      <c r="L136" s="104">
        <v>3</v>
      </c>
      <c r="M136" s="67" t="s">
        <v>268</v>
      </c>
      <c r="N136" s="16">
        <v>2024</v>
      </c>
      <c r="O136" s="16">
        <v>2025</v>
      </c>
      <c r="P136" s="105">
        <v>20</v>
      </c>
      <c r="Q136" s="105" t="s">
        <v>257</v>
      </c>
      <c r="R136" s="17">
        <f t="shared" si="3"/>
        <v>2038</v>
      </c>
      <c r="S136" s="16" t="s">
        <v>63</v>
      </c>
      <c r="T136" s="16"/>
      <c r="U136" s="17">
        <f t="shared" si="4"/>
        <v>2038</v>
      </c>
      <c r="V136" s="393"/>
      <c r="W136" s="393"/>
      <c r="X136" s="393"/>
      <c r="Y136" s="393"/>
    </row>
    <row r="137" spans="1:25" s="2" customFormat="1" ht="30.2" customHeight="1" x14ac:dyDescent="0.2">
      <c r="A137" s="397"/>
      <c r="B137" s="397"/>
      <c r="C137" s="393"/>
      <c r="D137" s="393"/>
      <c r="E137" s="68" t="s">
        <v>123</v>
      </c>
      <c r="F137" s="68" t="s">
        <v>88</v>
      </c>
      <c r="G137" s="101">
        <v>0.1</v>
      </c>
      <c r="H137" s="101">
        <v>0.08</v>
      </c>
      <c r="I137" s="67" t="s">
        <v>272</v>
      </c>
      <c r="J137" s="102">
        <v>13</v>
      </c>
      <c r="K137" s="103">
        <v>159</v>
      </c>
      <c r="L137" s="104">
        <v>5</v>
      </c>
      <c r="M137" s="67" t="s">
        <v>268</v>
      </c>
      <c r="N137" s="16">
        <v>2024</v>
      </c>
      <c r="O137" s="16">
        <v>2025</v>
      </c>
      <c r="P137" s="105">
        <v>20</v>
      </c>
      <c r="Q137" s="105" t="s">
        <v>257</v>
      </c>
      <c r="R137" s="17">
        <f t="shared" si="3"/>
        <v>2038</v>
      </c>
      <c r="S137" s="16" t="s">
        <v>63</v>
      </c>
      <c r="T137" s="16"/>
      <c r="U137" s="17">
        <f t="shared" si="4"/>
        <v>2038</v>
      </c>
      <c r="V137" s="393"/>
      <c r="W137" s="393"/>
      <c r="X137" s="393"/>
      <c r="Y137" s="393"/>
    </row>
    <row r="138" spans="1:25" s="2" customFormat="1" ht="30.2" customHeight="1" x14ac:dyDescent="0.2">
      <c r="A138" s="397"/>
      <c r="B138" s="397"/>
      <c r="C138" s="393"/>
      <c r="D138" s="393" t="s">
        <v>334</v>
      </c>
      <c r="E138" s="68" t="s">
        <v>123</v>
      </c>
      <c r="F138" s="68" t="s">
        <v>88</v>
      </c>
      <c r="G138" s="101">
        <v>0.1</v>
      </c>
      <c r="H138" s="101">
        <v>0.08</v>
      </c>
      <c r="I138" s="67" t="s">
        <v>272</v>
      </c>
      <c r="J138" s="102">
        <v>4</v>
      </c>
      <c r="K138" s="103">
        <v>18</v>
      </c>
      <c r="L138" s="104">
        <v>3</v>
      </c>
      <c r="M138" s="67" t="s">
        <v>268</v>
      </c>
      <c r="N138" s="16">
        <v>2024</v>
      </c>
      <c r="O138" s="16">
        <v>2025</v>
      </c>
      <c r="P138" s="105">
        <v>20</v>
      </c>
      <c r="Q138" s="105" t="s">
        <v>257</v>
      </c>
      <c r="R138" s="17">
        <f t="shared" ref="R138:R201" si="5">IF(M138="","",M138+P138)</f>
        <v>2038</v>
      </c>
      <c r="S138" s="16" t="s">
        <v>63</v>
      </c>
      <c r="T138" s="16"/>
      <c r="U138" s="17">
        <f t="shared" si="4"/>
        <v>2038</v>
      </c>
      <c r="V138" s="393"/>
      <c r="W138" s="393"/>
      <c r="X138" s="393"/>
      <c r="Y138" s="393"/>
    </row>
    <row r="139" spans="1:25" s="2" customFormat="1" ht="30.2" customHeight="1" x14ac:dyDescent="0.2">
      <c r="A139" s="397"/>
      <c r="B139" s="397"/>
      <c r="C139" s="393"/>
      <c r="D139" s="393"/>
      <c r="E139" s="68" t="s">
        <v>123</v>
      </c>
      <c r="F139" s="68" t="s">
        <v>88</v>
      </c>
      <c r="G139" s="101">
        <v>0.1</v>
      </c>
      <c r="H139" s="101">
        <v>0.08</v>
      </c>
      <c r="I139" s="67" t="s">
        <v>272</v>
      </c>
      <c r="J139" s="102">
        <v>11</v>
      </c>
      <c r="K139" s="103">
        <v>159</v>
      </c>
      <c r="L139" s="104">
        <v>5</v>
      </c>
      <c r="M139" s="67" t="s">
        <v>268</v>
      </c>
      <c r="N139" s="16">
        <v>2024</v>
      </c>
      <c r="O139" s="16">
        <v>2025</v>
      </c>
      <c r="P139" s="105">
        <v>20</v>
      </c>
      <c r="Q139" s="105" t="s">
        <v>257</v>
      </c>
      <c r="R139" s="17">
        <f t="shared" si="5"/>
        <v>2038</v>
      </c>
      <c r="S139" s="16" t="s">
        <v>63</v>
      </c>
      <c r="T139" s="16"/>
      <c r="U139" s="17">
        <f t="shared" si="4"/>
        <v>2038</v>
      </c>
      <c r="V139" s="393"/>
      <c r="W139" s="393"/>
      <c r="X139" s="393"/>
      <c r="Y139" s="393"/>
    </row>
    <row r="140" spans="1:25" s="2" customFormat="1" ht="30.2" customHeight="1" x14ac:dyDescent="0.2">
      <c r="A140" s="397"/>
      <c r="B140" s="397"/>
      <c r="C140" s="393"/>
      <c r="D140" s="68" t="s">
        <v>335</v>
      </c>
      <c r="E140" s="68" t="s">
        <v>123</v>
      </c>
      <c r="F140" s="68" t="s">
        <v>88</v>
      </c>
      <c r="G140" s="101">
        <v>0.1</v>
      </c>
      <c r="H140" s="101">
        <v>0.08</v>
      </c>
      <c r="I140" s="67" t="s">
        <v>272</v>
      </c>
      <c r="J140" s="102">
        <v>6</v>
      </c>
      <c r="K140" s="103">
        <v>159</v>
      </c>
      <c r="L140" s="104">
        <v>5</v>
      </c>
      <c r="M140" s="67" t="s">
        <v>268</v>
      </c>
      <c r="N140" s="16">
        <v>2024</v>
      </c>
      <c r="O140" s="16">
        <v>2025</v>
      </c>
      <c r="P140" s="105">
        <v>20</v>
      </c>
      <c r="Q140" s="105" t="s">
        <v>257</v>
      </c>
      <c r="R140" s="17">
        <f t="shared" si="5"/>
        <v>2038</v>
      </c>
      <c r="S140" s="16" t="s">
        <v>63</v>
      </c>
      <c r="T140" s="16"/>
      <c r="U140" s="17">
        <f t="shared" si="4"/>
        <v>2038</v>
      </c>
      <c r="V140" s="393"/>
      <c r="W140" s="393"/>
      <c r="X140" s="393"/>
      <c r="Y140" s="393"/>
    </row>
    <row r="141" spans="1:25" s="2" customFormat="1" ht="30.2" customHeight="1" x14ac:dyDescent="0.2">
      <c r="A141" s="397"/>
      <c r="B141" s="397"/>
      <c r="C141" s="393"/>
      <c r="D141" s="393" t="s">
        <v>336</v>
      </c>
      <c r="E141" s="68" t="s">
        <v>123</v>
      </c>
      <c r="F141" s="68" t="s">
        <v>88</v>
      </c>
      <c r="G141" s="101">
        <v>0.1</v>
      </c>
      <c r="H141" s="101">
        <v>0.08</v>
      </c>
      <c r="I141" s="67" t="s">
        <v>272</v>
      </c>
      <c r="J141" s="102">
        <v>1</v>
      </c>
      <c r="K141" s="103">
        <v>57</v>
      </c>
      <c r="L141" s="104">
        <v>4</v>
      </c>
      <c r="M141" s="67" t="s">
        <v>268</v>
      </c>
      <c r="N141" s="16">
        <v>2024</v>
      </c>
      <c r="O141" s="16">
        <v>2025</v>
      </c>
      <c r="P141" s="105">
        <v>20</v>
      </c>
      <c r="Q141" s="105" t="s">
        <v>257</v>
      </c>
      <c r="R141" s="17">
        <f t="shared" si="5"/>
        <v>2038</v>
      </c>
      <c r="S141" s="16" t="s">
        <v>63</v>
      </c>
      <c r="T141" s="16"/>
      <c r="U141" s="17">
        <f t="shared" si="4"/>
        <v>2038</v>
      </c>
      <c r="V141" s="393"/>
      <c r="W141" s="393"/>
      <c r="X141" s="393"/>
      <c r="Y141" s="393"/>
    </row>
    <row r="142" spans="1:25" s="2" customFormat="1" ht="30.2" customHeight="1" x14ac:dyDescent="0.2">
      <c r="A142" s="397"/>
      <c r="B142" s="397"/>
      <c r="C142" s="393"/>
      <c r="D142" s="393"/>
      <c r="E142" s="68" t="s">
        <v>123</v>
      </c>
      <c r="F142" s="68" t="s">
        <v>88</v>
      </c>
      <c r="G142" s="101">
        <v>0.1</v>
      </c>
      <c r="H142" s="101">
        <v>0.08</v>
      </c>
      <c r="I142" s="67" t="s">
        <v>272</v>
      </c>
      <c r="J142" s="102">
        <v>6</v>
      </c>
      <c r="K142" s="103">
        <v>159</v>
      </c>
      <c r="L142" s="104">
        <v>5</v>
      </c>
      <c r="M142" s="67" t="s">
        <v>268</v>
      </c>
      <c r="N142" s="16">
        <v>2024</v>
      </c>
      <c r="O142" s="16">
        <v>2025</v>
      </c>
      <c r="P142" s="105">
        <v>20</v>
      </c>
      <c r="Q142" s="105" t="s">
        <v>257</v>
      </c>
      <c r="R142" s="17">
        <f t="shared" si="5"/>
        <v>2038</v>
      </c>
      <c r="S142" s="16" t="s">
        <v>63</v>
      </c>
      <c r="T142" s="16"/>
      <c r="U142" s="17">
        <f t="shared" si="4"/>
        <v>2038</v>
      </c>
      <c r="V142" s="393"/>
      <c r="W142" s="393"/>
      <c r="X142" s="393"/>
      <c r="Y142" s="393"/>
    </row>
    <row r="143" spans="1:25" s="2" customFormat="1" ht="30.2" customHeight="1" x14ac:dyDescent="0.2">
      <c r="A143" s="397"/>
      <c r="B143" s="397"/>
      <c r="C143" s="393"/>
      <c r="D143" s="393" t="s">
        <v>337</v>
      </c>
      <c r="E143" s="68" t="s">
        <v>123</v>
      </c>
      <c r="F143" s="68" t="s">
        <v>88</v>
      </c>
      <c r="G143" s="101">
        <v>0.1</v>
      </c>
      <c r="H143" s="101">
        <v>0.08</v>
      </c>
      <c r="I143" s="67" t="s">
        <v>272</v>
      </c>
      <c r="J143" s="102">
        <v>1</v>
      </c>
      <c r="K143" s="103">
        <v>57</v>
      </c>
      <c r="L143" s="104">
        <v>4</v>
      </c>
      <c r="M143" s="67" t="s">
        <v>268</v>
      </c>
      <c r="N143" s="16">
        <v>2024</v>
      </c>
      <c r="O143" s="16">
        <v>2025</v>
      </c>
      <c r="P143" s="105">
        <v>20</v>
      </c>
      <c r="Q143" s="105" t="s">
        <v>257</v>
      </c>
      <c r="R143" s="17">
        <f t="shared" si="5"/>
        <v>2038</v>
      </c>
      <c r="S143" s="16" t="s">
        <v>63</v>
      </c>
      <c r="T143" s="16"/>
      <c r="U143" s="17">
        <f t="shared" si="4"/>
        <v>2038</v>
      </c>
      <c r="V143" s="393"/>
      <c r="W143" s="393"/>
      <c r="X143" s="393"/>
      <c r="Y143" s="393"/>
    </row>
    <row r="144" spans="1:25" s="2" customFormat="1" ht="30.2" customHeight="1" x14ac:dyDescent="0.2">
      <c r="A144" s="397"/>
      <c r="B144" s="397"/>
      <c r="C144" s="393"/>
      <c r="D144" s="393"/>
      <c r="E144" s="68" t="s">
        <v>123</v>
      </c>
      <c r="F144" s="68" t="s">
        <v>88</v>
      </c>
      <c r="G144" s="101">
        <v>0.1</v>
      </c>
      <c r="H144" s="101">
        <v>0.08</v>
      </c>
      <c r="I144" s="67" t="s">
        <v>272</v>
      </c>
      <c r="J144" s="102">
        <v>6</v>
      </c>
      <c r="K144" s="103">
        <v>159</v>
      </c>
      <c r="L144" s="104">
        <v>5</v>
      </c>
      <c r="M144" s="67" t="s">
        <v>268</v>
      </c>
      <c r="N144" s="16">
        <v>2024</v>
      </c>
      <c r="O144" s="16">
        <v>2025</v>
      </c>
      <c r="P144" s="105">
        <v>20</v>
      </c>
      <c r="Q144" s="105" t="s">
        <v>257</v>
      </c>
      <c r="R144" s="17">
        <f t="shared" si="5"/>
        <v>2038</v>
      </c>
      <c r="S144" s="16" t="s">
        <v>63</v>
      </c>
      <c r="T144" s="16"/>
      <c r="U144" s="17">
        <f t="shared" si="4"/>
        <v>2038</v>
      </c>
      <c r="V144" s="393"/>
      <c r="W144" s="393"/>
      <c r="X144" s="393"/>
      <c r="Y144" s="393"/>
    </row>
    <row r="145" spans="1:25" s="2" customFormat="1" ht="30.2" customHeight="1" x14ac:dyDescent="0.2">
      <c r="A145" s="397"/>
      <c r="B145" s="397"/>
      <c r="C145" s="393"/>
      <c r="D145" s="393" t="s">
        <v>338</v>
      </c>
      <c r="E145" s="68" t="s">
        <v>123</v>
      </c>
      <c r="F145" s="68" t="s">
        <v>88</v>
      </c>
      <c r="G145" s="101">
        <v>0.1</v>
      </c>
      <c r="H145" s="101">
        <v>0.08</v>
      </c>
      <c r="I145" s="67" t="s">
        <v>272</v>
      </c>
      <c r="J145" s="102">
        <v>1</v>
      </c>
      <c r="K145" s="103">
        <v>57</v>
      </c>
      <c r="L145" s="104">
        <v>4</v>
      </c>
      <c r="M145" s="67" t="s">
        <v>268</v>
      </c>
      <c r="N145" s="16">
        <v>2024</v>
      </c>
      <c r="O145" s="16">
        <v>2025</v>
      </c>
      <c r="P145" s="105">
        <v>20</v>
      </c>
      <c r="Q145" s="105" t="s">
        <v>257</v>
      </c>
      <c r="R145" s="17">
        <f t="shared" si="5"/>
        <v>2038</v>
      </c>
      <c r="S145" s="16" t="s">
        <v>63</v>
      </c>
      <c r="T145" s="16"/>
      <c r="U145" s="17">
        <f t="shared" si="4"/>
        <v>2038</v>
      </c>
      <c r="V145" s="393"/>
      <c r="W145" s="393"/>
      <c r="X145" s="393"/>
      <c r="Y145" s="393"/>
    </row>
    <row r="146" spans="1:25" s="2" customFormat="1" ht="30.2" customHeight="1" x14ac:dyDescent="0.2">
      <c r="A146" s="397"/>
      <c r="B146" s="397"/>
      <c r="C146" s="393"/>
      <c r="D146" s="393"/>
      <c r="E146" s="68" t="s">
        <v>123</v>
      </c>
      <c r="F146" s="68" t="s">
        <v>88</v>
      </c>
      <c r="G146" s="101">
        <v>0.1</v>
      </c>
      <c r="H146" s="101">
        <v>0.08</v>
      </c>
      <c r="I146" s="67" t="s">
        <v>272</v>
      </c>
      <c r="J146" s="102">
        <v>6</v>
      </c>
      <c r="K146" s="103">
        <v>159</v>
      </c>
      <c r="L146" s="104">
        <v>5</v>
      </c>
      <c r="M146" s="67" t="s">
        <v>268</v>
      </c>
      <c r="N146" s="16">
        <v>2024</v>
      </c>
      <c r="O146" s="16">
        <v>2025</v>
      </c>
      <c r="P146" s="105">
        <v>20</v>
      </c>
      <c r="Q146" s="105" t="s">
        <v>257</v>
      </c>
      <c r="R146" s="17">
        <f t="shared" si="5"/>
        <v>2038</v>
      </c>
      <c r="S146" s="16" t="s">
        <v>63</v>
      </c>
      <c r="T146" s="16"/>
      <c r="U146" s="17">
        <f t="shared" si="4"/>
        <v>2038</v>
      </c>
      <c r="V146" s="393"/>
      <c r="W146" s="393"/>
      <c r="X146" s="393"/>
      <c r="Y146" s="393"/>
    </row>
    <row r="147" spans="1:25" s="2" customFormat="1" ht="30.2" customHeight="1" x14ac:dyDescent="0.2">
      <c r="A147" s="397"/>
      <c r="B147" s="397"/>
      <c r="C147" s="393"/>
      <c r="D147" s="68" t="s">
        <v>339</v>
      </c>
      <c r="E147" s="68" t="s">
        <v>123</v>
      </c>
      <c r="F147" s="68" t="s">
        <v>88</v>
      </c>
      <c r="G147" s="101">
        <v>0.1</v>
      </c>
      <c r="H147" s="101">
        <v>0.08</v>
      </c>
      <c r="I147" s="67" t="s">
        <v>272</v>
      </c>
      <c r="J147" s="102">
        <v>3.5</v>
      </c>
      <c r="K147" s="103">
        <v>45</v>
      </c>
      <c r="L147" s="104">
        <v>4</v>
      </c>
      <c r="M147" s="67" t="s">
        <v>268</v>
      </c>
      <c r="N147" s="16">
        <v>2024</v>
      </c>
      <c r="O147" s="16">
        <v>2025</v>
      </c>
      <c r="P147" s="105">
        <v>20</v>
      </c>
      <c r="Q147" s="105" t="s">
        <v>257</v>
      </c>
      <c r="R147" s="17">
        <f t="shared" si="5"/>
        <v>2038</v>
      </c>
      <c r="S147" s="16" t="s">
        <v>63</v>
      </c>
      <c r="T147" s="16"/>
      <c r="U147" s="17">
        <f t="shared" si="4"/>
        <v>2038</v>
      </c>
      <c r="V147" s="393"/>
      <c r="W147" s="393"/>
      <c r="X147" s="393"/>
      <c r="Y147" s="393"/>
    </row>
    <row r="148" spans="1:25" s="2" customFormat="1" ht="30.2" customHeight="1" x14ac:dyDescent="0.2">
      <c r="A148" s="397"/>
      <c r="B148" s="397"/>
      <c r="C148" s="393"/>
      <c r="D148" s="68" t="s">
        <v>340</v>
      </c>
      <c r="E148" s="68" t="s">
        <v>123</v>
      </c>
      <c r="F148" s="68" t="s">
        <v>88</v>
      </c>
      <c r="G148" s="101">
        <v>0.1</v>
      </c>
      <c r="H148" s="101">
        <v>0.08</v>
      </c>
      <c r="I148" s="67" t="s">
        <v>272</v>
      </c>
      <c r="J148" s="102">
        <v>3</v>
      </c>
      <c r="K148" s="103">
        <v>45</v>
      </c>
      <c r="L148" s="104">
        <v>4</v>
      </c>
      <c r="M148" s="67" t="s">
        <v>268</v>
      </c>
      <c r="N148" s="16">
        <v>2024</v>
      </c>
      <c r="O148" s="16">
        <v>2025</v>
      </c>
      <c r="P148" s="105">
        <v>20</v>
      </c>
      <c r="Q148" s="105" t="s">
        <v>257</v>
      </c>
      <c r="R148" s="17">
        <f t="shared" si="5"/>
        <v>2038</v>
      </c>
      <c r="S148" s="16" t="s">
        <v>63</v>
      </c>
      <c r="T148" s="16"/>
      <c r="U148" s="17">
        <f t="shared" si="4"/>
        <v>2038</v>
      </c>
      <c r="V148" s="393"/>
      <c r="W148" s="393"/>
      <c r="X148" s="393"/>
      <c r="Y148" s="393"/>
    </row>
    <row r="149" spans="1:25" s="2" customFormat="1" ht="30.2" customHeight="1" x14ac:dyDescent="0.2">
      <c r="A149" s="397"/>
      <c r="B149" s="397"/>
      <c r="C149" s="393"/>
      <c r="D149" s="68" t="s">
        <v>341</v>
      </c>
      <c r="E149" s="68" t="s">
        <v>123</v>
      </c>
      <c r="F149" s="68" t="s">
        <v>88</v>
      </c>
      <c r="G149" s="101">
        <v>0.1</v>
      </c>
      <c r="H149" s="101">
        <v>0.08</v>
      </c>
      <c r="I149" s="67" t="s">
        <v>272</v>
      </c>
      <c r="J149" s="102">
        <v>5</v>
      </c>
      <c r="K149" s="103">
        <v>57</v>
      </c>
      <c r="L149" s="104">
        <v>4</v>
      </c>
      <c r="M149" s="67" t="s">
        <v>268</v>
      </c>
      <c r="N149" s="16">
        <v>2024</v>
      </c>
      <c r="O149" s="16">
        <v>2025</v>
      </c>
      <c r="P149" s="105">
        <v>20</v>
      </c>
      <c r="Q149" s="105" t="s">
        <v>257</v>
      </c>
      <c r="R149" s="17">
        <f t="shared" si="5"/>
        <v>2038</v>
      </c>
      <c r="S149" s="16" t="s">
        <v>63</v>
      </c>
      <c r="T149" s="16"/>
      <c r="U149" s="17">
        <f t="shared" si="4"/>
        <v>2038</v>
      </c>
      <c r="V149" s="393"/>
      <c r="W149" s="393"/>
      <c r="X149" s="393"/>
      <c r="Y149" s="393"/>
    </row>
    <row r="150" spans="1:25" s="2" customFormat="1" ht="30.2" customHeight="1" x14ac:dyDescent="0.2">
      <c r="A150" s="397"/>
      <c r="B150" s="397"/>
      <c r="C150" s="393"/>
      <c r="D150" s="393" t="s">
        <v>342</v>
      </c>
      <c r="E150" s="68" t="s">
        <v>123</v>
      </c>
      <c r="F150" s="68" t="s">
        <v>88</v>
      </c>
      <c r="G150" s="101">
        <v>0.1</v>
      </c>
      <c r="H150" s="101">
        <v>0.08</v>
      </c>
      <c r="I150" s="67" t="s">
        <v>272</v>
      </c>
      <c r="J150" s="102">
        <v>4.5</v>
      </c>
      <c r="K150" s="103">
        <v>32</v>
      </c>
      <c r="L150" s="104">
        <v>3.5</v>
      </c>
      <c r="M150" s="67" t="s">
        <v>268</v>
      </c>
      <c r="N150" s="16">
        <v>2024</v>
      </c>
      <c r="O150" s="16">
        <v>2025</v>
      </c>
      <c r="P150" s="105">
        <v>20</v>
      </c>
      <c r="Q150" s="105" t="s">
        <v>257</v>
      </c>
      <c r="R150" s="17">
        <f t="shared" si="5"/>
        <v>2038</v>
      </c>
      <c r="S150" s="16" t="s">
        <v>63</v>
      </c>
      <c r="T150" s="16"/>
      <c r="U150" s="17">
        <f t="shared" si="4"/>
        <v>2038</v>
      </c>
      <c r="V150" s="393"/>
      <c r="W150" s="393"/>
      <c r="X150" s="393"/>
      <c r="Y150" s="393"/>
    </row>
    <row r="151" spans="1:25" s="2" customFormat="1" ht="30.2" customHeight="1" x14ac:dyDescent="0.2">
      <c r="A151" s="397"/>
      <c r="B151" s="397"/>
      <c r="C151" s="393"/>
      <c r="D151" s="393"/>
      <c r="E151" s="68" t="s">
        <v>123</v>
      </c>
      <c r="F151" s="68" t="s">
        <v>88</v>
      </c>
      <c r="G151" s="101">
        <v>0.1</v>
      </c>
      <c r="H151" s="101">
        <v>0.08</v>
      </c>
      <c r="I151" s="67" t="s">
        <v>272</v>
      </c>
      <c r="J151" s="102">
        <v>10</v>
      </c>
      <c r="K151" s="103">
        <v>57</v>
      </c>
      <c r="L151" s="104">
        <v>4</v>
      </c>
      <c r="M151" s="67" t="s">
        <v>268</v>
      </c>
      <c r="N151" s="16">
        <v>2024</v>
      </c>
      <c r="O151" s="16">
        <v>2025</v>
      </c>
      <c r="P151" s="105">
        <v>20</v>
      </c>
      <c r="Q151" s="105" t="s">
        <v>257</v>
      </c>
      <c r="R151" s="17">
        <f t="shared" si="5"/>
        <v>2038</v>
      </c>
      <c r="S151" s="16" t="s">
        <v>63</v>
      </c>
      <c r="T151" s="16"/>
      <c r="U151" s="17">
        <f t="shared" si="4"/>
        <v>2038</v>
      </c>
      <c r="V151" s="393"/>
      <c r="W151" s="393"/>
      <c r="X151" s="393"/>
      <c r="Y151" s="393"/>
    </row>
    <row r="152" spans="1:25" s="2" customFormat="1" ht="30.2" customHeight="1" x14ac:dyDescent="0.2">
      <c r="A152" s="397"/>
      <c r="B152" s="397"/>
      <c r="C152" s="393"/>
      <c r="D152" s="393"/>
      <c r="E152" s="68" t="s">
        <v>123</v>
      </c>
      <c r="F152" s="68" t="s">
        <v>88</v>
      </c>
      <c r="G152" s="101">
        <v>0.1</v>
      </c>
      <c r="H152" s="101">
        <v>0.08</v>
      </c>
      <c r="I152" s="67" t="s">
        <v>272</v>
      </c>
      <c r="J152" s="102">
        <v>1.5</v>
      </c>
      <c r="K152" s="103">
        <v>32</v>
      </c>
      <c r="L152" s="104">
        <v>3</v>
      </c>
      <c r="M152" s="67" t="s">
        <v>268</v>
      </c>
      <c r="N152" s="16">
        <v>2024</v>
      </c>
      <c r="O152" s="16">
        <v>2025</v>
      </c>
      <c r="P152" s="105">
        <v>20</v>
      </c>
      <c r="Q152" s="105" t="s">
        <v>257</v>
      </c>
      <c r="R152" s="17">
        <f t="shared" si="5"/>
        <v>2038</v>
      </c>
      <c r="S152" s="16" t="s">
        <v>63</v>
      </c>
      <c r="T152" s="16"/>
      <c r="U152" s="17">
        <f t="shared" si="4"/>
        <v>2038</v>
      </c>
      <c r="V152" s="393"/>
      <c r="W152" s="393"/>
      <c r="X152" s="393"/>
      <c r="Y152" s="393"/>
    </row>
    <row r="153" spans="1:25" s="2" customFormat="1" ht="30.2" customHeight="1" x14ac:dyDescent="0.2">
      <c r="A153" s="397"/>
      <c r="B153" s="397"/>
      <c r="C153" s="393"/>
      <c r="D153" s="68" t="s">
        <v>343</v>
      </c>
      <c r="E153" s="68" t="s">
        <v>123</v>
      </c>
      <c r="F153" s="68" t="s">
        <v>88</v>
      </c>
      <c r="G153" s="101">
        <v>0.1</v>
      </c>
      <c r="H153" s="101">
        <v>0.08</v>
      </c>
      <c r="I153" s="67" t="s">
        <v>272</v>
      </c>
      <c r="J153" s="102">
        <v>3</v>
      </c>
      <c r="K153" s="103">
        <v>57</v>
      </c>
      <c r="L153" s="104">
        <v>4</v>
      </c>
      <c r="M153" s="67" t="s">
        <v>268</v>
      </c>
      <c r="N153" s="16">
        <v>2024</v>
      </c>
      <c r="O153" s="16">
        <v>2025</v>
      </c>
      <c r="P153" s="105">
        <v>20</v>
      </c>
      <c r="Q153" s="105" t="s">
        <v>257</v>
      </c>
      <c r="R153" s="17">
        <f t="shared" si="5"/>
        <v>2038</v>
      </c>
      <c r="S153" s="16" t="s">
        <v>63</v>
      </c>
      <c r="T153" s="16"/>
      <c r="U153" s="17">
        <f t="shared" si="4"/>
        <v>2038</v>
      </c>
      <c r="V153" s="393"/>
      <c r="W153" s="393"/>
      <c r="X153" s="393"/>
      <c r="Y153" s="393"/>
    </row>
    <row r="154" spans="1:25" s="2" customFormat="1" ht="30.2" customHeight="1" x14ac:dyDescent="0.2">
      <c r="A154" s="397"/>
      <c r="B154" s="397"/>
      <c r="C154" s="393"/>
      <c r="D154" s="68" t="s">
        <v>344</v>
      </c>
      <c r="E154" s="68" t="s">
        <v>123</v>
      </c>
      <c r="F154" s="68" t="s">
        <v>88</v>
      </c>
      <c r="G154" s="101">
        <v>0.1</v>
      </c>
      <c r="H154" s="101">
        <v>0.08</v>
      </c>
      <c r="I154" s="67" t="s">
        <v>272</v>
      </c>
      <c r="J154" s="102">
        <v>4</v>
      </c>
      <c r="K154" s="103">
        <v>45</v>
      </c>
      <c r="L154" s="104">
        <v>4</v>
      </c>
      <c r="M154" s="67" t="s">
        <v>268</v>
      </c>
      <c r="N154" s="16">
        <v>2024</v>
      </c>
      <c r="O154" s="16">
        <v>2025</v>
      </c>
      <c r="P154" s="105">
        <v>20</v>
      </c>
      <c r="Q154" s="105" t="s">
        <v>257</v>
      </c>
      <c r="R154" s="17">
        <f t="shared" si="5"/>
        <v>2038</v>
      </c>
      <c r="S154" s="16" t="s">
        <v>63</v>
      </c>
      <c r="T154" s="16"/>
      <c r="U154" s="17">
        <f t="shared" si="4"/>
        <v>2038</v>
      </c>
      <c r="V154" s="393"/>
      <c r="W154" s="393"/>
      <c r="X154" s="393"/>
      <c r="Y154" s="393"/>
    </row>
    <row r="155" spans="1:25" s="2" customFormat="1" ht="30.2" customHeight="1" x14ac:dyDescent="0.2">
      <c r="A155" s="397">
        <v>8</v>
      </c>
      <c r="B155" s="397" t="s">
        <v>361</v>
      </c>
      <c r="C155" s="393" t="s">
        <v>362</v>
      </c>
      <c r="D155" s="393" t="s">
        <v>363</v>
      </c>
      <c r="E155" s="397" t="s">
        <v>123</v>
      </c>
      <c r="F155" s="68" t="s">
        <v>88</v>
      </c>
      <c r="G155" s="396" t="s">
        <v>354</v>
      </c>
      <c r="H155" s="396" t="s">
        <v>364</v>
      </c>
      <c r="I155" s="396" t="s">
        <v>272</v>
      </c>
      <c r="J155" s="106">
        <v>16.5</v>
      </c>
      <c r="K155" s="103">
        <v>108</v>
      </c>
      <c r="L155" s="104">
        <v>4</v>
      </c>
      <c r="M155" s="67" t="s">
        <v>224</v>
      </c>
      <c r="N155" s="16">
        <v>2024</v>
      </c>
      <c r="O155" s="16">
        <v>2025</v>
      </c>
      <c r="P155" s="105">
        <v>20</v>
      </c>
      <c r="Q155" s="105" t="s">
        <v>257</v>
      </c>
      <c r="R155" s="17">
        <f t="shared" si="5"/>
        <v>2035</v>
      </c>
      <c r="S155" s="16" t="s">
        <v>63</v>
      </c>
      <c r="T155" s="16"/>
      <c r="U155" s="17">
        <f t="shared" ref="U155:U186" si="6">IFERROR(IF(S155="",R155,S155+T155),R155)</f>
        <v>2035</v>
      </c>
      <c r="V155" s="393">
        <v>11</v>
      </c>
      <c r="W155" s="393">
        <v>3</v>
      </c>
      <c r="X155" s="393">
        <v>14</v>
      </c>
      <c r="Y155" s="393" t="s">
        <v>7003</v>
      </c>
    </row>
    <row r="156" spans="1:25" s="2" customFormat="1" ht="30.2" customHeight="1" x14ac:dyDescent="0.2">
      <c r="A156" s="397"/>
      <c r="B156" s="397"/>
      <c r="C156" s="393"/>
      <c r="D156" s="393"/>
      <c r="E156" s="397"/>
      <c r="F156" s="68" t="s">
        <v>88</v>
      </c>
      <c r="G156" s="396"/>
      <c r="H156" s="396"/>
      <c r="I156" s="396"/>
      <c r="J156" s="106">
        <v>0.1</v>
      </c>
      <c r="K156" s="103">
        <v>57</v>
      </c>
      <c r="L156" s="104">
        <v>4</v>
      </c>
      <c r="M156" s="67" t="s">
        <v>224</v>
      </c>
      <c r="N156" s="16">
        <v>2024</v>
      </c>
      <c r="O156" s="16">
        <v>2025</v>
      </c>
      <c r="P156" s="105">
        <v>20</v>
      </c>
      <c r="Q156" s="105" t="s">
        <v>257</v>
      </c>
      <c r="R156" s="17">
        <f t="shared" si="5"/>
        <v>2035</v>
      </c>
      <c r="S156" s="16" t="s">
        <v>63</v>
      </c>
      <c r="T156" s="16"/>
      <c r="U156" s="17">
        <f t="shared" si="6"/>
        <v>2035</v>
      </c>
      <c r="V156" s="393"/>
      <c r="W156" s="393"/>
      <c r="X156" s="393"/>
      <c r="Y156" s="393"/>
    </row>
    <row r="157" spans="1:25" s="2" customFormat="1" ht="30.2" customHeight="1" x14ac:dyDescent="0.2">
      <c r="A157" s="397"/>
      <c r="B157" s="397"/>
      <c r="C157" s="393"/>
      <c r="D157" s="393" t="s">
        <v>365</v>
      </c>
      <c r="E157" s="393" t="s">
        <v>123</v>
      </c>
      <c r="F157" s="68" t="s">
        <v>88</v>
      </c>
      <c r="G157" s="396" t="s">
        <v>354</v>
      </c>
      <c r="H157" s="396" t="s">
        <v>364</v>
      </c>
      <c r="I157" s="396" t="s">
        <v>272</v>
      </c>
      <c r="J157" s="106">
        <v>0.9</v>
      </c>
      <c r="K157" s="103">
        <v>108</v>
      </c>
      <c r="L157" s="104">
        <v>4</v>
      </c>
      <c r="M157" s="67" t="s">
        <v>224</v>
      </c>
      <c r="N157" s="16">
        <v>2024</v>
      </c>
      <c r="O157" s="16">
        <v>2025</v>
      </c>
      <c r="P157" s="105">
        <v>20</v>
      </c>
      <c r="Q157" s="105" t="s">
        <v>257</v>
      </c>
      <c r="R157" s="17">
        <f t="shared" si="5"/>
        <v>2035</v>
      </c>
      <c r="S157" s="16" t="s">
        <v>63</v>
      </c>
      <c r="T157" s="16"/>
      <c r="U157" s="17">
        <f t="shared" si="6"/>
        <v>2035</v>
      </c>
      <c r="V157" s="393"/>
      <c r="W157" s="393"/>
      <c r="X157" s="393"/>
      <c r="Y157" s="393"/>
    </row>
    <row r="158" spans="1:25" s="2" customFormat="1" ht="30.2" customHeight="1" x14ac:dyDescent="0.2">
      <c r="A158" s="397"/>
      <c r="B158" s="397"/>
      <c r="C158" s="393"/>
      <c r="D158" s="393"/>
      <c r="E158" s="393"/>
      <c r="F158" s="68" t="s">
        <v>88</v>
      </c>
      <c r="G158" s="396"/>
      <c r="H158" s="396"/>
      <c r="I158" s="396"/>
      <c r="J158" s="106">
        <v>178.1</v>
      </c>
      <c r="K158" s="103">
        <v>57</v>
      </c>
      <c r="L158" s="104">
        <v>4</v>
      </c>
      <c r="M158" s="67" t="s">
        <v>224</v>
      </c>
      <c r="N158" s="16">
        <v>2024</v>
      </c>
      <c r="O158" s="16">
        <v>2025</v>
      </c>
      <c r="P158" s="105">
        <v>20</v>
      </c>
      <c r="Q158" s="105" t="s">
        <v>257</v>
      </c>
      <c r="R158" s="17">
        <f t="shared" si="5"/>
        <v>2035</v>
      </c>
      <c r="S158" s="16" t="s">
        <v>63</v>
      </c>
      <c r="T158" s="16"/>
      <c r="U158" s="17">
        <f t="shared" si="6"/>
        <v>2035</v>
      </c>
      <c r="V158" s="393"/>
      <c r="W158" s="393"/>
      <c r="X158" s="393"/>
      <c r="Y158" s="393"/>
    </row>
    <row r="159" spans="1:25" s="2" customFormat="1" ht="30.2" customHeight="1" x14ac:dyDescent="0.2">
      <c r="A159" s="397"/>
      <c r="B159" s="397"/>
      <c r="C159" s="393"/>
      <c r="D159" s="393"/>
      <c r="E159" s="393"/>
      <c r="F159" s="68" t="s">
        <v>88</v>
      </c>
      <c r="G159" s="396"/>
      <c r="H159" s="396" t="s">
        <v>364</v>
      </c>
      <c r="I159" s="396" t="s">
        <v>272</v>
      </c>
      <c r="J159" s="106">
        <v>0.6</v>
      </c>
      <c r="K159" s="103">
        <v>32</v>
      </c>
      <c r="L159" s="104">
        <v>3.5</v>
      </c>
      <c r="M159" s="67" t="s">
        <v>224</v>
      </c>
      <c r="N159" s="16">
        <v>2024</v>
      </c>
      <c r="O159" s="16">
        <v>2025</v>
      </c>
      <c r="P159" s="105">
        <v>20</v>
      </c>
      <c r="Q159" s="105" t="s">
        <v>257</v>
      </c>
      <c r="R159" s="17">
        <f t="shared" si="5"/>
        <v>2035</v>
      </c>
      <c r="S159" s="16" t="s">
        <v>63</v>
      </c>
      <c r="T159" s="16"/>
      <c r="U159" s="17">
        <f t="shared" si="6"/>
        <v>2035</v>
      </c>
      <c r="V159" s="393"/>
      <c r="W159" s="393"/>
      <c r="X159" s="393"/>
      <c r="Y159" s="393"/>
    </row>
    <row r="160" spans="1:25" s="2" customFormat="1" ht="30.2" customHeight="1" x14ac:dyDescent="0.2">
      <c r="A160" s="397"/>
      <c r="B160" s="397"/>
      <c r="C160" s="393"/>
      <c r="D160" s="393" t="s">
        <v>366</v>
      </c>
      <c r="E160" s="397" t="s">
        <v>123</v>
      </c>
      <c r="F160" s="68" t="s">
        <v>88</v>
      </c>
      <c r="G160" s="396" t="s">
        <v>354</v>
      </c>
      <c r="H160" s="396"/>
      <c r="I160" s="396"/>
      <c r="J160" s="106">
        <v>16.5</v>
      </c>
      <c r="K160" s="103">
        <v>108</v>
      </c>
      <c r="L160" s="104">
        <v>4</v>
      </c>
      <c r="M160" s="67" t="s">
        <v>224</v>
      </c>
      <c r="N160" s="16">
        <v>2024</v>
      </c>
      <c r="O160" s="16">
        <v>2025</v>
      </c>
      <c r="P160" s="105">
        <v>20</v>
      </c>
      <c r="Q160" s="105" t="s">
        <v>257</v>
      </c>
      <c r="R160" s="17">
        <f t="shared" si="5"/>
        <v>2035</v>
      </c>
      <c r="S160" s="16" t="s">
        <v>63</v>
      </c>
      <c r="T160" s="16"/>
      <c r="U160" s="17">
        <f t="shared" si="6"/>
        <v>2035</v>
      </c>
      <c r="V160" s="393"/>
      <c r="W160" s="393"/>
      <c r="X160" s="393"/>
      <c r="Y160" s="393"/>
    </row>
    <row r="161" spans="1:25" s="2" customFormat="1" ht="30.2" customHeight="1" x14ac:dyDescent="0.2">
      <c r="A161" s="397"/>
      <c r="B161" s="397"/>
      <c r="C161" s="393"/>
      <c r="D161" s="393"/>
      <c r="E161" s="397"/>
      <c r="F161" s="68" t="s">
        <v>88</v>
      </c>
      <c r="G161" s="396"/>
      <c r="H161" s="396" t="s">
        <v>364</v>
      </c>
      <c r="I161" s="396" t="s">
        <v>272</v>
      </c>
      <c r="J161" s="106">
        <v>0.1</v>
      </c>
      <c r="K161" s="103">
        <v>57</v>
      </c>
      <c r="L161" s="104">
        <v>4</v>
      </c>
      <c r="M161" s="67" t="s">
        <v>224</v>
      </c>
      <c r="N161" s="16">
        <v>2024</v>
      </c>
      <c r="O161" s="16">
        <v>2025</v>
      </c>
      <c r="P161" s="105">
        <v>20</v>
      </c>
      <c r="Q161" s="105" t="s">
        <v>257</v>
      </c>
      <c r="R161" s="17">
        <f t="shared" si="5"/>
        <v>2035</v>
      </c>
      <c r="S161" s="16" t="s">
        <v>63</v>
      </c>
      <c r="T161" s="16"/>
      <c r="U161" s="17">
        <f t="shared" si="6"/>
        <v>2035</v>
      </c>
      <c r="V161" s="393"/>
      <c r="W161" s="393"/>
      <c r="X161" s="393"/>
      <c r="Y161" s="393"/>
    </row>
    <row r="162" spans="1:25" s="2" customFormat="1" ht="30.2" customHeight="1" x14ac:dyDescent="0.2">
      <c r="A162" s="397"/>
      <c r="B162" s="397"/>
      <c r="C162" s="393"/>
      <c r="D162" s="393" t="s">
        <v>367</v>
      </c>
      <c r="E162" s="397" t="s">
        <v>123</v>
      </c>
      <c r="F162" s="68" t="s">
        <v>88</v>
      </c>
      <c r="G162" s="396" t="s">
        <v>354</v>
      </c>
      <c r="H162" s="396"/>
      <c r="I162" s="396"/>
      <c r="J162" s="106">
        <v>0.9</v>
      </c>
      <c r="K162" s="103">
        <v>108</v>
      </c>
      <c r="L162" s="104">
        <v>4</v>
      </c>
      <c r="M162" s="67" t="s">
        <v>224</v>
      </c>
      <c r="N162" s="16">
        <v>2024</v>
      </c>
      <c r="O162" s="16">
        <v>2025</v>
      </c>
      <c r="P162" s="105">
        <v>20</v>
      </c>
      <c r="Q162" s="105" t="s">
        <v>257</v>
      </c>
      <c r="R162" s="17">
        <f t="shared" si="5"/>
        <v>2035</v>
      </c>
      <c r="S162" s="16" t="s">
        <v>63</v>
      </c>
      <c r="T162" s="16"/>
      <c r="U162" s="17">
        <f t="shared" si="6"/>
        <v>2035</v>
      </c>
      <c r="V162" s="393"/>
      <c r="W162" s="393"/>
      <c r="X162" s="393"/>
      <c r="Y162" s="393"/>
    </row>
    <row r="163" spans="1:25" s="2" customFormat="1" ht="30.2" customHeight="1" x14ac:dyDescent="0.2">
      <c r="A163" s="397"/>
      <c r="B163" s="397"/>
      <c r="C163" s="393"/>
      <c r="D163" s="393"/>
      <c r="E163" s="397"/>
      <c r="F163" s="68" t="s">
        <v>88</v>
      </c>
      <c r="G163" s="396"/>
      <c r="H163" s="396" t="s">
        <v>364</v>
      </c>
      <c r="I163" s="396" t="s">
        <v>272</v>
      </c>
      <c r="J163" s="106">
        <v>3.1</v>
      </c>
      <c r="K163" s="103">
        <v>57</v>
      </c>
      <c r="L163" s="104">
        <v>4</v>
      </c>
      <c r="M163" s="67" t="s">
        <v>224</v>
      </c>
      <c r="N163" s="16">
        <v>2024</v>
      </c>
      <c r="O163" s="16">
        <v>2025</v>
      </c>
      <c r="P163" s="105">
        <v>20</v>
      </c>
      <c r="Q163" s="105" t="s">
        <v>257</v>
      </c>
      <c r="R163" s="17">
        <f t="shared" si="5"/>
        <v>2035</v>
      </c>
      <c r="S163" s="16" t="s">
        <v>63</v>
      </c>
      <c r="T163" s="16"/>
      <c r="U163" s="17">
        <f t="shared" si="6"/>
        <v>2035</v>
      </c>
      <c r="V163" s="393"/>
      <c r="W163" s="393"/>
      <c r="X163" s="393"/>
      <c r="Y163" s="393"/>
    </row>
    <row r="164" spans="1:25" s="2" customFormat="1" ht="30.2" customHeight="1" x14ac:dyDescent="0.2">
      <c r="A164" s="397"/>
      <c r="B164" s="397"/>
      <c r="C164" s="393"/>
      <c r="D164" s="393" t="s">
        <v>368</v>
      </c>
      <c r="E164" s="397" t="s">
        <v>123</v>
      </c>
      <c r="F164" s="68" t="s">
        <v>88</v>
      </c>
      <c r="G164" s="396" t="s">
        <v>354</v>
      </c>
      <c r="H164" s="396"/>
      <c r="I164" s="396"/>
      <c r="J164" s="106">
        <v>16.5</v>
      </c>
      <c r="K164" s="103">
        <v>108</v>
      </c>
      <c r="L164" s="104">
        <v>4</v>
      </c>
      <c r="M164" s="67" t="s">
        <v>224</v>
      </c>
      <c r="N164" s="16">
        <v>2024</v>
      </c>
      <c r="O164" s="16">
        <v>2025</v>
      </c>
      <c r="P164" s="105">
        <v>20</v>
      </c>
      <c r="Q164" s="105" t="s">
        <v>257</v>
      </c>
      <c r="R164" s="17">
        <f t="shared" si="5"/>
        <v>2035</v>
      </c>
      <c r="S164" s="16" t="s">
        <v>63</v>
      </c>
      <c r="T164" s="16"/>
      <c r="U164" s="17">
        <f t="shared" si="6"/>
        <v>2035</v>
      </c>
      <c r="V164" s="393"/>
      <c r="W164" s="393"/>
      <c r="X164" s="393"/>
      <c r="Y164" s="393"/>
    </row>
    <row r="165" spans="1:25" s="2" customFormat="1" ht="30.2" customHeight="1" x14ac:dyDescent="0.2">
      <c r="A165" s="397"/>
      <c r="B165" s="397"/>
      <c r="C165" s="393"/>
      <c r="D165" s="393"/>
      <c r="E165" s="397"/>
      <c r="F165" s="68" t="s">
        <v>88</v>
      </c>
      <c r="G165" s="396"/>
      <c r="H165" s="396" t="s">
        <v>364</v>
      </c>
      <c r="I165" s="396" t="s">
        <v>272</v>
      </c>
      <c r="J165" s="106">
        <v>0.1</v>
      </c>
      <c r="K165" s="103">
        <v>57</v>
      </c>
      <c r="L165" s="104">
        <v>4</v>
      </c>
      <c r="M165" s="67" t="s">
        <v>224</v>
      </c>
      <c r="N165" s="16">
        <v>2024</v>
      </c>
      <c r="O165" s="16">
        <v>2025</v>
      </c>
      <c r="P165" s="105">
        <v>20</v>
      </c>
      <c r="Q165" s="105" t="s">
        <v>257</v>
      </c>
      <c r="R165" s="17">
        <f t="shared" si="5"/>
        <v>2035</v>
      </c>
      <c r="S165" s="16" t="s">
        <v>63</v>
      </c>
      <c r="T165" s="16"/>
      <c r="U165" s="17">
        <f t="shared" si="6"/>
        <v>2035</v>
      </c>
      <c r="V165" s="393"/>
      <c r="W165" s="393"/>
      <c r="X165" s="393"/>
      <c r="Y165" s="393"/>
    </row>
    <row r="166" spans="1:25" s="2" customFormat="1" ht="30.2" customHeight="1" x14ac:dyDescent="0.2">
      <c r="A166" s="397"/>
      <c r="B166" s="397"/>
      <c r="C166" s="393"/>
      <c r="D166" s="393" t="s">
        <v>369</v>
      </c>
      <c r="E166" s="397" t="s">
        <v>123</v>
      </c>
      <c r="F166" s="68" t="s">
        <v>88</v>
      </c>
      <c r="G166" s="396" t="s">
        <v>354</v>
      </c>
      <c r="H166" s="396"/>
      <c r="I166" s="396"/>
      <c r="J166" s="106">
        <v>0.9</v>
      </c>
      <c r="K166" s="103">
        <v>108</v>
      </c>
      <c r="L166" s="104">
        <v>4</v>
      </c>
      <c r="M166" s="67" t="s">
        <v>224</v>
      </c>
      <c r="N166" s="16">
        <v>2024</v>
      </c>
      <c r="O166" s="16">
        <v>2025</v>
      </c>
      <c r="P166" s="105">
        <v>20</v>
      </c>
      <c r="Q166" s="105" t="s">
        <v>257</v>
      </c>
      <c r="R166" s="17">
        <f t="shared" si="5"/>
        <v>2035</v>
      </c>
      <c r="S166" s="16" t="s">
        <v>63</v>
      </c>
      <c r="T166" s="16"/>
      <c r="U166" s="17">
        <f t="shared" si="6"/>
        <v>2035</v>
      </c>
      <c r="V166" s="393"/>
      <c r="W166" s="393"/>
      <c r="X166" s="393"/>
      <c r="Y166" s="393"/>
    </row>
    <row r="167" spans="1:25" s="2" customFormat="1" ht="30.2" customHeight="1" x14ac:dyDescent="0.2">
      <c r="A167" s="397"/>
      <c r="B167" s="397"/>
      <c r="C167" s="393"/>
      <c r="D167" s="393"/>
      <c r="E167" s="397"/>
      <c r="F167" s="68" t="s">
        <v>88</v>
      </c>
      <c r="G167" s="396"/>
      <c r="H167" s="396" t="s">
        <v>364</v>
      </c>
      <c r="I167" s="396" t="s">
        <v>272</v>
      </c>
      <c r="J167" s="106">
        <v>3.1</v>
      </c>
      <c r="K167" s="103">
        <v>57</v>
      </c>
      <c r="L167" s="104">
        <v>4</v>
      </c>
      <c r="M167" s="67" t="s">
        <v>224</v>
      </c>
      <c r="N167" s="16">
        <v>2024</v>
      </c>
      <c r="O167" s="16">
        <v>2025</v>
      </c>
      <c r="P167" s="105">
        <v>20</v>
      </c>
      <c r="Q167" s="105" t="s">
        <v>257</v>
      </c>
      <c r="R167" s="17">
        <f t="shared" si="5"/>
        <v>2035</v>
      </c>
      <c r="S167" s="16" t="s">
        <v>63</v>
      </c>
      <c r="T167" s="16"/>
      <c r="U167" s="17">
        <f t="shared" si="6"/>
        <v>2035</v>
      </c>
      <c r="V167" s="393"/>
      <c r="W167" s="393"/>
      <c r="X167" s="393"/>
      <c r="Y167" s="393"/>
    </row>
    <row r="168" spans="1:25" s="2" customFormat="1" ht="30.2" customHeight="1" x14ac:dyDescent="0.2">
      <c r="A168" s="397"/>
      <c r="B168" s="397"/>
      <c r="C168" s="393"/>
      <c r="D168" s="393" t="s">
        <v>370</v>
      </c>
      <c r="E168" s="397" t="s">
        <v>123</v>
      </c>
      <c r="F168" s="68" t="s">
        <v>88</v>
      </c>
      <c r="G168" s="396" t="s">
        <v>354</v>
      </c>
      <c r="H168" s="396"/>
      <c r="I168" s="396"/>
      <c r="J168" s="106">
        <v>16.5</v>
      </c>
      <c r="K168" s="103">
        <v>108</v>
      </c>
      <c r="L168" s="104">
        <v>4</v>
      </c>
      <c r="M168" s="67" t="s">
        <v>224</v>
      </c>
      <c r="N168" s="16">
        <v>2024</v>
      </c>
      <c r="O168" s="16">
        <v>2025</v>
      </c>
      <c r="P168" s="105">
        <v>20</v>
      </c>
      <c r="Q168" s="105" t="s">
        <v>257</v>
      </c>
      <c r="R168" s="17">
        <f t="shared" si="5"/>
        <v>2035</v>
      </c>
      <c r="S168" s="16" t="s">
        <v>63</v>
      </c>
      <c r="T168" s="16"/>
      <c r="U168" s="17">
        <f t="shared" si="6"/>
        <v>2035</v>
      </c>
      <c r="V168" s="393"/>
      <c r="W168" s="393"/>
      <c r="X168" s="393"/>
      <c r="Y168" s="393"/>
    </row>
    <row r="169" spans="1:25" s="2" customFormat="1" ht="30.2" customHeight="1" x14ac:dyDescent="0.2">
      <c r="A169" s="397"/>
      <c r="B169" s="397"/>
      <c r="C169" s="393"/>
      <c r="D169" s="393"/>
      <c r="E169" s="397"/>
      <c r="F169" s="68" t="s">
        <v>88</v>
      </c>
      <c r="G169" s="396"/>
      <c r="H169" s="396" t="s">
        <v>364</v>
      </c>
      <c r="I169" s="396" t="s">
        <v>272</v>
      </c>
      <c r="J169" s="106">
        <v>0.1</v>
      </c>
      <c r="K169" s="103">
        <v>57</v>
      </c>
      <c r="L169" s="104">
        <v>4</v>
      </c>
      <c r="M169" s="67" t="s">
        <v>224</v>
      </c>
      <c r="N169" s="16">
        <v>2024</v>
      </c>
      <c r="O169" s="16">
        <v>2025</v>
      </c>
      <c r="P169" s="105">
        <v>20</v>
      </c>
      <c r="Q169" s="105" t="s">
        <v>257</v>
      </c>
      <c r="R169" s="17">
        <f t="shared" si="5"/>
        <v>2035</v>
      </c>
      <c r="S169" s="16" t="s">
        <v>63</v>
      </c>
      <c r="T169" s="16"/>
      <c r="U169" s="17">
        <f t="shared" si="6"/>
        <v>2035</v>
      </c>
      <c r="V169" s="393"/>
      <c r="W169" s="393"/>
      <c r="X169" s="393"/>
      <c r="Y169" s="393"/>
    </row>
    <row r="170" spans="1:25" s="2" customFormat="1" ht="30.2" customHeight="1" x14ac:dyDescent="0.2">
      <c r="A170" s="397"/>
      <c r="B170" s="397"/>
      <c r="C170" s="393"/>
      <c r="D170" s="393" t="s">
        <v>371</v>
      </c>
      <c r="E170" s="397" t="s">
        <v>123</v>
      </c>
      <c r="F170" s="68" t="s">
        <v>88</v>
      </c>
      <c r="G170" s="396" t="s">
        <v>354</v>
      </c>
      <c r="H170" s="396"/>
      <c r="I170" s="396"/>
      <c r="J170" s="106">
        <v>0.9</v>
      </c>
      <c r="K170" s="103">
        <v>108</v>
      </c>
      <c r="L170" s="104">
        <v>4</v>
      </c>
      <c r="M170" s="67" t="s">
        <v>224</v>
      </c>
      <c r="N170" s="16">
        <v>2024</v>
      </c>
      <c r="O170" s="16">
        <v>2025</v>
      </c>
      <c r="P170" s="105">
        <v>20</v>
      </c>
      <c r="Q170" s="105" t="s">
        <v>257</v>
      </c>
      <c r="R170" s="17">
        <f t="shared" si="5"/>
        <v>2035</v>
      </c>
      <c r="S170" s="16" t="s">
        <v>63</v>
      </c>
      <c r="T170" s="16"/>
      <c r="U170" s="17">
        <f t="shared" si="6"/>
        <v>2035</v>
      </c>
      <c r="V170" s="393"/>
      <c r="W170" s="393"/>
      <c r="X170" s="393"/>
      <c r="Y170" s="393"/>
    </row>
    <row r="171" spans="1:25" s="2" customFormat="1" ht="30.2" customHeight="1" x14ac:dyDescent="0.2">
      <c r="A171" s="397"/>
      <c r="B171" s="397"/>
      <c r="C171" s="393"/>
      <c r="D171" s="393"/>
      <c r="E171" s="397"/>
      <c r="F171" s="68" t="s">
        <v>88</v>
      </c>
      <c r="G171" s="396"/>
      <c r="H171" s="396" t="s">
        <v>364</v>
      </c>
      <c r="I171" s="396" t="s">
        <v>272</v>
      </c>
      <c r="J171" s="106">
        <v>3.1</v>
      </c>
      <c r="K171" s="103">
        <v>57</v>
      </c>
      <c r="L171" s="104">
        <v>4</v>
      </c>
      <c r="M171" s="67" t="s">
        <v>224</v>
      </c>
      <c r="N171" s="16">
        <v>2024</v>
      </c>
      <c r="O171" s="16">
        <v>2025</v>
      </c>
      <c r="P171" s="105">
        <v>20</v>
      </c>
      <c r="Q171" s="105" t="s">
        <v>257</v>
      </c>
      <c r="R171" s="17">
        <f t="shared" si="5"/>
        <v>2035</v>
      </c>
      <c r="S171" s="16" t="s">
        <v>63</v>
      </c>
      <c r="T171" s="16"/>
      <c r="U171" s="17">
        <f t="shared" si="6"/>
        <v>2035</v>
      </c>
      <c r="V171" s="393"/>
      <c r="W171" s="393"/>
      <c r="X171" s="393"/>
      <c r="Y171" s="393"/>
    </row>
    <row r="172" spans="1:25" s="2" customFormat="1" ht="30.2" customHeight="1" x14ac:dyDescent="0.2">
      <c r="A172" s="397"/>
      <c r="B172" s="397"/>
      <c r="C172" s="393"/>
      <c r="D172" s="393" t="s">
        <v>372</v>
      </c>
      <c r="E172" s="397" t="s">
        <v>123</v>
      </c>
      <c r="F172" s="68" t="s">
        <v>88</v>
      </c>
      <c r="G172" s="396" t="s">
        <v>354</v>
      </c>
      <c r="H172" s="396"/>
      <c r="I172" s="396"/>
      <c r="J172" s="106">
        <v>16.5</v>
      </c>
      <c r="K172" s="103">
        <v>108</v>
      </c>
      <c r="L172" s="104">
        <v>4</v>
      </c>
      <c r="M172" s="67" t="s">
        <v>224</v>
      </c>
      <c r="N172" s="16">
        <v>2024</v>
      </c>
      <c r="O172" s="16">
        <v>2025</v>
      </c>
      <c r="P172" s="105">
        <v>20</v>
      </c>
      <c r="Q172" s="105" t="s">
        <v>257</v>
      </c>
      <c r="R172" s="17">
        <f t="shared" si="5"/>
        <v>2035</v>
      </c>
      <c r="S172" s="16" t="s">
        <v>63</v>
      </c>
      <c r="T172" s="16"/>
      <c r="U172" s="17">
        <f t="shared" si="6"/>
        <v>2035</v>
      </c>
      <c r="V172" s="393"/>
      <c r="W172" s="393"/>
      <c r="X172" s="393"/>
      <c r="Y172" s="393"/>
    </row>
    <row r="173" spans="1:25" s="2" customFormat="1" ht="30.2" customHeight="1" x14ac:dyDescent="0.2">
      <c r="A173" s="397"/>
      <c r="B173" s="397"/>
      <c r="C173" s="393"/>
      <c r="D173" s="393"/>
      <c r="E173" s="397"/>
      <c r="F173" s="68" t="s">
        <v>88</v>
      </c>
      <c r="G173" s="396"/>
      <c r="H173" s="396" t="s">
        <v>364</v>
      </c>
      <c r="I173" s="396" t="s">
        <v>272</v>
      </c>
      <c r="J173" s="106">
        <v>0.1</v>
      </c>
      <c r="K173" s="103">
        <v>57</v>
      </c>
      <c r="L173" s="104">
        <v>4</v>
      </c>
      <c r="M173" s="67" t="s">
        <v>224</v>
      </c>
      <c r="N173" s="16">
        <v>2024</v>
      </c>
      <c r="O173" s="16">
        <v>2025</v>
      </c>
      <c r="P173" s="105">
        <v>20</v>
      </c>
      <c r="Q173" s="105" t="s">
        <v>257</v>
      </c>
      <c r="R173" s="17">
        <f t="shared" si="5"/>
        <v>2035</v>
      </c>
      <c r="S173" s="16" t="s">
        <v>63</v>
      </c>
      <c r="T173" s="16"/>
      <c r="U173" s="17">
        <f t="shared" si="6"/>
        <v>2035</v>
      </c>
      <c r="V173" s="393"/>
      <c r="W173" s="393"/>
      <c r="X173" s="393"/>
      <c r="Y173" s="393"/>
    </row>
    <row r="174" spans="1:25" s="2" customFormat="1" ht="30.2" customHeight="1" x14ac:dyDescent="0.2">
      <c r="A174" s="397"/>
      <c r="B174" s="397"/>
      <c r="C174" s="393"/>
      <c r="D174" s="393" t="s">
        <v>373</v>
      </c>
      <c r="E174" s="397" t="s">
        <v>123</v>
      </c>
      <c r="F174" s="68" t="s">
        <v>88</v>
      </c>
      <c r="G174" s="396" t="s">
        <v>354</v>
      </c>
      <c r="H174" s="396"/>
      <c r="I174" s="396"/>
      <c r="J174" s="106">
        <v>0.9</v>
      </c>
      <c r="K174" s="103">
        <v>108</v>
      </c>
      <c r="L174" s="104">
        <v>4</v>
      </c>
      <c r="M174" s="67" t="s">
        <v>224</v>
      </c>
      <c r="N174" s="16">
        <v>2024</v>
      </c>
      <c r="O174" s="16">
        <v>2025</v>
      </c>
      <c r="P174" s="105">
        <v>20</v>
      </c>
      <c r="Q174" s="105" t="s">
        <v>257</v>
      </c>
      <c r="R174" s="17">
        <f t="shared" si="5"/>
        <v>2035</v>
      </c>
      <c r="S174" s="16" t="s">
        <v>63</v>
      </c>
      <c r="T174" s="16"/>
      <c r="U174" s="17">
        <f t="shared" si="6"/>
        <v>2035</v>
      </c>
      <c r="V174" s="393"/>
      <c r="W174" s="393"/>
      <c r="X174" s="393"/>
      <c r="Y174" s="393"/>
    </row>
    <row r="175" spans="1:25" s="2" customFormat="1" ht="30.2" customHeight="1" x14ac:dyDescent="0.2">
      <c r="A175" s="397"/>
      <c r="B175" s="397"/>
      <c r="C175" s="393"/>
      <c r="D175" s="393"/>
      <c r="E175" s="397"/>
      <c r="F175" s="68" t="s">
        <v>88</v>
      </c>
      <c r="G175" s="396"/>
      <c r="H175" s="396" t="s">
        <v>364</v>
      </c>
      <c r="I175" s="396" t="s">
        <v>272</v>
      </c>
      <c r="J175" s="106">
        <v>3.1</v>
      </c>
      <c r="K175" s="103">
        <v>57</v>
      </c>
      <c r="L175" s="104">
        <v>4</v>
      </c>
      <c r="M175" s="67" t="s">
        <v>224</v>
      </c>
      <c r="N175" s="16">
        <v>2024</v>
      </c>
      <c r="O175" s="16">
        <v>2025</v>
      </c>
      <c r="P175" s="105">
        <v>20</v>
      </c>
      <c r="Q175" s="105" t="s">
        <v>257</v>
      </c>
      <c r="R175" s="17">
        <f t="shared" si="5"/>
        <v>2035</v>
      </c>
      <c r="S175" s="16" t="s">
        <v>63</v>
      </c>
      <c r="T175" s="16"/>
      <c r="U175" s="17">
        <f t="shared" si="6"/>
        <v>2035</v>
      </c>
      <c r="V175" s="393"/>
      <c r="W175" s="393"/>
      <c r="X175" s="393"/>
      <c r="Y175" s="393"/>
    </row>
    <row r="176" spans="1:25" s="2" customFormat="1" ht="30.2" customHeight="1" x14ac:dyDescent="0.2">
      <c r="A176" s="397"/>
      <c r="B176" s="397"/>
      <c r="C176" s="393"/>
      <c r="D176" s="393" t="s">
        <v>374</v>
      </c>
      <c r="E176" s="397" t="s">
        <v>123</v>
      </c>
      <c r="F176" s="68" t="s">
        <v>88</v>
      </c>
      <c r="G176" s="396" t="s">
        <v>354</v>
      </c>
      <c r="H176" s="396"/>
      <c r="I176" s="396"/>
      <c r="J176" s="106">
        <v>16.5</v>
      </c>
      <c r="K176" s="103">
        <v>108</v>
      </c>
      <c r="L176" s="104">
        <v>4</v>
      </c>
      <c r="M176" s="67" t="s">
        <v>224</v>
      </c>
      <c r="N176" s="16">
        <v>2024</v>
      </c>
      <c r="O176" s="16">
        <v>2025</v>
      </c>
      <c r="P176" s="105">
        <v>20</v>
      </c>
      <c r="Q176" s="105" t="s">
        <v>257</v>
      </c>
      <c r="R176" s="17">
        <f t="shared" si="5"/>
        <v>2035</v>
      </c>
      <c r="S176" s="16" t="s">
        <v>63</v>
      </c>
      <c r="T176" s="16"/>
      <c r="U176" s="17">
        <f t="shared" si="6"/>
        <v>2035</v>
      </c>
      <c r="V176" s="393"/>
      <c r="W176" s="393"/>
      <c r="X176" s="393"/>
      <c r="Y176" s="393"/>
    </row>
    <row r="177" spans="1:25" s="2" customFormat="1" ht="30.2" customHeight="1" x14ac:dyDescent="0.2">
      <c r="A177" s="397"/>
      <c r="B177" s="397"/>
      <c r="C177" s="393"/>
      <c r="D177" s="393"/>
      <c r="E177" s="397"/>
      <c r="F177" s="68" t="s">
        <v>88</v>
      </c>
      <c r="G177" s="396"/>
      <c r="H177" s="396" t="s">
        <v>364</v>
      </c>
      <c r="I177" s="396" t="s">
        <v>272</v>
      </c>
      <c r="J177" s="106">
        <v>0.1</v>
      </c>
      <c r="K177" s="103">
        <v>57</v>
      </c>
      <c r="L177" s="104">
        <v>4</v>
      </c>
      <c r="M177" s="67" t="s">
        <v>224</v>
      </c>
      <c r="N177" s="16">
        <v>2024</v>
      </c>
      <c r="O177" s="16">
        <v>2025</v>
      </c>
      <c r="P177" s="105">
        <v>20</v>
      </c>
      <c r="Q177" s="105" t="s">
        <v>257</v>
      </c>
      <c r="R177" s="17">
        <f t="shared" si="5"/>
        <v>2035</v>
      </c>
      <c r="S177" s="16" t="s">
        <v>63</v>
      </c>
      <c r="T177" s="16"/>
      <c r="U177" s="17">
        <f t="shared" si="6"/>
        <v>2035</v>
      </c>
      <c r="V177" s="393"/>
      <c r="W177" s="393"/>
      <c r="X177" s="393"/>
      <c r="Y177" s="393"/>
    </row>
    <row r="178" spans="1:25" s="2" customFormat="1" ht="30.2" customHeight="1" x14ac:dyDescent="0.2">
      <c r="A178" s="397"/>
      <c r="B178" s="397"/>
      <c r="C178" s="393"/>
      <c r="D178" s="393" t="s">
        <v>375</v>
      </c>
      <c r="E178" s="393" t="s">
        <v>123</v>
      </c>
      <c r="F178" s="68" t="s">
        <v>88</v>
      </c>
      <c r="G178" s="396" t="s">
        <v>354</v>
      </c>
      <c r="H178" s="396"/>
      <c r="I178" s="396"/>
      <c r="J178" s="106">
        <v>0.9</v>
      </c>
      <c r="K178" s="103">
        <v>108</v>
      </c>
      <c r="L178" s="104">
        <v>4</v>
      </c>
      <c r="M178" s="67" t="s">
        <v>224</v>
      </c>
      <c r="N178" s="16">
        <v>2024</v>
      </c>
      <c r="O178" s="16">
        <v>2025</v>
      </c>
      <c r="P178" s="105">
        <v>20</v>
      </c>
      <c r="Q178" s="105" t="s">
        <v>257</v>
      </c>
      <c r="R178" s="17">
        <f t="shared" si="5"/>
        <v>2035</v>
      </c>
      <c r="S178" s="16" t="s">
        <v>63</v>
      </c>
      <c r="T178" s="16"/>
      <c r="U178" s="17">
        <f t="shared" si="6"/>
        <v>2035</v>
      </c>
      <c r="V178" s="393"/>
      <c r="W178" s="393"/>
      <c r="X178" s="393"/>
      <c r="Y178" s="393"/>
    </row>
    <row r="179" spans="1:25" s="2" customFormat="1" ht="30.2" customHeight="1" x14ac:dyDescent="0.2">
      <c r="A179" s="397"/>
      <c r="B179" s="397"/>
      <c r="C179" s="393"/>
      <c r="D179" s="393"/>
      <c r="E179" s="393"/>
      <c r="F179" s="68" t="s">
        <v>88</v>
      </c>
      <c r="G179" s="396"/>
      <c r="H179" s="396" t="s">
        <v>364</v>
      </c>
      <c r="I179" s="396" t="s">
        <v>272</v>
      </c>
      <c r="J179" s="106">
        <v>3.1</v>
      </c>
      <c r="K179" s="103">
        <v>57</v>
      </c>
      <c r="L179" s="104">
        <v>4</v>
      </c>
      <c r="M179" s="67" t="s">
        <v>224</v>
      </c>
      <c r="N179" s="16">
        <v>2024</v>
      </c>
      <c r="O179" s="16">
        <v>2025</v>
      </c>
      <c r="P179" s="105">
        <v>20</v>
      </c>
      <c r="Q179" s="105" t="s">
        <v>257</v>
      </c>
      <c r="R179" s="17">
        <f t="shared" si="5"/>
        <v>2035</v>
      </c>
      <c r="S179" s="16" t="s">
        <v>63</v>
      </c>
      <c r="T179" s="16"/>
      <c r="U179" s="17">
        <f t="shared" si="6"/>
        <v>2035</v>
      </c>
      <c r="V179" s="393"/>
      <c r="W179" s="393"/>
      <c r="X179" s="393"/>
      <c r="Y179" s="393"/>
    </row>
    <row r="180" spans="1:25" s="2" customFormat="1" ht="30.2" customHeight="1" x14ac:dyDescent="0.2">
      <c r="A180" s="397"/>
      <c r="B180" s="397"/>
      <c r="C180" s="393"/>
      <c r="D180" s="393" t="s">
        <v>376</v>
      </c>
      <c r="E180" s="397" t="s">
        <v>123</v>
      </c>
      <c r="F180" s="68" t="s">
        <v>88</v>
      </c>
      <c r="G180" s="396" t="s">
        <v>354</v>
      </c>
      <c r="H180" s="396"/>
      <c r="I180" s="396"/>
      <c r="J180" s="106">
        <v>1.7</v>
      </c>
      <c r="K180" s="103">
        <v>57</v>
      </c>
      <c r="L180" s="104">
        <v>4</v>
      </c>
      <c r="M180" s="67" t="s">
        <v>224</v>
      </c>
      <c r="N180" s="16">
        <v>2024</v>
      </c>
      <c r="O180" s="16">
        <v>2025</v>
      </c>
      <c r="P180" s="105">
        <v>20</v>
      </c>
      <c r="Q180" s="105" t="s">
        <v>257</v>
      </c>
      <c r="R180" s="17">
        <f t="shared" si="5"/>
        <v>2035</v>
      </c>
      <c r="S180" s="16" t="s">
        <v>63</v>
      </c>
      <c r="T180" s="16"/>
      <c r="U180" s="17">
        <f t="shared" si="6"/>
        <v>2035</v>
      </c>
      <c r="V180" s="393"/>
      <c r="W180" s="393"/>
      <c r="X180" s="393"/>
      <c r="Y180" s="393"/>
    </row>
    <row r="181" spans="1:25" s="2" customFormat="1" ht="30.2" customHeight="1" x14ac:dyDescent="0.2">
      <c r="A181" s="397"/>
      <c r="B181" s="397"/>
      <c r="C181" s="393"/>
      <c r="D181" s="393"/>
      <c r="E181" s="397"/>
      <c r="F181" s="68" t="s">
        <v>88</v>
      </c>
      <c r="G181" s="396"/>
      <c r="H181" s="396" t="s">
        <v>364</v>
      </c>
      <c r="I181" s="396" t="s">
        <v>272</v>
      </c>
      <c r="J181" s="106">
        <v>2</v>
      </c>
      <c r="K181" s="103">
        <v>32</v>
      </c>
      <c r="L181" s="104">
        <v>3.5</v>
      </c>
      <c r="M181" s="67" t="s">
        <v>224</v>
      </c>
      <c r="N181" s="16">
        <v>2024</v>
      </c>
      <c r="O181" s="16">
        <v>2025</v>
      </c>
      <c r="P181" s="105">
        <v>20</v>
      </c>
      <c r="Q181" s="105" t="s">
        <v>257</v>
      </c>
      <c r="R181" s="17">
        <f t="shared" si="5"/>
        <v>2035</v>
      </c>
      <c r="S181" s="16" t="s">
        <v>63</v>
      </c>
      <c r="T181" s="16"/>
      <c r="U181" s="17">
        <f t="shared" si="6"/>
        <v>2035</v>
      </c>
      <c r="V181" s="393"/>
      <c r="W181" s="393"/>
      <c r="X181" s="393"/>
      <c r="Y181" s="393"/>
    </row>
    <row r="182" spans="1:25" s="2" customFormat="1" ht="30.2" customHeight="1" x14ac:dyDescent="0.2">
      <c r="A182" s="397"/>
      <c r="B182" s="397"/>
      <c r="C182" s="393"/>
      <c r="D182" s="393" t="s">
        <v>377</v>
      </c>
      <c r="E182" s="397" t="s">
        <v>123</v>
      </c>
      <c r="F182" s="68" t="s">
        <v>88</v>
      </c>
      <c r="G182" s="396" t="s">
        <v>354</v>
      </c>
      <c r="H182" s="396"/>
      <c r="I182" s="396"/>
      <c r="J182" s="106">
        <v>1.2</v>
      </c>
      <c r="K182" s="103">
        <v>108</v>
      </c>
      <c r="L182" s="104">
        <v>4</v>
      </c>
      <c r="M182" s="67" t="s">
        <v>224</v>
      </c>
      <c r="N182" s="16">
        <v>2024</v>
      </c>
      <c r="O182" s="16">
        <v>2025</v>
      </c>
      <c r="P182" s="105">
        <v>20</v>
      </c>
      <c r="Q182" s="105" t="s">
        <v>257</v>
      </c>
      <c r="R182" s="17">
        <f t="shared" si="5"/>
        <v>2035</v>
      </c>
      <c r="S182" s="16" t="s">
        <v>63</v>
      </c>
      <c r="T182" s="16"/>
      <c r="U182" s="17">
        <f t="shared" si="6"/>
        <v>2035</v>
      </c>
      <c r="V182" s="393"/>
      <c r="W182" s="393"/>
      <c r="X182" s="393"/>
      <c r="Y182" s="393"/>
    </row>
    <row r="183" spans="1:25" s="2" customFormat="1" ht="30.2" customHeight="1" x14ac:dyDescent="0.2">
      <c r="A183" s="397"/>
      <c r="B183" s="397"/>
      <c r="C183" s="393"/>
      <c r="D183" s="393"/>
      <c r="E183" s="397"/>
      <c r="F183" s="68" t="s">
        <v>88</v>
      </c>
      <c r="G183" s="396"/>
      <c r="H183" s="396" t="s">
        <v>364</v>
      </c>
      <c r="I183" s="396" t="s">
        <v>272</v>
      </c>
      <c r="J183" s="106">
        <v>1.3</v>
      </c>
      <c r="K183" s="103">
        <v>32</v>
      </c>
      <c r="L183" s="104">
        <v>3.5</v>
      </c>
      <c r="M183" s="67" t="s">
        <v>224</v>
      </c>
      <c r="N183" s="16">
        <v>2024</v>
      </c>
      <c r="O183" s="16">
        <v>2025</v>
      </c>
      <c r="P183" s="105">
        <v>20</v>
      </c>
      <c r="Q183" s="105" t="s">
        <v>257</v>
      </c>
      <c r="R183" s="17">
        <f t="shared" si="5"/>
        <v>2035</v>
      </c>
      <c r="S183" s="16" t="s">
        <v>63</v>
      </c>
      <c r="T183" s="16"/>
      <c r="U183" s="17">
        <f t="shared" si="6"/>
        <v>2035</v>
      </c>
      <c r="V183" s="393"/>
      <c r="W183" s="393"/>
      <c r="X183" s="393"/>
      <c r="Y183" s="393"/>
    </row>
    <row r="184" spans="1:25" s="2" customFormat="1" ht="30.2" customHeight="1" x14ac:dyDescent="0.2">
      <c r="A184" s="397"/>
      <c r="B184" s="397"/>
      <c r="C184" s="393"/>
      <c r="D184" s="393" t="s">
        <v>378</v>
      </c>
      <c r="E184" s="397" t="s">
        <v>123</v>
      </c>
      <c r="F184" s="68" t="s">
        <v>88</v>
      </c>
      <c r="G184" s="396" t="s">
        <v>354</v>
      </c>
      <c r="H184" s="396"/>
      <c r="I184" s="396"/>
      <c r="J184" s="106">
        <v>1.2</v>
      </c>
      <c r="K184" s="103">
        <v>108</v>
      </c>
      <c r="L184" s="104">
        <v>4</v>
      </c>
      <c r="M184" s="67" t="s">
        <v>224</v>
      </c>
      <c r="N184" s="16">
        <v>2024</v>
      </c>
      <c r="O184" s="16">
        <v>2025</v>
      </c>
      <c r="P184" s="105">
        <v>20</v>
      </c>
      <c r="Q184" s="105" t="s">
        <v>257</v>
      </c>
      <c r="R184" s="17">
        <f t="shared" si="5"/>
        <v>2035</v>
      </c>
      <c r="S184" s="16" t="s">
        <v>63</v>
      </c>
      <c r="T184" s="16"/>
      <c r="U184" s="17">
        <f t="shared" si="6"/>
        <v>2035</v>
      </c>
      <c r="V184" s="393"/>
      <c r="W184" s="393"/>
      <c r="X184" s="393"/>
      <c r="Y184" s="393"/>
    </row>
    <row r="185" spans="1:25" s="2" customFormat="1" ht="30.2" customHeight="1" x14ac:dyDescent="0.2">
      <c r="A185" s="397"/>
      <c r="B185" s="397"/>
      <c r="C185" s="393"/>
      <c r="D185" s="393"/>
      <c r="E185" s="397"/>
      <c r="F185" s="68" t="s">
        <v>88</v>
      </c>
      <c r="G185" s="396"/>
      <c r="H185" s="396" t="s">
        <v>364</v>
      </c>
      <c r="I185" s="396" t="s">
        <v>272</v>
      </c>
      <c r="J185" s="106">
        <v>1.3</v>
      </c>
      <c r="K185" s="103">
        <v>32</v>
      </c>
      <c r="L185" s="104">
        <v>3.5</v>
      </c>
      <c r="M185" s="67" t="s">
        <v>224</v>
      </c>
      <c r="N185" s="16">
        <v>2024</v>
      </c>
      <c r="O185" s="16">
        <v>2025</v>
      </c>
      <c r="P185" s="105">
        <v>20</v>
      </c>
      <c r="Q185" s="105" t="s">
        <v>257</v>
      </c>
      <c r="R185" s="17">
        <f t="shared" si="5"/>
        <v>2035</v>
      </c>
      <c r="S185" s="16" t="s">
        <v>63</v>
      </c>
      <c r="T185" s="16"/>
      <c r="U185" s="17">
        <f t="shared" si="6"/>
        <v>2035</v>
      </c>
      <c r="V185" s="393"/>
      <c r="W185" s="393"/>
      <c r="X185" s="393"/>
      <c r="Y185" s="393"/>
    </row>
    <row r="186" spans="1:25" s="2" customFormat="1" ht="30.2" customHeight="1" x14ac:dyDescent="0.2">
      <c r="A186" s="397"/>
      <c r="B186" s="397"/>
      <c r="C186" s="393"/>
      <c r="D186" s="393" t="s">
        <v>379</v>
      </c>
      <c r="E186" s="397" t="s">
        <v>123</v>
      </c>
      <c r="F186" s="68" t="s">
        <v>88</v>
      </c>
      <c r="G186" s="396" t="s">
        <v>354</v>
      </c>
      <c r="H186" s="396"/>
      <c r="I186" s="396"/>
      <c r="J186" s="106">
        <v>1.2</v>
      </c>
      <c r="K186" s="103">
        <v>108</v>
      </c>
      <c r="L186" s="104">
        <v>4</v>
      </c>
      <c r="M186" s="67" t="s">
        <v>224</v>
      </c>
      <c r="N186" s="16">
        <v>2024</v>
      </c>
      <c r="O186" s="16">
        <v>2025</v>
      </c>
      <c r="P186" s="105">
        <v>20</v>
      </c>
      <c r="Q186" s="105" t="s">
        <v>257</v>
      </c>
      <c r="R186" s="17">
        <f t="shared" si="5"/>
        <v>2035</v>
      </c>
      <c r="S186" s="16" t="s">
        <v>63</v>
      </c>
      <c r="T186" s="16"/>
      <c r="U186" s="17">
        <f t="shared" si="6"/>
        <v>2035</v>
      </c>
      <c r="V186" s="393"/>
      <c r="W186" s="393"/>
      <c r="X186" s="393"/>
      <c r="Y186" s="393"/>
    </row>
    <row r="187" spans="1:25" s="2" customFormat="1" ht="30.2" customHeight="1" x14ac:dyDescent="0.2">
      <c r="A187" s="397"/>
      <c r="B187" s="397"/>
      <c r="C187" s="393"/>
      <c r="D187" s="393"/>
      <c r="E187" s="397"/>
      <c r="F187" s="68" t="s">
        <v>88</v>
      </c>
      <c r="G187" s="396"/>
      <c r="H187" s="396" t="s">
        <v>364</v>
      </c>
      <c r="I187" s="396" t="s">
        <v>272</v>
      </c>
      <c r="J187" s="106">
        <v>1.3</v>
      </c>
      <c r="K187" s="103">
        <v>32</v>
      </c>
      <c r="L187" s="104">
        <v>3.5</v>
      </c>
      <c r="M187" s="67" t="s">
        <v>224</v>
      </c>
      <c r="N187" s="16">
        <v>2024</v>
      </c>
      <c r="O187" s="16">
        <v>2025</v>
      </c>
      <c r="P187" s="105">
        <v>20</v>
      </c>
      <c r="Q187" s="105" t="s">
        <v>257</v>
      </c>
      <c r="R187" s="17">
        <f t="shared" si="5"/>
        <v>2035</v>
      </c>
      <c r="S187" s="16" t="s">
        <v>63</v>
      </c>
      <c r="T187" s="16"/>
      <c r="U187" s="17">
        <f t="shared" ref="U187:U318" si="7">IFERROR(IF(S187="",R187,S187+T187),R187)</f>
        <v>2035</v>
      </c>
      <c r="V187" s="393"/>
      <c r="W187" s="393"/>
      <c r="X187" s="393"/>
      <c r="Y187" s="393"/>
    </row>
    <row r="188" spans="1:25" s="2" customFormat="1" ht="30.2" customHeight="1" x14ac:dyDescent="0.2">
      <c r="A188" s="397"/>
      <c r="B188" s="397"/>
      <c r="C188" s="393"/>
      <c r="D188" s="393" t="s">
        <v>380</v>
      </c>
      <c r="E188" s="397" t="s">
        <v>123</v>
      </c>
      <c r="F188" s="68" t="s">
        <v>88</v>
      </c>
      <c r="G188" s="396" t="s">
        <v>354</v>
      </c>
      <c r="H188" s="396"/>
      <c r="I188" s="396"/>
      <c r="J188" s="106">
        <v>1.2</v>
      </c>
      <c r="K188" s="103">
        <v>108</v>
      </c>
      <c r="L188" s="104">
        <v>4</v>
      </c>
      <c r="M188" s="67" t="s">
        <v>224</v>
      </c>
      <c r="N188" s="16">
        <v>2024</v>
      </c>
      <c r="O188" s="16">
        <v>2025</v>
      </c>
      <c r="P188" s="105">
        <v>20</v>
      </c>
      <c r="Q188" s="105" t="s">
        <v>257</v>
      </c>
      <c r="R188" s="17">
        <f t="shared" si="5"/>
        <v>2035</v>
      </c>
      <c r="S188" s="16" t="s">
        <v>63</v>
      </c>
      <c r="T188" s="16"/>
      <c r="U188" s="17">
        <f t="shared" si="7"/>
        <v>2035</v>
      </c>
      <c r="V188" s="393"/>
      <c r="W188" s="393"/>
      <c r="X188" s="393"/>
      <c r="Y188" s="393"/>
    </row>
    <row r="189" spans="1:25" s="2" customFormat="1" ht="30.2" customHeight="1" x14ac:dyDescent="0.2">
      <c r="A189" s="397"/>
      <c r="B189" s="397"/>
      <c r="C189" s="393"/>
      <c r="D189" s="393"/>
      <c r="E189" s="397"/>
      <c r="F189" s="68" t="s">
        <v>88</v>
      </c>
      <c r="G189" s="396"/>
      <c r="H189" s="396" t="s">
        <v>364</v>
      </c>
      <c r="I189" s="396" t="s">
        <v>272</v>
      </c>
      <c r="J189" s="106">
        <v>1.3</v>
      </c>
      <c r="K189" s="103">
        <v>32</v>
      </c>
      <c r="L189" s="104">
        <v>3.5</v>
      </c>
      <c r="M189" s="67" t="s">
        <v>224</v>
      </c>
      <c r="N189" s="16">
        <v>2024</v>
      </c>
      <c r="O189" s="16">
        <v>2025</v>
      </c>
      <c r="P189" s="105">
        <v>20</v>
      </c>
      <c r="Q189" s="105" t="s">
        <v>257</v>
      </c>
      <c r="R189" s="17">
        <f t="shared" si="5"/>
        <v>2035</v>
      </c>
      <c r="S189" s="16" t="s">
        <v>63</v>
      </c>
      <c r="T189" s="16"/>
      <c r="U189" s="17">
        <f t="shared" si="7"/>
        <v>2035</v>
      </c>
      <c r="V189" s="393"/>
      <c r="W189" s="393"/>
      <c r="X189" s="393"/>
      <c r="Y189" s="393"/>
    </row>
    <row r="190" spans="1:25" s="2" customFormat="1" ht="30.2" customHeight="1" x14ac:dyDescent="0.2">
      <c r="A190" s="397"/>
      <c r="B190" s="397"/>
      <c r="C190" s="393"/>
      <c r="D190" s="393" t="s">
        <v>381</v>
      </c>
      <c r="E190" s="397" t="s">
        <v>123</v>
      </c>
      <c r="F190" s="68" t="s">
        <v>88</v>
      </c>
      <c r="G190" s="396" t="s">
        <v>354</v>
      </c>
      <c r="H190" s="396"/>
      <c r="I190" s="396"/>
      <c r="J190" s="106">
        <v>1.2</v>
      </c>
      <c r="K190" s="103">
        <v>108</v>
      </c>
      <c r="L190" s="104">
        <v>4</v>
      </c>
      <c r="M190" s="67" t="s">
        <v>224</v>
      </c>
      <c r="N190" s="16">
        <v>2024</v>
      </c>
      <c r="O190" s="16">
        <v>2025</v>
      </c>
      <c r="P190" s="105">
        <v>20</v>
      </c>
      <c r="Q190" s="105" t="s">
        <v>257</v>
      </c>
      <c r="R190" s="17">
        <f t="shared" si="5"/>
        <v>2035</v>
      </c>
      <c r="S190" s="16" t="s">
        <v>63</v>
      </c>
      <c r="T190" s="16"/>
      <c r="U190" s="17">
        <f t="shared" si="7"/>
        <v>2035</v>
      </c>
      <c r="V190" s="393"/>
      <c r="W190" s="393"/>
      <c r="X190" s="393"/>
      <c r="Y190" s="393"/>
    </row>
    <row r="191" spans="1:25" s="2" customFormat="1" ht="30.2" customHeight="1" x14ac:dyDescent="0.2">
      <c r="A191" s="397"/>
      <c r="B191" s="397"/>
      <c r="C191" s="393"/>
      <c r="D191" s="393"/>
      <c r="E191" s="397"/>
      <c r="F191" s="68" t="s">
        <v>88</v>
      </c>
      <c r="G191" s="396"/>
      <c r="H191" s="396" t="s">
        <v>364</v>
      </c>
      <c r="I191" s="396" t="s">
        <v>272</v>
      </c>
      <c r="J191" s="106">
        <v>1.3</v>
      </c>
      <c r="K191" s="103">
        <v>32</v>
      </c>
      <c r="L191" s="104">
        <v>3.5</v>
      </c>
      <c r="M191" s="67" t="s">
        <v>224</v>
      </c>
      <c r="N191" s="16">
        <v>2024</v>
      </c>
      <c r="O191" s="16">
        <v>2025</v>
      </c>
      <c r="P191" s="105">
        <v>20</v>
      </c>
      <c r="Q191" s="105" t="s">
        <v>257</v>
      </c>
      <c r="R191" s="17">
        <f t="shared" si="5"/>
        <v>2035</v>
      </c>
      <c r="S191" s="16" t="s">
        <v>63</v>
      </c>
      <c r="T191" s="16"/>
      <c r="U191" s="17">
        <f t="shared" si="7"/>
        <v>2035</v>
      </c>
      <c r="V191" s="393"/>
      <c r="W191" s="393"/>
      <c r="X191" s="393"/>
      <c r="Y191" s="393"/>
    </row>
    <row r="192" spans="1:25" s="2" customFormat="1" ht="30.2" customHeight="1" x14ac:dyDescent="0.2">
      <c r="A192" s="397"/>
      <c r="B192" s="397"/>
      <c r="C192" s="393"/>
      <c r="D192" s="393" t="s">
        <v>382</v>
      </c>
      <c r="E192" s="397" t="s">
        <v>123</v>
      </c>
      <c r="F192" s="68" t="s">
        <v>88</v>
      </c>
      <c r="G192" s="396" t="s">
        <v>354</v>
      </c>
      <c r="H192" s="396"/>
      <c r="I192" s="396"/>
      <c r="J192" s="106">
        <v>1.2</v>
      </c>
      <c r="K192" s="103">
        <v>108</v>
      </c>
      <c r="L192" s="104">
        <v>4</v>
      </c>
      <c r="M192" s="67" t="s">
        <v>224</v>
      </c>
      <c r="N192" s="16">
        <v>2024</v>
      </c>
      <c r="O192" s="16">
        <v>2025</v>
      </c>
      <c r="P192" s="105">
        <v>20</v>
      </c>
      <c r="Q192" s="105" t="s">
        <v>257</v>
      </c>
      <c r="R192" s="17">
        <f t="shared" si="5"/>
        <v>2035</v>
      </c>
      <c r="S192" s="16" t="s">
        <v>63</v>
      </c>
      <c r="T192" s="16"/>
      <c r="U192" s="17">
        <f t="shared" si="7"/>
        <v>2035</v>
      </c>
      <c r="V192" s="393"/>
      <c r="W192" s="393"/>
      <c r="X192" s="393"/>
      <c r="Y192" s="393"/>
    </row>
    <row r="193" spans="1:25" s="2" customFormat="1" ht="30.2" customHeight="1" x14ac:dyDescent="0.2">
      <c r="A193" s="397"/>
      <c r="B193" s="397"/>
      <c r="C193" s="393"/>
      <c r="D193" s="393"/>
      <c r="E193" s="397"/>
      <c r="F193" s="68" t="s">
        <v>88</v>
      </c>
      <c r="G193" s="396"/>
      <c r="H193" s="396" t="s">
        <v>364</v>
      </c>
      <c r="I193" s="396" t="s">
        <v>272</v>
      </c>
      <c r="J193" s="106">
        <v>1.3</v>
      </c>
      <c r="K193" s="103">
        <v>32</v>
      </c>
      <c r="L193" s="104">
        <v>3.5</v>
      </c>
      <c r="M193" s="67" t="s">
        <v>224</v>
      </c>
      <c r="N193" s="16">
        <v>2024</v>
      </c>
      <c r="O193" s="16">
        <v>2025</v>
      </c>
      <c r="P193" s="105">
        <v>20</v>
      </c>
      <c r="Q193" s="105" t="s">
        <v>257</v>
      </c>
      <c r="R193" s="17">
        <f t="shared" si="5"/>
        <v>2035</v>
      </c>
      <c r="S193" s="16" t="s">
        <v>63</v>
      </c>
      <c r="T193" s="16"/>
      <c r="U193" s="17">
        <f t="shared" si="7"/>
        <v>2035</v>
      </c>
      <c r="V193" s="393"/>
      <c r="W193" s="393"/>
      <c r="X193" s="393"/>
      <c r="Y193" s="393"/>
    </row>
    <row r="194" spans="1:25" s="2" customFormat="1" ht="30.2" customHeight="1" x14ac:dyDescent="0.2">
      <c r="A194" s="397"/>
      <c r="B194" s="397"/>
      <c r="C194" s="393"/>
      <c r="D194" s="68" t="s">
        <v>383</v>
      </c>
      <c r="E194" s="68" t="s">
        <v>123</v>
      </c>
      <c r="F194" s="68" t="s">
        <v>88</v>
      </c>
      <c r="G194" s="67" t="s">
        <v>354</v>
      </c>
      <c r="H194" s="396"/>
      <c r="I194" s="396"/>
      <c r="J194" s="106">
        <v>32.6</v>
      </c>
      <c r="K194" s="103">
        <v>57</v>
      </c>
      <c r="L194" s="104">
        <v>4</v>
      </c>
      <c r="M194" s="67" t="s">
        <v>224</v>
      </c>
      <c r="N194" s="16">
        <v>2024</v>
      </c>
      <c r="O194" s="16">
        <v>2025</v>
      </c>
      <c r="P194" s="105">
        <v>20</v>
      </c>
      <c r="Q194" s="105" t="s">
        <v>257</v>
      </c>
      <c r="R194" s="17">
        <f t="shared" si="5"/>
        <v>2035</v>
      </c>
      <c r="S194" s="16" t="s">
        <v>63</v>
      </c>
      <c r="T194" s="16"/>
      <c r="U194" s="17">
        <f t="shared" si="7"/>
        <v>2035</v>
      </c>
      <c r="V194" s="393"/>
      <c r="W194" s="393"/>
      <c r="X194" s="393"/>
      <c r="Y194" s="393"/>
    </row>
    <row r="195" spans="1:25" s="2" customFormat="1" ht="30.2" customHeight="1" x14ac:dyDescent="0.2">
      <c r="A195" s="397"/>
      <c r="B195" s="397"/>
      <c r="C195" s="393"/>
      <c r="D195" s="68" t="s">
        <v>384</v>
      </c>
      <c r="E195" s="68" t="s">
        <v>123</v>
      </c>
      <c r="F195" s="68" t="s">
        <v>88</v>
      </c>
      <c r="G195" s="67" t="s">
        <v>354</v>
      </c>
      <c r="H195" s="396" t="s">
        <v>364</v>
      </c>
      <c r="I195" s="396" t="s">
        <v>272</v>
      </c>
      <c r="J195" s="106">
        <v>11.9</v>
      </c>
      <c r="K195" s="103">
        <v>57</v>
      </c>
      <c r="L195" s="104">
        <v>4</v>
      </c>
      <c r="M195" s="67" t="s">
        <v>224</v>
      </c>
      <c r="N195" s="16">
        <v>2024</v>
      </c>
      <c r="O195" s="16">
        <v>2025</v>
      </c>
      <c r="P195" s="105">
        <v>20</v>
      </c>
      <c r="Q195" s="105" t="s">
        <v>257</v>
      </c>
      <c r="R195" s="17">
        <f t="shared" si="5"/>
        <v>2035</v>
      </c>
      <c r="S195" s="16" t="s">
        <v>63</v>
      </c>
      <c r="T195" s="16"/>
      <c r="U195" s="17">
        <f t="shared" si="7"/>
        <v>2035</v>
      </c>
      <c r="V195" s="393"/>
      <c r="W195" s="393"/>
      <c r="X195" s="393"/>
      <c r="Y195" s="393"/>
    </row>
    <row r="196" spans="1:25" s="2" customFormat="1" ht="30.2" customHeight="1" x14ac:dyDescent="0.2">
      <c r="A196" s="397"/>
      <c r="B196" s="397"/>
      <c r="C196" s="393"/>
      <c r="D196" s="393" t="s">
        <v>385</v>
      </c>
      <c r="E196" s="393" t="s">
        <v>123</v>
      </c>
      <c r="F196" s="68" t="s">
        <v>88</v>
      </c>
      <c r="G196" s="396"/>
      <c r="H196" s="396"/>
      <c r="I196" s="396"/>
      <c r="J196" s="106">
        <v>1</v>
      </c>
      <c r="K196" s="103">
        <v>57</v>
      </c>
      <c r="L196" s="104">
        <v>4</v>
      </c>
      <c r="M196" s="67" t="s">
        <v>268</v>
      </c>
      <c r="N196" s="16">
        <v>2024</v>
      </c>
      <c r="O196" s="16">
        <v>2025</v>
      </c>
      <c r="P196" s="105">
        <v>20</v>
      </c>
      <c r="Q196" s="105" t="s">
        <v>257</v>
      </c>
      <c r="R196" s="17">
        <f t="shared" si="5"/>
        <v>2038</v>
      </c>
      <c r="S196" s="16" t="s">
        <v>63</v>
      </c>
      <c r="T196" s="16"/>
      <c r="U196" s="17">
        <f t="shared" si="7"/>
        <v>2038</v>
      </c>
      <c r="V196" s="393"/>
      <c r="W196" s="393"/>
      <c r="X196" s="393"/>
      <c r="Y196" s="393"/>
    </row>
    <row r="197" spans="1:25" s="2" customFormat="1" ht="30.2" customHeight="1" x14ac:dyDescent="0.2">
      <c r="A197" s="397"/>
      <c r="B197" s="397"/>
      <c r="C197" s="393"/>
      <c r="D197" s="393"/>
      <c r="E197" s="393"/>
      <c r="F197" s="68" t="s">
        <v>88</v>
      </c>
      <c r="G197" s="396"/>
      <c r="H197" s="396" t="s">
        <v>364</v>
      </c>
      <c r="I197" s="396" t="s">
        <v>272</v>
      </c>
      <c r="J197" s="106">
        <v>24</v>
      </c>
      <c r="K197" s="103">
        <v>108</v>
      </c>
      <c r="L197" s="104">
        <v>4</v>
      </c>
      <c r="M197" s="67" t="s">
        <v>268</v>
      </c>
      <c r="N197" s="16">
        <v>2024</v>
      </c>
      <c r="O197" s="16">
        <v>2025</v>
      </c>
      <c r="P197" s="105">
        <v>20</v>
      </c>
      <c r="Q197" s="105" t="s">
        <v>257</v>
      </c>
      <c r="R197" s="17">
        <f t="shared" si="5"/>
        <v>2038</v>
      </c>
      <c r="S197" s="16" t="s">
        <v>63</v>
      </c>
      <c r="T197" s="16"/>
      <c r="U197" s="17">
        <f t="shared" si="7"/>
        <v>2038</v>
      </c>
      <c r="V197" s="393"/>
      <c r="W197" s="393"/>
      <c r="X197" s="393"/>
      <c r="Y197" s="393"/>
    </row>
    <row r="198" spans="1:25" s="2" customFormat="1" ht="30.2" customHeight="1" x14ac:dyDescent="0.2">
      <c r="A198" s="397"/>
      <c r="B198" s="397"/>
      <c r="C198" s="393"/>
      <c r="D198" s="393" t="s">
        <v>386</v>
      </c>
      <c r="E198" s="68" t="s">
        <v>123</v>
      </c>
      <c r="F198" s="68" t="s">
        <v>88</v>
      </c>
      <c r="G198" s="396"/>
      <c r="H198" s="396"/>
      <c r="I198" s="396"/>
      <c r="J198" s="106">
        <v>1</v>
      </c>
      <c r="K198" s="103">
        <v>57</v>
      </c>
      <c r="L198" s="104">
        <v>4</v>
      </c>
      <c r="M198" s="67" t="s">
        <v>268</v>
      </c>
      <c r="N198" s="16">
        <v>2024</v>
      </c>
      <c r="O198" s="16">
        <v>2025</v>
      </c>
      <c r="P198" s="105">
        <v>20</v>
      </c>
      <c r="Q198" s="105" t="s">
        <v>257</v>
      </c>
      <c r="R198" s="17">
        <f t="shared" si="5"/>
        <v>2038</v>
      </c>
      <c r="S198" s="16" t="s">
        <v>63</v>
      </c>
      <c r="T198" s="16"/>
      <c r="U198" s="17">
        <f t="shared" si="7"/>
        <v>2038</v>
      </c>
      <c r="V198" s="393"/>
      <c r="W198" s="393"/>
      <c r="X198" s="393"/>
      <c r="Y198" s="393"/>
    </row>
    <row r="199" spans="1:25" s="2" customFormat="1" ht="30.2" customHeight="1" x14ac:dyDescent="0.2">
      <c r="A199" s="397"/>
      <c r="B199" s="397"/>
      <c r="C199" s="393"/>
      <c r="D199" s="393"/>
      <c r="E199" s="68" t="s">
        <v>123</v>
      </c>
      <c r="F199" s="68" t="s">
        <v>88</v>
      </c>
      <c r="G199" s="396"/>
      <c r="H199" s="396" t="s">
        <v>364</v>
      </c>
      <c r="I199" s="396" t="s">
        <v>272</v>
      </c>
      <c r="J199" s="106">
        <v>24</v>
      </c>
      <c r="K199" s="103">
        <v>108</v>
      </c>
      <c r="L199" s="104">
        <v>4</v>
      </c>
      <c r="M199" s="67" t="s">
        <v>268</v>
      </c>
      <c r="N199" s="16">
        <v>2024</v>
      </c>
      <c r="O199" s="16">
        <v>2025</v>
      </c>
      <c r="P199" s="105">
        <v>20</v>
      </c>
      <c r="Q199" s="105" t="s">
        <v>257</v>
      </c>
      <c r="R199" s="17">
        <f t="shared" si="5"/>
        <v>2038</v>
      </c>
      <c r="S199" s="16" t="s">
        <v>63</v>
      </c>
      <c r="T199" s="16"/>
      <c r="U199" s="17">
        <f t="shared" si="7"/>
        <v>2038</v>
      </c>
      <c r="V199" s="393"/>
      <c r="W199" s="393"/>
      <c r="X199" s="393"/>
      <c r="Y199" s="393"/>
    </row>
    <row r="200" spans="1:25" s="2" customFormat="1" ht="30.2" customHeight="1" x14ac:dyDescent="0.2">
      <c r="A200" s="397"/>
      <c r="B200" s="397"/>
      <c r="C200" s="393"/>
      <c r="D200" s="393" t="s">
        <v>387</v>
      </c>
      <c r="E200" s="68" t="s">
        <v>123</v>
      </c>
      <c r="F200" s="68" t="s">
        <v>88</v>
      </c>
      <c r="G200" s="396"/>
      <c r="H200" s="396"/>
      <c r="I200" s="396"/>
      <c r="J200" s="106">
        <v>1</v>
      </c>
      <c r="K200" s="103">
        <v>57</v>
      </c>
      <c r="L200" s="104">
        <v>4</v>
      </c>
      <c r="M200" s="67" t="s">
        <v>268</v>
      </c>
      <c r="N200" s="16">
        <v>2024</v>
      </c>
      <c r="O200" s="16">
        <v>2025</v>
      </c>
      <c r="P200" s="105">
        <v>20</v>
      </c>
      <c r="Q200" s="105" t="s">
        <v>257</v>
      </c>
      <c r="R200" s="17">
        <f t="shared" si="5"/>
        <v>2038</v>
      </c>
      <c r="S200" s="16" t="s">
        <v>63</v>
      </c>
      <c r="T200" s="16"/>
      <c r="U200" s="17">
        <f t="shared" si="7"/>
        <v>2038</v>
      </c>
      <c r="V200" s="393"/>
      <c r="W200" s="393"/>
      <c r="X200" s="393"/>
      <c r="Y200" s="393"/>
    </row>
    <row r="201" spans="1:25" s="2" customFormat="1" ht="30.2" customHeight="1" x14ac:dyDescent="0.2">
      <c r="A201" s="397"/>
      <c r="B201" s="397"/>
      <c r="C201" s="393"/>
      <c r="D201" s="393"/>
      <c r="E201" s="68" t="s">
        <v>123</v>
      </c>
      <c r="F201" s="68" t="s">
        <v>88</v>
      </c>
      <c r="G201" s="396"/>
      <c r="H201" s="396" t="s">
        <v>364</v>
      </c>
      <c r="I201" s="396" t="s">
        <v>272</v>
      </c>
      <c r="J201" s="106">
        <v>24</v>
      </c>
      <c r="K201" s="103">
        <v>108</v>
      </c>
      <c r="L201" s="104">
        <v>4</v>
      </c>
      <c r="M201" s="67" t="s">
        <v>268</v>
      </c>
      <c r="N201" s="16">
        <v>2024</v>
      </c>
      <c r="O201" s="16">
        <v>2025</v>
      </c>
      <c r="P201" s="105">
        <v>20</v>
      </c>
      <c r="Q201" s="105" t="s">
        <v>257</v>
      </c>
      <c r="R201" s="17">
        <f t="shared" si="5"/>
        <v>2038</v>
      </c>
      <c r="S201" s="16" t="s">
        <v>63</v>
      </c>
      <c r="T201" s="16"/>
      <c r="U201" s="17">
        <f t="shared" si="7"/>
        <v>2038</v>
      </c>
      <c r="V201" s="393"/>
      <c r="W201" s="393"/>
      <c r="X201" s="393"/>
      <c r="Y201" s="393"/>
    </row>
    <row r="202" spans="1:25" s="2" customFormat="1" ht="30.2" customHeight="1" x14ac:dyDescent="0.2">
      <c r="A202" s="397"/>
      <c r="B202" s="397"/>
      <c r="C202" s="393"/>
      <c r="D202" s="393" t="s">
        <v>388</v>
      </c>
      <c r="E202" s="68" t="s">
        <v>123</v>
      </c>
      <c r="F202" s="68" t="s">
        <v>88</v>
      </c>
      <c r="G202" s="396"/>
      <c r="H202" s="396"/>
      <c r="I202" s="396"/>
      <c r="J202" s="106">
        <v>1</v>
      </c>
      <c r="K202" s="103">
        <v>57</v>
      </c>
      <c r="L202" s="104">
        <v>4</v>
      </c>
      <c r="M202" s="67" t="s">
        <v>268</v>
      </c>
      <c r="N202" s="16">
        <v>2024</v>
      </c>
      <c r="O202" s="16">
        <v>2025</v>
      </c>
      <c r="P202" s="105">
        <v>20</v>
      </c>
      <c r="Q202" s="105" t="s">
        <v>257</v>
      </c>
      <c r="R202" s="17">
        <f t="shared" ref="R202:R265" si="8">IF(M202="","",M202+P202)</f>
        <v>2038</v>
      </c>
      <c r="S202" s="16" t="s">
        <v>63</v>
      </c>
      <c r="T202" s="16"/>
      <c r="U202" s="17">
        <f t="shared" si="7"/>
        <v>2038</v>
      </c>
      <c r="V202" s="393"/>
      <c r="W202" s="393"/>
      <c r="X202" s="393"/>
      <c r="Y202" s="393"/>
    </row>
    <row r="203" spans="1:25" s="2" customFormat="1" ht="30.2" customHeight="1" x14ac:dyDescent="0.2">
      <c r="A203" s="397"/>
      <c r="B203" s="397"/>
      <c r="C203" s="393"/>
      <c r="D203" s="393"/>
      <c r="E203" s="68" t="s">
        <v>123</v>
      </c>
      <c r="F203" s="68" t="s">
        <v>88</v>
      </c>
      <c r="G203" s="396"/>
      <c r="H203" s="396" t="s">
        <v>364</v>
      </c>
      <c r="I203" s="396" t="s">
        <v>272</v>
      </c>
      <c r="J203" s="106">
        <v>24</v>
      </c>
      <c r="K203" s="103">
        <v>108</v>
      </c>
      <c r="L203" s="104">
        <v>4</v>
      </c>
      <c r="M203" s="67" t="s">
        <v>268</v>
      </c>
      <c r="N203" s="16">
        <v>2024</v>
      </c>
      <c r="O203" s="16">
        <v>2025</v>
      </c>
      <c r="P203" s="105">
        <v>20</v>
      </c>
      <c r="Q203" s="105" t="s">
        <v>257</v>
      </c>
      <c r="R203" s="17">
        <f t="shared" si="8"/>
        <v>2038</v>
      </c>
      <c r="S203" s="16" t="s">
        <v>63</v>
      </c>
      <c r="T203" s="16"/>
      <c r="U203" s="17">
        <f t="shared" si="7"/>
        <v>2038</v>
      </c>
      <c r="V203" s="393"/>
      <c r="W203" s="393"/>
      <c r="X203" s="393"/>
      <c r="Y203" s="393"/>
    </row>
    <row r="204" spans="1:25" s="2" customFormat="1" ht="30.2" customHeight="1" x14ac:dyDescent="0.2">
      <c r="A204" s="397"/>
      <c r="B204" s="397"/>
      <c r="C204" s="393"/>
      <c r="D204" s="393" t="s">
        <v>389</v>
      </c>
      <c r="E204" s="68" t="s">
        <v>123</v>
      </c>
      <c r="F204" s="68" t="s">
        <v>88</v>
      </c>
      <c r="G204" s="396"/>
      <c r="H204" s="396"/>
      <c r="I204" s="396"/>
      <c r="J204" s="106">
        <v>1</v>
      </c>
      <c r="K204" s="103">
        <v>57</v>
      </c>
      <c r="L204" s="104">
        <v>4</v>
      </c>
      <c r="M204" s="67" t="s">
        <v>268</v>
      </c>
      <c r="N204" s="16">
        <v>2024</v>
      </c>
      <c r="O204" s="16">
        <v>2025</v>
      </c>
      <c r="P204" s="105">
        <v>20</v>
      </c>
      <c r="Q204" s="105" t="s">
        <v>257</v>
      </c>
      <c r="R204" s="17">
        <f t="shared" si="8"/>
        <v>2038</v>
      </c>
      <c r="S204" s="16" t="s">
        <v>63</v>
      </c>
      <c r="T204" s="16"/>
      <c r="U204" s="17">
        <f t="shared" si="7"/>
        <v>2038</v>
      </c>
      <c r="V204" s="393"/>
      <c r="W204" s="393"/>
      <c r="X204" s="393"/>
      <c r="Y204" s="393"/>
    </row>
    <row r="205" spans="1:25" s="2" customFormat="1" ht="30.2" customHeight="1" x14ac:dyDescent="0.2">
      <c r="A205" s="397"/>
      <c r="B205" s="397"/>
      <c r="C205" s="393"/>
      <c r="D205" s="393"/>
      <c r="E205" s="68" t="s">
        <v>123</v>
      </c>
      <c r="F205" s="68" t="s">
        <v>88</v>
      </c>
      <c r="G205" s="396"/>
      <c r="H205" s="396" t="s">
        <v>364</v>
      </c>
      <c r="I205" s="396" t="s">
        <v>272</v>
      </c>
      <c r="J205" s="106">
        <v>24</v>
      </c>
      <c r="K205" s="103">
        <v>108</v>
      </c>
      <c r="L205" s="104">
        <v>4</v>
      </c>
      <c r="M205" s="67" t="s">
        <v>268</v>
      </c>
      <c r="N205" s="16">
        <v>2024</v>
      </c>
      <c r="O205" s="16">
        <v>2025</v>
      </c>
      <c r="P205" s="105">
        <v>20</v>
      </c>
      <c r="Q205" s="105" t="s">
        <v>257</v>
      </c>
      <c r="R205" s="17">
        <f t="shared" si="8"/>
        <v>2038</v>
      </c>
      <c r="S205" s="16" t="s">
        <v>63</v>
      </c>
      <c r="T205" s="16"/>
      <c r="U205" s="17">
        <f t="shared" si="7"/>
        <v>2038</v>
      </c>
      <c r="V205" s="393"/>
      <c r="W205" s="393"/>
      <c r="X205" s="393"/>
      <c r="Y205" s="393"/>
    </row>
    <row r="206" spans="1:25" s="2" customFormat="1" ht="30.2" customHeight="1" x14ac:dyDescent="0.2">
      <c r="A206" s="397"/>
      <c r="B206" s="397"/>
      <c r="C206" s="393"/>
      <c r="D206" s="393" t="s">
        <v>390</v>
      </c>
      <c r="E206" s="68" t="s">
        <v>123</v>
      </c>
      <c r="F206" s="68" t="s">
        <v>88</v>
      </c>
      <c r="G206" s="396"/>
      <c r="H206" s="396"/>
      <c r="I206" s="396"/>
      <c r="J206" s="106">
        <v>1</v>
      </c>
      <c r="K206" s="103">
        <v>57</v>
      </c>
      <c r="L206" s="104">
        <v>4</v>
      </c>
      <c r="M206" s="67" t="s">
        <v>268</v>
      </c>
      <c r="N206" s="16">
        <v>2024</v>
      </c>
      <c r="O206" s="16">
        <v>2025</v>
      </c>
      <c r="P206" s="105">
        <v>20</v>
      </c>
      <c r="Q206" s="105" t="s">
        <v>257</v>
      </c>
      <c r="R206" s="17">
        <f t="shared" si="8"/>
        <v>2038</v>
      </c>
      <c r="S206" s="16" t="s">
        <v>63</v>
      </c>
      <c r="T206" s="16"/>
      <c r="U206" s="17">
        <f t="shared" si="7"/>
        <v>2038</v>
      </c>
      <c r="V206" s="393"/>
      <c r="W206" s="393"/>
      <c r="X206" s="393"/>
      <c r="Y206" s="393"/>
    </row>
    <row r="207" spans="1:25" s="2" customFormat="1" ht="30.2" customHeight="1" x14ac:dyDescent="0.2">
      <c r="A207" s="397"/>
      <c r="B207" s="397"/>
      <c r="C207" s="393"/>
      <c r="D207" s="393"/>
      <c r="E207" s="68" t="s">
        <v>123</v>
      </c>
      <c r="F207" s="68" t="s">
        <v>88</v>
      </c>
      <c r="G207" s="396"/>
      <c r="H207" s="396" t="s">
        <v>364</v>
      </c>
      <c r="I207" s="396" t="s">
        <v>272</v>
      </c>
      <c r="J207" s="106">
        <v>24</v>
      </c>
      <c r="K207" s="103">
        <v>108</v>
      </c>
      <c r="L207" s="104">
        <v>4</v>
      </c>
      <c r="M207" s="67" t="s">
        <v>268</v>
      </c>
      <c r="N207" s="16">
        <v>2024</v>
      </c>
      <c r="O207" s="16">
        <v>2025</v>
      </c>
      <c r="P207" s="105">
        <v>20</v>
      </c>
      <c r="Q207" s="105" t="s">
        <v>257</v>
      </c>
      <c r="R207" s="17">
        <f t="shared" si="8"/>
        <v>2038</v>
      </c>
      <c r="S207" s="16" t="s">
        <v>63</v>
      </c>
      <c r="T207" s="16"/>
      <c r="U207" s="17">
        <f t="shared" si="7"/>
        <v>2038</v>
      </c>
      <c r="V207" s="393"/>
      <c r="W207" s="393"/>
      <c r="X207" s="393"/>
      <c r="Y207" s="393"/>
    </row>
    <row r="208" spans="1:25" s="2" customFormat="1" ht="30.2" customHeight="1" x14ac:dyDescent="0.2">
      <c r="A208" s="397"/>
      <c r="B208" s="397"/>
      <c r="C208" s="393"/>
      <c r="D208" s="393" t="s">
        <v>391</v>
      </c>
      <c r="E208" s="68" t="s">
        <v>123</v>
      </c>
      <c r="F208" s="68" t="s">
        <v>88</v>
      </c>
      <c r="G208" s="396"/>
      <c r="H208" s="396"/>
      <c r="I208" s="396"/>
      <c r="J208" s="106">
        <v>1</v>
      </c>
      <c r="K208" s="103">
        <v>57</v>
      </c>
      <c r="L208" s="104">
        <v>4</v>
      </c>
      <c r="M208" s="67" t="s">
        <v>268</v>
      </c>
      <c r="N208" s="16">
        <v>2024</v>
      </c>
      <c r="O208" s="16">
        <v>2025</v>
      </c>
      <c r="P208" s="105">
        <v>20</v>
      </c>
      <c r="Q208" s="105" t="s">
        <v>257</v>
      </c>
      <c r="R208" s="17">
        <f t="shared" si="8"/>
        <v>2038</v>
      </c>
      <c r="S208" s="16" t="s">
        <v>63</v>
      </c>
      <c r="T208" s="16"/>
      <c r="U208" s="17">
        <f t="shared" si="7"/>
        <v>2038</v>
      </c>
      <c r="V208" s="393"/>
      <c r="W208" s="393"/>
      <c r="X208" s="393"/>
      <c r="Y208" s="393"/>
    </row>
    <row r="209" spans="1:25" s="2" customFormat="1" ht="30.2" customHeight="1" x14ac:dyDescent="0.2">
      <c r="A209" s="397"/>
      <c r="B209" s="397"/>
      <c r="C209" s="393"/>
      <c r="D209" s="393"/>
      <c r="E209" s="68" t="s">
        <v>123</v>
      </c>
      <c r="F209" s="68" t="s">
        <v>88</v>
      </c>
      <c r="G209" s="396"/>
      <c r="H209" s="396" t="s">
        <v>364</v>
      </c>
      <c r="I209" s="396" t="s">
        <v>272</v>
      </c>
      <c r="J209" s="106">
        <v>24</v>
      </c>
      <c r="K209" s="103">
        <v>108</v>
      </c>
      <c r="L209" s="104">
        <v>4</v>
      </c>
      <c r="M209" s="67" t="s">
        <v>268</v>
      </c>
      <c r="N209" s="16">
        <v>2024</v>
      </c>
      <c r="O209" s="16">
        <v>2025</v>
      </c>
      <c r="P209" s="105">
        <v>20</v>
      </c>
      <c r="Q209" s="105" t="s">
        <v>257</v>
      </c>
      <c r="R209" s="17">
        <f t="shared" si="8"/>
        <v>2038</v>
      </c>
      <c r="S209" s="16" t="s">
        <v>63</v>
      </c>
      <c r="T209" s="16"/>
      <c r="U209" s="17">
        <f t="shared" si="7"/>
        <v>2038</v>
      </c>
      <c r="V209" s="393"/>
      <c r="W209" s="393"/>
      <c r="X209" s="393"/>
      <c r="Y209" s="393"/>
    </row>
    <row r="210" spans="1:25" s="2" customFormat="1" ht="30.2" customHeight="1" x14ac:dyDescent="0.2">
      <c r="A210" s="397"/>
      <c r="B210" s="397"/>
      <c r="C210" s="393"/>
      <c r="D210" s="393" t="s">
        <v>392</v>
      </c>
      <c r="E210" s="68" t="s">
        <v>123</v>
      </c>
      <c r="F210" s="68" t="s">
        <v>88</v>
      </c>
      <c r="G210" s="396"/>
      <c r="H210" s="396"/>
      <c r="I210" s="396"/>
      <c r="J210" s="106">
        <v>2</v>
      </c>
      <c r="K210" s="103">
        <v>57</v>
      </c>
      <c r="L210" s="104">
        <v>4</v>
      </c>
      <c r="M210" s="67" t="s">
        <v>268</v>
      </c>
      <c r="N210" s="16">
        <v>2024</v>
      </c>
      <c r="O210" s="16">
        <v>2025</v>
      </c>
      <c r="P210" s="105">
        <v>20</v>
      </c>
      <c r="Q210" s="105" t="s">
        <v>257</v>
      </c>
      <c r="R210" s="17">
        <f t="shared" si="8"/>
        <v>2038</v>
      </c>
      <c r="S210" s="16" t="s">
        <v>63</v>
      </c>
      <c r="T210" s="16"/>
      <c r="U210" s="17">
        <f t="shared" si="7"/>
        <v>2038</v>
      </c>
      <c r="V210" s="393"/>
      <c r="W210" s="393"/>
      <c r="X210" s="393"/>
      <c r="Y210" s="393"/>
    </row>
    <row r="211" spans="1:25" s="2" customFormat="1" ht="30.2" customHeight="1" x14ac:dyDescent="0.2">
      <c r="A211" s="397"/>
      <c r="B211" s="397"/>
      <c r="C211" s="393"/>
      <c r="D211" s="393"/>
      <c r="E211" s="68" t="s">
        <v>123</v>
      </c>
      <c r="F211" s="68" t="s">
        <v>88</v>
      </c>
      <c r="G211" s="396"/>
      <c r="H211" s="396" t="s">
        <v>364</v>
      </c>
      <c r="I211" s="396" t="s">
        <v>272</v>
      </c>
      <c r="J211" s="106">
        <v>23</v>
      </c>
      <c r="K211" s="103">
        <v>108</v>
      </c>
      <c r="L211" s="104">
        <v>4</v>
      </c>
      <c r="M211" s="67" t="s">
        <v>268</v>
      </c>
      <c r="N211" s="16">
        <v>2024</v>
      </c>
      <c r="O211" s="16">
        <v>2025</v>
      </c>
      <c r="P211" s="105">
        <v>20</v>
      </c>
      <c r="Q211" s="105" t="s">
        <v>257</v>
      </c>
      <c r="R211" s="17">
        <f t="shared" si="8"/>
        <v>2038</v>
      </c>
      <c r="S211" s="16" t="s">
        <v>63</v>
      </c>
      <c r="T211" s="16"/>
      <c r="U211" s="17">
        <f t="shared" si="7"/>
        <v>2038</v>
      </c>
      <c r="V211" s="393"/>
      <c r="W211" s="393"/>
      <c r="X211" s="393"/>
      <c r="Y211" s="393"/>
    </row>
    <row r="212" spans="1:25" s="2" customFormat="1" ht="30.2" customHeight="1" x14ac:dyDescent="0.2">
      <c r="A212" s="397"/>
      <c r="B212" s="397"/>
      <c r="C212" s="393"/>
      <c r="D212" s="393" t="s">
        <v>393</v>
      </c>
      <c r="E212" s="68" t="s">
        <v>123</v>
      </c>
      <c r="F212" s="68" t="s">
        <v>88</v>
      </c>
      <c r="G212" s="396"/>
      <c r="H212" s="396"/>
      <c r="I212" s="396"/>
      <c r="J212" s="106">
        <v>2</v>
      </c>
      <c r="K212" s="103">
        <v>57</v>
      </c>
      <c r="L212" s="104">
        <v>4</v>
      </c>
      <c r="M212" s="67" t="s">
        <v>268</v>
      </c>
      <c r="N212" s="16">
        <v>2024</v>
      </c>
      <c r="O212" s="16">
        <v>2025</v>
      </c>
      <c r="P212" s="105">
        <v>20</v>
      </c>
      <c r="Q212" s="105" t="s">
        <v>257</v>
      </c>
      <c r="R212" s="17">
        <f t="shared" si="8"/>
        <v>2038</v>
      </c>
      <c r="S212" s="16" t="s">
        <v>63</v>
      </c>
      <c r="T212" s="16"/>
      <c r="U212" s="17">
        <f t="shared" si="7"/>
        <v>2038</v>
      </c>
      <c r="V212" s="393"/>
      <c r="W212" s="393"/>
      <c r="X212" s="393"/>
      <c r="Y212" s="393"/>
    </row>
    <row r="213" spans="1:25" s="2" customFormat="1" ht="30.2" customHeight="1" x14ac:dyDescent="0.2">
      <c r="A213" s="397"/>
      <c r="B213" s="397"/>
      <c r="C213" s="393"/>
      <c r="D213" s="393"/>
      <c r="E213" s="68" t="s">
        <v>123</v>
      </c>
      <c r="F213" s="68" t="s">
        <v>88</v>
      </c>
      <c r="G213" s="396"/>
      <c r="H213" s="396" t="s">
        <v>364</v>
      </c>
      <c r="I213" s="396" t="s">
        <v>272</v>
      </c>
      <c r="J213" s="106">
        <v>23</v>
      </c>
      <c r="K213" s="103">
        <v>108</v>
      </c>
      <c r="L213" s="104">
        <v>4</v>
      </c>
      <c r="M213" s="67" t="s">
        <v>268</v>
      </c>
      <c r="N213" s="16">
        <v>2024</v>
      </c>
      <c r="O213" s="16">
        <v>2025</v>
      </c>
      <c r="P213" s="105">
        <v>20</v>
      </c>
      <c r="Q213" s="105" t="s">
        <v>257</v>
      </c>
      <c r="R213" s="17">
        <f t="shared" si="8"/>
        <v>2038</v>
      </c>
      <c r="S213" s="16" t="s">
        <v>63</v>
      </c>
      <c r="T213" s="16"/>
      <c r="U213" s="17">
        <f t="shared" si="7"/>
        <v>2038</v>
      </c>
      <c r="V213" s="393"/>
      <c r="W213" s="393"/>
      <c r="X213" s="393"/>
      <c r="Y213" s="393"/>
    </row>
    <row r="214" spans="1:25" s="2" customFormat="1" ht="30.2" customHeight="1" x14ac:dyDescent="0.2">
      <c r="A214" s="397"/>
      <c r="B214" s="397"/>
      <c r="C214" s="393"/>
      <c r="D214" s="393" t="s">
        <v>394</v>
      </c>
      <c r="E214" s="68" t="s">
        <v>123</v>
      </c>
      <c r="F214" s="68" t="s">
        <v>88</v>
      </c>
      <c r="G214" s="396"/>
      <c r="H214" s="396"/>
      <c r="I214" s="396"/>
      <c r="J214" s="106">
        <v>1</v>
      </c>
      <c r="K214" s="103">
        <v>57</v>
      </c>
      <c r="L214" s="104">
        <v>4</v>
      </c>
      <c r="M214" s="67" t="s">
        <v>268</v>
      </c>
      <c r="N214" s="16">
        <v>2024</v>
      </c>
      <c r="O214" s="16">
        <v>2025</v>
      </c>
      <c r="P214" s="105">
        <v>20</v>
      </c>
      <c r="Q214" s="105" t="s">
        <v>257</v>
      </c>
      <c r="R214" s="17">
        <f t="shared" si="8"/>
        <v>2038</v>
      </c>
      <c r="S214" s="16" t="s">
        <v>63</v>
      </c>
      <c r="T214" s="16"/>
      <c r="U214" s="17">
        <f t="shared" si="7"/>
        <v>2038</v>
      </c>
      <c r="V214" s="393"/>
      <c r="W214" s="393"/>
      <c r="X214" s="393"/>
      <c r="Y214" s="393"/>
    </row>
    <row r="215" spans="1:25" s="2" customFormat="1" ht="30.2" customHeight="1" x14ac:dyDescent="0.2">
      <c r="A215" s="397"/>
      <c r="B215" s="397"/>
      <c r="C215" s="393"/>
      <c r="D215" s="393"/>
      <c r="E215" s="68" t="s">
        <v>123</v>
      </c>
      <c r="F215" s="68" t="s">
        <v>88</v>
      </c>
      <c r="G215" s="396"/>
      <c r="H215" s="396" t="s">
        <v>364</v>
      </c>
      <c r="I215" s="396" t="s">
        <v>272</v>
      </c>
      <c r="J215" s="106">
        <v>24</v>
      </c>
      <c r="K215" s="103">
        <v>108</v>
      </c>
      <c r="L215" s="104">
        <v>4</v>
      </c>
      <c r="M215" s="67" t="s">
        <v>268</v>
      </c>
      <c r="N215" s="16">
        <v>2024</v>
      </c>
      <c r="O215" s="16">
        <v>2025</v>
      </c>
      <c r="P215" s="105">
        <v>20</v>
      </c>
      <c r="Q215" s="105" t="s">
        <v>257</v>
      </c>
      <c r="R215" s="17">
        <f t="shared" si="8"/>
        <v>2038</v>
      </c>
      <c r="S215" s="16" t="s">
        <v>63</v>
      </c>
      <c r="T215" s="16"/>
      <c r="U215" s="17">
        <f t="shared" si="7"/>
        <v>2038</v>
      </c>
      <c r="V215" s="393"/>
      <c r="W215" s="393"/>
      <c r="X215" s="393"/>
      <c r="Y215" s="393"/>
    </row>
    <row r="216" spans="1:25" s="2" customFormat="1" ht="30.2" customHeight="1" x14ac:dyDescent="0.2">
      <c r="A216" s="397"/>
      <c r="B216" s="397"/>
      <c r="C216" s="393"/>
      <c r="D216" s="393" t="s">
        <v>395</v>
      </c>
      <c r="E216" s="68" t="s">
        <v>123</v>
      </c>
      <c r="F216" s="68" t="s">
        <v>88</v>
      </c>
      <c r="G216" s="396"/>
      <c r="H216" s="396"/>
      <c r="I216" s="396"/>
      <c r="J216" s="106">
        <v>1</v>
      </c>
      <c r="K216" s="103">
        <v>57</v>
      </c>
      <c r="L216" s="104">
        <v>4</v>
      </c>
      <c r="M216" s="67" t="s">
        <v>268</v>
      </c>
      <c r="N216" s="16">
        <v>2024</v>
      </c>
      <c r="O216" s="16">
        <v>2025</v>
      </c>
      <c r="P216" s="105">
        <v>20</v>
      </c>
      <c r="Q216" s="105" t="s">
        <v>257</v>
      </c>
      <c r="R216" s="17">
        <f t="shared" si="8"/>
        <v>2038</v>
      </c>
      <c r="S216" s="16" t="s">
        <v>63</v>
      </c>
      <c r="T216" s="16"/>
      <c r="U216" s="17">
        <f t="shared" si="7"/>
        <v>2038</v>
      </c>
      <c r="V216" s="393"/>
      <c r="W216" s="393"/>
      <c r="X216" s="393"/>
      <c r="Y216" s="393"/>
    </row>
    <row r="217" spans="1:25" s="2" customFormat="1" ht="30.2" customHeight="1" x14ac:dyDescent="0.2">
      <c r="A217" s="397"/>
      <c r="B217" s="397"/>
      <c r="C217" s="393"/>
      <c r="D217" s="393"/>
      <c r="E217" s="68" t="s">
        <v>123</v>
      </c>
      <c r="F217" s="68" t="s">
        <v>88</v>
      </c>
      <c r="G217" s="396"/>
      <c r="H217" s="396" t="s">
        <v>364</v>
      </c>
      <c r="I217" s="396" t="s">
        <v>272</v>
      </c>
      <c r="J217" s="106">
        <v>24</v>
      </c>
      <c r="K217" s="103">
        <v>108</v>
      </c>
      <c r="L217" s="104">
        <v>4</v>
      </c>
      <c r="M217" s="67" t="s">
        <v>268</v>
      </c>
      <c r="N217" s="16">
        <v>2024</v>
      </c>
      <c r="O217" s="16">
        <v>2025</v>
      </c>
      <c r="P217" s="105">
        <v>20</v>
      </c>
      <c r="Q217" s="105" t="s">
        <v>257</v>
      </c>
      <c r="R217" s="17">
        <f t="shared" si="8"/>
        <v>2038</v>
      </c>
      <c r="S217" s="16" t="s">
        <v>63</v>
      </c>
      <c r="T217" s="16"/>
      <c r="U217" s="17">
        <f t="shared" si="7"/>
        <v>2038</v>
      </c>
      <c r="V217" s="393"/>
      <c r="W217" s="393"/>
      <c r="X217" s="393"/>
      <c r="Y217" s="393"/>
    </row>
    <row r="218" spans="1:25" s="2" customFormat="1" ht="30.2" customHeight="1" x14ac:dyDescent="0.2">
      <c r="A218" s="397"/>
      <c r="B218" s="397"/>
      <c r="C218" s="393"/>
      <c r="D218" s="393" t="s">
        <v>396</v>
      </c>
      <c r="E218" s="68" t="s">
        <v>123</v>
      </c>
      <c r="F218" s="68" t="s">
        <v>88</v>
      </c>
      <c r="G218" s="396"/>
      <c r="H218" s="396"/>
      <c r="I218" s="396"/>
      <c r="J218" s="106">
        <v>1</v>
      </c>
      <c r="K218" s="103">
        <v>57</v>
      </c>
      <c r="L218" s="104">
        <v>4</v>
      </c>
      <c r="M218" s="67" t="s">
        <v>268</v>
      </c>
      <c r="N218" s="16">
        <v>2024</v>
      </c>
      <c r="O218" s="16">
        <v>2025</v>
      </c>
      <c r="P218" s="105">
        <v>20</v>
      </c>
      <c r="Q218" s="105" t="s">
        <v>257</v>
      </c>
      <c r="R218" s="17">
        <f t="shared" si="8"/>
        <v>2038</v>
      </c>
      <c r="S218" s="16" t="s">
        <v>63</v>
      </c>
      <c r="T218" s="16"/>
      <c r="U218" s="17">
        <f t="shared" si="7"/>
        <v>2038</v>
      </c>
      <c r="V218" s="393"/>
      <c r="W218" s="393"/>
      <c r="X218" s="393"/>
      <c r="Y218" s="393"/>
    </row>
    <row r="219" spans="1:25" s="2" customFormat="1" ht="30.2" customHeight="1" x14ac:dyDescent="0.2">
      <c r="A219" s="397"/>
      <c r="B219" s="397"/>
      <c r="C219" s="393"/>
      <c r="D219" s="393"/>
      <c r="E219" s="68" t="s">
        <v>123</v>
      </c>
      <c r="F219" s="68" t="s">
        <v>88</v>
      </c>
      <c r="G219" s="396"/>
      <c r="H219" s="396" t="s">
        <v>364</v>
      </c>
      <c r="I219" s="396" t="s">
        <v>272</v>
      </c>
      <c r="J219" s="106">
        <v>26</v>
      </c>
      <c r="K219" s="103">
        <v>108</v>
      </c>
      <c r="L219" s="104">
        <v>4</v>
      </c>
      <c r="M219" s="67" t="s">
        <v>268</v>
      </c>
      <c r="N219" s="16">
        <v>2024</v>
      </c>
      <c r="O219" s="16">
        <v>2025</v>
      </c>
      <c r="P219" s="105">
        <v>20</v>
      </c>
      <c r="Q219" s="105" t="s">
        <v>257</v>
      </c>
      <c r="R219" s="17">
        <f t="shared" si="8"/>
        <v>2038</v>
      </c>
      <c r="S219" s="16" t="s">
        <v>63</v>
      </c>
      <c r="T219" s="16"/>
      <c r="U219" s="17">
        <f t="shared" si="7"/>
        <v>2038</v>
      </c>
      <c r="V219" s="393"/>
      <c r="W219" s="393"/>
      <c r="X219" s="393"/>
      <c r="Y219" s="393"/>
    </row>
    <row r="220" spans="1:25" s="2" customFormat="1" ht="30.2" customHeight="1" x14ac:dyDescent="0.2">
      <c r="A220" s="397"/>
      <c r="B220" s="397"/>
      <c r="C220" s="393"/>
      <c r="D220" s="393" t="s">
        <v>397</v>
      </c>
      <c r="E220" s="68" t="s">
        <v>123</v>
      </c>
      <c r="F220" s="68" t="s">
        <v>88</v>
      </c>
      <c r="G220" s="396"/>
      <c r="H220" s="396"/>
      <c r="I220" s="396"/>
      <c r="J220" s="106">
        <v>1.5</v>
      </c>
      <c r="K220" s="103">
        <v>32</v>
      </c>
      <c r="L220" s="104">
        <v>3.5</v>
      </c>
      <c r="M220" s="67" t="s">
        <v>268</v>
      </c>
      <c r="N220" s="16">
        <v>2024</v>
      </c>
      <c r="O220" s="16">
        <v>2025</v>
      </c>
      <c r="P220" s="105">
        <v>20</v>
      </c>
      <c r="Q220" s="105" t="s">
        <v>257</v>
      </c>
      <c r="R220" s="17">
        <f t="shared" si="8"/>
        <v>2038</v>
      </c>
      <c r="S220" s="16" t="s">
        <v>63</v>
      </c>
      <c r="T220" s="16"/>
      <c r="U220" s="17">
        <f t="shared" si="7"/>
        <v>2038</v>
      </c>
      <c r="V220" s="393"/>
      <c r="W220" s="393"/>
      <c r="X220" s="393"/>
      <c r="Y220" s="393"/>
    </row>
    <row r="221" spans="1:25" s="2" customFormat="1" ht="30.2" customHeight="1" x14ac:dyDescent="0.2">
      <c r="A221" s="397"/>
      <c r="B221" s="397"/>
      <c r="C221" s="393"/>
      <c r="D221" s="393"/>
      <c r="E221" s="68" t="s">
        <v>123</v>
      </c>
      <c r="F221" s="68" t="s">
        <v>88</v>
      </c>
      <c r="G221" s="396"/>
      <c r="H221" s="396" t="s">
        <v>364</v>
      </c>
      <c r="I221" s="396" t="s">
        <v>272</v>
      </c>
      <c r="J221" s="106">
        <v>1.5</v>
      </c>
      <c r="K221" s="103">
        <v>108</v>
      </c>
      <c r="L221" s="104">
        <v>4</v>
      </c>
      <c r="M221" s="67" t="s">
        <v>268</v>
      </c>
      <c r="N221" s="16">
        <v>2024</v>
      </c>
      <c r="O221" s="16">
        <v>2025</v>
      </c>
      <c r="P221" s="105">
        <v>20</v>
      </c>
      <c r="Q221" s="105" t="s">
        <v>257</v>
      </c>
      <c r="R221" s="17">
        <f t="shared" si="8"/>
        <v>2038</v>
      </c>
      <c r="S221" s="16" t="s">
        <v>63</v>
      </c>
      <c r="T221" s="16"/>
      <c r="U221" s="17">
        <f t="shared" si="7"/>
        <v>2038</v>
      </c>
      <c r="V221" s="393"/>
      <c r="W221" s="393"/>
      <c r="X221" s="393"/>
      <c r="Y221" s="393"/>
    </row>
    <row r="222" spans="1:25" s="2" customFormat="1" ht="30.2" customHeight="1" x14ac:dyDescent="0.2">
      <c r="A222" s="397"/>
      <c r="B222" s="397"/>
      <c r="C222" s="393"/>
      <c r="D222" s="393" t="s">
        <v>398</v>
      </c>
      <c r="E222" s="68" t="s">
        <v>123</v>
      </c>
      <c r="F222" s="68" t="s">
        <v>88</v>
      </c>
      <c r="G222" s="396"/>
      <c r="H222" s="396"/>
      <c r="I222" s="396"/>
      <c r="J222" s="106">
        <v>1.5</v>
      </c>
      <c r="K222" s="103">
        <v>32</v>
      </c>
      <c r="L222" s="104">
        <v>3.5</v>
      </c>
      <c r="M222" s="67" t="s">
        <v>268</v>
      </c>
      <c r="N222" s="16">
        <v>2024</v>
      </c>
      <c r="O222" s="16">
        <v>2025</v>
      </c>
      <c r="P222" s="105">
        <v>20</v>
      </c>
      <c r="Q222" s="105" t="s">
        <v>257</v>
      </c>
      <c r="R222" s="17">
        <f t="shared" si="8"/>
        <v>2038</v>
      </c>
      <c r="S222" s="16" t="s">
        <v>63</v>
      </c>
      <c r="T222" s="16"/>
      <c r="U222" s="17">
        <f t="shared" si="7"/>
        <v>2038</v>
      </c>
      <c r="V222" s="393"/>
      <c r="W222" s="393"/>
      <c r="X222" s="393"/>
      <c r="Y222" s="393"/>
    </row>
    <row r="223" spans="1:25" s="2" customFormat="1" ht="30.2" customHeight="1" x14ac:dyDescent="0.2">
      <c r="A223" s="397"/>
      <c r="B223" s="397"/>
      <c r="C223" s="393"/>
      <c r="D223" s="393"/>
      <c r="E223" s="68" t="s">
        <v>123</v>
      </c>
      <c r="F223" s="68" t="s">
        <v>88</v>
      </c>
      <c r="G223" s="396"/>
      <c r="H223" s="396" t="s">
        <v>364</v>
      </c>
      <c r="I223" s="396" t="s">
        <v>272</v>
      </c>
      <c r="J223" s="106">
        <v>1.5</v>
      </c>
      <c r="K223" s="103">
        <v>108</v>
      </c>
      <c r="L223" s="104">
        <v>4</v>
      </c>
      <c r="M223" s="67" t="s">
        <v>268</v>
      </c>
      <c r="N223" s="16">
        <v>2024</v>
      </c>
      <c r="O223" s="16">
        <v>2025</v>
      </c>
      <c r="P223" s="105">
        <v>20</v>
      </c>
      <c r="Q223" s="105" t="s">
        <v>257</v>
      </c>
      <c r="R223" s="17">
        <f t="shared" si="8"/>
        <v>2038</v>
      </c>
      <c r="S223" s="16" t="s">
        <v>63</v>
      </c>
      <c r="T223" s="16"/>
      <c r="U223" s="17">
        <f t="shared" si="7"/>
        <v>2038</v>
      </c>
      <c r="V223" s="393"/>
      <c r="W223" s="393"/>
      <c r="X223" s="393"/>
      <c r="Y223" s="393"/>
    </row>
    <row r="224" spans="1:25" s="2" customFormat="1" ht="30.2" customHeight="1" x14ac:dyDescent="0.2">
      <c r="A224" s="397"/>
      <c r="B224" s="397"/>
      <c r="C224" s="393"/>
      <c r="D224" s="393" t="s">
        <v>399</v>
      </c>
      <c r="E224" s="68" t="s">
        <v>123</v>
      </c>
      <c r="F224" s="68" t="s">
        <v>88</v>
      </c>
      <c r="G224" s="396"/>
      <c r="H224" s="396"/>
      <c r="I224" s="396"/>
      <c r="J224" s="106">
        <v>1.5</v>
      </c>
      <c r="K224" s="103">
        <v>32</v>
      </c>
      <c r="L224" s="104">
        <v>3.5</v>
      </c>
      <c r="M224" s="67" t="s">
        <v>268</v>
      </c>
      <c r="N224" s="16">
        <v>2024</v>
      </c>
      <c r="O224" s="16">
        <v>2025</v>
      </c>
      <c r="P224" s="105">
        <v>20</v>
      </c>
      <c r="Q224" s="105" t="s">
        <v>257</v>
      </c>
      <c r="R224" s="17">
        <f t="shared" si="8"/>
        <v>2038</v>
      </c>
      <c r="S224" s="16" t="s">
        <v>63</v>
      </c>
      <c r="T224" s="16"/>
      <c r="U224" s="17">
        <f t="shared" si="7"/>
        <v>2038</v>
      </c>
      <c r="V224" s="393"/>
      <c r="W224" s="393"/>
      <c r="X224" s="393"/>
      <c r="Y224" s="393"/>
    </row>
    <row r="225" spans="1:25" s="2" customFormat="1" ht="30.2" customHeight="1" x14ac:dyDescent="0.2">
      <c r="A225" s="397"/>
      <c r="B225" s="397"/>
      <c r="C225" s="393"/>
      <c r="D225" s="393"/>
      <c r="E225" s="68" t="s">
        <v>123</v>
      </c>
      <c r="F225" s="68" t="s">
        <v>88</v>
      </c>
      <c r="G225" s="396"/>
      <c r="H225" s="396" t="s">
        <v>364</v>
      </c>
      <c r="I225" s="396" t="s">
        <v>272</v>
      </c>
      <c r="J225" s="106">
        <v>1.5</v>
      </c>
      <c r="K225" s="103">
        <v>108</v>
      </c>
      <c r="L225" s="104">
        <v>4</v>
      </c>
      <c r="M225" s="67" t="s">
        <v>268</v>
      </c>
      <c r="N225" s="16">
        <v>2024</v>
      </c>
      <c r="O225" s="16">
        <v>2025</v>
      </c>
      <c r="P225" s="105">
        <v>20</v>
      </c>
      <c r="Q225" s="105" t="s">
        <v>257</v>
      </c>
      <c r="R225" s="17">
        <f t="shared" si="8"/>
        <v>2038</v>
      </c>
      <c r="S225" s="16" t="s">
        <v>63</v>
      </c>
      <c r="T225" s="16"/>
      <c r="U225" s="17">
        <f t="shared" si="7"/>
        <v>2038</v>
      </c>
      <c r="V225" s="393"/>
      <c r="W225" s="393"/>
      <c r="X225" s="393"/>
      <c r="Y225" s="393"/>
    </row>
    <row r="226" spans="1:25" s="2" customFormat="1" ht="30.2" customHeight="1" x14ac:dyDescent="0.2">
      <c r="A226" s="397"/>
      <c r="B226" s="397"/>
      <c r="C226" s="393"/>
      <c r="D226" s="393" t="s">
        <v>400</v>
      </c>
      <c r="E226" s="68" t="s">
        <v>123</v>
      </c>
      <c r="F226" s="68" t="s">
        <v>88</v>
      </c>
      <c r="G226" s="396"/>
      <c r="H226" s="396"/>
      <c r="I226" s="396"/>
      <c r="J226" s="106">
        <v>1.5</v>
      </c>
      <c r="K226" s="103">
        <v>32</v>
      </c>
      <c r="L226" s="104">
        <v>3.5</v>
      </c>
      <c r="M226" s="67" t="s">
        <v>268</v>
      </c>
      <c r="N226" s="16">
        <v>2024</v>
      </c>
      <c r="O226" s="16">
        <v>2025</v>
      </c>
      <c r="P226" s="105">
        <v>20</v>
      </c>
      <c r="Q226" s="105" t="s">
        <v>257</v>
      </c>
      <c r="R226" s="17">
        <f t="shared" si="8"/>
        <v>2038</v>
      </c>
      <c r="S226" s="16" t="s">
        <v>63</v>
      </c>
      <c r="T226" s="16"/>
      <c r="U226" s="17">
        <f t="shared" si="7"/>
        <v>2038</v>
      </c>
      <c r="V226" s="393"/>
      <c r="W226" s="393"/>
      <c r="X226" s="393"/>
      <c r="Y226" s="393"/>
    </row>
    <row r="227" spans="1:25" s="2" customFormat="1" ht="30.2" customHeight="1" x14ac:dyDescent="0.2">
      <c r="A227" s="397"/>
      <c r="B227" s="397"/>
      <c r="C227" s="393"/>
      <c r="D227" s="393"/>
      <c r="E227" s="68" t="s">
        <v>123</v>
      </c>
      <c r="F227" s="68" t="s">
        <v>88</v>
      </c>
      <c r="G227" s="396"/>
      <c r="H227" s="396" t="s">
        <v>364</v>
      </c>
      <c r="I227" s="396" t="s">
        <v>272</v>
      </c>
      <c r="J227" s="106">
        <v>1.5</v>
      </c>
      <c r="K227" s="103">
        <v>108</v>
      </c>
      <c r="L227" s="104">
        <v>4</v>
      </c>
      <c r="M227" s="67" t="s">
        <v>268</v>
      </c>
      <c r="N227" s="16">
        <v>2024</v>
      </c>
      <c r="O227" s="16">
        <v>2025</v>
      </c>
      <c r="P227" s="105">
        <v>20</v>
      </c>
      <c r="Q227" s="105" t="s">
        <v>257</v>
      </c>
      <c r="R227" s="17">
        <f t="shared" si="8"/>
        <v>2038</v>
      </c>
      <c r="S227" s="16" t="s">
        <v>63</v>
      </c>
      <c r="T227" s="16"/>
      <c r="U227" s="17">
        <f t="shared" si="7"/>
        <v>2038</v>
      </c>
      <c r="V227" s="393"/>
      <c r="W227" s="393"/>
      <c r="X227" s="393"/>
      <c r="Y227" s="393"/>
    </row>
    <row r="228" spans="1:25" s="2" customFormat="1" ht="30.2" customHeight="1" x14ac:dyDescent="0.2">
      <c r="A228" s="397"/>
      <c r="B228" s="397"/>
      <c r="C228" s="393"/>
      <c r="D228" s="393" t="s">
        <v>401</v>
      </c>
      <c r="E228" s="68" t="s">
        <v>123</v>
      </c>
      <c r="F228" s="68" t="s">
        <v>88</v>
      </c>
      <c r="G228" s="396"/>
      <c r="H228" s="396"/>
      <c r="I228" s="396"/>
      <c r="J228" s="106">
        <v>1.5</v>
      </c>
      <c r="K228" s="103">
        <v>32</v>
      </c>
      <c r="L228" s="104">
        <v>3.5</v>
      </c>
      <c r="M228" s="67" t="s">
        <v>268</v>
      </c>
      <c r="N228" s="16">
        <v>2024</v>
      </c>
      <c r="O228" s="16">
        <v>2025</v>
      </c>
      <c r="P228" s="105">
        <v>20</v>
      </c>
      <c r="Q228" s="105" t="s">
        <v>257</v>
      </c>
      <c r="R228" s="17">
        <f t="shared" si="8"/>
        <v>2038</v>
      </c>
      <c r="S228" s="16" t="s">
        <v>63</v>
      </c>
      <c r="T228" s="16"/>
      <c r="U228" s="17">
        <f t="shared" si="7"/>
        <v>2038</v>
      </c>
      <c r="V228" s="393"/>
      <c r="W228" s="393"/>
      <c r="X228" s="393"/>
      <c r="Y228" s="393"/>
    </row>
    <row r="229" spans="1:25" s="2" customFormat="1" ht="30.2" customHeight="1" x14ac:dyDescent="0.2">
      <c r="A229" s="397"/>
      <c r="B229" s="397"/>
      <c r="C229" s="393"/>
      <c r="D229" s="393"/>
      <c r="E229" s="68" t="s">
        <v>123</v>
      </c>
      <c r="F229" s="68" t="s">
        <v>88</v>
      </c>
      <c r="G229" s="396"/>
      <c r="H229" s="396" t="s">
        <v>364</v>
      </c>
      <c r="I229" s="396" t="s">
        <v>272</v>
      </c>
      <c r="J229" s="106">
        <v>1.5</v>
      </c>
      <c r="K229" s="103">
        <v>108</v>
      </c>
      <c r="L229" s="104">
        <v>4</v>
      </c>
      <c r="M229" s="67" t="s">
        <v>268</v>
      </c>
      <c r="N229" s="16">
        <v>2024</v>
      </c>
      <c r="O229" s="16">
        <v>2025</v>
      </c>
      <c r="P229" s="105">
        <v>20</v>
      </c>
      <c r="Q229" s="105" t="s">
        <v>257</v>
      </c>
      <c r="R229" s="17">
        <f t="shared" si="8"/>
        <v>2038</v>
      </c>
      <c r="S229" s="16" t="s">
        <v>63</v>
      </c>
      <c r="T229" s="16"/>
      <c r="U229" s="17">
        <f t="shared" si="7"/>
        <v>2038</v>
      </c>
      <c r="V229" s="393"/>
      <c r="W229" s="393"/>
      <c r="X229" s="393"/>
      <c r="Y229" s="393"/>
    </row>
    <row r="230" spans="1:25" s="2" customFormat="1" ht="30.2" customHeight="1" x14ac:dyDescent="0.2">
      <c r="A230" s="397"/>
      <c r="B230" s="397"/>
      <c r="C230" s="393"/>
      <c r="D230" s="393" t="s">
        <v>402</v>
      </c>
      <c r="E230" s="68" t="s">
        <v>123</v>
      </c>
      <c r="F230" s="68" t="s">
        <v>88</v>
      </c>
      <c r="G230" s="396"/>
      <c r="H230" s="396"/>
      <c r="I230" s="396"/>
      <c r="J230" s="106">
        <v>1.5</v>
      </c>
      <c r="K230" s="103">
        <v>32</v>
      </c>
      <c r="L230" s="104">
        <v>3.5</v>
      </c>
      <c r="M230" s="67" t="s">
        <v>268</v>
      </c>
      <c r="N230" s="16">
        <v>2024</v>
      </c>
      <c r="O230" s="16">
        <v>2025</v>
      </c>
      <c r="P230" s="105">
        <v>20</v>
      </c>
      <c r="Q230" s="105" t="s">
        <v>257</v>
      </c>
      <c r="R230" s="17">
        <f t="shared" si="8"/>
        <v>2038</v>
      </c>
      <c r="S230" s="16" t="s">
        <v>63</v>
      </c>
      <c r="T230" s="16"/>
      <c r="U230" s="17">
        <f t="shared" si="7"/>
        <v>2038</v>
      </c>
      <c r="V230" s="393"/>
      <c r="W230" s="393"/>
      <c r="X230" s="393"/>
      <c r="Y230" s="393"/>
    </row>
    <row r="231" spans="1:25" s="2" customFormat="1" ht="30.2" customHeight="1" x14ac:dyDescent="0.2">
      <c r="A231" s="397"/>
      <c r="B231" s="397"/>
      <c r="C231" s="393"/>
      <c r="D231" s="393"/>
      <c r="E231" s="68" t="s">
        <v>123</v>
      </c>
      <c r="F231" s="68" t="s">
        <v>88</v>
      </c>
      <c r="G231" s="396"/>
      <c r="H231" s="396" t="s">
        <v>364</v>
      </c>
      <c r="I231" s="396" t="s">
        <v>272</v>
      </c>
      <c r="J231" s="106">
        <v>1.5</v>
      </c>
      <c r="K231" s="103">
        <v>108</v>
      </c>
      <c r="L231" s="104">
        <v>4</v>
      </c>
      <c r="M231" s="67" t="s">
        <v>268</v>
      </c>
      <c r="N231" s="16">
        <v>2024</v>
      </c>
      <c r="O231" s="16">
        <v>2025</v>
      </c>
      <c r="P231" s="105">
        <v>20</v>
      </c>
      <c r="Q231" s="105" t="s">
        <v>257</v>
      </c>
      <c r="R231" s="17">
        <f t="shared" si="8"/>
        <v>2038</v>
      </c>
      <c r="S231" s="16" t="s">
        <v>63</v>
      </c>
      <c r="T231" s="16"/>
      <c r="U231" s="17">
        <f t="shared" si="7"/>
        <v>2038</v>
      </c>
      <c r="V231" s="393"/>
      <c r="W231" s="393"/>
      <c r="X231" s="393"/>
      <c r="Y231" s="393"/>
    </row>
    <row r="232" spans="1:25" s="2" customFormat="1" ht="30.2" customHeight="1" x14ac:dyDescent="0.2">
      <c r="A232" s="397"/>
      <c r="B232" s="397"/>
      <c r="C232" s="393"/>
      <c r="D232" s="393" t="s">
        <v>403</v>
      </c>
      <c r="E232" s="68" t="s">
        <v>123</v>
      </c>
      <c r="F232" s="68" t="s">
        <v>88</v>
      </c>
      <c r="G232" s="396"/>
      <c r="H232" s="396"/>
      <c r="I232" s="396"/>
      <c r="J232" s="106">
        <v>1.5</v>
      </c>
      <c r="K232" s="103">
        <v>32</v>
      </c>
      <c r="L232" s="104">
        <v>3.5</v>
      </c>
      <c r="M232" s="67" t="s">
        <v>268</v>
      </c>
      <c r="N232" s="16">
        <v>2024</v>
      </c>
      <c r="O232" s="16">
        <v>2025</v>
      </c>
      <c r="P232" s="105">
        <v>20</v>
      </c>
      <c r="Q232" s="105" t="s">
        <v>257</v>
      </c>
      <c r="R232" s="17">
        <f t="shared" si="8"/>
        <v>2038</v>
      </c>
      <c r="S232" s="16" t="s">
        <v>63</v>
      </c>
      <c r="T232" s="16"/>
      <c r="U232" s="17">
        <f t="shared" si="7"/>
        <v>2038</v>
      </c>
      <c r="V232" s="393"/>
      <c r="W232" s="393"/>
      <c r="X232" s="393"/>
      <c r="Y232" s="393"/>
    </row>
    <row r="233" spans="1:25" s="2" customFormat="1" ht="30.2" customHeight="1" x14ac:dyDescent="0.2">
      <c r="A233" s="397"/>
      <c r="B233" s="397"/>
      <c r="C233" s="393"/>
      <c r="D233" s="393"/>
      <c r="E233" s="68" t="s">
        <v>123</v>
      </c>
      <c r="F233" s="68" t="s">
        <v>88</v>
      </c>
      <c r="G233" s="396"/>
      <c r="H233" s="396" t="s">
        <v>364</v>
      </c>
      <c r="I233" s="396" t="s">
        <v>272</v>
      </c>
      <c r="J233" s="106">
        <v>1.5</v>
      </c>
      <c r="K233" s="103">
        <v>108</v>
      </c>
      <c r="L233" s="104">
        <v>4</v>
      </c>
      <c r="M233" s="67" t="s">
        <v>268</v>
      </c>
      <c r="N233" s="16">
        <v>2024</v>
      </c>
      <c r="O233" s="16">
        <v>2025</v>
      </c>
      <c r="P233" s="105">
        <v>20</v>
      </c>
      <c r="Q233" s="105" t="s">
        <v>257</v>
      </c>
      <c r="R233" s="17">
        <f t="shared" si="8"/>
        <v>2038</v>
      </c>
      <c r="S233" s="16" t="s">
        <v>63</v>
      </c>
      <c r="T233" s="16"/>
      <c r="U233" s="17">
        <f t="shared" si="7"/>
        <v>2038</v>
      </c>
      <c r="V233" s="393"/>
      <c r="W233" s="393"/>
      <c r="X233" s="393"/>
      <c r="Y233" s="393"/>
    </row>
    <row r="234" spans="1:25" s="2" customFormat="1" ht="30.2" customHeight="1" x14ac:dyDescent="0.2">
      <c r="A234" s="397"/>
      <c r="B234" s="397"/>
      <c r="C234" s="393"/>
      <c r="D234" s="393" t="s">
        <v>404</v>
      </c>
      <c r="E234" s="68" t="s">
        <v>123</v>
      </c>
      <c r="F234" s="68" t="s">
        <v>88</v>
      </c>
      <c r="G234" s="396"/>
      <c r="H234" s="396"/>
      <c r="I234" s="396"/>
      <c r="J234" s="106">
        <v>1.5</v>
      </c>
      <c r="K234" s="103">
        <v>32</v>
      </c>
      <c r="L234" s="104">
        <v>3.5</v>
      </c>
      <c r="M234" s="67" t="s">
        <v>268</v>
      </c>
      <c r="N234" s="16">
        <v>2024</v>
      </c>
      <c r="O234" s="16">
        <v>2025</v>
      </c>
      <c r="P234" s="105">
        <v>20</v>
      </c>
      <c r="Q234" s="105" t="s">
        <v>257</v>
      </c>
      <c r="R234" s="17">
        <f t="shared" si="8"/>
        <v>2038</v>
      </c>
      <c r="S234" s="16" t="s">
        <v>63</v>
      </c>
      <c r="T234" s="16"/>
      <c r="U234" s="17">
        <f t="shared" si="7"/>
        <v>2038</v>
      </c>
      <c r="V234" s="393"/>
      <c r="W234" s="393"/>
      <c r="X234" s="393"/>
      <c r="Y234" s="393"/>
    </row>
    <row r="235" spans="1:25" s="2" customFormat="1" ht="30.2" customHeight="1" x14ac:dyDescent="0.2">
      <c r="A235" s="397"/>
      <c r="B235" s="397"/>
      <c r="C235" s="393"/>
      <c r="D235" s="393"/>
      <c r="E235" s="68" t="s">
        <v>123</v>
      </c>
      <c r="F235" s="68" t="s">
        <v>88</v>
      </c>
      <c r="G235" s="396"/>
      <c r="H235" s="396" t="s">
        <v>364</v>
      </c>
      <c r="I235" s="396" t="s">
        <v>272</v>
      </c>
      <c r="J235" s="106">
        <v>1.5</v>
      </c>
      <c r="K235" s="103">
        <v>108</v>
      </c>
      <c r="L235" s="104">
        <v>4</v>
      </c>
      <c r="M235" s="67" t="s">
        <v>268</v>
      </c>
      <c r="N235" s="16">
        <v>2024</v>
      </c>
      <c r="O235" s="16">
        <v>2025</v>
      </c>
      <c r="P235" s="105">
        <v>20</v>
      </c>
      <c r="Q235" s="105" t="s">
        <v>257</v>
      </c>
      <c r="R235" s="17">
        <f t="shared" si="8"/>
        <v>2038</v>
      </c>
      <c r="S235" s="16" t="s">
        <v>63</v>
      </c>
      <c r="T235" s="16"/>
      <c r="U235" s="17">
        <f t="shared" si="7"/>
        <v>2038</v>
      </c>
      <c r="V235" s="393"/>
      <c r="W235" s="393"/>
      <c r="X235" s="393"/>
      <c r="Y235" s="393"/>
    </row>
    <row r="236" spans="1:25" s="2" customFormat="1" ht="30.2" customHeight="1" x14ac:dyDescent="0.2">
      <c r="A236" s="397"/>
      <c r="B236" s="397"/>
      <c r="C236" s="393"/>
      <c r="D236" s="393" t="s">
        <v>405</v>
      </c>
      <c r="E236" s="68" t="s">
        <v>123</v>
      </c>
      <c r="F236" s="68" t="s">
        <v>88</v>
      </c>
      <c r="G236" s="396"/>
      <c r="H236" s="396"/>
      <c r="I236" s="396"/>
      <c r="J236" s="106">
        <v>1.5</v>
      </c>
      <c r="K236" s="103">
        <v>32</v>
      </c>
      <c r="L236" s="104">
        <v>3.5</v>
      </c>
      <c r="M236" s="67" t="s">
        <v>268</v>
      </c>
      <c r="N236" s="16">
        <v>2024</v>
      </c>
      <c r="O236" s="16">
        <v>2025</v>
      </c>
      <c r="P236" s="105">
        <v>20</v>
      </c>
      <c r="Q236" s="105" t="s">
        <v>257</v>
      </c>
      <c r="R236" s="17">
        <f t="shared" si="8"/>
        <v>2038</v>
      </c>
      <c r="S236" s="16" t="s">
        <v>63</v>
      </c>
      <c r="T236" s="16"/>
      <c r="U236" s="17">
        <f t="shared" si="7"/>
        <v>2038</v>
      </c>
      <c r="V236" s="393"/>
      <c r="W236" s="393"/>
      <c r="X236" s="393"/>
      <c r="Y236" s="393"/>
    </row>
    <row r="237" spans="1:25" s="2" customFormat="1" ht="30.2" customHeight="1" x14ac:dyDescent="0.2">
      <c r="A237" s="397"/>
      <c r="B237" s="397"/>
      <c r="C237" s="393"/>
      <c r="D237" s="393"/>
      <c r="E237" s="68" t="s">
        <v>123</v>
      </c>
      <c r="F237" s="68" t="s">
        <v>88</v>
      </c>
      <c r="G237" s="396"/>
      <c r="H237" s="396" t="s">
        <v>364</v>
      </c>
      <c r="I237" s="396" t="s">
        <v>272</v>
      </c>
      <c r="J237" s="106">
        <v>1.5</v>
      </c>
      <c r="K237" s="103">
        <v>108</v>
      </c>
      <c r="L237" s="104">
        <v>4</v>
      </c>
      <c r="M237" s="67" t="s">
        <v>268</v>
      </c>
      <c r="N237" s="16">
        <v>2024</v>
      </c>
      <c r="O237" s="16">
        <v>2025</v>
      </c>
      <c r="P237" s="105">
        <v>20</v>
      </c>
      <c r="Q237" s="105" t="s">
        <v>257</v>
      </c>
      <c r="R237" s="17">
        <f t="shared" si="8"/>
        <v>2038</v>
      </c>
      <c r="S237" s="16" t="s">
        <v>63</v>
      </c>
      <c r="T237" s="16"/>
      <c r="U237" s="17">
        <f t="shared" si="7"/>
        <v>2038</v>
      </c>
      <c r="V237" s="393"/>
      <c r="W237" s="393"/>
      <c r="X237" s="393"/>
      <c r="Y237" s="393"/>
    </row>
    <row r="238" spans="1:25" s="2" customFormat="1" ht="30.2" customHeight="1" x14ac:dyDescent="0.2">
      <c r="A238" s="397"/>
      <c r="B238" s="397"/>
      <c r="C238" s="393"/>
      <c r="D238" s="393" t="s">
        <v>406</v>
      </c>
      <c r="E238" s="68" t="s">
        <v>123</v>
      </c>
      <c r="F238" s="68" t="s">
        <v>88</v>
      </c>
      <c r="G238" s="396"/>
      <c r="H238" s="396"/>
      <c r="I238" s="396"/>
      <c r="J238" s="106">
        <v>1.5</v>
      </c>
      <c r="K238" s="103">
        <v>32</v>
      </c>
      <c r="L238" s="104">
        <v>3.5</v>
      </c>
      <c r="M238" s="67" t="s">
        <v>268</v>
      </c>
      <c r="N238" s="16">
        <v>2024</v>
      </c>
      <c r="O238" s="16">
        <v>2025</v>
      </c>
      <c r="P238" s="105">
        <v>20</v>
      </c>
      <c r="Q238" s="105" t="s">
        <v>257</v>
      </c>
      <c r="R238" s="17">
        <f t="shared" si="8"/>
        <v>2038</v>
      </c>
      <c r="S238" s="16" t="s">
        <v>63</v>
      </c>
      <c r="T238" s="16"/>
      <c r="U238" s="17">
        <f t="shared" si="7"/>
        <v>2038</v>
      </c>
      <c r="V238" s="393"/>
      <c r="W238" s="393"/>
      <c r="X238" s="393"/>
      <c r="Y238" s="393"/>
    </row>
    <row r="239" spans="1:25" s="2" customFormat="1" ht="30.2" customHeight="1" x14ac:dyDescent="0.2">
      <c r="A239" s="397"/>
      <c r="B239" s="397"/>
      <c r="C239" s="393"/>
      <c r="D239" s="393"/>
      <c r="E239" s="68" t="s">
        <v>123</v>
      </c>
      <c r="F239" s="68" t="s">
        <v>88</v>
      </c>
      <c r="G239" s="396"/>
      <c r="H239" s="396" t="s">
        <v>364</v>
      </c>
      <c r="I239" s="396" t="s">
        <v>272</v>
      </c>
      <c r="J239" s="106">
        <v>1.5</v>
      </c>
      <c r="K239" s="103">
        <v>108</v>
      </c>
      <c r="L239" s="104">
        <v>4</v>
      </c>
      <c r="M239" s="67" t="s">
        <v>268</v>
      </c>
      <c r="N239" s="16">
        <v>2024</v>
      </c>
      <c r="O239" s="16">
        <v>2025</v>
      </c>
      <c r="P239" s="105">
        <v>20</v>
      </c>
      <c r="Q239" s="105" t="s">
        <v>257</v>
      </c>
      <c r="R239" s="17">
        <f t="shared" si="8"/>
        <v>2038</v>
      </c>
      <c r="S239" s="16" t="s">
        <v>63</v>
      </c>
      <c r="T239" s="16"/>
      <c r="U239" s="17">
        <f t="shared" si="7"/>
        <v>2038</v>
      </c>
      <c r="V239" s="393"/>
      <c r="W239" s="393"/>
      <c r="X239" s="393"/>
      <c r="Y239" s="393"/>
    </row>
    <row r="240" spans="1:25" s="2" customFormat="1" ht="30.2" customHeight="1" x14ac:dyDescent="0.2">
      <c r="A240" s="397"/>
      <c r="B240" s="397"/>
      <c r="C240" s="393"/>
      <c r="D240" s="393" t="s">
        <v>407</v>
      </c>
      <c r="E240" s="68" t="s">
        <v>123</v>
      </c>
      <c r="F240" s="68" t="s">
        <v>88</v>
      </c>
      <c r="G240" s="396"/>
      <c r="H240" s="396"/>
      <c r="I240" s="396"/>
      <c r="J240" s="106">
        <v>1.5</v>
      </c>
      <c r="K240" s="103">
        <v>32</v>
      </c>
      <c r="L240" s="104">
        <v>3.5</v>
      </c>
      <c r="M240" s="67" t="s">
        <v>268</v>
      </c>
      <c r="N240" s="16">
        <v>2024</v>
      </c>
      <c r="O240" s="16">
        <v>2025</v>
      </c>
      <c r="P240" s="105">
        <v>20</v>
      </c>
      <c r="Q240" s="105" t="s">
        <v>257</v>
      </c>
      <c r="R240" s="17">
        <f t="shared" si="8"/>
        <v>2038</v>
      </c>
      <c r="S240" s="16" t="s">
        <v>63</v>
      </c>
      <c r="T240" s="16"/>
      <c r="U240" s="17">
        <f t="shared" si="7"/>
        <v>2038</v>
      </c>
      <c r="V240" s="393"/>
      <c r="W240" s="393"/>
      <c r="X240" s="393"/>
      <c r="Y240" s="393"/>
    </row>
    <row r="241" spans="1:25" s="2" customFormat="1" ht="30.2" customHeight="1" x14ac:dyDescent="0.2">
      <c r="A241" s="397"/>
      <c r="B241" s="397"/>
      <c r="C241" s="393"/>
      <c r="D241" s="393"/>
      <c r="E241" s="68" t="s">
        <v>123</v>
      </c>
      <c r="F241" s="68" t="s">
        <v>88</v>
      </c>
      <c r="G241" s="396"/>
      <c r="H241" s="396" t="s">
        <v>364</v>
      </c>
      <c r="I241" s="396" t="s">
        <v>272</v>
      </c>
      <c r="J241" s="106">
        <v>1.5</v>
      </c>
      <c r="K241" s="103">
        <v>108</v>
      </c>
      <c r="L241" s="104">
        <v>4</v>
      </c>
      <c r="M241" s="67" t="s">
        <v>268</v>
      </c>
      <c r="N241" s="16">
        <v>2024</v>
      </c>
      <c r="O241" s="16">
        <v>2025</v>
      </c>
      <c r="P241" s="105">
        <v>20</v>
      </c>
      <c r="Q241" s="105" t="s">
        <v>257</v>
      </c>
      <c r="R241" s="17">
        <f t="shared" si="8"/>
        <v>2038</v>
      </c>
      <c r="S241" s="16" t="s">
        <v>63</v>
      </c>
      <c r="T241" s="16"/>
      <c r="U241" s="17">
        <f t="shared" si="7"/>
        <v>2038</v>
      </c>
      <c r="V241" s="393"/>
      <c r="W241" s="393"/>
      <c r="X241" s="393"/>
      <c r="Y241" s="393"/>
    </row>
    <row r="242" spans="1:25" s="2" customFormat="1" ht="30.2" customHeight="1" x14ac:dyDescent="0.2">
      <c r="A242" s="397"/>
      <c r="B242" s="397"/>
      <c r="C242" s="393"/>
      <c r="D242" s="393" t="s">
        <v>408</v>
      </c>
      <c r="E242" s="68" t="s">
        <v>123</v>
      </c>
      <c r="F242" s="68" t="s">
        <v>88</v>
      </c>
      <c r="G242" s="396"/>
      <c r="H242" s="396"/>
      <c r="I242" s="396"/>
      <c r="J242" s="106">
        <v>1.5</v>
      </c>
      <c r="K242" s="103">
        <v>32</v>
      </c>
      <c r="L242" s="104">
        <v>3.5</v>
      </c>
      <c r="M242" s="67" t="s">
        <v>268</v>
      </c>
      <c r="N242" s="16">
        <v>2024</v>
      </c>
      <c r="O242" s="16">
        <v>2025</v>
      </c>
      <c r="P242" s="105">
        <v>20</v>
      </c>
      <c r="Q242" s="105" t="s">
        <v>257</v>
      </c>
      <c r="R242" s="17">
        <f t="shared" si="8"/>
        <v>2038</v>
      </c>
      <c r="S242" s="16" t="s">
        <v>63</v>
      </c>
      <c r="T242" s="16"/>
      <c r="U242" s="17">
        <f t="shared" si="7"/>
        <v>2038</v>
      </c>
      <c r="V242" s="393"/>
      <c r="W242" s="393"/>
      <c r="X242" s="393"/>
      <c r="Y242" s="393"/>
    </row>
    <row r="243" spans="1:25" s="2" customFormat="1" ht="30.2" customHeight="1" x14ac:dyDescent="0.2">
      <c r="A243" s="397"/>
      <c r="B243" s="397"/>
      <c r="C243" s="393"/>
      <c r="D243" s="393"/>
      <c r="E243" s="68" t="s">
        <v>123</v>
      </c>
      <c r="F243" s="68" t="s">
        <v>88</v>
      </c>
      <c r="G243" s="396"/>
      <c r="H243" s="396" t="s">
        <v>364</v>
      </c>
      <c r="I243" s="396" t="s">
        <v>272</v>
      </c>
      <c r="J243" s="106">
        <v>1.5</v>
      </c>
      <c r="K243" s="103">
        <v>108</v>
      </c>
      <c r="L243" s="104">
        <v>4</v>
      </c>
      <c r="M243" s="67" t="s">
        <v>268</v>
      </c>
      <c r="N243" s="16">
        <v>2024</v>
      </c>
      <c r="O243" s="16">
        <v>2025</v>
      </c>
      <c r="P243" s="105">
        <v>20</v>
      </c>
      <c r="Q243" s="105" t="s">
        <v>257</v>
      </c>
      <c r="R243" s="17">
        <f t="shared" si="8"/>
        <v>2038</v>
      </c>
      <c r="S243" s="16" t="s">
        <v>63</v>
      </c>
      <c r="T243" s="16"/>
      <c r="U243" s="17">
        <f t="shared" si="7"/>
        <v>2038</v>
      </c>
      <c r="V243" s="393"/>
      <c r="W243" s="393"/>
      <c r="X243" s="393"/>
      <c r="Y243" s="393"/>
    </row>
    <row r="244" spans="1:25" s="2" customFormat="1" ht="30.2" customHeight="1" x14ac:dyDescent="0.2">
      <c r="A244" s="397"/>
      <c r="B244" s="397"/>
      <c r="C244" s="393"/>
      <c r="D244" s="68" t="s">
        <v>409</v>
      </c>
      <c r="E244" s="68" t="s">
        <v>123</v>
      </c>
      <c r="F244" s="68" t="s">
        <v>88</v>
      </c>
      <c r="G244" s="67"/>
      <c r="H244" s="396"/>
      <c r="I244" s="396"/>
      <c r="J244" s="106">
        <v>1.5</v>
      </c>
      <c r="K244" s="103">
        <v>57</v>
      </c>
      <c r="L244" s="104">
        <v>4</v>
      </c>
      <c r="M244" s="67" t="s">
        <v>268</v>
      </c>
      <c r="N244" s="16">
        <v>2024</v>
      </c>
      <c r="O244" s="16">
        <v>2025</v>
      </c>
      <c r="P244" s="105">
        <v>20</v>
      </c>
      <c r="Q244" s="105" t="s">
        <v>257</v>
      </c>
      <c r="R244" s="17">
        <f t="shared" si="8"/>
        <v>2038</v>
      </c>
      <c r="S244" s="16" t="s">
        <v>63</v>
      </c>
      <c r="T244" s="16"/>
      <c r="U244" s="17">
        <f t="shared" si="7"/>
        <v>2038</v>
      </c>
      <c r="V244" s="393"/>
      <c r="W244" s="393"/>
      <c r="X244" s="393"/>
      <c r="Y244" s="393"/>
    </row>
    <row r="245" spans="1:25" s="2" customFormat="1" ht="30.2" customHeight="1" x14ac:dyDescent="0.2">
      <c r="A245" s="397">
        <v>9</v>
      </c>
      <c r="B245" s="397" t="s">
        <v>410</v>
      </c>
      <c r="C245" s="393" t="s">
        <v>411</v>
      </c>
      <c r="D245" s="393" t="s">
        <v>412</v>
      </c>
      <c r="E245" s="397" t="s">
        <v>413</v>
      </c>
      <c r="F245" s="68" t="s">
        <v>88</v>
      </c>
      <c r="G245" s="396" t="s">
        <v>354</v>
      </c>
      <c r="H245" s="396" t="s">
        <v>364</v>
      </c>
      <c r="I245" s="396" t="s">
        <v>272</v>
      </c>
      <c r="J245" s="106">
        <v>4</v>
      </c>
      <c r="K245" s="103">
        <v>219</v>
      </c>
      <c r="L245" s="104">
        <v>6</v>
      </c>
      <c r="M245" s="67" t="s">
        <v>224</v>
      </c>
      <c r="N245" s="16">
        <v>2024</v>
      </c>
      <c r="O245" s="16">
        <v>2025</v>
      </c>
      <c r="P245" s="105">
        <v>20</v>
      </c>
      <c r="Q245" s="105" t="s">
        <v>257</v>
      </c>
      <c r="R245" s="17">
        <f t="shared" si="8"/>
        <v>2035</v>
      </c>
      <c r="S245" s="16" t="s">
        <v>63</v>
      </c>
      <c r="T245" s="16"/>
      <c r="U245" s="17">
        <f t="shared" si="7"/>
        <v>2035</v>
      </c>
      <c r="V245" s="393">
        <v>18</v>
      </c>
      <c r="W245" s="393">
        <v>20</v>
      </c>
      <c r="X245" s="393">
        <v>38</v>
      </c>
      <c r="Y245" s="393" t="s">
        <v>7003</v>
      </c>
    </row>
    <row r="246" spans="1:25" s="2" customFormat="1" ht="30.2" customHeight="1" x14ac:dyDescent="0.2">
      <c r="A246" s="397"/>
      <c r="B246" s="397"/>
      <c r="C246" s="393"/>
      <c r="D246" s="393"/>
      <c r="E246" s="397"/>
      <c r="F246" s="68" t="s">
        <v>88</v>
      </c>
      <c r="G246" s="396"/>
      <c r="H246" s="396"/>
      <c r="I246" s="396"/>
      <c r="J246" s="106">
        <v>0.7</v>
      </c>
      <c r="K246" s="103">
        <v>57</v>
      </c>
      <c r="L246" s="104">
        <v>4</v>
      </c>
      <c r="M246" s="67" t="s">
        <v>224</v>
      </c>
      <c r="N246" s="16">
        <v>2024</v>
      </c>
      <c r="O246" s="16">
        <v>2025</v>
      </c>
      <c r="P246" s="105">
        <v>20</v>
      </c>
      <c r="Q246" s="105" t="s">
        <v>257</v>
      </c>
      <c r="R246" s="17">
        <f t="shared" si="8"/>
        <v>2035</v>
      </c>
      <c r="S246" s="16" t="s">
        <v>63</v>
      </c>
      <c r="T246" s="16"/>
      <c r="U246" s="17">
        <f t="shared" si="7"/>
        <v>2035</v>
      </c>
      <c r="V246" s="393"/>
      <c r="W246" s="393"/>
      <c r="X246" s="393"/>
      <c r="Y246" s="393"/>
    </row>
    <row r="247" spans="1:25" s="2" customFormat="1" ht="30.2" customHeight="1" x14ac:dyDescent="0.2">
      <c r="A247" s="397"/>
      <c r="B247" s="397"/>
      <c r="C247" s="393"/>
      <c r="D247" s="393" t="s">
        <v>414</v>
      </c>
      <c r="E247" s="397" t="s">
        <v>413</v>
      </c>
      <c r="F247" s="68" t="s">
        <v>88</v>
      </c>
      <c r="G247" s="396" t="s">
        <v>354</v>
      </c>
      <c r="H247" s="396" t="s">
        <v>364</v>
      </c>
      <c r="I247" s="396" t="s">
        <v>272</v>
      </c>
      <c r="J247" s="106">
        <v>4</v>
      </c>
      <c r="K247" s="103">
        <v>219</v>
      </c>
      <c r="L247" s="104">
        <v>6</v>
      </c>
      <c r="M247" s="67" t="s">
        <v>224</v>
      </c>
      <c r="N247" s="16">
        <v>2024</v>
      </c>
      <c r="O247" s="16">
        <v>2025</v>
      </c>
      <c r="P247" s="105">
        <v>20</v>
      </c>
      <c r="Q247" s="105" t="s">
        <v>257</v>
      </c>
      <c r="R247" s="17">
        <f t="shared" si="8"/>
        <v>2035</v>
      </c>
      <c r="S247" s="16" t="s">
        <v>63</v>
      </c>
      <c r="T247" s="16"/>
      <c r="U247" s="17">
        <f t="shared" si="7"/>
        <v>2035</v>
      </c>
      <c r="V247" s="393"/>
      <c r="W247" s="393"/>
      <c r="X247" s="393"/>
      <c r="Y247" s="393"/>
    </row>
    <row r="248" spans="1:25" s="2" customFormat="1" ht="30.2" customHeight="1" x14ac:dyDescent="0.2">
      <c r="A248" s="397"/>
      <c r="B248" s="397"/>
      <c r="C248" s="393"/>
      <c r="D248" s="393"/>
      <c r="E248" s="397"/>
      <c r="F248" s="68" t="s">
        <v>88</v>
      </c>
      <c r="G248" s="396"/>
      <c r="H248" s="396"/>
      <c r="I248" s="396"/>
      <c r="J248" s="106">
        <v>0.7</v>
      </c>
      <c r="K248" s="103">
        <v>57</v>
      </c>
      <c r="L248" s="104">
        <v>4</v>
      </c>
      <c r="M248" s="67" t="s">
        <v>224</v>
      </c>
      <c r="N248" s="16">
        <v>2024</v>
      </c>
      <c r="O248" s="16">
        <v>2025</v>
      </c>
      <c r="P248" s="105">
        <v>20</v>
      </c>
      <c r="Q248" s="105" t="s">
        <v>257</v>
      </c>
      <c r="R248" s="17">
        <f t="shared" si="8"/>
        <v>2035</v>
      </c>
      <c r="S248" s="16" t="s">
        <v>63</v>
      </c>
      <c r="T248" s="16"/>
      <c r="U248" s="17">
        <f t="shared" si="7"/>
        <v>2035</v>
      </c>
      <c r="V248" s="393"/>
      <c r="W248" s="393"/>
      <c r="X248" s="393"/>
      <c r="Y248" s="393"/>
    </row>
    <row r="249" spans="1:25" s="2" customFormat="1" ht="30.2" customHeight="1" x14ac:dyDescent="0.2">
      <c r="A249" s="397"/>
      <c r="B249" s="397"/>
      <c r="C249" s="393"/>
      <c r="D249" s="68" t="s">
        <v>415</v>
      </c>
      <c r="E249" s="68" t="s">
        <v>413</v>
      </c>
      <c r="F249" s="68" t="s">
        <v>88</v>
      </c>
      <c r="G249" s="67" t="s">
        <v>354</v>
      </c>
      <c r="H249" s="67" t="s">
        <v>364</v>
      </c>
      <c r="I249" s="67" t="s">
        <v>272</v>
      </c>
      <c r="J249" s="106">
        <v>3.4</v>
      </c>
      <c r="K249" s="103">
        <v>219</v>
      </c>
      <c r="L249" s="104">
        <v>6</v>
      </c>
      <c r="M249" s="67" t="s">
        <v>224</v>
      </c>
      <c r="N249" s="16">
        <v>2024</v>
      </c>
      <c r="O249" s="16">
        <v>2025</v>
      </c>
      <c r="P249" s="105">
        <v>20</v>
      </c>
      <c r="Q249" s="105" t="s">
        <v>257</v>
      </c>
      <c r="R249" s="17">
        <f t="shared" si="8"/>
        <v>2035</v>
      </c>
      <c r="S249" s="16" t="s">
        <v>63</v>
      </c>
      <c r="T249" s="16"/>
      <c r="U249" s="17">
        <f t="shared" si="7"/>
        <v>2035</v>
      </c>
      <c r="V249" s="393"/>
      <c r="W249" s="393"/>
      <c r="X249" s="393"/>
      <c r="Y249" s="393"/>
    </row>
    <row r="250" spans="1:25" s="2" customFormat="1" ht="30.2" customHeight="1" x14ac:dyDescent="0.2">
      <c r="A250" s="397"/>
      <c r="B250" s="397"/>
      <c r="C250" s="393"/>
      <c r="D250" s="393" t="s">
        <v>416</v>
      </c>
      <c r="E250" s="397" t="s">
        <v>413</v>
      </c>
      <c r="F250" s="68" t="s">
        <v>88</v>
      </c>
      <c r="G250" s="396" t="s">
        <v>354</v>
      </c>
      <c r="H250" s="396" t="s">
        <v>364</v>
      </c>
      <c r="I250" s="396" t="s">
        <v>272</v>
      </c>
      <c r="J250" s="106">
        <v>4</v>
      </c>
      <c r="K250" s="103">
        <v>219</v>
      </c>
      <c r="L250" s="104">
        <v>6</v>
      </c>
      <c r="M250" s="67" t="s">
        <v>224</v>
      </c>
      <c r="N250" s="16">
        <v>2024</v>
      </c>
      <c r="O250" s="16">
        <v>2025</v>
      </c>
      <c r="P250" s="105">
        <v>20</v>
      </c>
      <c r="Q250" s="105" t="s">
        <v>257</v>
      </c>
      <c r="R250" s="17">
        <f t="shared" si="8"/>
        <v>2035</v>
      </c>
      <c r="S250" s="16" t="s">
        <v>63</v>
      </c>
      <c r="T250" s="16"/>
      <c r="U250" s="17">
        <f t="shared" si="7"/>
        <v>2035</v>
      </c>
      <c r="V250" s="393"/>
      <c r="W250" s="393"/>
      <c r="X250" s="393"/>
      <c r="Y250" s="393"/>
    </row>
    <row r="251" spans="1:25" s="2" customFormat="1" ht="30.2" customHeight="1" x14ac:dyDescent="0.2">
      <c r="A251" s="397"/>
      <c r="B251" s="397"/>
      <c r="C251" s="393"/>
      <c r="D251" s="393"/>
      <c r="E251" s="397"/>
      <c r="F251" s="68" t="s">
        <v>88</v>
      </c>
      <c r="G251" s="396"/>
      <c r="H251" s="396"/>
      <c r="I251" s="396"/>
      <c r="J251" s="106">
        <v>0.7</v>
      </c>
      <c r="K251" s="103">
        <v>57</v>
      </c>
      <c r="L251" s="104">
        <v>4</v>
      </c>
      <c r="M251" s="67" t="s">
        <v>224</v>
      </c>
      <c r="N251" s="16">
        <v>2024</v>
      </c>
      <c r="O251" s="16">
        <v>2025</v>
      </c>
      <c r="P251" s="105">
        <v>20</v>
      </c>
      <c r="Q251" s="105" t="s">
        <v>257</v>
      </c>
      <c r="R251" s="17">
        <f t="shared" si="8"/>
        <v>2035</v>
      </c>
      <c r="S251" s="16" t="s">
        <v>63</v>
      </c>
      <c r="T251" s="16"/>
      <c r="U251" s="17">
        <f t="shared" si="7"/>
        <v>2035</v>
      </c>
      <c r="V251" s="393"/>
      <c r="W251" s="393"/>
      <c r="X251" s="393"/>
      <c r="Y251" s="393"/>
    </row>
    <row r="252" spans="1:25" s="2" customFormat="1" ht="30.2" customHeight="1" x14ac:dyDescent="0.2">
      <c r="A252" s="397"/>
      <c r="B252" s="397"/>
      <c r="C252" s="393"/>
      <c r="D252" s="68" t="s">
        <v>417</v>
      </c>
      <c r="E252" s="105" t="s">
        <v>413</v>
      </c>
      <c r="F252" s="68" t="s">
        <v>88</v>
      </c>
      <c r="G252" s="67" t="s">
        <v>354</v>
      </c>
      <c r="H252" s="67" t="s">
        <v>364</v>
      </c>
      <c r="I252" s="67" t="s">
        <v>272</v>
      </c>
      <c r="J252" s="106">
        <v>3.4</v>
      </c>
      <c r="K252" s="103">
        <v>219</v>
      </c>
      <c r="L252" s="104">
        <v>6</v>
      </c>
      <c r="M252" s="67" t="s">
        <v>224</v>
      </c>
      <c r="N252" s="16">
        <v>2024</v>
      </c>
      <c r="O252" s="16">
        <v>2025</v>
      </c>
      <c r="P252" s="105">
        <v>20</v>
      </c>
      <c r="Q252" s="105" t="s">
        <v>257</v>
      </c>
      <c r="R252" s="17">
        <f t="shared" si="8"/>
        <v>2035</v>
      </c>
      <c r="S252" s="16" t="s">
        <v>63</v>
      </c>
      <c r="T252" s="16"/>
      <c r="U252" s="17">
        <f t="shared" si="7"/>
        <v>2035</v>
      </c>
      <c r="V252" s="393"/>
      <c r="W252" s="393"/>
      <c r="X252" s="393"/>
      <c r="Y252" s="393"/>
    </row>
    <row r="253" spans="1:25" s="2" customFormat="1" ht="30.2" customHeight="1" x14ac:dyDescent="0.2">
      <c r="A253" s="397"/>
      <c r="B253" s="397"/>
      <c r="C253" s="393"/>
      <c r="D253" s="393" t="s">
        <v>418</v>
      </c>
      <c r="E253" s="397" t="s">
        <v>413</v>
      </c>
      <c r="F253" s="68" t="s">
        <v>88</v>
      </c>
      <c r="G253" s="396" t="s">
        <v>354</v>
      </c>
      <c r="H253" s="396" t="s">
        <v>364</v>
      </c>
      <c r="I253" s="396" t="s">
        <v>272</v>
      </c>
      <c r="J253" s="106">
        <v>4</v>
      </c>
      <c r="K253" s="103">
        <v>219</v>
      </c>
      <c r="L253" s="104">
        <v>6</v>
      </c>
      <c r="M253" s="67" t="s">
        <v>224</v>
      </c>
      <c r="N253" s="16">
        <v>2024</v>
      </c>
      <c r="O253" s="16">
        <v>2025</v>
      </c>
      <c r="P253" s="105">
        <v>20</v>
      </c>
      <c r="Q253" s="105" t="s">
        <v>257</v>
      </c>
      <c r="R253" s="17">
        <f t="shared" si="8"/>
        <v>2035</v>
      </c>
      <c r="S253" s="16" t="s">
        <v>63</v>
      </c>
      <c r="T253" s="16"/>
      <c r="U253" s="17">
        <f t="shared" si="7"/>
        <v>2035</v>
      </c>
      <c r="V253" s="393"/>
      <c r="W253" s="393"/>
      <c r="X253" s="393"/>
      <c r="Y253" s="393"/>
    </row>
    <row r="254" spans="1:25" s="2" customFormat="1" ht="30.2" customHeight="1" x14ac:dyDescent="0.2">
      <c r="A254" s="397"/>
      <c r="B254" s="397"/>
      <c r="C254" s="393"/>
      <c r="D254" s="393"/>
      <c r="E254" s="397"/>
      <c r="F254" s="68" t="s">
        <v>88</v>
      </c>
      <c r="G254" s="396"/>
      <c r="H254" s="396"/>
      <c r="I254" s="396"/>
      <c r="J254" s="106">
        <v>0.7</v>
      </c>
      <c r="K254" s="103">
        <v>57</v>
      </c>
      <c r="L254" s="104">
        <v>4</v>
      </c>
      <c r="M254" s="67" t="s">
        <v>224</v>
      </c>
      <c r="N254" s="16">
        <v>2024</v>
      </c>
      <c r="O254" s="16">
        <v>2025</v>
      </c>
      <c r="P254" s="105">
        <v>20</v>
      </c>
      <c r="Q254" s="105" t="s">
        <v>257</v>
      </c>
      <c r="R254" s="17">
        <f t="shared" si="8"/>
        <v>2035</v>
      </c>
      <c r="S254" s="16" t="s">
        <v>63</v>
      </c>
      <c r="T254" s="16"/>
      <c r="U254" s="17">
        <f t="shared" si="7"/>
        <v>2035</v>
      </c>
      <c r="V254" s="393"/>
      <c r="W254" s="393"/>
      <c r="X254" s="393"/>
      <c r="Y254" s="393"/>
    </row>
    <row r="255" spans="1:25" s="2" customFormat="1" ht="30.2" customHeight="1" x14ac:dyDescent="0.2">
      <c r="A255" s="397"/>
      <c r="B255" s="397"/>
      <c r="C255" s="393"/>
      <c r="D255" s="68" t="s">
        <v>419</v>
      </c>
      <c r="E255" s="105" t="s">
        <v>413</v>
      </c>
      <c r="F255" s="68" t="s">
        <v>88</v>
      </c>
      <c r="G255" s="67" t="s">
        <v>354</v>
      </c>
      <c r="H255" s="67" t="s">
        <v>364</v>
      </c>
      <c r="I255" s="67" t="s">
        <v>272</v>
      </c>
      <c r="J255" s="106">
        <v>3.4</v>
      </c>
      <c r="K255" s="103">
        <v>219</v>
      </c>
      <c r="L255" s="104">
        <v>6</v>
      </c>
      <c r="M255" s="67" t="s">
        <v>224</v>
      </c>
      <c r="N255" s="16">
        <v>2024</v>
      </c>
      <c r="O255" s="16">
        <v>2025</v>
      </c>
      <c r="P255" s="105">
        <v>20</v>
      </c>
      <c r="Q255" s="105" t="s">
        <v>257</v>
      </c>
      <c r="R255" s="17">
        <f t="shared" si="8"/>
        <v>2035</v>
      </c>
      <c r="S255" s="16" t="s">
        <v>63</v>
      </c>
      <c r="T255" s="16"/>
      <c r="U255" s="17">
        <f t="shared" si="7"/>
        <v>2035</v>
      </c>
      <c r="V255" s="393"/>
      <c r="W255" s="393"/>
      <c r="X255" s="393"/>
      <c r="Y255" s="393"/>
    </row>
    <row r="256" spans="1:25" s="2" customFormat="1" ht="30.2" customHeight="1" x14ac:dyDescent="0.2">
      <c r="A256" s="397"/>
      <c r="B256" s="397"/>
      <c r="C256" s="393"/>
      <c r="D256" s="393" t="s">
        <v>420</v>
      </c>
      <c r="E256" s="397" t="s">
        <v>413</v>
      </c>
      <c r="F256" s="68" t="s">
        <v>88</v>
      </c>
      <c r="G256" s="396" t="s">
        <v>354</v>
      </c>
      <c r="H256" s="396" t="s">
        <v>364</v>
      </c>
      <c r="I256" s="396" t="s">
        <v>272</v>
      </c>
      <c r="J256" s="106">
        <v>4</v>
      </c>
      <c r="K256" s="103">
        <v>219</v>
      </c>
      <c r="L256" s="104">
        <v>6</v>
      </c>
      <c r="M256" s="67" t="s">
        <v>224</v>
      </c>
      <c r="N256" s="16">
        <v>2024</v>
      </c>
      <c r="O256" s="16">
        <v>2025</v>
      </c>
      <c r="P256" s="105">
        <v>20</v>
      </c>
      <c r="Q256" s="105" t="s">
        <v>257</v>
      </c>
      <c r="R256" s="17">
        <f t="shared" si="8"/>
        <v>2035</v>
      </c>
      <c r="S256" s="16" t="s">
        <v>63</v>
      </c>
      <c r="T256" s="16"/>
      <c r="U256" s="17">
        <f t="shared" si="7"/>
        <v>2035</v>
      </c>
      <c r="V256" s="393"/>
      <c r="W256" s="393"/>
      <c r="X256" s="393"/>
      <c r="Y256" s="393"/>
    </row>
    <row r="257" spans="1:25" s="2" customFormat="1" ht="30.2" customHeight="1" x14ac:dyDescent="0.2">
      <c r="A257" s="397"/>
      <c r="B257" s="397"/>
      <c r="C257" s="393"/>
      <c r="D257" s="393"/>
      <c r="E257" s="397"/>
      <c r="F257" s="68" t="s">
        <v>88</v>
      </c>
      <c r="G257" s="396"/>
      <c r="H257" s="396"/>
      <c r="I257" s="396"/>
      <c r="J257" s="106">
        <v>0.7</v>
      </c>
      <c r="K257" s="103">
        <v>57</v>
      </c>
      <c r="L257" s="104">
        <v>4</v>
      </c>
      <c r="M257" s="67" t="s">
        <v>224</v>
      </c>
      <c r="N257" s="16">
        <v>2024</v>
      </c>
      <c r="O257" s="16">
        <v>2025</v>
      </c>
      <c r="P257" s="105">
        <v>20</v>
      </c>
      <c r="Q257" s="105" t="s">
        <v>257</v>
      </c>
      <c r="R257" s="17">
        <f t="shared" si="8"/>
        <v>2035</v>
      </c>
      <c r="S257" s="16" t="s">
        <v>63</v>
      </c>
      <c r="T257" s="16"/>
      <c r="U257" s="17">
        <f t="shared" si="7"/>
        <v>2035</v>
      </c>
      <c r="V257" s="393"/>
      <c r="W257" s="393"/>
      <c r="X257" s="393"/>
      <c r="Y257" s="393"/>
    </row>
    <row r="258" spans="1:25" s="2" customFormat="1" ht="30.2" customHeight="1" x14ac:dyDescent="0.2">
      <c r="A258" s="397"/>
      <c r="B258" s="397"/>
      <c r="C258" s="393"/>
      <c r="D258" s="68" t="s">
        <v>421</v>
      </c>
      <c r="E258" s="105" t="s">
        <v>413</v>
      </c>
      <c r="F258" s="68" t="s">
        <v>88</v>
      </c>
      <c r="G258" s="67" t="s">
        <v>354</v>
      </c>
      <c r="H258" s="67" t="s">
        <v>364</v>
      </c>
      <c r="I258" s="67" t="s">
        <v>272</v>
      </c>
      <c r="J258" s="106">
        <v>3.4</v>
      </c>
      <c r="K258" s="103">
        <v>219</v>
      </c>
      <c r="L258" s="104">
        <v>6</v>
      </c>
      <c r="M258" s="67" t="s">
        <v>224</v>
      </c>
      <c r="N258" s="16">
        <v>2024</v>
      </c>
      <c r="O258" s="16">
        <v>2025</v>
      </c>
      <c r="P258" s="105">
        <v>20</v>
      </c>
      <c r="Q258" s="105" t="s">
        <v>257</v>
      </c>
      <c r="R258" s="17">
        <f t="shared" si="8"/>
        <v>2035</v>
      </c>
      <c r="S258" s="16" t="s">
        <v>63</v>
      </c>
      <c r="T258" s="16"/>
      <c r="U258" s="17">
        <f t="shared" si="7"/>
        <v>2035</v>
      </c>
      <c r="V258" s="393"/>
      <c r="W258" s="393"/>
      <c r="X258" s="393"/>
      <c r="Y258" s="393"/>
    </row>
    <row r="259" spans="1:25" s="2" customFormat="1" ht="30.2" customHeight="1" x14ac:dyDescent="0.2">
      <c r="A259" s="397"/>
      <c r="B259" s="397"/>
      <c r="C259" s="393"/>
      <c r="D259" s="393" t="s">
        <v>422</v>
      </c>
      <c r="E259" s="397" t="s">
        <v>413</v>
      </c>
      <c r="F259" s="68" t="s">
        <v>88</v>
      </c>
      <c r="G259" s="396" t="s">
        <v>354</v>
      </c>
      <c r="H259" s="396" t="s">
        <v>364</v>
      </c>
      <c r="I259" s="396" t="s">
        <v>272</v>
      </c>
      <c r="J259" s="106">
        <v>4</v>
      </c>
      <c r="K259" s="103">
        <v>219</v>
      </c>
      <c r="L259" s="104">
        <v>6</v>
      </c>
      <c r="M259" s="67" t="s">
        <v>224</v>
      </c>
      <c r="N259" s="16">
        <v>2024</v>
      </c>
      <c r="O259" s="16">
        <v>2025</v>
      </c>
      <c r="P259" s="105">
        <v>20</v>
      </c>
      <c r="Q259" s="105" t="s">
        <v>257</v>
      </c>
      <c r="R259" s="17">
        <f t="shared" si="8"/>
        <v>2035</v>
      </c>
      <c r="S259" s="16" t="s">
        <v>63</v>
      </c>
      <c r="T259" s="16"/>
      <c r="U259" s="17">
        <f t="shared" si="7"/>
        <v>2035</v>
      </c>
      <c r="V259" s="393"/>
      <c r="W259" s="393"/>
      <c r="X259" s="393"/>
      <c r="Y259" s="393"/>
    </row>
    <row r="260" spans="1:25" s="2" customFormat="1" ht="30.2" customHeight="1" x14ac:dyDescent="0.2">
      <c r="A260" s="397"/>
      <c r="B260" s="397"/>
      <c r="C260" s="393"/>
      <c r="D260" s="393"/>
      <c r="E260" s="397"/>
      <c r="F260" s="68" t="s">
        <v>88</v>
      </c>
      <c r="G260" s="396"/>
      <c r="H260" s="396"/>
      <c r="I260" s="396"/>
      <c r="J260" s="106">
        <v>0.6</v>
      </c>
      <c r="K260" s="103">
        <v>57</v>
      </c>
      <c r="L260" s="104">
        <v>4</v>
      </c>
      <c r="M260" s="67" t="s">
        <v>224</v>
      </c>
      <c r="N260" s="16">
        <v>2024</v>
      </c>
      <c r="O260" s="16">
        <v>2025</v>
      </c>
      <c r="P260" s="105">
        <v>20</v>
      </c>
      <c r="Q260" s="105" t="s">
        <v>257</v>
      </c>
      <c r="R260" s="17">
        <f t="shared" si="8"/>
        <v>2035</v>
      </c>
      <c r="S260" s="16" t="s">
        <v>63</v>
      </c>
      <c r="T260" s="16"/>
      <c r="U260" s="17">
        <f t="shared" si="7"/>
        <v>2035</v>
      </c>
      <c r="V260" s="393"/>
      <c r="W260" s="393"/>
      <c r="X260" s="393"/>
      <c r="Y260" s="393"/>
    </row>
    <row r="261" spans="1:25" s="2" customFormat="1" ht="30.2" customHeight="1" x14ac:dyDescent="0.2">
      <c r="A261" s="397"/>
      <c r="B261" s="397"/>
      <c r="C261" s="393"/>
      <c r="D261" s="68" t="s">
        <v>423</v>
      </c>
      <c r="E261" s="105" t="s">
        <v>413</v>
      </c>
      <c r="F261" s="68" t="s">
        <v>88</v>
      </c>
      <c r="G261" s="67" t="s">
        <v>354</v>
      </c>
      <c r="H261" s="67" t="s">
        <v>364</v>
      </c>
      <c r="I261" s="67" t="s">
        <v>272</v>
      </c>
      <c r="J261" s="106">
        <v>3.9</v>
      </c>
      <c r="K261" s="103">
        <v>219</v>
      </c>
      <c r="L261" s="104">
        <v>6</v>
      </c>
      <c r="M261" s="67" t="s">
        <v>224</v>
      </c>
      <c r="N261" s="16">
        <v>2024</v>
      </c>
      <c r="O261" s="16">
        <v>2025</v>
      </c>
      <c r="P261" s="105">
        <v>20</v>
      </c>
      <c r="Q261" s="105" t="s">
        <v>257</v>
      </c>
      <c r="R261" s="17">
        <f t="shared" si="8"/>
        <v>2035</v>
      </c>
      <c r="S261" s="16" t="s">
        <v>63</v>
      </c>
      <c r="T261" s="16"/>
      <c r="U261" s="17">
        <f t="shared" si="7"/>
        <v>2035</v>
      </c>
      <c r="V261" s="393"/>
      <c r="W261" s="393"/>
      <c r="X261" s="393"/>
      <c r="Y261" s="393"/>
    </row>
    <row r="262" spans="1:25" s="2" customFormat="1" ht="30.2" customHeight="1" x14ac:dyDescent="0.2">
      <c r="A262" s="397"/>
      <c r="B262" s="397"/>
      <c r="C262" s="393"/>
      <c r="D262" s="68" t="s">
        <v>424</v>
      </c>
      <c r="E262" s="68" t="s">
        <v>413</v>
      </c>
      <c r="F262" s="68" t="s">
        <v>88</v>
      </c>
      <c r="G262" s="67" t="s">
        <v>354</v>
      </c>
      <c r="H262" s="67" t="s">
        <v>364</v>
      </c>
      <c r="I262" s="67" t="s">
        <v>272</v>
      </c>
      <c r="J262" s="104">
        <v>90.6</v>
      </c>
      <c r="K262" s="103">
        <v>219</v>
      </c>
      <c r="L262" s="104">
        <v>6</v>
      </c>
      <c r="M262" s="67" t="s">
        <v>224</v>
      </c>
      <c r="N262" s="16">
        <v>2024</v>
      </c>
      <c r="O262" s="16">
        <v>2025</v>
      </c>
      <c r="P262" s="105">
        <v>20</v>
      </c>
      <c r="Q262" s="105" t="s">
        <v>257</v>
      </c>
      <c r="R262" s="17">
        <f t="shared" si="8"/>
        <v>2035</v>
      </c>
      <c r="S262" s="16" t="s">
        <v>63</v>
      </c>
      <c r="T262" s="16"/>
      <c r="U262" s="17">
        <f t="shared" si="7"/>
        <v>2035</v>
      </c>
      <c r="V262" s="393"/>
      <c r="W262" s="393"/>
      <c r="X262" s="393"/>
      <c r="Y262" s="393"/>
    </row>
    <row r="263" spans="1:25" s="2" customFormat="1" ht="30.2" customHeight="1" x14ac:dyDescent="0.2">
      <c r="A263" s="397"/>
      <c r="B263" s="397"/>
      <c r="C263" s="393"/>
      <c r="D263" s="68" t="s">
        <v>425</v>
      </c>
      <c r="E263" s="105" t="s">
        <v>413</v>
      </c>
      <c r="F263" s="68" t="s">
        <v>88</v>
      </c>
      <c r="G263" s="67" t="s">
        <v>354</v>
      </c>
      <c r="H263" s="67" t="s">
        <v>364</v>
      </c>
      <c r="I263" s="67" t="s">
        <v>272</v>
      </c>
      <c r="J263" s="106">
        <v>0.4</v>
      </c>
      <c r="K263" s="103">
        <v>32</v>
      </c>
      <c r="L263" s="104">
        <v>3.5</v>
      </c>
      <c r="M263" s="67" t="s">
        <v>224</v>
      </c>
      <c r="N263" s="16">
        <v>2024</v>
      </c>
      <c r="O263" s="16">
        <v>2025</v>
      </c>
      <c r="P263" s="105">
        <v>20</v>
      </c>
      <c r="Q263" s="105" t="s">
        <v>257</v>
      </c>
      <c r="R263" s="17">
        <f t="shared" si="8"/>
        <v>2035</v>
      </c>
      <c r="S263" s="16" t="s">
        <v>63</v>
      </c>
      <c r="T263" s="16"/>
      <c r="U263" s="17">
        <f t="shared" si="7"/>
        <v>2035</v>
      </c>
      <c r="V263" s="393"/>
      <c r="W263" s="393"/>
      <c r="X263" s="393"/>
      <c r="Y263" s="393"/>
    </row>
    <row r="264" spans="1:25" s="2" customFormat="1" ht="30.2" customHeight="1" x14ac:dyDescent="0.2">
      <c r="A264" s="397"/>
      <c r="B264" s="397"/>
      <c r="C264" s="393"/>
      <c r="D264" s="393" t="s">
        <v>426</v>
      </c>
      <c r="E264" s="393" t="s">
        <v>413</v>
      </c>
      <c r="F264" s="68" t="s">
        <v>88</v>
      </c>
      <c r="G264" s="396" t="s">
        <v>354</v>
      </c>
      <c r="H264" s="396" t="s">
        <v>364</v>
      </c>
      <c r="I264" s="396" t="s">
        <v>272</v>
      </c>
      <c r="J264" s="106">
        <v>3.6</v>
      </c>
      <c r="K264" s="103">
        <v>219</v>
      </c>
      <c r="L264" s="104">
        <v>6</v>
      </c>
      <c r="M264" s="67" t="s">
        <v>224</v>
      </c>
      <c r="N264" s="16">
        <v>2024</v>
      </c>
      <c r="O264" s="16">
        <v>2025</v>
      </c>
      <c r="P264" s="105">
        <v>20</v>
      </c>
      <c r="Q264" s="105" t="s">
        <v>257</v>
      </c>
      <c r="R264" s="17">
        <f t="shared" si="8"/>
        <v>2035</v>
      </c>
      <c r="S264" s="16" t="s">
        <v>63</v>
      </c>
      <c r="T264" s="16"/>
      <c r="U264" s="17">
        <f t="shared" si="7"/>
        <v>2035</v>
      </c>
      <c r="V264" s="393"/>
      <c r="W264" s="393"/>
      <c r="X264" s="393"/>
      <c r="Y264" s="393"/>
    </row>
    <row r="265" spans="1:25" s="2" customFormat="1" ht="30.2" customHeight="1" x14ac:dyDescent="0.2">
      <c r="A265" s="397"/>
      <c r="B265" s="397"/>
      <c r="C265" s="393"/>
      <c r="D265" s="393"/>
      <c r="E265" s="393"/>
      <c r="F265" s="68" t="s">
        <v>88</v>
      </c>
      <c r="G265" s="396"/>
      <c r="H265" s="396"/>
      <c r="I265" s="396"/>
      <c r="J265" s="106">
        <v>8.9</v>
      </c>
      <c r="K265" s="103">
        <v>108</v>
      </c>
      <c r="L265" s="104">
        <v>4</v>
      </c>
      <c r="M265" s="67" t="s">
        <v>224</v>
      </c>
      <c r="N265" s="16">
        <v>2024</v>
      </c>
      <c r="O265" s="16">
        <v>2025</v>
      </c>
      <c r="P265" s="105">
        <v>20</v>
      </c>
      <c r="Q265" s="105" t="s">
        <v>257</v>
      </c>
      <c r="R265" s="17">
        <f t="shared" si="8"/>
        <v>2035</v>
      </c>
      <c r="S265" s="16" t="s">
        <v>63</v>
      </c>
      <c r="T265" s="16"/>
      <c r="U265" s="17">
        <f t="shared" si="7"/>
        <v>2035</v>
      </c>
      <c r="V265" s="393"/>
      <c r="W265" s="393"/>
      <c r="X265" s="393"/>
      <c r="Y265" s="393"/>
    </row>
    <row r="266" spans="1:25" s="2" customFormat="1" ht="30.2" customHeight="1" x14ac:dyDescent="0.2">
      <c r="A266" s="397"/>
      <c r="B266" s="397"/>
      <c r="C266" s="393"/>
      <c r="D266" s="393"/>
      <c r="E266" s="393"/>
      <c r="F266" s="68" t="s">
        <v>88</v>
      </c>
      <c r="G266" s="396"/>
      <c r="H266" s="396"/>
      <c r="I266" s="396"/>
      <c r="J266" s="106">
        <v>0.1</v>
      </c>
      <c r="K266" s="103">
        <v>89</v>
      </c>
      <c r="L266" s="104">
        <v>4</v>
      </c>
      <c r="M266" s="67" t="s">
        <v>224</v>
      </c>
      <c r="N266" s="16">
        <v>2024</v>
      </c>
      <c r="O266" s="16">
        <v>2025</v>
      </c>
      <c r="P266" s="105">
        <v>20</v>
      </c>
      <c r="Q266" s="105" t="s">
        <v>257</v>
      </c>
      <c r="R266" s="17">
        <f t="shared" ref="R266:R329" si="9">IF(M266="","",M266+P266)</f>
        <v>2035</v>
      </c>
      <c r="S266" s="16" t="s">
        <v>63</v>
      </c>
      <c r="T266" s="16"/>
      <c r="U266" s="17">
        <f t="shared" si="7"/>
        <v>2035</v>
      </c>
      <c r="V266" s="393"/>
      <c r="W266" s="393"/>
      <c r="X266" s="393"/>
      <c r="Y266" s="393"/>
    </row>
    <row r="267" spans="1:25" s="2" customFormat="1" ht="30.2" customHeight="1" x14ac:dyDescent="0.2">
      <c r="A267" s="397"/>
      <c r="B267" s="397"/>
      <c r="C267" s="393"/>
      <c r="D267" s="393"/>
      <c r="E267" s="393"/>
      <c r="F267" s="68" t="s">
        <v>88</v>
      </c>
      <c r="G267" s="396"/>
      <c r="H267" s="396"/>
      <c r="I267" s="396"/>
      <c r="J267" s="104">
        <v>0.7</v>
      </c>
      <c r="K267" s="103">
        <v>32</v>
      </c>
      <c r="L267" s="104">
        <v>3.5</v>
      </c>
      <c r="M267" s="67" t="s">
        <v>224</v>
      </c>
      <c r="N267" s="16">
        <v>2024</v>
      </c>
      <c r="O267" s="16">
        <v>2025</v>
      </c>
      <c r="P267" s="105">
        <v>20</v>
      </c>
      <c r="Q267" s="105" t="s">
        <v>257</v>
      </c>
      <c r="R267" s="17">
        <f t="shared" si="9"/>
        <v>2035</v>
      </c>
      <c r="S267" s="16" t="s">
        <v>63</v>
      </c>
      <c r="T267" s="16"/>
      <c r="U267" s="17">
        <f t="shared" si="7"/>
        <v>2035</v>
      </c>
      <c r="V267" s="393"/>
      <c r="W267" s="393"/>
      <c r="X267" s="393"/>
      <c r="Y267" s="393"/>
    </row>
    <row r="268" spans="1:25" s="2" customFormat="1" ht="30.2" customHeight="1" x14ac:dyDescent="0.2">
      <c r="A268" s="397"/>
      <c r="B268" s="397"/>
      <c r="C268" s="393"/>
      <c r="D268" s="393" t="s">
        <v>427</v>
      </c>
      <c r="E268" s="393" t="s">
        <v>413</v>
      </c>
      <c r="F268" s="68" t="s">
        <v>88</v>
      </c>
      <c r="G268" s="396" t="s">
        <v>238</v>
      </c>
      <c r="H268" s="396" t="s">
        <v>364</v>
      </c>
      <c r="I268" s="396" t="s">
        <v>272</v>
      </c>
      <c r="J268" s="106">
        <v>7.1</v>
      </c>
      <c r="K268" s="103">
        <v>108</v>
      </c>
      <c r="L268" s="104">
        <v>4</v>
      </c>
      <c r="M268" s="67" t="s">
        <v>224</v>
      </c>
      <c r="N268" s="16">
        <v>2024</v>
      </c>
      <c r="O268" s="16">
        <v>2025</v>
      </c>
      <c r="P268" s="105">
        <v>20</v>
      </c>
      <c r="Q268" s="105" t="s">
        <v>257</v>
      </c>
      <c r="R268" s="17">
        <f t="shared" si="9"/>
        <v>2035</v>
      </c>
      <c r="S268" s="16" t="s">
        <v>63</v>
      </c>
      <c r="T268" s="16"/>
      <c r="U268" s="17">
        <f t="shared" si="7"/>
        <v>2035</v>
      </c>
      <c r="V268" s="393"/>
      <c r="W268" s="393"/>
      <c r="X268" s="393"/>
      <c r="Y268" s="393"/>
    </row>
    <row r="269" spans="1:25" s="2" customFormat="1" ht="30.2" customHeight="1" x14ac:dyDescent="0.2">
      <c r="A269" s="397"/>
      <c r="B269" s="397"/>
      <c r="C269" s="393"/>
      <c r="D269" s="393"/>
      <c r="E269" s="393"/>
      <c r="F269" s="68" t="s">
        <v>88</v>
      </c>
      <c r="G269" s="396"/>
      <c r="H269" s="396"/>
      <c r="I269" s="396"/>
      <c r="J269" s="106">
        <v>0.1</v>
      </c>
      <c r="K269" s="103">
        <v>89</v>
      </c>
      <c r="L269" s="104">
        <v>4</v>
      </c>
      <c r="M269" s="67" t="s">
        <v>224</v>
      </c>
      <c r="N269" s="16">
        <v>2024</v>
      </c>
      <c r="O269" s="16">
        <v>2025</v>
      </c>
      <c r="P269" s="105">
        <v>20</v>
      </c>
      <c r="Q269" s="105" t="s">
        <v>257</v>
      </c>
      <c r="R269" s="17">
        <f t="shared" si="9"/>
        <v>2035</v>
      </c>
      <c r="S269" s="16" t="s">
        <v>63</v>
      </c>
      <c r="T269" s="16"/>
      <c r="U269" s="17">
        <f t="shared" si="7"/>
        <v>2035</v>
      </c>
      <c r="V269" s="393"/>
      <c r="W269" s="393"/>
      <c r="X269" s="393"/>
      <c r="Y269" s="393"/>
    </row>
    <row r="270" spans="1:25" s="2" customFormat="1" ht="30.2" customHeight="1" x14ac:dyDescent="0.2">
      <c r="A270" s="397"/>
      <c r="B270" s="397"/>
      <c r="C270" s="393"/>
      <c r="D270" s="393"/>
      <c r="E270" s="393"/>
      <c r="F270" s="68" t="s">
        <v>88</v>
      </c>
      <c r="G270" s="396"/>
      <c r="H270" s="396"/>
      <c r="I270" s="396"/>
      <c r="J270" s="106">
        <v>0.7</v>
      </c>
      <c r="K270" s="103">
        <v>32</v>
      </c>
      <c r="L270" s="104">
        <v>3.5</v>
      </c>
      <c r="M270" s="67" t="s">
        <v>224</v>
      </c>
      <c r="N270" s="16">
        <v>2024</v>
      </c>
      <c r="O270" s="16">
        <v>2025</v>
      </c>
      <c r="P270" s="105">
        <v>20</v>
      </c>
      <c r="Q270" s="105" t="s">
        <v>257</v>
      </c>
      <c r="R270" s="17">
        <f t="shared" si="9"/>
        <v>2035</v>
      </c>
      <c r="S270" s="16" t="s">
        <v>63</v>
      </c>
      <c r="T270" s="16"/>
      <c r="U270" s="17">
        <f t="shared" si="7"/>
        <v>2035</v>
      </c>
      <c r="V270" s="393"/>
      <c r="W270" s="393"/>
      <c r="X270" s="393"/>
      <c r="Y270" s="393"/>
    </row>
    <row r="271" spans="1:25" s="2" customFormat="1" ht="30.2" customHeight="1" x14ac:dyDescent="0.2">
      <c r="A271" s="397"/>
      <c r="B271" s="397"/>
      <c r="C271" s="393"/>
      <c r="D271" s="393" t="s">
        <v>428</v>
      </c>
      <c r="E271" s="393" t="s">
        <v>413</v>
      </c>
      <c r="F271" s="68" t="s">
        <v>88</v>
      </c>
      <c r="G271" s="396" t="s">
        <v>354</v>
      </c>
      <c r="H271" s="396" t="s">
        <v>364</v>
      </c>
      <c r="I271" s="396" t="s">
        <v>272</v>
      </c>
      <c r="J271" s="106">
        <v>7.1</v>
      </c>
      <c r="K271" s="103">
        <v>108</v>
      </c>
      <c r="L271" s="104">
        <v>4</v>
      </c>
      <c r="M271" s="67" t="s">
        <v>224</v>
      </c>
      <c r="N271" s="16">
        <v>2024</v>
      </c>
      <c r="O271" s="16">
        <v>2025</v>
      </c>
      <c r="P271" s="105">
        <v>20</v>
      </c>
      <c r="Q271" s="105" t="s">
        <v>257</v>
      </c>
      <c r="R271" s="17">
        <f t="shared" si="9"/>
        <v>2035</v>
      </c>
      <c r="S271" s="16" t="s">
        <v>63</v>
      </c>
      <c r="T271" s="16"/>
      <c r="U271" s="17">
        <f t="shared" si="7"/>
        <v>2035</v>
      </c>
      <c r="V271" s="393"/>
      <c r="W271" s="393"/>
      <c r="X271" s="393"/>
      <c r="Y271" s="393"/>
    </row>
    <row r="272" spans="1:25" s="2" customFormat="1" ht="30.2" customHeight="1" x14ac:dyDescent="0.2">
      <c r="A272" s="397"/>
      <c r="B272" s="397"/>
      <c r="C272" s="393"/>
      <c r="D272" s="393"/>
      <c r="E272" s="393"/>
      <c r="F272" s="68" t="s">
        <v>88</v>
      </c>
      <c r="G272" s="396"/>
      <c r="H272" s="396"/>
      <c r="I272" s="396"/>
      <c r="J272" s="106">
        <v>0.1</v>
      </c>
      <c r="K272" s="103">
        <v>89</v>
      </c>
      <c r="L272" s="104">
        <v>4</v>
      </c>
      <c r="M272" s="67" t="s">
        <v>224</v>
      </c>
      <c r="N272" s="16">
        <v>2024</v>
      </c>
      <c r="O272" s="16">
        <v>2025</v>
      </c>
      <c r="P272" s="105">
        <v>20</v>
      </c>
      <c r="Q272" s="105" t="s">
        <v>257</v>
      </c>
      <c r="R272" s="17">
        <f t="shared" si="9"/>
        <v>2035</v>
      </c>
      <c r="S272" s="16" t="s">
        <v>63</v>
      </c>
      <c r="T272" s="16"/>
      <c r="U272" s="17">
        <f t="shared" si="7"/>
        <v>2035</v>
      </c>
      <c r="V272" s="393"/>
      <c r="W272" s="393"/>
      <c r="X272" s="393"/>
      <c r="Y272" s="393"/>
    </row>
    <row r="273" spans="1:25" s="2" customFormat="1" ht="30.2" customHeight="1" x14ac:dyDescent="0.2">
      <c r="A273" s="397"/>
      <c r="B273" s="397"/>
      <c r="C273" s="393"/>
      <c r="D273" s="393"/>
      <c r="E273" s="393"/>
      <c r="F273" s="68" t="s">
        <v>88</v>
      </c>
      <c r="G273" s="396"/>
      <c r="H273" s="396"/>
      <c r="I273" s="396"/>
      <c r="J273" s="106">
        <v>0.7</v>
      </c>
      <c r="K273" s="103">
        <v>32</v>
      </c>
      <c r="L273" s="104">
        <v>3.5</v>
      </c>
      <c r="M273" s="67" t="s">
        <v>224</v>
      </c>
      <c r="N273" s="16">
        <v>2024</v>
      </c>
      <c r="O273" s="16">
        <v>2025</v>
      </c>
      <c r="P273" s="105">
        <v>20</v>
      </c>
      <c r="Q273" s="105" t="s">
        <v>257</v>
      </c>
      <c r="R273" s="17">
        <f t="shared" si="9"/>
        <v>2035</v>
      </c>
      <c r="S273" s="16" t="s">
        <v>63</v>
      </c>
      <c r="T273" s="16"/>
      <c r="U273" s="17">
        <f t="shared" si="7"/>
        <v>2035</v>
      </c>
      <c r="V273" s="393"/>
      <c r="W273" s="393"/>
      <c r="X273" s="393"/>
      <c r="Y273" s="393"/>
    </row>
    <row r="274" spans="1:25" s="2" customFormat="1" ht="30.2" customHeight="1" x14ac:dyDescent="0.2">
      <c r="A274" s="397"/>
      <c r="B274" s="397"/>
      <c r="C274" s="393"/>
      <c r="D274" s="393" t="s">
        <v>429</v>
      </c>
      <c r="E274" s="393" t="s">
        <v>413</v>
      </c>
      <c r="F274" s="68" t="s">
        <v>88</v>
      </c>
      <c r="G274" s="396" t="s">
        <v>354</v>
      </c>
      <c r="H274" s="396" t="s">
        <v>364</v>
      </c>
      <c r="I274" s="396" t="s">
        <v>272</v>
      </c>
      <c r="J274" s="106">
        <v>0.5</v>
      </c>
      <c r="K274" s="103">
        <v>57</v>
      </c>
      <c r="L274" s="104">
        <v>4</v>
      </c>
      <c r="M274" s="67" t="s">
        <v>268</v>
      </c>
      <c r="N274" s="16">
        <v>2024</v>
      </c>
      <c r="O274" s="16">
        <v>2025</v>
      </c>
      <c r="P274" s="105">
        <v>20</v>
      </c>
      <c r="Q274" s="105" t="s">
        <v>257</v>
      </c>
      <c r="R274" s="17">
        <f t="shared" si="9"/>
        <v>2038</v>
      </c>
      <c r="S274" s="16" t="s">
        <v>63</v>
      </c>
      <c r="T274" s="16"/>
      <c r="U274" s="17">
        <f t="shared" si="7"/>
        <v>2038</v>
      </c>
      <c r="V274" s="393"/>
      <c r="W274" s="393"/>
      <c r="X274" s="393"/>
      <c r="Y274" s="393"/>
    </row>
    <row r="275" spans="1:25" s="2" customFormat="1" ht="30.2" customHeight="1" x14ac:dyDescent="0.2">
      <c r="A275" s="397"/>
      <c r="B275" s="397"/>
      <c r="C275" s="393"/>
      <c r="D275" s="393"/>
      <c r="E275" s="393"/>
      <c r="F275" s="68" t="s">
        <v>88</v>
      </c>
      <c r="G275" s="396"/>
      <c r="H275" s="396"/>
      <c r="I275" s="396"/>
      <c r="J275" s="106">
        <v>6</v>
      </c>
      <c r="K275" s="103">
        <v>219</v>
      </c>
      <c r="L275" s="104">
        <v>6</v>
      </c>
      <c r="M275" s="67" t="s">
        <v>268</v>
      </c>
      <c r="N275" s="16">
        <v>2024</v>
      </c>
      <c r="O275" s="16">
        <v>2025</v>
      </c>
      <c r="P275" s="105">
        <v>20</v>
      </c>
      <c r="Q275" s="105" t="s">
        <v>257</v>
      </c>
      <c r="R275" s="17">
        <f t="shared" si="9"/>
        <v>2038</v>
      </c>
      <c r="S275" s="16" t="s">
        <v>63</v>
      </c>
      <c r="T275" s="16"/>
      <c r="U275" s="17">
        <f t="shared" si="7"/>
        <v>2038</v>
      </c>
      <c r="V275" s="393"/>
      <c r="W275" s="393"/>
      <c r="X275" s="393"/>
      <c r="Y275" s="393"/>
    </row>
    <row r="276" spans="1:25" s="2" customFormat="1" ht="30.2" customHeight="1" x14ac:dyDescent="0.2">
      <c r="A276" s="397"/>
      <c r="B276" s="397"/>
      <c r="C276" s="393"/>
      <c r="D276" s="393" t="s">
        <v>430</v>
      </c>
      <c r="E276" s="393" t="s">
        <v>413</v>
      </c>
      <c r="F276" s="68" t="s">
        <v>88</v>
      </c>
      <c r="G276" s="396" t="s">
        <v>354</v>
      </c>
      <c r="H276" s="396" t="s">
        <v>364</v>
      </c>
      <c r="I276" s="396" t="s">
        <v>272</v>
      </c>
      <c r="J276" s="106">
        <v>0.5</v>
      </c>
      <c r="K276" s="103">
        <v>57</v>
      </c>
      <c r="L276" s="104">
        <v>4</v>
      </c>
      <c r="M276" s="67" t="s">
        <v>268</v>
      </c>
      <c r="N276" s="16">
        <v>2024</v>
      </c>
      <c r="O276" s="16">
        <v>2025</v>
      </c>
      <c r="P276" s="105">
        <v>20</v>
      </c>
      <c r="Q276" s="105" t="s">
        <v>257</v>
      </c>
      <c r="R276" s="17">
        <f t="shared" si="9"/>
        <v>2038</v>
      </c>
      <c r="S276" s="16" t="s">
        <v>63</v>
      </c>
      <c r="T276" s="16"/>
      <c r="U276" s="17">
        <f t="shared" si="7"/>
        <v>2038</v>
      </c>
      <c r="V276" s="393"/>
      <c r="W276" s="393"/>
      <c r="X276" s="393"/>
      <c r="Y276" s="393"/>
    </row>
    <row r="277" spans="1:25" s="2" customFormat="1" ht="30.2" customHeight="1" x14ac:dyDescent="0.2">
      <c r="A277" s="397"/>
      <c r="B277" s="397"/>
      <c r="C277" s="393"/>
      <c r="D277" s="393"/>
      <c r="E277" s="393"/>
      <c r="F277" s="68" t="s">
        <v>88</v>
      </c>
      <c r="G277" s="396"/>
      <c r="H277" s="396"/>
      <c r="I277" s="396"/>
      <c r="J277" s="106">
        <v>6</v>
      </c>
      <c r="K277" s="103">
        <v>219</v>
      </c>
      <c r="L277" s="104">
        <v>6</v>
      </c>
      <c r="M277" s="67" t="s">
        <v>268</v>
      </c>
      <c r="N277" s="16">
        <v>2024</v>
      </c>
      <c r="O277" s="16">
        <v>2025</v>
      </c>
      <c r="P277" s="105">
        <v>20</v>
      </c>
      <c r="Q277" s="105" t="s">
        <v>257</v>
      </c>
      <c r="R277" s="17">
        <f t="shared" si="9"/>
        <v>2038</v>
      </c>
      <c r="S277" s="16" t="s">
        <v>63</v>
      </c>
      <c r="T277" s="16"/>
      <c r="U277" s="17">
        <f t="shared" si="7"/>
        <v>2038</v>
      </c>
      <c r="V277" s="393"/>
      <c r="W277" s="393"/>
      <c r="X277" s="393"/>
      <c r="Y277" s="393"/>
    </row>
    <row r="278" spans="1:25" s="2" customFormat="1" ht="30.2" customHeight="1" x14ac:dyDescent="0.2">
      <c r="A278" s="397"/>
      <c r="B278" s="397"/>
      <c r="C278" s="393"/>
      <c r="D278" s="393" t="s">
        <v>431</v>
      </c>
      <c r="E278" s="393" t="s">
        <v>413</v>
      </c>
      <c r="F278" s="68" t="s">
        <v>88</v>
      </c>
      <c r="G278" s="396" t="s">
        <v>354</v>
      </c>
      <c r="H278" s="396" t="s">
        <v>364</v>
      </c>
      <c r="I278" s="396" t="s">
        <v>272</v>
      </c>
      <c r="J278" s="106">
        <v>0.5</v>
      </c>
      <c r="K278" s="103">
        <v>57</v>
      </c>
      <c r="L278" s="104">
        <v>4</v>
      </c>
      <c r="M278" s="67" t="s">
        <v>268</v>
      </c>
      <c r="N278" s="16">
        <v>2024</v>
      </c>
      <c r="O278" s="16">
        <v>2025</v>
      </c>
      <c r="P278" s="105">
        <v>20</v>
      </c>
      <c r="Q278" s="105" t="s">
        <v>257</v>
      </c>
      <c r="R278" s="17">
        <f t="shared" si="9"/>
        <v>2038</v>
      </c>
      <c r="S278" s="16" t="s">
        <v>63</v>
      </c>
      <c r="T278" s="16"/>
      <c r="U278" s="17">
        <f t="shared" si="7"/>
        <v>2038</v>
      </c>
      <c r="V278" s="393"/>
      <c r="W278" s="393"/>
      <c r="X278" s="393"/>
      <c r="Y278" s="393"/>
    </row>
    <row r="279" spans="1:25" s="2" customFormat="1" ht="30.2" customHeight="1" x14ac:dyDescent="0.2">
      <c r="A279" s="397"/>
      <c r="B279" s="397"/>
      <c r="C279" s="393"/>
      <c r="D279" s="393"/>
      <c r="E279" s="393"/>
      <c r="F279" s="68" t="s">
        <v>88</v>
      </c>
      <c r="G279" s="396"/>
      <c r="H279" s="396"/>
      <c r="I279" s="396"/>
      <c r="J279" s="106">
        <v>6</v>
      </c>
      <c r="K279" s="103">
        <v>219</v>
      </c>
      <c r="L279" s="104">
        <v>6</v>
      </c>
      <c r="M279" s="67" t="s">
        <v>268</v>
      </c>
      <c r="N279" s="16">
        <v>2024</v>
      </c>
      <c r="O279" s="16">
        <v>2025</v>
      </c>
      <c r="P279" s="105">
        <v>20</v>
      </c>
      <c r="Q279" s="105" t="s">
        <v>257</v>
      </c>
      <c r="R279" s="17">
        <f t="shared" si="9"/>
        <v>2038</v>
      </c>
      <c r="S279" s="16" t="s">
        <v>63</v>
      </c>
      <c r="T279" s="16"/>
      <c r="U279" s="17">
        <f t="shared" si="7"/>
        <v>2038</v>
      </c>
      <c r="V279" s="393"/>
      <c r="W279" s="393"/>
      <c r="X279" s="393"/>
      <c r="Y279" s="393"/>
    </row>
    <row r="280" spans="1:25" s="2" customFormat="1" ht="30.2" customHeight="1" x14ac:dyDescent="0.2">
      <c r="A280" s="397"/>
      <c r="B280" s="397"/>
      <c r="C280" s="393"/>
      <c r="D280" s="393" t="s">
        <v>432</v>
      </c>
      <c r="E280" s="393" t="s">
        <v>413</v>
      </c>
      <c r="F280" s="68" t="s">
        <v>88</v>
      </c>
      <c r="G280" s="396" t="s">
        <v>354</v>
      </c>
      <c r="H280" s="396" t="s">
        <v>364</v>
      </c>
      <c r="I280" s="396" t="s">
        <v>272</v>
      </c>
      <c r="J280" s="106">
        <v>0.5</v>
      </c>
      <c r="K280" s="103">
        <v>57</v>
      </c>
      <c r="L280" s="104">
        <v>4</v>
      </c>
      <c r="M280" s="67" t="s">
        <v>268</v>
      </c>
      <c r="N280" s="16">
        <v>2024</v>
      </c>
      <c r="O280" s="16">
        <v>2025</v>
      </c>
      <c r="P280" s="105">
        <v>20</v>
      </c>
      <c r="Q280" s="105" t="s">
        <v>257</v>
      </c>
      <c r="R280" s="17">
        <f t="shared" si="9"/>
        <v>2038</v>
      </c>
      <c r="S280" s="16" t="s">
        <v>63</v>
      </c>
      <c r="T280" s="16"/>
      <c r="U280" s="17">
        <f t="shared" si="7"/>
        <v>2038</v>
      </c>
      <c r="V280" s="393"/>
      <c r="W280" s="393"/>
      <c r="X280" s="393"/>
      <c r="Y280" s="393"/>
    </row>
    <row r="281" spans="1:25" s="2" customFormat="1" ht="30.2" customHeight="1" x14ac:dyDescent="0.2">
      <c r="A281" s="397"/>
      <c r="B281" s="397"/>
      <c r="C281" s="393"/>
      <c r="D281" s="393"/>
      <c r="E281" s="393"/>
      <c r="F281" s="68" t="s">
        <v>88</v>
      </c>
      <c r="G281" s="396"/>
      <c r="H281" s="396"/>
      <c r="I281" s="396"/>
      <c r="J281" s="106">
        <v>6</v>
      </c>
      <c r="K281" s="103">
        <v>219</v>
      </c>
      <c r="L281" s="104">
        <v>6</v>
      </c>
      <c r="M281" s="67" t="s">
        <v>268</v>
      </c>
      <c r="N281" s="16">
        <v>2024</v>
      </c>
      <c r="O281" s="16">
        <v>2025</v>
      </c>
      <c r="P281" s="105">
        <v>20</v>
      </c>
      <c r="Q281" s="105" t="s">
        <v>257</v>
      </c>
      <c r="R281" s="17">
        <f t="shared" si="9"/>
        <v>2038</v>
      </c>
      <c r="S281" s="16" t="s">
        <v>63</v>
      </c>
      <c r="T281" s="16"/>
      <c r="U281" s="17">
        <f t="shared" si="7"/>
        <v>2038</v>
      </c>
      <c r="V281" s="393"/>
      <c r="W281" s="393"/>
      <c r="X281" s="393"/>
      <c r="Y281" s="393"/>
    </row>
    <row r="282" spans="1:25" s="2" customFormat="1" ht="30.2" customHeight="1" x14ac:dyDescent="0.2">
      <c r="A282" s="397"/>
      <c r="B282" s="397"/>
      <c r="C282" s="393"/>
      <c r="D282" s="393" t="s">
        <v>433</v>
      </c>
      <c r="E282" s="393" t="s">
        <v>413</v>
      </c>
      <c r="F282" s="68" t="s">
        <v>88</v>
      </c>
      <c r="G282" s="396" t="s">
        <v>354</v>
      </c>
      <c r="H282" s="396" t="s">
        <v>364</v>
      </c>
      <c r="I282" s="396" t="s">
        <v>272</v>
      </c>
      <c r="J282" s="106">
        <v>0.5</v>
      </c>
      <c r="K282" s="103">
        <v>57</v>
      </c>
      <c r="L282" s="104">
        <v>4</v>
      </c>
      <c r="M282" s="67" t="s">
        <v>268</v>
      </c>
      <c r="N282" s="16">
        <v>2024</v>
      </c>
      <c r="O282" s="16">
        <v>2025</v>
      </c>
      <c r="P282" s="105">
        <v>20</v>
      </c>
      <c r="Q282" s="105" t="s">
        <v>257</v>
      </c>
      <c r="R282" s="17">
        <f t="shared" si="9"/>
        <v>2038</v>
      </c>
      <c r="S282" s="16" t="s">
        <v>63</v>
      </c>
      <c r="T282" s="16"/>
      <c r="U282" s="17">
        <f t="shared" si="7"/>
        <v>2038</v>
      </c>
      <c r="V282" s="393"/>
      <c r="W282" s="393"/>
      <c r="X282" s="393"/>
      <c r="Y282" s="393"/>
    </row>
    <row r="283" spans="1:25" s="2" customFormat="1" ht="30.2" customHeight="1" x14ac:dyDescent="0.2">
      <c r="A283" s="397"/>
      <c r="B283" s="397"/>
      <c r="C283" s="393"/>
      <c r="D283" s="393"/>
      <c r="E283" s="393"/>
      <c r="F283" s="68" t="s">
        <v>88</v>
      </c>
      <c r="G283" s="396"/>
      <c r="H283" s="396"/>
      <c r="I283" s="396"/>
      <c r="J283" s="106">
        <v>6</v>
      </c>
      <c r="K283" s="103">
        <v>219</v>
      </c>
      <c r="L283" s="104">
        <v>6</v>
      </c>
      <c r="M283" s="67" t="s">
        <v>268</v>
      </c>
      <c r="N283" s="16">
        <v>2024</v>
      </c>
      <c r="O283" s="16">
        <v>2025</v>
      </c>
      <c r="P283" s="105">
        <v>20</v>
      </c>
      <c r="Q283" s="105" t="s">
        <v>257</v>
      </c>
      <c r="R283" s="17">
        <f t="shared" si="9"/>
        <v>2038</v>
      </c>
      <c r="S283" s="16" t="s">
        <v>63</v>
      </c>
      <c r="T283" s="16"/>
      <c r="U283" s="17">
        <f t="shared" si="7"/>
        <v>2038</v>
      </c>
      <c r="V283" s="393"/>
      <c r="W283" s="393"/>
      <c r="X283" s="393"/>
      <c r="Y283" s="393"/>
    </row>
    <row r="284" spans="1:25" s="2" customFormat="1" ht="30.2" customHeight="1" x14ac:dyDescent="0.2">
      <c r="A284" s="397"/>
      <c r="B284" s="397"/>
      <c r="C284" s="393"/>
      <c r="D284" s="393" t="s">
        <v>434</v>
      </c>
      <c r="E284" s="393" t="s">
        <v>413</v>
      </c>
      <c r="F284" s="68" t="s">
        <v>88</v>
      </c>
      <c r="G284" s="396" t="s">
        <v>354</v>
      </c>
      <c r="H284" s="396" t="s">
        <v>364</v>
      </c>
      <c r="I284" s="396" t="s">
        <v>272</v>
      </c>
      <c r="J284" s="106">
        <v>0.5</v>
      </c>
      <c r="K284" s="103">
        <v>57</v>
      </c>
      <c r="L284" s="104">
        <v>4</v>
      </c>
      <c r="M284" s="67" t="s">
        <v>268</v>
      </c>
      <c r="N284" s="16">
        <v>2024</v>
      </c>
      <c r="O284" s="16">
        <v>2025</v>
      </c>
      <c r="P284" s="105">
        <v>20</v>
      </c>
      <c r="Q284" s="105" t="s">
        <v>257</v>
      </c>
      <c r="R284" s="17">
        <f t="shared" si="9"/>
        <v>2038</v>
      </c>
      <c r="S284" s="16" t="s">
        <v>63</v>
      </c>
      <c r="T284" s="16"/>
      <c r="U284" s="17">
        <f t="shared" si="7"/>
        <v>2038</v>
      </c>
      <c r="V284" s="393"/>
      <c r="W284" s="393"/>
      <c r="X284" s="393"/>
      <c r="Y284" s="393"/>
    </row>
    <row r="285" spans="1:25" s="2" customFormat="1" ht="30.2" customHeight="1" x14ac:dyDescent="0.2">
      <c r="A285" s="397"/>
      <c r="B285" s="397"/>
      <c r="C285" s="393"/>
      <c r="D285" s="393"/>
      <c r="E285" s="393"/>
      <c r="F285" s="68" t="s">
        <v>88</v>
      </c>
      <c r="G285" s="396"/>
      <c r="H285" s="396"/>
      <c r="I285" s="396"/>
      <c r="J285" s="106">
        <v>6</v>
      </c>
      <c r="K285" s="103">
        <v>219</v>
      </c>
      <c r="L285" s="104">
        <v>6</v>
      </c>
      <c r="M285" s="67" t="s">
        <v>268</v>
      </c>
      <c r="N285" s="16">
        <v>2024</v>
      </c>
      <c r="O285" s="16">
        <v>2025</v>
      </c>
      <c r="P285" s="105">
        <v>20</v>
      </c>
      <c r="Q285" s="105" t="s">
        <v>257</v>
      </c>
      <c r="R285" s="17">
        <f t="shared" si="9"/>
        <v>2038</v>
      </c>
      <c r="S285" s="16" t="s">
        <v>63</v>
      </c>
      <c r="T285" s="16"/>
      <c r="U285" s="17">
        <f t="shared" si="7"/>
        <v>2038</v>
      </c>
      <c r="V285" s="393"/>
      <c r="W285" s="393"/>
      <c r="X285" s="393"/>
      <c r="Y285" s="393"/>
    </row>
    <row r="286" spans="1:25" s="2" customFormat="1" ht="30.2" customHeight="1" x14ac:dyDescent="0.2">
      <c r="A286" s="397"/>
      <c r="B286" s="397"/>
      <c r="C286" s="393"/>
      <c r="D286" s="393" t="s">
        <v>435</v>
      </c>
      <c r="E286" s="393" t="s">
        <v>413</v>
      </c>
      <c r="F286" s="68" t="s">
        <v>88</v>
      </c>
      <c r="G286" s="396" t="s">
        <v>354</v>
      </c>
      <c r="H286" s="396" t="s">
        <v>364</v>
      </c>
      <c r="I286" s="396" t="s">
        <v>272</v>
      </c>
      <c r="J286" s="106">
        <v>0.5</v>
      </c>
      <c r="K286" s="103">
        <v>57</v>
      </c>
      <c r="L286" s="104">
        <v>4</v>
      </c>
      <c r="M286" s="67" t="s">
        <v>268</v>
      </c>
      <c r="N286" s="16">
        <v>2024</v>
      </c>
      <c r="O286" s="16">
        <v>2025</v>
      </c>
      <c r="P286" s="105">
        <v>20</v>
      </c>
      <c r="Q286" s="105" t="s">
        <v>257</v>
      </c>
      <c r="R286" s="17">
        <f t="shared" si="9"/>
        <v>2038</v>
      </c>
      <c r="S286" s="16" t="s">
        <v>63</v>
      </c>
      <c r="T286" s="16"/>
      <c r="U286" s="17">
        <f t="shared" si="7"/>
        <v>2038</v>
      </c>
      <c r="V286" s="393"/>
      <c r="W286" s="393"/>
      <c r="X286" s="393"/>
      <c r="Y286" s="393"/>
    </row>
    <row r="287" spans="1:25" s="2" customFormat="1" ht="30.2" customHeight="1" x14ac:dyDescent="0.2">
      <c r="A287" s="397"/>
      <c r="B287" s="397"/>
      <c r="C287" s="393"/>
      <c r="D287" s="393"/>
      <c r="E287" s="393"/>
      <c r="F287" s="68" t="s">
        <v>88</v>
      </c>
      <c r="G287" s="396"/>
      <c r="H287" s="396"/>
      <c r="I287" s="396"/>
      <c r="J287" s="106">
        <v>6</v>
      </c>
      <c r="K287" s="103">
        <v>219</v>
      </c>
      <c r="L287" s="104">
        <v>6</v>
      </c>
      <c r="M287" s="67" t="s">
        <v>268</v>
      </c>
      <c r="N287" s="16">
        <v>2024</v>
      </c>
      <c r="O287" s="16">
        <v>2025</v>
      </c>
      <c r="P287" s="105">
        <v>20</v>
      </c>
      <c r="Q287" s="105" t="s">
        <v>257</v>
      </c>
      <c r="R287" s="17">
        <f t="shared" si="9"/>
        <v>2038</v>
      </c>
      <c r="S287" s="16" t="s">
        <v>63</v>
      </c>
      <c r="T287" s="16"/>
      <c r="U287" s="17">
        <f t="shared" si="7"/>
        <v>2038</v>
      </c>
      <c r="V287" s="393"/>
      <c r="W287" s="393"/>
      <c r="X287" s="393"/>
      <c r="Y287" s="393"/>
    </row>
    <row r="288" spans="1:25" s="2" customFormat="1" ht="30.2" customHeight="1" x14ac:dyDescent="0.2">
      <c r="A288" s="397"/>
      <c r="B288" s="397"/>
      <c r="C288" s="393"/>
      <c r="D288" s="393" t="s">
        <v>436</v>
      </c>
      <c r="E288" s="393" t="s">
        <v>413</v>
      </c>
      <c r="F288" s="68" t="s">
        <v>88</v>
      </c>
      <c r="G288" s="396" t="s">
        <v>354</v>
      </c>
      <c r="H288" s="396" t="s">
        <v>364</v>
      </c>
      <c r="I288" s="396" t="s">
        <v>272</v>
      </c>
      <c r="J288" s="106">
        <v>0.5</v>
      </c>
      <c r="K288" s="103">
        <v>57</v>
      </c>
      <c r="L288" s="104">
        <v>4</v>
      </c>
      <c r="M288" s="67" t="s">
        <v>268</v>
      </c>
      <c r="N288" s="16">
        <v>2024</v>
      </c>
      <c r="O288" s="16">
        <v>2025</v>
      </c>
      <c r="P288" s="105">
        <v>20</v>
      </c>
      <c r="Q288" s="105" t="s">
        <v>257</v>
      </c>
      <c r="R288" s="17">
        <f t="shared" si="9"/>
        <v>2038</v>
      </c>
      <c r="S288" s="16" t="s">
        <v>63</v>
      </c>
      <c r="T288" s="16"/>
      <c r="U288" s="17">
        <f t="shared" si="7"/>
        <v>2038</v>
      </c>
      <c r="V288" s="393"/>
      <c r="W288" s="393"/>
      <c r="X288" s="393"/>
      <c r="Y288" s="393"/>
    </row>
    <row r="289" spans="1:25" s="2" customFormat="1" ht="30.2" customHeight="1" x14ac:dyDescent="0.2">
      <c r="A289" s="397"/>
      <c r="B289" s="397"/>
      <c r="C289" s="393"/>
      <c r="D289" s="393"/>
      <c r="E289" s="393"/>
      <c r="F289" s="68" t="s">
        <v>88</v>
      </c>
      <c r="G289" s="396"/>
      <c r="H289" s="396"/>
      <c r="I289" s="396"/>
      <c r="J289" s="106">
        <v>6</v>
      </c>
      <c r="K289" s="103">
        <v>219</v>
      </c>
      <c r="L289" s="104">
        <v>6</v>
      </c>
      <c r="M289" s="67" t="s">
        <v>268</v>
      </c>
      <c r="N289" s="16">
        <v>2024</v>
      </c>
      <c r="O289" s="16">
        <v>2025</v>
      </c>
      <c r="P289" s="105">
        <v>20</v>
      </c>
      <c r="Q289" s="105" t="s">
        <v>257</v>
      </c>
      <c r="R289" s="17">
        <f t="shared" si="9"/>
        <v>2038</v>
      </c>
      <c r="S289" s="16" t="s">
        <v>63</v>
      </c>
      <c r="T289" s="16"/>
      <c r="U289" s="17">
        <f t="shared" si="7"/>
        <v>2038</v>
      </c>
      <c r="V289" s="393"/>
      <c r="W289" s="393"/>
      <c r="X289" s="393"/>
      <c r="Y289" s="393"/>
    </row>
    <row r="290" spans="1:25" s="2" customFormat="1" ht="30.2" customHeight="1" x14ac:dyDescent="0.2">
      <c r="A290" s="397"/>
      <c r="B290" s="397"/>
      <c r="C290" s="393"/>
      <c r="D290" s="393" t="s">
        <v>437</v>
      </c>
      <c r="E290" s="393" t="s">
        <v>413</v>
      </c>
      <c r="F290" s="68" t="s">
        <v>88</v>
      </c>
      <c r="G290" s="396" t="s">
        <v>354</v>
      </c>
      <c r="H290" s="396" t="s">
        <v>364</v>
      </c>
      <c r="I290" s="396" t="s">
        <v>272</v>
      </c>
      <c r="J290" s="106">
        <v>0.5</v>
      </c>
      <c r="K290" s="103">
        <v>57</v>
      </c>
      <c r="L290" s="104">
        <v>4</v>
      </c>
      <c r="M290" s="67" t="s">
        <v>268</v>
      </c>
      <c r="N290" s="16">
        <v>2024</v>
      </c>
      <c r="O290" s="16">
        <v>2025</v>
      </c>
      <c r="P290" s="105">
        <v>20</v>
      </c>
      <c r="Q290" s="105" t="s">
        <v>257</v>
      </c>
      <c r="R290" s="17">
        <f t="shared" si="9"/>
        <v>2038</v>
      </c>
      <c r="S290" s="16" t="s">
        <v>63</v>
      </c>
      <c r="T290" s="16"/>
      <c r="U290" s="17">
        <f t="shared" si="7"/>
        <v>2038</v>
      </c>
      <c r="V290" s="393"/>
      <c r="W290" s="393"/>
      <c r="X290" s="393"/>
      <c r="Y290" s="393"/>
    </row>
    <row r="291" spans="1:25" s="2" customFormat="1" ht="30.2" customHeight="1" x14ac:dyDescent="0.2">
      <c r="A291" s="397"/>
      <c r="B291" s="397"/>
      <c r="C291" s="393"/>
      <c r="D291" s="393"/>
      <c r="E291" s="393"/>
      <c r="F291" s="68" t="s">
        <v>88</v>
      </c>
      <c r="G291" s="396"/>
      <c r="H291" s="396"/>
      <c r="I291" s="396"/>
      <c r="J291" s="106">
        <v>6</v>
      </c>
      <c r="K291" s="103">
        <v>219</v>
      </c>
      <c r="L291" s="104">
        <v>6</v>
      </c>
      <c r="M291" s="67" t="s">
        <v>268</v>
      </c>
      <c r="N291" s="16">
        <v>2024</v>
      </c>
      <c r="O291" s="16">
        <v>2025</v>
      </c>
      <c r="P291" s="105">
        <v>20</v>
      </c>
      <c r="Q291" s="105" t="s">
        <v>257</v>
      </c>
      <c r="R291" s="17">
        <f t="shared" si="9"/>
        <v>2038</v>
      </c>
      <c r="S291" s="16" t="s">
        <v>63</v>
      </c>
      <c r="T291" s="16"/>
      <c r="U291" s="17">
        <f t="shared" si="7"/>
        <v>2038</v>
      </c>
      <c r="V291" s="393"/>
      <c r="W291" s="393"/>
      <c r="X291" s="393"/>
      <c r="Y291" s="393"/>
    </row>
    <row r="292" spans="1:25" s="2" customFormat="1" ht="30.2" customHeight="1" x14ac:dyDescent="0.2">
      <c r="A292" s="397"/>
      <c r="B292" s="397"/>
      <c r="C292" s="393"/>
      <c r="D292" s="393" t="s">
        <v>438</v>
      </c>
      <c r="E292" s="393" t="s">
        <v>413</v>
      </c>
      <c r="F292" s="68" t="s">
        <v>88</v>
      </c>
      <c r="G292" s="396" t="s">
        <v>354</v>
      </c>
      <c r="H292" s="396" t="s">
        <v>364</v>
      </c>
      <c r="I292" s="396" t="s">
        <v>272</v>
      </c>
      <c r="J292" s="106">
        <v>0.5</v>
      </c>
      <c r="K292" s="103">
        <v>57</v>
      </c>
      <c r="L292" s="104">
        <v>4</v>
      </c>
      <c r="M292" s="67" t="s">
        <v>268</v>
      </c>
      <c r="N292" s="16">
        <v>2024</v>
      </c>
      <c r="O292" s="16">
        <v>2025</v>
      </c>
      <c r="P292" s="105">
        <v>20</v>
      </c>
      <c r="Q292" s="105" t="s">
        <v>257</v>
      </c>
      <c r="R292" s="17">
        <f t="shared" si="9"/>
        <v>2038</v>
      </c>
      <c r="S292" s="16" t="s">
        <v>63</v>
      </c>
      <c r="T292" s="16"/>
      <c r="U292" s="17">
        <f t="shared" si="7"/>
        <v>2038</v>
      </c>
      <c r="V292" s="393"/>
      <c r="W292" s="393"/>
      <c r="X292" s="393"/>
      <c r="Y292" s="393"/>
    </row>
    <row r="293" spans="1:25" s="2" customFormat="1" ht="30.2" customHeight="1" x14ac:dyDescent="0.2">
      <c r="A293" s="397"/>
      <c r="B293" s="397"/>
      <c r="C293" s="393"/>
      <c r="D293" s="393"/>
      <c r="E293" s="393"/>
      <c r="F293" s="68" t="s">
        <v>88</v>
      </c>
      <c r="G293" s="396"/>
      <c r="H293" s="396"/>
      <c r="I293" s="396"/>
      <c r="J293" s="106">
        <v>6</v>
      </c>
      <c r="K293" s="103">
        <v>219</v>
      </c>
      <c r="L293" s="104">
        <v>6</v>
      </c>
      <c r="M293" s="67" t="s">
        <v>268</v>
      </c>
      <c r="N293" s="16">
        <v>2024</v>
      </c>
      <c r="O293" s="16">
        <v>2025</v>
      </c>
      <c r="P293" s="105">
        <v>20</v>
      </c>
      <c r="Q293" s="105" t="s">
        <v>257</v>
      </c>
      <c r="R293" s="17">
        <f t="shared" si="9"/>
        <v>2038</v>
      </c>
      <c r="S293" s="16" t="s">
        <v>63</v>
      </c>
      <c r="T293" s="16"/>
      <c r="U293" s="17">
        <f t="shared" si="7"/>
        <v>2038</v>
      </c>
      <c r="V293" s="393"/>
      <c r="W293" s="393"/>
      <c r="X293" s="393"/>
      <c r="Y293" s="393"/>
    </row>
    <row r="294" spans="1:25" s="2" customFormat="1" ht="30.2" customHeight="1" x14ac:dyDescent="0.2">
      <c r="A294" s="397"/>
      <c r="B294" s="397"/>
      <c r="C294" s="393"/>
      <c r="D294" s="393" t="s">
        <v>439</v>
      </c>
      <c r="E294" s="393" t="s">
        <v>413</v>
      </c>
      <c r="F294" s="68" t="s">
        <v>88</v>
      </c>
      <c r="G294" s="396" t="s">
        <v>354</v>
      </c>
      <c r="H294" s="396" t="s">
        <v>364</v>
      </c>
      <c r="I294" s="396" t="s">
        <v>272</v>
      </c>
      <c r="J294" s="106">
        <v>2</v>
      </c>
      <c r="K294" s="103">
        <v>57</v>
      </c>
      <c r="L294" s="104">
        <v>4</v>
      </c>
      <c r="M294" s="67" t="s">
        <v>268</v>
      </c>
      <c r="N294" s="16">
        <v>2024</v>
      </c>
      <c r="O294" s="16">
        <v>2025</v>
      </c>
      <c r="P294" s="105">
        <v>20</v>
      </c>
      <c r="Q294" s="105" t="s">
        <v>257</v>
      </c>
      <c r="R294" s="17">
        <f t="shared" si="9"/>
        <v>2038</v>
      </c>
      <c r="S294" s="16" t="s">
        <v>63</v>
      </c>
      <c r="T294" s="16"/>
      <c r="U294" s="17">
        <f t="shared" si="7"/>
        <v>2038</v>
      </c>
      <c r="V294" s="393"/>
      <c r="W294" s="393"/>
      <c r="X294" s="393"/>
      <c r="Y294" s="393"/>
    </row>
    <row r="295" spans="1:25" s="2" customFormat="1" ht="30.2" customHeight="1" x14ac:dyDescent="0.2">
      <c r="A295" s="397"/>
      <c r="B295" s="397"/>
      <c r="C295" s="393"/>
      <c r="D295" s="393"/>
      <c r="E295" s="393"/>
      <c r="F295" s="68" t="s">
        <v>88</v>
      </c>
      <c r="G295" s="396"/>
      <c r="H295" s="396"/>
      <c r="I295" s="396"/>
      <c r="J295" s="106">
        <v>6</v>
      </c>
      <c r="K295" s="103">
        <v>219</v>
      </c>
      <c r="L295" s="104">
        <v>6</v>
      </c>
      <c r="M295" s="67" t="s">
        <v>268</v>
      </c>
      <c r="N295" s="16">
        <v>2024</v>
      </c>
      <c r="O295" s="16">
        <v>2025</v>
      </c>
      <c r="P295" s="105">
        <v>20</v>
      </c>
      <c r="Q295" s="105" t="s">
        <v>257</v>
      </c>
      <c r="R295" s="17">
        <f t="shared" si="9"/>
        <v>2038</v>
      </c>
      <c r="S295" s="16" t="s">
        <v>63</v>
      </c>
      <c r="T295" s="16"/>
      <c r="U295" s="17">
        <f t="shared" si="7"/>
        <v>2038</v>
      </c>
      <c r="V295" s="393"/>
      <c r="W295" s="393"/>
      <c r="X295" s="393"/>
      <c r="Y295" s="393"/>
    </row>
    <row r="296" spans="1:25" s="2" customFormat="1" ht="30.2" customHeight="1" x14ac:dyDescent="0.2">
      <c r="A296" s="397"/>
      <c r="B296" s="397"/>
      <c r="C296" s="393"/>
      <c r="D296" s="393" t="s">
        <v>440</v>
      </c>
      <c r="E296" s="393" t="s">
        <v>413</v>
      </c>
      <c r="F296" s="68" t="s">
        <v>88</v>
      </c>
      <c r="G296" s="396" t="s">
        <v>354</v>
      </c>
      <c r="H296" s="396" t="s">
        <v>364</v>
      </c>
      <c r="I296" s="396" t="s">
        <v>272</v>
      </c>
      <c r="J296" s="106">
        <v>2</v>
      </c>
      <c r="K296" s="103">
        <v>57</v>
      </c>
      <c r="L296" s="104">
        <v>4</v>
      </c>
      <c r="M296" s="67" t="s">
        <v>268</v>
      </c>
      <c r="N296" s="16">
        <v>2024</v>
      </c>
      <c r="O296" s="16">
        <v>2025</v>
      </c>
      <c r="P296" s="105">
        <v>20</v>
      </c>
      <c r="Q296" s="105" t="s">
        <v>257</v>
      </c>
      <c r="R296" s="17">
        <f t="shared" si="9"/>
        <v>2038</v>
      </c>
      <c r="S296" s="16" t="s">
        <v>63</v>
      </c>
      <c r="T296" s="16"/>
      <c r="U296" s="17">
        <f t="shared" si="7"/>
        <v>2038</v>
      </c>
      <c r="V296" s="393"/>
      <c r="W296" s="393"/>
      <c r="X296" s="393"/>
      <c r="Y296" s="393"/>
    </row>
    <row r="297" spans="1:25" s="2" customFormat="1" ht="30.2" customHeight="1" x14ac:dyDescent="0.2">
      <c r="A297" s="397"/>
      <c r="B297" s="397"/>
      <c r="C297" s="393"/>
      <c r="D297" s="393"/>
      <c r="E297" s="393"/>
      <c r="F297" s="68" t="s">
        <v>88</v>
      </c>
      <c r="G297" s="396"/>
      <c r="H297" s="396"/>
      <c r="I297" s="396"/>
      <c r="J297" s="106">
        <v>6</v>
      </c>
      <c r="K297" s="103">
        <v>219</v>
      </c>
      <c r="L297" s="104">
        <v>6</v>
      </c>
      <c r="M297" s="67" t="s">
        <v>268</v>
      </c>
      <c r="N297" s="16">
        <v>2024</v>
      </c>
      <c r="O297" s="16">
        <v>2025</v>
      </c>
      <c r="P297" s="105">
        <v>20</v>
      </c>
      <c r="Q297" s="105" t="s">
        <v>257</v>
      </c>
      <c r="R297" s="17">
        <f t="shared" si="9"/>
        <v>2038</v>
      </c>
      <c r="S297" s="16" t="s">
        <v>63</v>
      </c>
      <c r="T297" s="16"/>
      <c r="U297" s="17">
        <f t="shared" si="7"/>
        <v>2038</v>
      </c>
      <c r="V297" s="393"/>
      <c r="W297" s="393"/>
      <c r="X297" s="393"/>
      <c r="Y297" s="393"/>
    </row>
    <row r="298" spans="1:25" s="2" customFormat="1" ht="30.2" customHeight="1" x14ac:dyDescent="0.2">
      <c r="A298" s="397"/>
      <c r="B298" s="397"/>
      <c r="C298" s="393"/>
      <c r="D298" s="393" t="s">
        <v>441</v>
      </c>
      <c r="E298" s="393" t="s">
        <v>413</v>
      </c>
      <c r="F298" s="68" t="s">
        <v>88</v>
      </c>
      <c r="G298" s="396" t="s">
        <v>354</v>
      </c>
      <c r="H298" s="396" t="s">
        <v>364</v>
      </c>
      <c r="I298" s="396" t="s">
        <v>272</v>
      </c>
      <c r="J298" s="106">
        <v>1.5</v>
      </c>
      <c r="K298" s="103">
        <v>57</v>
      </c>
      <c r="L298" s="104">
        <v>4</v>
      </c>
      <c r="M298" s="67" t="s">
        <v>268</v>
      </c>
      <c r="N298" s="16">
        <v>2024</v>
      </c>
      <c r="O298" s="16">
        <v>2025</v>
      </c>
      <c r="P298" s="105">
        <v>20</v>
      </c>
      <c r="Q298" s="105" t="s">
        <v>257</v>
      </c>
      <c r="R298" s="17">
        <f t="shared" si="9"/>
        <v>2038</v>
      </c>
      <c r="S298" s="16" t="s">
        <v>63</v>
      </c>
      <c r="T298" s="16"/>
      <c r="U298" s="17">
        <f t="shared" si="7"/>
        <v>2038</v>
      </c>
      <c r="V298" s="393"/>
      <c r="W298" s="393"/>
      <c r="X298" s="393"/>
      <c r="Y298" s="393"/>
    </row>
    <row r="299" spans="1:25" s="2" customFormat="1" ht="30.2" customHeight="1" x14ac:dyDescent="0.2">
      <c r="A299" s="397"/>
      <c r="B299" s="397"/>
      <c r="C299" s="393"/>
      <c r="D299" s="393"/>
      <c r="E299" s="393"/>
      <c r="F299" s="68" t="s">
        <v>88</v>
      </c>
      <c r="G299" s="396"/>
      <c r="H299" s="396"/>
      <c r="I299" s="396"/>
      <c r="J299" s="106">
        <v>7</v>
      </c>
      <c r="K299" s="103">
        <v>219</v>
      </c>
      <c r="L299" s="104">
        <v>6</v>
      </c>
      <c r="M299" s="67" t="s">
        <v>268</v>
      </c>
      <c r="N299" s="16">
        <v>2024</v>
      </c>
      <c r="O299" s="16">
        <v>2025</v>
      </c>
      <c r="P299" s="105">
        <v>20</v>
      </c>
      <c r="Q299" s="105" t="s">
        <v>257</v>
      </c>
      <c r="R299" s="17">
        <f t="shared" si="9"/>
        <v>2038</v>
      </c>
      <c r="S299" s="16" t="s">
        <v>63</v>
      </c>
      <c r="T299" s="16"/>
      <c r="U299" s="17">
        <f t="shared" si="7"/>
        <v>2038</v>
      </c>
      <c r="V299" s="393"/>
      <c r="W299" s="393"/>
      <c r="X299" s="393"/>
      <c r="Y299" s="393"/>
    </row>
    <row r="300" spans="1:25" s="2" customFormat="1" ht="30.2" customHeight="1" x14ac:dyDescent="0.2">
      <c r="A300" s="397">
        <v>10</v>
      </c>
      <c r="B300" s="397" t="s">
        <v>442</v>
      </c>
      <c r="C300" s="393" t="s">
        <v>443</v>
      </c>
      <c r="D300" s="393" t="s">
        <v>444</v>
      </c>
      <c r="E300" s="397" t="s">
        <v>413</v>
      </c>
      <c r="F300" s="68" t="s">
        <v>88</v>
      </c>
      <c r="G300" s="396" t="s">
        <v>354</v>
      </c>
      <c r="H300" s="396" t="s">
        <v>445</v>
      </c>
      <c r="I300" s="396" t="s">
        <v>272</v>
      </c>
      <c r="J300" s="106">
        <v>5.4</v>
      </c>
      <c r="K300" s="103">
        <v>108</v>
      </c>
      <c r="L300" s="104">
        <v>4</v>
      </c>
      <c r="M300" s="67" t="s">
        <v>224</v>
      </c>
      <c r="N300" s="16">
        <v>2024</v>
      </c>
      <c r="O300" s="16">
        <v>2025</v>
      </c>
      <c r="P300" s="105">
        <v>20</v>
      </c>
      <c r="Q300" s="105" t="s">
        <v>257</v>
      </c>
      <c r="R300" s="17">
        <f t="shared" si="9"/>
        <v>2035</v>
      </c>
      <c r="S300" s="16" t="s">
        <v>63</v>
      </c>
      <c r="T300" s="16"/>
      <c r="U300" s="17">
        <f t="shared" si="7"/>
        <v>2035</v>
      </c>
      <c r="V300" s="393">
        <v>104</v>
      </c>
      <c r="W300" s="393">
        <v>69</v>
      </c>
      <c r="X300" s="393">
        <v>173</v>
      </c>
      <c r="Y300" s="393" t="s">
        <v>7003</v>
      </c>
    </row>
    <row r="301" spans="1:25" s="2" customFormat="1" ht="30.2" customHeight="1" x14ac:dyDescent="0.2">
      <c r="A301" s="397"/>
      <c r="B301" s="397"/>
      <c r="C301" s="393"/>
      <c r="D301" s="393"/>
      <c r="E301" s="397"/>
      <c r="F301" s="68" t="s">
        <v>88</v>
      </c>
      <c r="G301" s="396"/>
      <c r="H301" s="396"/>
      <c r="I301" s="396"/>
      <c r="J301" s="106">
        <v>3.2</v>
      </c>
      <c r="K301" s="103">
        <v>89</v>
      </c>
      <c r="L301" s="104">
        <v>4</v>
      </c>
      <c r="M301" s="67" t="s">
        <v>224</v>
      </c>
      <c r="N301" s="16">
        <v>2024</v>
      </c>
      <c r="O301" s="16">
        <v>2025</v>
      </c>
      <c r="P301" s="105">
        <v>20</v>
      </c>
      <c r="Q301" s="105" t="s">
        <v>257</v>
      </c>
      <c r="R301" s="17">
        <f t="shared" si="9"/>
        <v>2035</v>
      </c>
      <c r="S301" s="16" t="s">
        <v>63</v>
      </c>
      <c r="T301" s="16"/>
      <c r="U301" s="17">
        <f t="shared" si="7"/>
        <v>2035</v>
      </c>
      <c r="V301" s="393"/>
      <c r="W301" s="393"/>
      <c r="X301" s="393"/>
      <c r="Y301" s="393"/>
    </row>
    <row r="302" spans="1:25" s="2" customFormat="1" ht="30.2" customHeight="1" x14ac:dyDescent="0.2">
      <c r="A302" s="397"/>
      <c r="B302" s="397"/>
      <c r="C302" s="393"/>
      <c r="D302" s="68" t="s">
        <v>446</v>
      </c>
      <c r="E302" s="68" t="s">
        <v>413</v>
      </c>
      <c r="F302" s="68" t="s">
        <v>88</v>
      </c>
      <c r="G302" s="67" t="s">
        <v>354</v>
      </c>
      <c r="H302" s="67" t="s">
        <v>445</v>
      </c>
      <c r="I302" s="67" t="s">
        <v>272</v>
      </c>
      <c r="J302" s="106">
        <v>33.1</v>
      </c>
      <c r="K302" s="103">
        <v>108</v>
      </c>
      <c r="L302" s="104">
        <v>4</v>
      </c>
      <c r="M302" s="67" t="s">
        <v>224</v>
      </c>
      <c r="N302" s="16">
        <v>2024</v>
      </c>
      <c r="O302" s="16">
        <v>2025</v>
      </c>
      <c r="P302" s="105">
        <v>20</v>
      </c>
      <c r="Q302" s="105" t="s">
        <v>257</v>
      </c>
      <c r="R302" s="17">
        <f t="shared" si="9"/>
        <v>2035</v>
      </c>
      <c r="S302" s="16" t="s">
        <v>63</v>
      </c>
      <c r="T302" s="16"/>
      <c r="U302" s="17">
        <f t="shared" si="7"/>
        <v>2035</v>
      </c>
      <c r="V302" s="393"/>
      <c r="W302" s="393"/>
      <c r="X302" s="393"/>
      <c r="Y302" s="393"/>
    </row>
    <row r="303" spans="1:25" s="2" customFormat="1" ht="30.2" customHeight="1" x14ac:dyDescent="0.2">
      <c r="A303" s="397"/>
      <c r="B303" s="397"/>
      <c r="C303" s="393"/>
      <c r="D303" s="393" t="s">
        <v>447</v>
      </c>
      <c r="E303" s="393" t="s">
        <v>413</v>
      </c>
      <c r="F303" s="68" t="s">
        <v>88</v>
      </c>
      <c r="G303" s="396" t="s">
        <v>354</v>
      </c>
      <c r="H303" s="396" t="s">
        <v>445</v>
      </c>
      <c r="I303" s="396" t="s">
        <v>272</v>
      </c>
      <c r="J303" s="106">
        <v>97</v>
      </c>
      <c r="K303" s="103">
        <v>108</v>
      </c>
      <c r="L303" s="104">
        <v>4</v>
      </c>
      <c r="M303" s="67" t="s">
        <v>224</v>
      </c>
      <c r="N303" s="16">
        <v>2024</v>
      </c>
      <c r="O303" s="16">
        <v>2025</v>
      </c>
      <c r="P303" s="105">
        <v>20</v>
      </c>
      <c r="Q303" s="105" t="s">
        <v>257</v>
      </c>
      <c r="R303" s="17">
        <f t="shared" si="9"/>
        <v>2035</v>
      </c>
      <c r="S303" s="16" t="s">
        <v>63</v>
      </c>
      <c r="T303" s="16"/>
      <c r="U303" s="17">
        <f t="shared" si="7"/>
        <v>2035</v>
      </c>
      <c r="V303" s="393"/>
      <c r="W303" s="393"/>
      <c r="X303" s="393"/>
      <c r="Y303" s="393"/>
    </row>
    <row r="304" spans="1:25" s="2" customFormat="1" ht="30.2" customHeight="1" x14ac:dyDescent="0.2">
      <c r="A304" s="397"/>
      <c r="B304" s="397"/>
      <c r="C304" s="393"/>
      <c r="D304" s="393"/>
      <c r="E304" s="393"/>
      <c r="F304" s="68" t="s">
        <v>88</v>
      </c>
      <c r="G304" s="396"/>
      <c r="H304" s="396"/>
      <c r="I304" s="396"/>
      <c r="J304" s="106">
        <v>0.2</v>
      </c>
      <c r="K304" s="103">
        <v>57</v>
      </c>
      <c r="L304" s="104">
        <v>4</v>
      </c>
      <c r="M304" s="67" t="s">
        <v>224</v>
      </c>
      <c r="N304" s="16">
        <v>2024</v>
      </c>
      <c r="O304" s="16">
        <v>2025</v>
      </c>
      <c r="P304" s="105">
        <v>20</v>
      </c>
      <c r="Q304" s="105" t="s">
        <v>257</v>
      </c>
      <c r="R304" s="17">
        <f t="shared" si="9"/>
        <v>2035</v>
      </c>
      <c r="S304" s="16" t="s">
        <v>63</v>
      </c>
      <c r="T304" s="16"/>
      <c r="U304" s="17">
        <f t="shared" si="7"/>
        <v>2035</v>
      </c>
      <c r="V304" s="393"/>
      <c r="W304" s="393"/>
      <c r="X304" s="393"/>
      <c r="Y304" s="393"/>
    </row>
    <row r="305" spans="1:25" s="2" customFormat="1" ht="30.2" customHeight="1" x14ac:dyDescent="0.2">
      <c r="A305" s="397"/>
      <c r="B305" s="397"/>
      <c r="C305" s="393"/>
      <c r="D305" s="393" t="s">
        <v>448</v>
      </c>
      <c r="E305" s="393" t="s">
        <v>413</v>
      </c>
      <c r="F305" s="68" t="s">
        <v>88</v>
      </c>
      <c r="G305" s="396" t="s">
        <v>354</v>
      </c>
      <c r="H305" s="396" t="s">
        <v>445</v>
      </c>
      <c r="I305" s="396" t="s">
        <v>272</v>
      </c>
      <c r="J305" s="106">
        <v>5.7</v>
      </c>
      <c r="K305" s="103">
        <v>108</v>
      </c>
      <c r="L305" s="104">
        <v>4</v>
      </c>
      <c r="M305" s="67" t="s">
        <v>224</v>
      </c>
      <c r="N305" s="16">
        <v>2024</v>
      </c>
      <c r="O305" s="16">
        <v>2025</v>
      </c>
      <c r="P305" s="105">
        <v>20</v>
      </c>
      <c r="Q305" s="105" t="s">
        <v>257</v>
      </c>
      <c r="R305" s="17">
        <f t="shared" si="9"/>
        <v>2035</v>
      </c>
      <c r="S305" s="16" t="s">
        <v>63</v>
      </c>
      <c r="T305" s="16"/>
      <c r="U305" s="17">
        <f t="shared" si="7"/>
        <v>2035</v>
      </c>
      <c r="V305" s="393"/>
      <c r="W305" s="393"/>
      <c r="X305" s="393"/>
      <c r="Y305" s="393"/>
    </row>
    <row r="306" spans="1:25" s="2" customFormat="1" ht="30.2" customHeight="1" x14ac:dyDescent="0.2">
      <c r="A306" s="397"/>
      <c r="B306" s="397"/>
      <c r="C306" s="393"/>
      <c r="D306" s="393"/>
      <c r="E306" s="393"/>
      <c r="F306" s="68" t="s">
        <v>88</v>
      </c>
      <c r="G306" s="396"/>
      <c r="H306" s="396"/>
      <c r="I306" s="396"/>
      <c r="J306" s="106">
        <v>6.7</v>
      </c>
      <c r="K306" s="103">
        <v>89</v>
      </c>
      <c r="L306" s="104">
        <v>4</v>
      </c>
      <c r="M306" s="67" t="s">
        <v>224</v>
      </c>
      <c r="N306" s="16">
        <v>2024</v>
      </c>
      <c r="O306" s="16">
        <v>2025</v>
      </c>
      <c r="P306" s="105">
        <v>20</v>
      </c>
      <c r="Q306" s="105" t="s">
        <v>257</v>
      </c>
      <c r="R306" s="17">
        <f t="shared" si="9"/>
        <v>2035</v>
      </c>
      <c r="S306" s="16" t="s">
        <v>63</v>
      </c>
      <c r="T306" s="16"/>
      <c r="U306" s="17">
        <f t="shared" si="7"/>
        <v>2035</v>
      </c>
      <c r="V306" s="393"/>
      <c r="W306" s="393"/>
      <c r="X306" s="393"/>
      <c r="Y306" s="393"/>
    </row>
    <row r="307" spans="1:25" s="2" customFormat="1" ht="30.2" customHeight="1" x14ac:dyDescent="0.2">
      <c r="A307" s="397"/>
      <c r="B307" s="397"/>
      <c r="C307" s="393"/>
      <c r="D307" s="393"/>
      <c r="E307" s="393"/>
      <c r="F307" s="68" t="s">
        <v>88</v>
      </c>
      <c r="G307" s="396"/>
      <c r="H307" s="396"/>
      <c r="I307" s="396"/>
      <c r="J307" s="106">
        <v>2.8</v>
      </c>
      <c r="K307" s="103">
        <v>57</v>
      </c>
      <c r="L307" s="104">
        <v>4</v>
      </c>
      <c r="M307" s="67" t="s">
        <v>224</v>
      </c>
      <c r="N307" s="16">
        <v>2024</v>
      </c>
      <c r="O307" s="16">
        <v>2025</v>
      </c>
      <c r="P307" s="105">
        <v>20</v>
      </c>
      <c r="Q307" s="105" t="s">
        <v>257</v>
      </c>
      <c r="R307" s="17">
        <f t="shared" si="9"/>
        <v>2035</v>
      </c>
      <c r="S307" s="16" t="s">
        <v>63</v>
      </c>
      <c r="T307" s="16"/>
      <c r="U307" s="17">
        <f t="shared" si="7"/>
        <v>2035</v>
      </c>
      <c r="V307" s="393"/>
      <c r="W307" s="393"/>
      <c r="X307" s="393"/>
      <c r="Y307" s="393"/>
    </row>
    <row r="308" spans="1:25" s="2" customFormat="1" ht="30.2" customHeight="1" x14ac:dyDescent="0.2">
      <c r="A308" s="397"/>
      <c r="B308" s="397"/>
      <c r="C308" s="393"/>
      <c r="D308" s="393"/>
      <c r="E308" s="393"/>
      <c r="F308" s="68" t="s">
        <v>88</v>
      </c>
      <c r="G308" s="396"/>
      <c r="H308" s="396"/>
      <c r="I308" s="396"/>
      <c r="J308" s="104">
        <v>0.2</v>
      </c>
      <c r="K308" s="103">
        <v>32</v>
      </c>
      <c r="L308" s="104">
        <v>3.5</v>
      </c>
      <c r="M308" s="67" t="s">
        <v>224</v>
      </c>
      <c r="N308" s="16">
        <v>2024</v>
      </c>
      <c r="O308" s="16">
        <v>2025</v>
      </c>
      <c r="P308" s="105">
        <v>20</v>
      </c>
      <c r="Q308" s="105" t="s">
        <v>257</v>
      </c>
      <c r="R308" s="17">
        <f t="shared" si="9"/>
        <v>2035</v>
      </c>
      <c r="S308" s="16" t="s">
        <v>63</v>
      </c>
      <c r="T308" s="16"/>
      <c r="U308" s="17">
        <f t="shared" si="7"/>
        <v>2035</v>
      </c>
      <c r="V308" s="393"/>
      <c r="W308" s="393"/>
      <c r="X308" s="393"/>
      <c r="Y308" s="393"/>
    </row>
    <row r="309" spans="1:25" s="2" customFormat="1" ht="30.2" customHeight="1" x14ac:dyDescent="0.2">
      <c r="A309" s="397"/>
      <c r="B309" s="397"/>
      <c r="C309" s="393"/>
      <c r="D309" s="68" t="s">
        <v>449</v>
      </c>
      <c r="E309" s="68" t="s">
        <v>413</v>
      </c>
      <c r="F309" s="68" t="s">
        <v>88</v>
      </c>
      <c r="G309" s="67" t="s">
        <v>354</v>
      </c>
      <c r="H309" s="67" t="s">
        <v>445</v>
      </c>
      <c r="I309" s="67" t="s">
        <v>272</v>
      </c>
      <c r="J309" s="106">
        <v>38.4</v>
      </c>
      <c r="K309" s="103">
        <v>108</v>
      </c>
      <c r="L309" s="104">
        <v>4</v>
      </c>
      <c r="M309" s="67" t="s">
        <v>224</v>
      </c>
      <c r="N309" s="16">
        <v>2024</v>
      </c>
      <c r="O309" s="16">
        <v>2025</v>
      </c>
      <c r="P309" s="105">
        <v>20</v>
      </c>
      <c r="Q309" s="105" t="s">
        <v>257</v>
      </c>
      <c r="R309" s="17">
        <f t="shared" si="9"/>
        <v>2035</v>
      </c>
      <c r="S309" s="16" t="s">
        <v>63</v>
      </c>
      <c r="T309" s="16"/>
      <c r="U309" s="17">
        <f t="shared" si="7"/>
        <v>2035</v>
      </c>
      <c r="V309" s="393"/>
      <c r="W309" s="393"/>
      <c r="X309" s="393"/>
      <c r="Y309" s="393"/>
    </row>
    <row r="310" spans="1:25" s="2" customFormat="1" ht="30.2" customHeight="1" x14ac:dyDescent="0.2">
      <c r="A310" s="397"/>
      <c r="B310" s="397"/>
      <c r="C310" s="393"/>
      <c r="D310" s="393" t="s">
        <v>450</v>
      </c>
      <c r="E310" s="393" t="s">
        <v>413</v>
      </c>
      <c r="F310" s="68" t="s">
        <v>88</v>
      </c>
      <c r="G310" s="396" t="s">
        <v>354</v>
      </c>
      <c r="H310" s="396" t="s">
        <v>445</v>
      </c>
      <c r="I310" s="396" t="s">
        <v>272</v>
      </c>
      <c r="J310" s="106">
        <v>98.3</v>
      </c>
      <c r="K310" s="103">
        <v>108</v>
      </c>
      <c r="L310" s="104">
        <v>4</v>
      </c>
      <c r="M310" s="67" t="s">
        <v>224</v>
      </c>
      <c r="N310" s="16">
        <v>2024</v>
      </c>
      <c r="O310" s="16">
        <v>2025</v>
      </c>
      <c r="P310" s="105">
        <v>20</v>
      </c>
      <c r="Q310" s="105" t="s">
        <v>257</v>
      </c>
      <c r="R310" s="17">
        <f t="shared" si="9"/>
        <v>2035</v>
      </c>
      <c r="S310" s="16" t="s">
        <v>63</v>
      </c>
      <c r="T310" s="16"/>
      <c r="U310" s="17">
        <f t="shared" si="7"/>
        <v>2035</v>
      </c>
      <c r="V310" s="393"/>
      <c r="W310" s="393"/>
      <c r="X310" s="393"/>
      <c r="Y310" s="393"/>
    </row>
    <row r="311" spans="1:25" s="2" customFormat="1" ht="30.2" customHeight="1" x14ac:dyDescent="0.2">
      <c r="A311" s="397"/>
      <c r="B311" s="397"/>
      <c r="C311" s="393"/>
      <c r="D311" s="393"/>
      <c r="E311" s="393"/>
      <c r="F311" s="68" t="s">
        <v>88</v>
      </c>
      <c r="G311" s="396"/>
      <c r="H311" s="396"/>
      <c r="I311" s="396"/>
      <c r="J311" s="106">
        <v>0.2</v>
      </c>
      <c r="K311" s="103">
        <v>57</v>
      </c>
      <c r="L311" s="104">
        <v>4</v>
      </c>
      <c r="M311" s="67" t="s">
        <v>224</v>
      </c>
      <c r="N311" s="16">
        <v>2024</v>
      </c>
      <c r="O311" s="16">
        <v>2025</v>
      </c>
      <c r="P311" s="105">
        <v>20</v>
      </c>
      <c r="Q311" s="105" t="s">
        <v>257</v>
      </c>
      <c r="R311" s="17">
        <f t="shared" si="9"/>
        <v>2035</v>
      </c>
      <c r="S311" s="16" t="s">
        <v>63</v>
      </c>
      <c r="T311" s="16"/>
      <c r="U311" s="17">
        <f t="shared" si="7"/>
        <v>2035</v>
      </c>
      <c r="V311" s="393"/>
      <c r="W311" s="393"/>
      <c r="X311" s="393"/>
      <c r="Y311" s="393"/>
    </row>
    <row r="312" spans="1:25" s="2" customFormat="1" ht="30.2" customHeight="1" x14ac:dyDescent="0.2">
      <c r="A312" s="397"/>
      <c r="B312" s="397"/>
      <c r="C312" s="393"/>
      <c r="D312" s="68" t="s">
        <v>451</v>
      </c>
      <c r="E312" s="68" t="s">
        <v>413</v>
      </c>
      <c r="F312" s="68" t="s">
        <v>88</v>
      </c>
      <c r="G312" s="67" t="s">
        <v>354</v>
      </c>
      <c r="H312" s="67" t="s">
        <v>445</v>
      </c>
      <c r="I312" s="67" t="s">
        <v>272</v>
      </c>
      <c r="J312" s="106">
        <v>67.099999999999994</v>
      </c>
      <c r="K312" s="103">
        <v>108</v>
      </c>
      <c r="L312" s="104">
        <v>4</v>
      </c>
      <c r="M312" s="67" t="s">
        <v>224</v>
      </c>
      <c r="N312" s="16">
        <v>2024</v>
      </c>
      <c r="O312" s="16">
        <v>2025</v>
      </c>
      <c r="P312" s="105">
        <v>20</v>
      </c>
      <c r="Q312" s="105" t="s">
        <v>257</v>
      </c>
      <c r="R312" s="17">
        <f t="shared" si="9"/>
        <v>2035</v>
      </c>
      <c r="S312" s="16" t="s">
        <v>63</v>
      </c>
      <c r="T312" s="16"/>
      <c r="U312" s="17">
        <f t="shared" si="7"/>
        <v>2035</v>
      </c>
      <c r="V312" s="393"/>
      <c r="W312" s="393"/>
      <c r="X312" s="393"/>
      <c r="Y312" s="393"/>
    </row>
    <row r="313" spans="1:25" s="2" customFormat="1" ht="30.2" customHeight="1" x14ac:dyDescent="0.2">
      <c r="A313" s="397"/>
      <c r="B313" s="397"/>
      <c r="C313" s="393"/>
      <c r="D313" s="393" t="s">
        <v>452</v>
      </c>
      <c r="E313" s="397" t="s">
        <v>413</v>
      </c>
      <c r="F313" s="68" t="s">
        <v>88</v>
      </c>
      <c r="G313" s="396" t="s">
        <v>354</v>
      </c>
      <c r="H313" s="396" t="s">
        <v>445</v>
      </c>
      <c r="I313" s="396" t="s">
        <v>272</v>
      </c>
      <c r="J313" s="106">
        <v>4.9000000000000004</v>
      </c>
      <c r="K313" s="103">
        <v>108</v>
      </c>
      <c r="L313" s="104">
        <v>4</v>
      </c>
      <c r="M313" s="67" t="s">
        <v>224</v>
      </c>
      <c r="N313" s="16">
        <v>2024</v>
      </c>
      <c r="O313" s="16">
        <v>2025</v>
      </c>
      <c r="P313" s="105">
        <v>20</v>
      </c>
      <c r="Q313" s="105" t="s">
        <v>257</v>
      </c>
      <c r="R313" s="17">
        <f t="shared" si="9"/>
        <v>2035</v>
      </c>
      <c r="S313" s="16" t="s">
        <v>63</v>
      </c>
      <c r="T313" s="16"/>
      <c r="U313" s="17">
        <f t="shared" si="7"/>
        <v>2035</v>
      </c>
      <c r="V313" s="393"/>
      <c r="W313" s="393"/>
      <c r="X313" s="393"/>
      <c r="Y313" s="393"/>
    </row>
    <row r="314" spans="1:25" s="2" customFormat="1" ht="30.2" customHeight="1" x14ac:dyDescent="0.2">
      <c r="A314" s="397"/>
      <c r="B314" s="397"/>
      <c r="C314" s="393"/>
      <c r="D314" s="393"/>
      <c r="E314" s="397"/>
      <c r="F314" s="68" t="s">
        <v>88</v>
      </c>
      <c r="G314" s="396"/>
      <c r="H314" s="396"/>
      <c r="I314" s="396"/>
      <c r="J314" s="102" t="s">
        <v>453</v>
      </c>
      <c r="K314" s="103">
        <v>89</v>
      </c>
      <c r="L314" s="104">
        <v>4</v>
      </c>
      <c r="M314" s="67" t="s">
        <v>224</v>
      </c>
      <c r="N314" s="16">
        <v>2024</v>
      </c>
      <c r="O314" s="16">
        <v>2025</v>
      </c>
      <c r="P314" s="105">
        <v>20</v>
      </c>
      <c r="Q314" s="105" t="s">
        <v>257</v>
      </c>
      <c r="R314" s="17">
        <f t="shared" si="9"/>
        <v>2035</v>
      </c>
      <c r="S314" s="16" t="s">
        <v>63</v>
      </c>
      <c r="T314" s="16"/>
      <c r="U314" s="17">
        <f t="shared" si="7"/>
        <v>2035</v>
      </c>
      <c r="V314" s="393"/>
      <c r="W314" s="393"/>
      <c r="X314" s="393"/>
      <c r="Y314" s="393"/>
    </row>
    <row r="315" spans="1:25" s="2" customFormat="1" ht="30.2" customHeight="1" x14ac:dyDescent="0.2">
      <c r="A315" s="397"/>
      <c r="B315" s="397"/>
      <c r="C315" s="393"/>
      <c r="D315" s="68" t="s">
        <v>454</v>
      </c>
      <c r="E315" s="105" t="s">
        <v>413</v>
      </c>
      <c r="F315" s="68" t="s">
        <v>88</v>
      </c>
      <c r="G315" s="67" t="s">
        <v>354</v>
      </c>
      <c r="H315" s="67" t="s">
        <v>445</v>
      </c>
      <c r="I315" s="67" t="s">
        <v>272</v>
      </c>
      <c r="J315" s="106">
        <v>92.1</v>
      </c>
      <c r="K315" s="103">
        <v>108</v>
      </c>
      <c r="L315" s="104">
        <v>4</v>
      </c>
      <c r="M315" s="67" t="s">
        <v>224</v>
      </c>
      <c r="N315" s="16">
        <v>2024</v>
      </c>
      <c r="O315" s="16">
        <v>2025</v>
      </c>
      <c r="P315" s="105">
        <v>20</v>
      </c>
      <c r="Q315" s="105" t="s">
        <v>257</v>
      </c>
      <c r="R315" s="17">
        <f t="shared" si="9"/>
        <v>2035</v>
      </c>
      <c r="S315" s="16" t="s">
        <v>63</v>
      </c>
      <c r="T315" s="16"/>
      <c r="U315" s="17">
        <f t="shared" si="7"/>
        <v>2035</v>
      </c>
      <c r="V315" s="393"/>
      <c r="W315" s="393"/>
      <c r="X315" s="393"/>
      <c r="Y315" s="393"/>
    </row>
    <row r="316" spans="1:25" s="2" customFormat="1" ht="30.2" customHeight="1" x14ac:dyDescent="0.2">
      <c r="A316" s="397"/>
      <c r="B316" s="397"/>
      <c r="C316" s="393"/>
      <c r="D316" s="68" t="s">
        <v>455</v>
      </c>
      <c r="E316" s="68" t="s">
        <v>413</v>
      </c>
      <c r="F316" s="68" t="s">
        <v>88</v>
      </c>
      <c r="G316" s="67" t="s">
        <v>354</v>
      </c>
      <c r="H316" s="67" t="s">
        <v>445</v>
      </c>
      <c r="I316" s="67" t="s">
        <v>272</v>
      </c>
      <c r="J316" s="106">
        <v>4.3</v>
      </c>
      <c r="K316" s="103">
        <v>89</v>
      </c>
      <c r="L316" s="104">
        <v>4</v>
      </c>
      <c r="M316" s="67" t="s">
        <v>224</v>
      </c>
      <c r="N316" s="16">
        <v>2024</v>
      </c>
      <c r="O316" s="16">
        <v>2025</v>
      </c>
      <c r="P316" s="105">
        <v>20</v>
      </c>
      <c r="Q316" s="105" t="s">
        <v>257</v>
      </c>
      <c r="R316" s="17">
        <f t="shared" si="9"/>
        <v>2035</v>
      </c>
      <c r="S316" s="16" t="s">
        <v>63</v>
      </c>
      <c r="T316" s="16"/>
      <c r="U316" s="17">
        <f t="shared" si="7"/>
        <v>2035</v>
      </c>
      <c r="V316" s="393"/>
      <c r="W316" s="393"/>
      <c r="X316" s="393"/>
      <c r="Y316" s="393"/>
    </row>
    <row r="317" spans="1:25" s="2" customFormat="1" ht="30.2" customHeight="1" x14ac:dyDescent="0.2">
      <c r="A317" s="397"/>
      <c r="B317" s="397"/>
      <c r="C317" s="393"/>
      <c r="D317" s="68" t="s">
        <v>456</v>
      </c>
      <c r="E317" s="105" t="s">
        <v>413</v>
      </c>
      <c r="F317" s="68" t="s">
        <v>88</v>
      </c>
      <c r="G317" s="105">
        <v>1.8</v>
      </c>
      <c r="H317" s="67" t="s">
        <v>445</v>
      </c>
      <c r="I317" s="67" t="s">
        <v>272</v>
      </c>
      <c r="J317" s="102">
        <v>10.6</v>
      </c>
      <c r="K317" s="109">
        <v>108</v>
      </c>
      <c r="L317" s="102">
        <v>4</v>
      </c>
      <c r="M317" s="67" t="s">
        <v>224</v>
      </c>
      <c r="N317" s="16">
        <v>2024</v>
      </c>
      <c r="O317" s="16">
        <v>2025</v>
      </c>
      <c r="P317" s="105">
        <v>20</v>
      </c>
      <c r="Q317" s="105" t="s">
        <v>257</v>
      </c>
      <c r="R317" s="17">
        <f t="shared" si="9"/>
        <v>2035</v>
      </c>
      <c r="S317" s="16" t="s">
        <v>63</v>
      </c>
      <c r="T317" s="16"/>
      <c r="U317" s="17">
        <f t="shared" si="7"/>
        <v>2035</v>
      </c>
      <c r="V317" s="393"/>
      <c r="W317" s="393"/>
      <c r="X317" s="393"/>
      <c r="Y317" s="393"/>
    </row>
    <row r="318" spans="1:25" s="2" customFormat="1" ht="30.2" customHeight="1" x14ac:dyDescent="0.2">
      <c r="A318" s="397"/>
      <c r="B318" s="397"/>
      <c r="C318" s="393"/>
      <c r="D318" s="68" t="s">
        <v>457</v>
      </c>
      <c r="E318" s="105" t="s">
        <v>413</v>
      </c>
      <c r="F318" s="68" t="s">
        <v>88</v>
      </c>
      <c r="G318" s="105">
        <v>1.8</v>
      </c>
      <c r="H318" s="67" t="s">
        <v>445</v>
      </c>
      <c r="I318" s="67" t="s">
        <v>272</v>
      </c>
      <c r="J318" s="102">
        <v>3.9</v>
      </c>
      <c r="K318" s="109">
        <v>108</v>
      </c>
      <c r="L318" s="102">
        <v>4</v>
      </c>
      <c r="M318" s="67" t="s">
        <v>224</v>
      </c>
      <c r="N318" s="16">
        <v>2024</v>
      </c>
      <c r="O318" s="16">
        <v>2025</v>
      </c>
      <c r="P318" s="105">
        <v>20</v>
      </c>
      <c r="Q318" s="105" t="s">
        <v>257</v>
      </c>
      <c r="R318" s="17">
        <f t="shared" si="9"/>
        <v>2035</v>
      </c>
      <c r="S318" s="16" t="s">
        <v>63</v>
      </c>
      <c r="T318" s="16"/>
      <c r="U318" s="17">
        <f t="shared" si="7"/>
        <v>2035</v>
      </c>
      <c r="V318" s="393"/>
      <c r="W318" s="393"/>
      <c r="X318" s="393"/>
      <c r="Y318" s="393"/>
    </row>
    <row r="319" spans="1:25" s="2" customFormat="1" ht="30.2" customHeight="1" x14ac:dyDescent="0.2">
      <c r="A319" s="397"/>
      <c r="B319" s="397"/>
      <c r="C319" s="393"/>
      <c r="D319" s="68" t="s">
        <v>458</v>
      </c>
      <c r="E319" s="105" t="s">
        <v>413</v>
      </c>
      <c r="F319" s="68" t="s">
        <v>88</v>
      </c>
      <c r="G319" s="105">
        <v>1.8</v>
      </c>
      <c r="H319" s="67" t="s">
        <v>445</v>
      </c>
      <c r="I319" s="67" t="s">
        <v>272</v>
      </c>
      <c r="J319" s="102">
        <v>2.8</v>
      </c>
      <c r="K319" s="109">
        <v>108</v>
      </c>
      <c r="L319" s="102">
        <v>4</v>
      </c>
      <c r="M319" s="67" t="s">
        <v>224</v>
      </c>
      <c r="N319" s="16">
        <v>2024</v>
      </c>
      <c r="O319" s="16">
        <v>2025</v>
      </c>
      <c r="P319" s="105">
        <v>20</v>
      </c>
      <c r="Q319" s="105" t="s">
        <v>257</v>
      </c>
      <c r="R319" s="17">
        <f t="shared" si="9"/>
        <v>2035</v>
      </c>
      <c r="S319" s="16" t="s">
        <v>63</v>
      </c>
      <c r="T319" s="16"/>
      <c r="U319" s="17">
        <f t="shared" ref="U319:U400" si="10">IFERROR(IF(S319="",R319,S319+T319),R319)</f>
        <v>2035</v>
      </c>
      <c r="V319" s="393"/>
      <c r="W319" s="393"/>
      <c r="X319" s="393"/>
      <c r="Y319" s="393"/>
    </row>
    <row r="320" spans="1:25" s="2" customFormat="1" ht="30.2" customHeight="1" x14ac:dyDescent="0.2">
      <c r="A320" s="397"/>
      <c r="B320" s="397"/>
      <c r="C320" s="393"/>
      <c r="D320" s="68" t="s">
        <v>459</v>
      </c>
      <c r="E320" s="105" t="s">
        <v>413</v>
      </c>
      <c r="F320" s="68" t="s">
        <v>88</v>
      </c>
      <c r="G320" s="105">
        <v>1.8</v>
      </c>
      <c r="H320" s="67" t="s">
        <v>445</v>
      </c>
      <c r="I320" s="67" t="s">
        <v>272</v>
      </c>
      <c r="J320" s="102">
        <v>2.8</v>
      </c>
      <c r="K320" s="109">
        <v>108</v>
      </c>
      <c r="L320" s="102">
        <v>4</v>
      </c>
      <c r="M320" s="67" t="s">
        <v>224</v>
      </c>
      <c r="N320" s="16">
        <v>2024</v>
      </c>
      <c r="O320" s="16">
        <v>2025</v>
      </c>
      <c r="P320" s="105">
        <v>20</v>
      </c>
      <c r="Q320" s="105" t="s">
        <v>257</v>
      </c>
      <c r="R320" s="17">
        <f t="shared" si="9"/>
        <v>2035</v>
      </c>
      <c r="S320" s="16" t="s">
        <v>63</v>
      </c>
      <c r="T320" s="16"/>
      <c r="U320" s="17">
        <f t="shared" si="10"/>
        <v>2035</v>
      </c>
      <c r="V320" s="393"/>
      <c r="W320" s="393"/>
      <c r="X320" s="393"/>
      <c r="Y320" s="393"/>
    </row>
    <row r="321" spans="1:25" s="2" customFormat="1" ht="30.2" customHeight="1" x14ac:dyDescent="0.2">
      <c r="A321" s="397"/>
      <c r="B321" s="397"/>
      <c r="C321" s="393"/>
      <c r="D321" s="68" t="s">
        <v>460</v>
      </c>
      <c r="E321" s="105" t="s">
        <v>413</v>
      </c>
      <c r="F321" s="68" t="s">
        <v>88</v>
      </c>
      <c r="G321" s="105">
        <v>1.8</v>
      </c>
      <c r="H321" s="67" t="s">
        <v>445</v>
      </c>
      <c r="I321" s="67" t="s">
        <v>272</v>
      </c>
      <c r="J321" s="102">
        <v>2.9</v>
      </c>
      <c r="K321" s="109">
        <v>108</v>
      </c>
      <c r="L321" s="102">
        <v>4</v>
      </c>
      <c r="M321" s="67" t="s">
        <v>224</v>
      </c>
      <c r="N321" s="16">
        <v>2024</v>
      </c>
      <c r="O321" s="16">
        <v>2025</v>
      </c>
      <c r="P321" s="105">
        <v>20</v>
      </c>
      <c r="Q321" s="105" t="s">
        <v>257</v>
      </c>
      <c r="R321" s="17">
        <f t="shared" si="9"/>
        <v>2035</v>
      </c>
      <c r="S321" s="16" t="s">
        <v>63</v>
      </c>
      <c r="T321" s="16"/>
      <c r="U321" s="17">
        <f t="shared" si="10"/>
        <v>2035</v>
      </c>
      <c r="V321" s="393"/>
      <c r="W321" s="393"/>
      <c r="X321" s="393"/>
      <c r="Y321" s="393"/>
    </row>
    <row r="322" spans="1:25" s="2" customFormat="1" ht="30.2" customHeight="1" x14ac:dyDescent="0.2">
      <c r="A322" s="397"/>
      <c r="B322" s="397"/>
      <c r="C322" s="393"/>
      <c r="D322" s="68" t="s">
        <v>461</v>
      </c>
      <c r="E322" s="105" t="s">
        <v>413</v>
      </c>
      <c r="F322" s="68" t="s">
        <v>88</v>
      </c>
      <c r="G322" s="105">
        <v>1.8</v>
      </c>
      <c r="H322" s="67" t="s">
        <v>445</v>
      </c>
      <c r="I322" s="67" t="s">
        <v>272</v>
      </c>
      <c r="J322" s="102">
        <v>2.8</v>
      </c>
      <c r="K322" s="109">
        <v>108</v>
      </c>
      <c r="L322" s="102">
        <v>4</v>
      </c>
      <c r="M322" s="67" t="s">
        <v>224</v>
      </c>
      <c r="N322" s="16">
        <v>2024</v>
      </c>
      <c r="O322" s="16">
        <v>2025</v>
      </c>
      <c r="P322" s="105">
        <v>20</v>
      </c>
      <c r="Q322" s="105" t="s">
        <v>257</v>
      </c>
      <c r="R322" s="17">
        <f t="shared" si="9"/>
        <v>2035</v>
      </c>
      <c r="S322" s="16" t="s">
        <v>63</v>
      </c>
      <c r="T322" s="16"/>
      <c r="U322" s="17">
        <f t="shared" si="10"/>
        <v>2035</v>
      </c>
      <c r="V322" s="393"/>
      <c r="W322" s="393"/>
      <c r="X322" s="393"/>
      <c r="Y322" s="393"/>
    </row>
    <row r="323" spans="1:25" s="2" customFormat="1" ht="30.2" customHeight="1" x14ac:dyDescent="0.2">
      <c r="A323" s="397"/>
      <c r="B323" s="397"/>
      <c r="C323" s="393"/>
      <c r="D323" s="68" t="s">
        <v>462</v>
      </c>
      <c r="E323" s="68" t="s">
        <v>413</v>
      </c>
      <c r="F323" s="68" t="s">
        <v>88</v>
      </c>
      <c r="G323" s="67" t="s">
        <v>354</v>
      </c>
      <c r="H323" s="67" t="s">
        <v>445</v>
      </c>
      <c r="I323" s="67" t="s">
        <v>272</v>
      </c>
      <c r="J323" s="106">
        <v>0.3</v>
      </c>
      <c r="K323" s="103">
        <v>32</v>
      </c>
      <c r="L323" s="104">
        <v>3.5</v>
      </c>
      <c r="M323" s="67" t="s">
        <v>224</v>
      </c>
      <c r="N323" s="16">
        <v>2024</v>
      </c>
      <c r="O323" s="16">
        <v>2025</v>
      </c>
      <c r="P323" s="105">
        <v>20</v>
      </c>
      <c r="Q323" s="105" t="s">
        <v>257</v>
      </c>
      <c r="R323" s="17">
        <f t="shared" si="9"/>
        <v>2035</v>
      </c>
      <c r="S323" s="16" t="s">
        <v>63</v>
      </c>
      <c r="T323" s="16"/>
      <c r="U323" s="17">
        <f t="shared" si="10"/>
        <v>2035</v>
      </c>
      <c r="V323" s="393"/>
      <c r="W323" s="393"/>
      <c r="X323" s="393"/>
      <c r="Y323" s="393"/>
    </row>
    <row r="324" spans="1:25" s="2" customFormat="1" ht="30.2" customHeight="1" x14ac:dyDescent="0.2">
      <c r="A324" s="397"/>
      <c r="B324" s="397"/>
      <c r="C324" s="393"/>
      <c r="D324" s="68" t="s">
        <v>463</v>
      </c>
      <c r="E324" s="68" t="s">
        <v>413</v>
      </c>
      <c r="F324" s="68" t="s">
        <v>88</v>
      </c>
      <c r="G324" s="67" t="s">
        <v>354</v>
      </c>
      <c r="H324" s="67" t="s">
        <v>445</v>
      </c>
      <c r="I324" s="67" t="s">
        <v>272</v>
      </c>
      <c r="J324" s="106">
        <v>0.5</v>
      </c>
      <c r="K324" s="103">
        <v>32</v>
      </c>
      <c r="L324" s="104">
        <v>3.5</v>
      </c>
      <c r="M324" s="67" t="s">
        <v>224</v>
      </c>
      <c r="N324" s="16">
        <v>2024</v>
      </c>
      <c r="O324" s="16">
        <v>2025</v>
      </c>
      <c r="P324" s="105">
        <v>20</v>
      </c>
      <c r="Q324" s="105" t="s">
        <v>257</v>
      </c>
      <c r="R324" s="17">
        <f t="shared" si="9"/>
        <v>2035</v>
      </c>
      <c r="S324" s="16" t="s">
        <v>63</v>
      </c>
      <c r="T324" s="16"/>
      <c r="U324" s="17">
        <f t="shared" si="10"/>
        <v>2035</v>
      </c>
      <c r="V324" s="393"/>
      <c r="W324" s="393"/>
      <c r="X324" s="393"/>
      <c r="Y324" s="393"/>
    </row>
    <row r="325" spans="1:25" s="2" customFormat="1" ht="30.2" customHeight="1" x14ac:dyDescent="0.2">
      <c r="A325" s="397"/>
      <c r="B325" s="397"/>
      <c r="C325" s="393"/>
      <c r="D325" s="68" t="s">
        <v>464</v>
      </c>
      <c r="E325" s="68" t="s">
        <v>413</v>
      </c>
      <c r="F325" s="68" t="s">
        <v>88</v>
      </c>
      <c r="G325" s="67" t="s">
        <v>354</v>
      </c>
      <c r="H325" s="67" t="s">
        <v>445</v>
      </c>
      <c r="I325" s="67" t="s">
        <v>272</v>
      </c>
      <c r="J325" s="106">
        <v>0.3</v>
      </c>
      <c r="K325" s="103">
        <v>32</v>
      </c>
      <c r="L325" s="104">
        <v>3.5</v>
      </c>
      <c r="M325" s="67" t="s">
        <v>224</v>
      </c>
      <c r="N325" s="16">
        <v>2024</v>
      </c>
      <c r="O325" s="16">
        <v>2025</v>
      </c>
      <c r="P325" s="105">
        <v>20</v>
      </c>
      <c r="Q325" s="105" t="s">
        <v>257</v>
      </c>
      <c r="R325" s="17">
        <f t="shared" si="9"/>
        <v>2035</v>
      </c>
      <c r="S325" s="16" t="s">
        <v>63</v>
      </c>
      <c r="T325" s="16"/>
      <c r="U325" s="17">
        <f t="shared" si="10"/>
        <v>2035</v>
      </c>
      <c r="V325" s="393"/>
      <c r="W325" s="393"/>
      <c r="X325" s="393"/>
      <c r="Y325" s="393"/>
    </row>
    <row r="326" spans="1:25" s="2" customFormat="1" ht="30.2" customHeight="1" x14ac:dyDescent="0.2">
      <c r="A326" s="397"/>
      <c r="B326" s="397"/>
      <c r="C326" s="393"/>
      <c r="D326" s="68" t="s">
        <v>465</v>
      </c>
      <c r="E326" s="68" t="s">
        <v>413</v>
      </c>
      <c r="F326" s="68" t="s">
        <v>88</v>
      </c>
      <c r="G326" s="67" t="s">
        <v>354</v>
      </c>
      <c r="H326" s="67" t="s">
        <v>445</v>
      </c>
      <c r="I326" s="67" t="s">
        <v>272</v>
      </c>
      <c r="J326" s="106">
        <v>0.3</v>
      </c>
      <c r="K326" s="103">
        <v>32</v>
      </c>
      <c r="L326" s="104">
        <v>3.5</v>
      </c>
      <c r="M326" s="67" t="s">
        <v>224</v>
      </c>
      <c r="N326" s="16">
        <v>2024</v>
      </c>
      <c r="O326" s="16">
        <v>2025</v>
      </c>
      <c r="P326" s="105">
        <v>20</v>
      </c>
      <c r="Q326" s="105" t="s">
        <v>257</v>
      </c>
      <c r="R326" s="17">
        <f t="shared" si="9"/>
        <v>2035</v>
      </c>
      <c r="S326" s="16" t="s">
        <v>63</v>
      </c>
      <c r="T326" s="16"/>
      <c r="U326" s="17">
        <f t="shared" si="10"/>
        <v>2035</v>
      </c>
      <c r="V326" s="393"/>
      <c r="W326" s="393"/>
      <c r="X326" s="393"/>
      <c r="Y326" s="393"/>
    </row>
    <row r="327" spans="1:25" s="2" customFormat="1" ht="30.2" customHeight="1" x14ac:dyDescent="0.2">
      <c r="A327" s="397"/>
      <c r="B327" s="397"/>
      <c r="C327" s="393"/>
      <c r="D327" s="393" t="s">
        <v>466</v>
      </c>
      <c r="E327" s="393" t="s">
        <v>413</v>
      </c>
      <c r="F327" s="68" t="s">
        <v>88</v>
      </c>
      <c r="G327" s="396" t="s">
        <v>354</v>
      </c>
      <c r="H327" s="396" t="s">
        <v>445</v>
      </c>
      <c r="I327" s="396" t="s">
        <v>272</v>
      </c>
      <c r="J327" s="106">
        <v>1.2</v>
      </c>
      <c r="K327" s="103">
        <v>32</v>
      </c>
      <c r="L327" s="104">
        <v>3.5</v>
      </c>
      <c r="M327" s="67" t="s">
        <v>224</v>
      </c>
      <c r="N327" s="16">
        <v>2024</v>
      </c>
      <c r="O327" s="16">
        <v>2025</v>
      </c>
      <c r="P327" s="105">
        <v>20</v>
      </c>
      <c r="Q327" s="105" t="s">
        <v>257</v>
      </c>
      <c r="R327" s="17">
        <f t="shared" si="9"/>
        <v>2035</v>
      </c>
      <c r="S327" s="16" t="s">
        <v>63</v>
      </c>
      <c r="T327" s="16"/>
      <c r="U327" s="17">
        <f t="shared" si="10"/>
        <v>2035</v>
      </c>
      <c r="V327" s="393"/>
      <c r="W327" s="393"/>
      <c r="X327" s="393"/>
      <c r="Y327" s="393"/>
    </row>
    <row r="328" spans="1:25" s="2" customFormat="1" ht="30.2" customHeight="1" x14ac:dyDescent="0.2">
      <c r="A328" s="397"/>
      <c r="B328" s="397"/>
      <c r="C328" s="393"/>
      <c r="D328" s="393"/>
      <c r="E328" s="393"/>
      <c r="F328" s="68" t="s">
        <v>88</v>
      </c>
      <c r="G328" s="396"/>
      <c r="H328" s="396"/>
      <c r="I328" s="396"/>
      <c r="J328" s="106">
        <v>0.1</v>
      </c>
      <c r="K328" s="103">
        <v>18</v>
      </c>
      <c r="L328" s="104">
        <v>3.5</v>
      </c>
      <c r="M328" s="67" t="s">
        <v>224</v>
      </c>
      <c r="N328" s="16">
        <v>2024</v>
      </c>
      <c r="O328" s="16">
        <v>2025</v>
      </c>
      <c r="P328" s="105">
        <v>20</v>
      </c>
      <c r="Q328" s="105" t="s">
        <v>257</v>
      </c>
      <c r="R328" s="17">
        <f t="shared" si="9"/>
        <v>2035</v>
      </c>
      <c r="S328" s="16" t="s">
        <v>63</v>
      </c>
      <c r="T328" s="16"/>
      <c r="U328" s="17">
        <f t="shared" si="10"/>
        <v>2035</v>
      </c>
      <c r="V328" s="393"/>
      <c r="W328" s="393"/>
      <c r="X328" s="393"/>
      <c r="Y328" s="393"/>
    </row>
    <row r="329" spans="1:25" s="2" customFormat="1" ht="30.2" customHeight="1" x14ac:dyDescent="0.2">
      <c r="A329" s="397"/>
      <c r="B329" s="397"/>
      <c r="C329" s="393"/>
      <c r="D329" s="68" t="s">
        <v>467</v>
      </c>
      <c r="E329" s="68" t="s">
        <v>413</v>
      </c>
      <c r="F329" s="68" t="s">
        <v>88</v>
      </c>
      <c r="G329" s="67" t="s">
        <v>354</v>
      </c>
      <c r="H329" s="67" t="s">
        <v>445</v>
      </c>
      <c r="I329" s="67" t="s">
        <v>272</v>
      </c>
      <c r="J329" s="106">
        <v>4.5</v>
      </c>
      <c r="K329" s="103">
        <v>108</v>
      </c>
      <c r="L329" s="104">
        <v>4</v>
      </c>
      <c r="M329" s="67" t="s">
        <v>224</v>
      </c>
      <c r="N329" s="16">
        <v>2024</v>
      </c>
      <c r="O329" s="16">
        <v>2025</v>
      </c>
      <c r="P329" s="105">
        <v>20</v>
      </c>
      <c r="Q329" s="105" t="s">
        <v>257</v>
      </c>
      <c r="R329" s="17">
        <f t="shared" si="9"/>
        <v>2035</v>
      </c>
      <c r="S329" s="16" t="s">
        <v>63</v>
      </c>
      <c r="T329" s="16"/>
      <c r="U329" s="17">
        <f t="shared" si="10"/>
        <v>2035</v>
      </c>
      <c r="V329" s="393"/>
      <c r="W329" s="393"/>
      <c r="X329" s="393"/>
      <c r="Y329" s="393"/>
    </row>
    <row r="330" spans="1:25" s="2" customFormat="1" ht="30.2" customHeight="1" x14ac:dyDescent="0.2">
      <c r="A330" s="397"/>
      <c r="B330" s="397"/>
      <c r="C330" s="393"/>
      <c r="D330" s="393" t="s">
        <v>468</v>
      </c>
      <c r="E330" s="393" t="s">
        <v>413</v>
      </c>
      <c r="F330" s="68" t="s">
        <v>88</v>
      </c>
      <c r="G330" s="396" t="s">
        <v>354</v>
      </c>
      <c r="H330" s="396" t="s">
        <v>445</v>
      </c>
      <c r="I330" s="396" t="s">
        <v>272</v>
      </c>
      <c r="J330" s="106">
        <v>6.8</v>
      </c>
      <c r="K330" s="103">
        <v>89</v>
      </c>
      <c r="L330" s="104">
        <v>4</v>
      </c>
      <c r="M330" s="67" t="s">
        <v>224</v>
      </c>
      <c r="N330" s="16">
        <v>2024</v>
      </c>
      <c r="O330" s="16">
        <v>2025</v>
      </c>
      <c r="P330" s="105">
        <v>20</v>
      </c>
      <c r="Q330" s="105" t="s">
        <v>257</v>
      </c>
      <c r="R330" s="17">
        <f t="shared" ref="R330:R393" si="11">IF(M330="","",M330+P330)</f>
        <v>2035</v>
      </c>
      <c r="S330" s="16" t="s">
        <v>63</v>
      </c>
      <c r="T330" s="16"/>
      <c r="U330" s="17">
        <f t="shared" si="10"/>
        <v>2035</v>
      </c>
      <c r="V330" s="393"/>
      <c r="W330" s="393"/>
      <c r="X330" s="393"/>
      <c r="Y330" s="393"/>
    </row>
    <row r="331" spans="1:25" s="2" customFormat="1" ht="30.2" customHeight="1" x14ac:dyDescent="0.2">
      <c r="A331" s="397"/>
      <c r="B331" s="397"/>
      <c r="C331" s="393"/>
      <c r="D331" s="393"/>
      <c r="E331" s="393"/>
      <c r="F331" s="68" t="s">
        <v>88</v>
      </c>
      <c r="G331" s="396"/>
      <c r="H331" s="396"/>
      <c r="I331" s="396"/>
      <c r="J331" s="106">
        <v>0.2</v>
      </c>
      <c r="K331" s="103">
        <v>57</v>
      </c>
      <c r="L331" s="104">
        <v>4</v>
      </c>
      <c r="M331" s="67" t="s">
        <v>224</v>
      </c>
      <c r="N331" s="16">
        <v>2024</v>
      </c>
      <c r="O331" s="16">
        <v>2025</v>
      </c>
      <c r="P331" s="105">
        <v>20</v>
      </c>
      <c r="Q331" s="105" t="s">
        <v>257</v>
      </c>
      <c r="R331" s="17">
        <f t="shared" si="11"/>
        <v>2035</v>
      </c>
      <c r="S331" s="16" t="s">
        <v>63</v>
      </c>
      <c r="T331" s="16"/>
      <c r="U331" s="17">
        <f t="shared" si="10"/>
        <v>2035</v>
      </c>
      <c r="V331" s="393"/>
      <c r="W331" s="393"/>
      <c r="X331" s="393"/>
      <c r="Y331" s="393"/>
    </row>
    <row r="332" spans="1:25" s="2" customFormat="1" ht="30.2" customHeight="1" x14ac:dyDescent="0.2">
      <c r="A332" s="397"/>
      <c r="B332" s="397"/>
      <c r="C332" s="393"/>
      <c r="D332" s="393"/>
      <c r="E332" s="393"/>
      <c r="F332" s="68" t="s">
        <v>88</v>
      </c>
      <c r="G332" s="396"/>
      <c r="H332" s="396"/>
      <c r="I332" s="396"/>
      <c r="J332" s="106">
        <v>2.8</v>
      </c>
      <c r="K332" s="103">
        <v>32</v>
      </c>
      <c r="L332" s="104">
        <v>3.5</v>
      </c>
      <c r="M332" s="67" t="s">
        <v>224</v>
      </c>
      <c r="N332" s="16">
        <v>2024</v>
      </c>
      <c r="O332" s="16">
        <v>2025</v>
      </c>
      <c r="P332" s="105">
        <v>20</v>
      </c>
      <c r="Q332" s="105" t="s">
        <v>257</v>
      </c>
      <c r="R332" s="17">
        <f t="shared" si="11"/>
        <v>2035</v>
      </c>
      <c r="S332" s="16" t="s">
        <v>63</v>
      </c>
      <c r="T332" s="16"/>
      <c r="U332" s="17">
        <f t="shared" si="10"/>
        <v>2035</v>
      </c>
      <c r="V332" s="393"/>
      <c r="W332" s="393"/>
      <c r="X332" s="393"/>
      <c r="Y332" s="393"/>
    </row>
    <row r="333" spans="1:25" s="2" customFormat="1" ht="30.2" customHeight="1" x14ac:dyDescent="0.2">
      <c r="A333" s="397"/>
      <c r="B333" s="397"/>
      <c r="C333" s="393"/>
      <c r="D333" s="393" t="s">
        <v>469</v>
      </c>
      <c r="E333" s="393" t="s">
        <v>413</v>
      </c>
      <c r="F333" s="68" t="s">
        <v>88</v>
      </c>
      <c r="G333" s="396" t="s">
        <v>354</v>
      </c>
      <c r="H333" s="396" t="s">
        <v>445</v>
      </c>
      <c r="I333" s="396" t="s">
        <v>272</v>
      </c>
      <c r="J333" s="106">
        <v>6.5</v>
      </c>
      <c r="K333" s="103">
        <v>89</v>
      </c>
      <c r="L333" s="104">
        <v>4</v>
      </c>
      <c r="M333" s="67" t="s">
        <v>224</v>
      </c>
      <c r="N333" s="16">
        <v>2024</v>
      </c>
      <c r="O333" s="16">
        <v>2025</v>
      </c>
      <c r="P333" s="105">
        <v>20</v>
      </c>
      <c r="Q333" s="105" t="s">
        <v>257</v>
      </c>
      <c r="R333" s="17">
        <f t="shared" si="11"/>
        <v>2035</v>
      </c>
      <c r="S333" s="16" t="s">
        <v>63</v>
      </c>
      <c r="T333" s="16"/>
      <c r="U333" s="17">
        <f t="shared" si="10"/>
        <v>2035</v>
      </c>
      <c r="V333" s="393"/>
      <c r="W333" s="393"/>
      <c r="X333" s="393"/>
      <c r="Y333" s="393"/>
    </row>
    <row r="334" spans="1:25" s="2" customFormat="1" ht="30.2" customHeight="1" x14ac:dyDescent="0.2">
      <c r="A334" s="397"/>
      <c r="B334" s="397"/>
      <c r="C334" s="393"/>
      <c r="D334" s="393"/>
      <c r="E334" s="393"/>
      <c r="F334" s="68" t="s">
        <v>88</v>
      </c>
      <c r="G334" s="396"/>
      <c r="H334" s="396"/>
      <c r="I334" s="396"/>
      <c r="J334" s="106">
        <v>0.2</v>
      </c>
      <c r="K334" s="103">
        <v>57</v>
      </c>
      <c r="L334" s="104">
        <v>4</v>
      </c>
      <c r="M334" s="67" t="s">
        <v>224</v>
      </c>
      <c r="N334" s="16">
        <v>2024</v>
      </c>
      <c r="O334" s="16">
        <v>2025</v>
      </c>
      <c r="P334" s="105">
        <v>20</v>
      </c>
      <c r="Q334" s="105" t="s">
        <v>257</v>
      </c>
      <c r="R334" s="17">
        <f t="shared" si="11"/>
        <v>2035</v>
      </c>
      <c r="S334" s="16" t="s">
        <v>63</v>
      </c>
      <c r="T334" s="16"/>
      <c r="U334" s="17">
        <f t="shared" si="10"/>
        <v>2035</v>
      </c>
      <c r="V334" s="393"/>
      <c r="W334" s="393"/>
      <c r="X334" s="393"/>
      <c r="Y334" s="393"/>
    </row>
    <row r="335" spans="1:25" s="2" customFormat="1" ht="30.2" customHeight="1" x14ac:dyDescent="0.2">
      <c r="A335" s="397"/>
      <c r="B335" s="397"/>
      <c r="C335" s="393"/>
      <c r="D335" s="393"/>
      <c r="E335" s="393"/>
      <c r="F335" s="68" t="s">
        <v>88</v>
      </c>
      <c r="G335" s="396"/>
      <c r="H335" s="396"/>
      <c r="I335" s="396"/>
      <c r="J335" s="106">
        <v>2.7</v>
      </c>
      <c r="K335" s="103">
        <v>32</v>
      </c>
      <c r="L335" s="104">
        <v>3.5</v>
      </c>
      <c r="M335" s="67" t="s">
        <v>224</v>
      </c>
      <c r="N335" s="16">
        <v>2024</v>
      </c>
      <c r="O335" s="16">
        <v>2025</v>
      </c>
      <c r="P335" s="105">
        <v>20</v>
      </c>
      <c r="Q335" s="105" t="s">
        <v>257</v>
      </c>
      <c r="R335" s="17">
        <f t="shared" si="11"/>
        <v>2035</v>
      </c>
      <c r="S335" s="16" t="s">
        <v>63</v>
      </c>
      <c r="T335" s="16"/>
      <c r="U335" s="17">
        <f t="shared" si="10"/>
        <v>2035</v>
      </c>
      <c r="V335" s="393"/>
      <c r="W335" s="393"/>
      <c r="X335" s="393"/>
      <c r="Y335" s="393"/>
    </row>
    <row r="336" spans="1:25" s="2" customFormat="1" ht="30.2" customHeight="1" x14ac:dyDescent="0.2">
      <c r="A336" s="397"/>
      <c r="B336" s="397"/>
      <c r="C336" s="393"/>
      <c r="D336" s="393" t="s">
        <v>470</v>
      </c>
      <c r="E336" s="393" t="s">
        <v>413</v>
      </c>
      <c r="F336" s="68" t="s">
        <v>88</v>
      </c>
      <c r="G336" s="396" t="s">
        <v>354</v>
      </c>
      <c r="H336" s="396" t="s">
        <v>445</v>
      </c>
      <c r="I336" s="396" t="s">
        <v>272</v>
      </c>
      <c r="J336" s="106">
        <v>1.2</v>
      </c>
      <c r="K336" s="103">
        <v>32</v>
      </c>
      <c r="L336" s="104">
        <v>3.5</v>
      </c>
      <c r="M336" s="67" t="s">
        <v>224</v>
      </c>
      <c r="N336" s="16">
        <v>2024</v>
      </c>
      <c r="O336" s="16">
        <v>2025</v>
      </c>
      <c r="P336" s="105">
        <v>20</v>
      </c>
      <c r="Q336" s="105" t="s">
        <v>257</v>
      </c>
      <c r="R336" s="17">
        <f t="shared" si="11"/>
        <v>2035</v>
      </c>
      <c r="S336" s="16" t="s">
        <v>63</v>
      </c>
      <c r="T336" s="16"/>
      <c r="U336" s="17">
        <f t="shared" si="10"/>
        <v>2035</v>
      </c>
      <c r="V336" s="393"/>
      <c r="W336" s="393"/>
      <c r="X336" s="393"/>
      <c r="Y336" s="393"/>
    </row>
    <row r="337" spans="1:25" s="2" customFormat="1" ht="30.2" customHeight="1" x14ac:dyDescent="0.2">
      <c r="A337" s="397"/>
      <c r="B337" s="397"/>
      <c r="C337" s="393"/>
      <c r="D337" s="393"/>
      <c r="E337" s="393"/>
      <c r="F337" s="68" t="s">
        <v>88</v>
      </c>
      <c r="G337" s="396"/>
      <c r="H337" s="396"/>
      <c r="I337" s="396"/>
      <c r="J337" s="106">
        <v>0.1</v>
      </c>
      <c r="K337" s="103">
        <v>18</v>
      </c>
      <c r="L337" s="104">
        <v>3.5</v>
      </c>
      <c r="M337" s="67" t="s">
        <v>224</v>
      </c>
      <c r="N337" s="16">
        <v>2024</v>
      </c>
      <c r="O337" s="16">
        <v>2025</v>
      </c>
      <c r="P337" s="105">
        <v>20</v>
      </c>
      <c r="Q337" s="105" t="s">
        <v>257</v>
      </c>
      <c r="R337" s="17">
        <f t="shared" si="11"/>
        <v>2035</v>
      </c>
      <c r="S337" s="16" t="s">
        <v>63</v>
      </c>
      <c r="T337" s="16"/>
      <c r="U337" s="17">
        <f t="shared" si="10"/>
        <v>2035</v>
      </c>
      <c r="V337" s="393"/>
      <c r="W337" s="393"/>
      <c r="X337" s="393"/>
      <c r="Y337" s="393"/>
    </row>
    <row r="338" spans="1:25" s="2" customFormat="1" ht="30.2" customHeight="1" x14ac:dyDescent="0.2">
      <c r="A338" s="397"/>
      <c r="B338" s="397"/>
      <c r="C338" s="393"/>
      <c r="D338" s="68" t="s">
        <v>471</v>
      </c>
      <c r="E338" s="68" t="s">
        <v>413</v>
      </c>
      <c r="F338" s="68" t="s">
        <v>88</v>
      </c>
      <c r="G338" s="67" t="s">
        <v>354</v>
      </c>
      <c r="H338" s="67" t="s">
        <v>445</v>
      </c>
      <c r="I338" s="67" t="s">
        <v>272</v>
      </c>
      <c r="J338" s="106">
        <v>4.3</v>
      </c>
      <c r="K338" s="103">
        <v>89</v>
      </c>
      <c r="L338" s="104">
        <v>4</v>
      </c>
      <c r="M338" s="67" t="s">
        <v>224</v>
      </c>
      <c r="N338" s="16">
        <v>2024</v>
      </c>
      <c r="O338" s="16">
        <v>2025</v>
      </c>
      <c r="P338" s="105">
        <v>20</v>
      </c>
      <c r="Q338" s="105" t="s">
        <v>257</v>
      </c>
      <c r="R338" s="17">
        <f t="shared" si="11"/>
        <v>2035</v>
      </c>
      <c r="S338" s="16" t="s">
        <v>63</v>
      </c>
      <c r="T338" s="16"/>
      <c r="U338" s="17">
        <f t="shared" si="10"/>
        <v>2035</v>
      </c>
      <c r="V338" s="393"/>
      <c r="W338" s="393"/>
      <c r="X338" s="393"/>
      <c r="Y338" s="393"/>
    </row>
    <row r="339" spans="1:25" s="2" customFormat="1" ht="30.2" customHeight="1" x14ac:dyDescent="0.2">
      <c r="A339" s="397"/>
      <c r="B339" s="397"/>
      <c r="C339" s="393"/>
      <c r="D339" s="68" t="s">
        <v>472</v>
      </c>
      <c r="E339" s="68" t="s">
        <v>413</v>
      </c>
      <c r="F339" s="68" t="s">
        <v>88</v>
      </c>
      <c r="G339" s="67" t="s">
        <v>354</v>
      </c>
      <c r="H339" s="67" t="s">
        <v>445</v>
      </c>
      <c r="I339" s="67" t="s">
        <v>272</v>
      </c>
      <c r="J339" s="106">
        <v>3.3</v>
      </c>
      <c r="K339" s="103">
        <v>108</v>
      </c>
      <c r="L339" s="104">
        <v>4</v>
      </c>
      <c r="M339" s="67" t="s">
        <v>224</v>
      </c>
      <c r="N339" s="16">
        <v>2024</v>
      </c>
      <c r="O339" s="16">
        <v>2025</v>
      </c>
      <c r="P339" s="105">
        <v>20</v>
      </c>
      <c r="Q339" s="105" t="s">
        <v>257</v>
      </c>
      <c r="R339" s="17">
        <f t="shared" si="11"/>
        <v>2035</v>
      </c>
      <c r="S339" s="16" t="s">
        <v>63</v>
      </c>
      <c r="T339" s="16"/>
      <c r="U339" s="17">
        <f t="shared" si="10"/>
        <v>2035</v>
      </c>
      <c r="V339" s="393"/>
      <c r="W339" s="393"/>
      <c r="X339" s="393"/>
      <c r="Y339" s="393"/>
    </row>
    <row r="340" spans="1:25" s="2" customFormat="1" ht="30.2" customHeight="1" x14ac:dyDescent="0.2">
      <c r="A340" s="397"/>
      <c r="B340" s="397"/>
      <c r="C340" s="393"/>
      <c r="D340" s="68" t="s">
        <v>473</v>
      </c>
      <c r="E340" s="68" t="s">
        <v>413</v>
      </c>
      <c r="F340" s="68" t="s">
        <v>88</v>
      </c>
      <c r="G340" s="67" t="s">
        <v>354</v>
      </c>
      <c r="H340" s="67" t="s">
        <v>445</v>
      </c>
      <c r="I340" s="67" t="s">
        <v>272</v>
      </c>
      <c r="J340" s="106">
        <v>3.3</v>
      </c>
      <c r="K340" s="103">
        <v>108</v>
      </c>
      <c r="L340" s="104">
        <v>4</v>
      </c>
      <c r="M340" s="67" t="s">
        <v>224</v>
      </c>
      <c r="N340" s="16">
        <v>2024</v>
      </c>
      <c r="O340" s="16">
        <v>2025</v>
      </c>
      <c r="P340" s="105">
        <v>20</v>
      </c>
      <c r="Q340" s="105" t="s">
        <v>257</v>
      </c>
      <c r="R340" s="17">
        <f t="shared" si="11"/>
        <v>2035</v>
      </c>
      <c r="S340" s="16" t="s">
        <v>63</v>
      </c>
      <c r="T340" s="16"/>
      <c r="U340" s="17">
        <f t="shared" si="10"/>
        <v>2035</v>
      </c>
      <c r="V340" s="393"/>
      <c r="W340" s="393"/>
      <c r="X340" s="393"/>
      <c r="Y340" s="393"/>
    </row>
    <row r="341" spans="1:25" s="2" customFormat="1" ht="30.2" customHeight="1" x14ac:dyDescent="0.2">
      <c r="A341" s="397"/>
      <c r="B341" s="397"/>
      <c r="C341" s="393"/>
      <c r="D341" s="68" t="s">
        <v>474</v>
      </c>
      <c r="E341" s="68" t="s">
        <v>413</v>
      </c>
      <c r="F341" s="68" t="s">
        <v>88</v>
      </c>
      <c r="G341" s="67" t="s">
        <v>354</v>
      </c>
      <c r="H341" s="67" t="s">
        <v>445</v>
      </c>
      <c r="I341" s="67" t="s">
        <v>272</v>
      </c>
      <c r="J341" s="106">
        <v>3.3</v>
      </c>
      <c r="K341" s="103">
        <v>108</v>
      </c>
      <c r="L341" s="104">
        <v>4</v>
      </c>
      <c r="M341" s="67" t="s">
        <v>224</v>
      </c>
      <c r="N341" s="16">
        <v>2024</v>
      </c>
      <c r="O341" s="16">
        <v>2025</v>
      </c>
      <c r="P341" s="105">
        <v>20</v>
      </c>
      <c r="Q341" s="105" t="s">
        <v>257</v>
      </c>
      <c r="R341" s="17">
        <f t="shared" si="11"/>
        <v>2035</v>
      </c>
      <c r="S341" s="16" t="s">
        <v>63</v>
      </c>
      <c r="T341" s="16"/>
      <c r="U341" s="17">
        <f t="shared" si="10"/>
        <v>2035</v>
      </c>
      <c r="V341" s="393"/>
      <c r="W341" s="393"/>
      <c r="X341" s="393"/>
      <c r="Y341" s="393"/>
    </row>
    <row r="342" spans="1:25" s="2" customFormat="1" ht="30.2" customHeight="1" x14ac:dyDescent="0.2">
      <c r="A342" s="397"/>
      <c r="B342" s="397"/>
      <c r="C342" s="393"/>
      <c r="D342" s="68" t="s">
        <v>475</v>
      </c>
      <c r="E342" s="68" t="s">
        <v>413</v>
      </c>
      <c r="F342" s="68" t="s">
        <v>88</v>
      </c>
      <c r="G342" s="67" t="s">
        <v>354</v>
      </c>
      <c r="H342" s="67" t="s">
        <v>445</v>
      </c>
      <c r="I342" s="67" t="s">
        <v>272</v>
      </c>
      <c r="J342" s="106">
        <v>3.3</v>
      </c>
      <c r="K342" s="103">
        <v>108</v>
      </c>
      <c r="L342" s="104">
        <v>4</v>
      </c>
      <c r="M342" s="67" t="s">
        <v>224</v>
      </c>
      <c r="N342" s="16">
        <v>2024</v>
      </c>
      <c r="O342" s="16">
        <v>2025</v>
      </c>
      <c r="P342" s="105">
        <v>20</v>
      </c>
      <c r="Q342" s="105" t="s">
        <v>257</v>
      </c>
      <c r="R342" s="17">
        <f t="shared" si="11"/>
        <v>2035</v>
      </c>
      <c r="S342" s="16" t="s">
        <v>63</v>
      </c>
      <c r="T342" s="16"/>
      <c r="U342" s="17">
        <f t="shared" si="10"/>
        <v>2035</v>
      </c>
      <c r="V342" s="393"/>
      <c r="W342" s="393"/>
      <c r="X342" s="393"/>
      <c r="Y342" s="393"/>
    </row>
    <row r="343" spans="1:25" s="2" customFormat="1" ht="30.2" customHeight="1" x14ac:dyDescent="0.2">
      <c r="A343" s="397"/>
      <c r="B343" s="397"/>
      <c r="C343" s="393"/>
      <c r="D343" s="68" t="s">
        <v>476</v>
      </c>
      <c r="E343" s="68" t="s">
        <v>413</v>
      </c>
      <c r="F343" s="68" t="s">
        <v>88</v>
      </c>
      <c r="G343" s="67" t="s">
        <v>354</v>
      </c>
      <c r="H343" s="67" t="s">
        <v>445</v>
      </c>
      <c r="I343" s="67" t="s">
        <v>272</v>
      </c>
      <c r="J343" s="106">
        <v>0.5</v>
      </c>
      <c r="K343" s="103">
        <v>32</v>
      </c>
      <c r="L343" s="104">
        <v>3.5</v>
      </c>
      <c r="M343" s="67" t="s">
        <v>224</v>
      </c>
      <c r="N343" s="16">
        <v>2024</v>
      </c>
      <c r="O343" s="16">
        <v>2025</v>
      </c>
      <c r="P343" s="105">
        <v>20</v>
      </c>
      <c r="Q343" s="105" t="s">
        <v>257</v>
      </c>
      <c r="R343" s="17">
        <f t="shared" si="11"/>
        <v>2035</v>
      </c>
      <c r="S343" s="16" t="s">
        <v>63</v>
      </c>
      <c r="T343" s="16"/>
      <c r="U343" s="17">
        <f t="shared" si="10"/>
        <v>2035</v>
      </c>
      <c r="V343" s="393"/>
      <c r="W343" s="393"/>
      <c r="X343" s="393"/>
      <c r="Y343" s="393"/>
    </row>
    <row r="344" spans="1:25" s="2" customFormat="1" ht="30.2" customHeight="1" x14ac:dyDescent="0.2">
      <c r="A344" s="397"/>
      <c r="B344" s="397"/>
      <c r="C344" s="393"/>
      <c r="D344" s="68" t="s">
        <v>477</v>
      </c>
      <c r="E344" s="68" t="s">
        <v>413</v>
      </c>
      <c r="F344" s="68" t="s">
        <v>88</v>
      </c>
      <c r="G344" s="67" t="s">
        <v>354</v>
      </c>
      <c r="H344" s="67" t="s">
        <v>445</v>
      </c>
      <c r="I344" s="67" t="s">
        <v>272</v>
      </c>
      <c r="J344" s="106">
        <v>0.9</v>
      </c>
      <c r="K344" s="103">
        <v>32</v>
      </c>
      <c r="L344" s="104">
        <v>3.5</v>
      </c>
      <c r="M344" s="67" t="s">
        <v>224</v>
      </c>
      <c r="N344" s="16">
        <v>2024</v>
      </c>
      <c r="O344" s="16">
        <v>2025</v>
      </c>
      <c r="P344" s="105">
        <v>20</v>
      </c>
      <c r="Q344" s="105" t="s">
        <v>257</v>
      </c>
      <c r="R344" s="17">
        <f t="shared" si="11"/>
        <v>2035</v>
      </c>
      <c r="S344" s="16" t="s">
        <v>63</v>
      </c>
      <c r="T344" s="16"/>
      <c r="U344" s="17">
        <f t="shared" si="10"/>
        <v>2035</v>
      </c>
      <c r="V344" s="393"/>
      <c r="W344" s="393"/>
      <c r="X344" s="393"/>
      <c r="Y344" s="393"/>
    </row>
    <row r="345" spans="1:25" s="2" customFormat="1" ht="30.2" customHeight="1" x14ac:dyDescent="0.2">
      <c r="A345" s="397"/>
      <c r="B345" s="397"/>
      <c r="C345" s="393"/>
      <c r="D345" s="393" t="s">
        <v>478</v>
      </c>
      <c r="E345" s="397" t="s">
        <v>413</v>
      </c>
      <c r="F345" s="68" t="s">
        <v>88</v>
      </c>
      <c r="G345" s="396" t="s">
        <v>354</v>
      </c>
      <c r="H345" s="396" t="s">
        <v>445</v>
      </c>
      <c r="I345" s="396" t="s">
        <v>272</v>
      </c>
      <c r="J345" s="106">
        <v>0.1</v>
      </c>
      <c r="K345" s="103">
        <v>32</v>
      </c>
      <c r="L345" s="104">
        <v>3.5</v>
      </c>
      <c r="M345" s="67" t="s">
        <v>224</v>
      </c>
      <c r="N345" s="16">
        <v>2024</v>
      </c>
      <c r="O345" s="16">
        <v>2025</v>
      </c>
      <c r="P345" s="105">
        <v>20</v>
      </c>
      <c r="Q345" s="105" t="s">
        <v>257</v>
      </c>
      <c r="R345" s="17">
        <f t="shared" si="11"/>
        <v>2035</v>
      </c>
      <c r="S345" s="16" t="s">
        <v>63</v>
      </c>
      <c r="T345" s="16"/>
      <c r="U345" s="17">
        <f t="shared" si="10"/>
        <v>2035</v>
      </c>
      <c r="V345" s="393"/>
      <c r="W345" s="393"/>
      <c r="X345" s="393"/>
      <c r="Y345" s="393"/>
    </row>
    <row r="346" spans="1:25" s="2" customFormat="1" ht="30.2" customHeight="1" x14ac:dyDescent="0.2">
      <c r="A346" s="397"/>
      <c r="B346" s="397"/>
      <c r="C346" s="393"/>
      <c r="D346" s="393"/>
      <c r="E346" s="397"/>
      <c r="F346" s="68" t="s">
        <v>88</v>
      </c>
      <c r="G346" s="396"/>
      <c r="H346" s="396"/>
      <c r="I346" s="396"/>
      <c r="J346" s="106">
        <v>3.5</v>
      </c>
      <c r="K346" s="103">
        <v>18</v>
      </c>
      <c r="L346" s="104">
        <v>3.5</v>
      </c>
      <c r="M346" s="67" t="s">
        <v>224</v>
      </c>
      <c r="N346" s="16">
        <v>2024</v>
      </c>
      <c r="O346" s="16">
        <v>2025</v>
      </c>
      <c r="P346" s="105">
        <v>20</v>
      </c>
      <c r="Q346" s="105" t="s">
        <v>257</v>
      </c>
      <c r="R346" s="17">
        <f t="shared" si="11"/>
        <v>2035</v>
      </c>
      <c r="S346" s="16" t="s">
        <v>63</v>
      </c>
      <c r="T346" s="16"/>
      <c r="U346" s="17">
        <f t="shared" si="10"/>
        <v>2035</v>
      </c>
      <c r="V346" s="393"/>
      <c r="W346" s="393"/>
      <c r="X346" s="393"/>
      <c r="Y346" s="393"/>
    </row>
    <row r="347" spans="1:25" s="2" customFormat="1" ht="30.2" customHeight="1" x14ac:dyDescent="0.2">
      <c r="A347" s="397"/>
      <c r="B347" s="397"/>
      <c r="C347" s="393"/>
      <c r="D347" s="393" t="s">
        <v>479</v>
      </c>
      <c r="E347" s="397" t="s">
        <v>413</v>
      </c>
      <c r="F347" s="68" t="s">
        <v>88</v>
      </c>
      <c r="G347" s="396" t="s">
        <v>354</v>
      </c>
      <c r="H347" s="396" t="s">
        <v>445</v>
      </c>
      <c r="I347" s="396" t="s">
        <v>272</v>
      </c>
      <c r="J347" s="106">
        <v>0.1</v>
      </c>
      <c r="K347" s="103">
        <v>32</v>
      </c>
      <c r="L347" s="104">
        <v>3.5</v>
      </c>
      <c r="M347" s="67" t="s">
        <v>224</v>
      </c>
      <c r="N347" s="16">
        <v>2024</v>
      </c>
      <c r="O347" s="16">
        <v>2025</v>
      </c>
      <c r="P347" s="105">
        <v>20</v>
      </c>
      <c r="Q347" s="105" t="s">
        <v>257</v>
      </c>
      <c r="R347" s="17">
        <f t="shared" si="11"/>
        <v>2035</v>
      </c>
      <c r="S347" s="16" t="s">
        <v>63</v>
      </c>
      <c r="T347" s="16"/>
      <c r="U347" s="17">
        <f t="shared" si="10"/>
        <v>2035</v>
      </c>
      <c r="V347" s="393"/>
      <c r="W347" s="393"/>
      <c r="X347" s="393"/>
      <c r="Y347" s="393"/>
    </row>
    <row r="348" spans="1:25" s="2" customFormat="1" ht="30.2" customHeight="1" x14ac:dyDescent="0.2">
      <c r="A348" s="397"/>
      <c r="B348" s="397"/>
      <c r="C348" s="393"/>
      <c r="D348" s="393"/>
      <c r="E348" s="397"/>
      <c r="F348" s="68" t="s">
        <v>88</v>
      </c>
      <c r="G348" s="396"/>
      <c r="H348" s="396"/>
      <c r="I348" s="396"/>
      <c r="J348" s="106">
        <v>3.5</v>
      </c>
      <c r="K348" s="103">
        <v>18</v>
      </c>
      <c r="L348" s="104">
        <v>3.5</v>
      </c>
      <c r="M348" s="67" t="s">
        <v>224</v>
      </c>
      <c r="N348" s="16">
        <v>2024</v>
      </c>
      <c r="O348" s="16">
        <v>2025</v>
      </c>
      <c r="P348" s="105">
        <v>20</v>
      </c>
      <c r="Q348" s="105" t="s">
        <v>257</v>
      </c>
      <c r="R348" s="17">
        <f t="shared" si="11"/>
        <v>2035</v>
      </c>
      <c r="S348" s="16" t="s">
        <v>63</v>
      </c>
      <c r="T348" s="16"/>
      <c r="U348" s="17">
        <f t="shared" si="10"/>
        <v>2035</v>
      </c>
      <c r="V348" s="393"/>
      <c r="W348" s="393"/>
      <c r="X348" s="393"/>
      <c r="Y348" s="393"/>
    </row>
    <row r="349" spans="1:25" s="2" customFormat="1" ht="30.2" customHeight="1" x14ac:dyDescent="0.2">
      <c r="A349" s="397"/>
      <c r="B349" s="397"/>
      <c r="C349" s="393"/>
      <c r="D349" s="393" t="s">
        <v>480</v>
      </c>
      <c r="E349" s="397" t="s">
        <v>413</v>
      </c>
      <c r="F349" s="68" t="s">
        <v>88</v>
      </c>
      <c r="G349" s="396" t="s">
        <v>354</v>
      </c>
      <c r="H349" s="396" t="s">
        <v>445</v>
      </c>
      <c r="I349" s="396" t="s">
        <v>272</v>
      </c>
      <c r="J349" s="106">
        <v>0.1</v>
      </c>
      <c r="K349" s="103">
        <v>32</v>
      </c>
      <c r="L349" s="104">
        <v>3.5</v>
      </c>
      <c r="M349" s="67" t="s">
        <v>224</v>
      </c>
      <c r="N349" s="16">
        <v>2024</v>
      </c>
      <c r="O349" s="16">
        <v>2025</v>
      </c>
      <c r="P349" s="105">
        <v>20</v>
      </c>
      <c r="Q349" s="105" t="s">
        <v>257</v>
      </c>
      <c r="R349" s="17">
        <f t="shared" si="11"/>
        <v>2035</v>
      </c>
      <c r="S349" s="16" t="s">
        <v>63</v>
      </c>
      <c r="T349" s="16"/>
      <c r="U349" s="17">
        <f t="shared" si="10"/>
        <v>2035</v>
      </c>
      <c r="V349" s="393"/>
      <c r="W349" s="393"/>
      <c r="X349" s="393"/>
      <c r="Y349" s="393"/>
    </row>
    <row r="350" spans="1:25" s="2" customFormat="1" ht="30.2" customHeight="1" x14ac:dyDescent="0.2">
      <c r="A350" s="397"/>
      <c r="B350" s="397"/>
      <c r="C350" s="393"/>
      <c r="D350" s="393"/>
      <c r="E350" s="397"/>
      <c r="F350" s="68" t="s">
        <v>88</v>
      </c>
      <c r="G350" s="396"/>
      <c r="H350" s="396"/>
      <c r="I350" s="396"/>
      <c r="J350" s="106">
        <v>3.5</v>
      </c>
      <c r="K350" s="103">
        <v>18</v>
      </c>
      <c r="L350" s="104">
        <v>3.5</v>
      </c>
      <c r="M350" s="67" t="s">
        <v>224</v>
      </c>
      <c r="N350" s="16">
        <v>2024</v>
      </c>
      <c r="O350" s="16">
        <v>2025</v>
      </c>
      <c r="P350" s="105">
        <v>20</v>
      </c>
      <c r="Q350" s="105" t="s">
        <v>257</v>
      </c>
      <c r="R350" s="17">
        <f t="shared" si="11"/>
        <v>2035</v>
      </c>
      <c r="S350" s="16" t="s">
        <v>63</v>
      </c>
      <c r="T350" s="16"/>
      <c r="U350" s="17">
        <f t="shared" si="10"/>
        <v>2035</v>
      </c>
      <c r="V350" s="393"/>
      <c r="W350" s="393"/>
      <c r="X350" s="393"/>
      <c r="Y350" s="393"/>
    </row>
    <row r="351" spans="1:25" s="2" customFormat="1" ht="30.2" customHeight="1" x14ac:dyDescent="0.2">
      <c r="A351" s="397"/>
      <c r="B351" s="397"/>
      <c r="C351" s="393"/>
      <c r="D351" s="393" t="s">
        <v>481</v>
      </c>
      <c r="E351" s="397" t="s">
        <v>413</v>
      </c>
      <c r="F351" s="68" t="s">
        <v>88</v>
      </c>
      <c r="G351" s="396" t="s">
        <v>354</v>
      </c>
      <c r="H351" s="396" t="s">
        <v>445</v>
      </c>
      <c r="I351" s="396" t="s">
        <v>272</v>
      </c>
      <c r="J351" s="106">
        <v>0.1</v>
      </c>
      <c r="K351" s="103">
        <v>32</v>
      </c>
      <c r="L351" s="104">
        <v>3.5</v>
      </c>
      <c r="M351" s="67" t="s">
        <v>224</v>
      </c>
      <c r="N351" s="16">
        <v>2024</v>
      </c>
      <c r="O351" s="16">
        <v>2025</v>
      </c>
      <c r="P351" s="105">
        <v>20</v>
      </c>
      <c r="Q351" s="105" t="s">
        <v>257</v>
      </c>
      <c r="R351" s="17">
        <f t="shared" si="11"/>
        <v>2035</v>
      </c>
      <c r="S351" s="16" t="s">
        <v>63</v>
      </c>
      <c r="T351" s="16"/>
      <c r="U351" s="17">
        <f t="shared" si="10"/>
        <v>2035</v>
      </c>
      <c r="V351" s="393"/>
      <c r="W351" s="393"/>
      <c r="X351" s="393"/>
      <c r="Y351" s="393"/>
    </row>
    <row r="352" spans="1:25" s="2" customFormat="1" ht="30.2" customHeight="1" x14ac:dyDescent="0.2">
      <c r="A352" s="397"/>
      <c r="B352" s="397"/>
      <c r="C352" s="393"/>
      <c r="D352" s="393"/>
      <c r="E352" s="397"/>
      <c r="F352" s="68" t="s">
        <v>88</v>
      </c>
      <c r="G352" s="396"/>
      <c r="H352" s="396"/>
      <c r="I352" s="396"/>
      <c r="J352" s="106">
        <v>1.5</v>
      </c>
      <c r="K352" s="103">
        <v>18</v>
      </c>
      <c r="L352" s="104">
        <v>3.5</v>
      </c>
      <c r="M352" s="67" t="s">
        <v>224</v>
      </c>
      <c r="N352" s="16">
        <v>2024</v>
      </c>
      <c r="O352" s="16">
        <v>2025</v>
      </c>
      <c r="P352" s="105">
        <v>20</v>
      </c>
      <c r="Q352" s="105" t="s">
        <v>257</v>
      </c>
      <c r="R352" s="17">
        <f t="shared" si="11"/>
        <v>2035</v>
      </c>
      <c r="S352" s="16" t="s">
        <v>63</v>
      </c>
      <c r="T352" s="16"/>
      <c r="U352" s="17">
        <f t="shared" si="10"/>
        <v>2035</v>
      </c>
      <c r="V352" s="393"/>
      <c r="W352" s="393"/>
      <c r="X352" s="393"/>
      <c r="Y352" s="393"/>
    </row>
    <row r="353" spans="1:25" s="2" customFormat="1" ht="30.2" customHeight="1" x14ac:dyDescent="0.2">
      <c r="A353" s="397"/>
      <c r="B353" s="397"/>
      <c r="C353" s="393"/>
      <c r="D353" s="393" t="s">
        <v>482</v>
      </c>
      <c r="E353" s="397" t="s">
        <v>413</v>
      </c>
      <c r="F353" s="68" t="s">
        <v>88</v>
      </c>
      <c r="G353" s="396" t="s">
        <v>354</v>
      </c>
      <c r="H353" s="396" t="s">
        <v>445</v>
      </c>
      <c r="I353" s="396" t="s">
        <v>272</v>
      </c>
      <c r="J353" s="106">
        <v>0.1</v>
      </c>
      <c r="K353" s="103">
        <v>32</v>
      </c>
      <c r="L353" s="104">
        <v>3.5</v>
      </c>
      <c r="M353" s="67" t="s">
        <v>224</v>
      </c>
      <c r="N353" s="16">
        <v>2024</v>
      </c>
      <c r="O353" s="16">
        <v>2025</v>
      </c>
      <c r="P353" s="105">
        <v>20</v>
      </c>
      <c r="Q353" s="105" t="s">
        <v>257</v>
      </c>
      <c r="R353" s="17">
        <f t="shared" si="11"/>
        <v>2035</v>
      </c>
      <c r="S353" s="16" t="s">
        <v>63</v>
      </c>
      <c r="T353" s="16"/>
      <c r="U353" s="17">
        <f t="shared" si="10"/>
        <v>2035</v>
      </c>
      <c r="V353" s="393"/>
      <c r="W353" s="393"/>
      <c r="X353" s="393"/>
      <c r="Y353" s="393"/>
    </row>
    <row r="354" spans="1:25" s="2" customFormat="1" ht="30.2" customHeight="1" x14ac:dyDescent="0.2">
      <c r="A354" s="397"/>
      <c r="B354" s="397"/>
      <c r="C354" s="393"/>
      <c r="D354" s="393"/>
      <c r="E354" s="397"/>
      <c r="F354" s="68" t="s">
        <v>88</v>
      </c>
      <c r="G354" s="396"/>
      <c r="H354" s="396"/>
      <c r="I354" s="396"/>
      <c r="J354" s="106">
        <v>3.5</v>
      </c>
      <c r="K354" s="103">
        <v>18</v>
      </c>
      <c r="L354" s="104">
        <v>3.5</v>
      </c>
      <c r="M354" s="67" t="s">
        <v>224</v>
      </c>
      <c r="N354" s="16">
        <v>2024</v>
      </c>
      <c r="O354" s="16">
        <v>2025</v>
      </c>
      <c r="P354" s="105">
        <v>20</v>
      </c>
      <c r="Q354" s="105" t="s">
        <v>257</v>
      </c>
      <c r="R354" s="17">
        <f t="shared" si="11"/>
        <v>2035</v>
      </c>
      <c r="S354" s="16" t="s">
        <v>63</v>
      </c>
      <c r="T354" s="16"/>
      <c r="U354" s="17">
        <f t="shared" si="10"/>
        <v>2035</v>
      </c>
      <c r="V354" s="393"/>
      <c r="W354" s="393"/>
      <c r="X354" s="393"/>
      <c r="Y354" s="393"/>
    </row>
    <row r="355" spans="1:25" s="2" customFormat="1" ht="30.2" customHeight="1" x14ac:dyDescent="0.2">
      <c r="A355" s="397"/>
      <c r="B355" s="397"/>
      <c r="C355" s="393"/>
      <c r="D355" s="393" t="s">
        <v>483</v>
      </c>
      <c r="E355" s="397" t="s">
        <v>413</v>
      </c>
      <c r="F355" s="68" t="s">
        <v>88</v>
      </c>
      <c r="G355" s="396" t="s">
        <v>354</v>
      </c>
      <c r="H355" s="396" t="s">
        <v>445</v>
      </c>
      <c r="I355" s="396" t="s">
        <v>272</v>
      </c>
      <c r="J355" s="106">
        <v>0.1</v>
      </c>
      <c r="K355" s="103">
        <v>32</v>
      </c>
      <c r="L355" s="104">
        <v>3.5</v>
      </c>
      <c r="M355" s="67" t="s">
        <v>224</v>
      </c>
      <c r="N355" s="16">
        <v>2024</v>
      </c>
      <c r="O355" s="16">
        <v>2025</v>
      </c>
      <c r="P355" s="105">
        <v>20</v>
      </c>
      <c r="Q355" s="105" t="s">
        <v>257</v>
      </c>
      <c r="R355" s="17">
        <f t="shared" si="11"/>
        <v>2035</v>
      </c>
      <c r="S355" s="16" t="s">
        <v>63</v>
      </c>
      <c r="T355" s="16"/>
      <c r="U355" s="17">
        <f t="shared" si="10"/>
        <v>2035</v>
      </c>
      <c r="V355" s="393"/>
      <c r="W355" s="393"/>
      <c r="X355" s="393"/>
      <c r="Y355" s="393"/>
    </row>
    <row r="356" spans="1:25" s="2" customFormat="1" ht="30.2" customHeight="1" x14ac:dyDescent="0.2">
      <c r="A356" s="397"/>
      <c r="B356" s="397"/>
      <c r="C356" s="393"/>
      <c r="D356" s="393"/>
      <c r="E356" s="397"/>
      <c r="F356" s="68" t="s">
        <v>88</v>
      </c>
      <c r="G356" s="396"/>
      <c r="H356" s="396"/>
      <c r="I356" s="396"/>
      <c r="J356" s="106">
        <v>3.5</v>
      </c>
      <c r="K356" s="103">
        <v>18</v>
      </c>
      <c r="L356" s="104">
        <v>3.5</v>
      </c>
      <c r="M356" s="67" t="s">
        <v>224</v>
      </c>
      <c r="N356" s="16">
        <v>2024</v>
      </c>
      <c r="O356" s="16">
        <v>2025</v>
      </c>
      <c r="P356" s="105">
        <v>20</v>
      </c>
      <c r="Q356" s="105" t="s">
        <v>257</v>
      </c>
      <c r="R356" s="17">
        <f t="shared" si="11"/>
        <v>2035</v>
      </c>
      <c r="S356" s="16" t="s">
        <v>63</v>
      </c>
      <c r="T356" s="16"/>
      <c r="U356" s="17">
        <f t="shared" si="10"/>
        <v>2035</v>
      </c>
      <c r="V356" s="393"/>
      <c r="W356" s="393"/>
      <c r="X356" s="393"/>
      <c r="Y356" s="393"/>
    </row>
    <row r="357" spans="1:25" s="2" customFormat="1" ht="30.2" customHeight="1" x14ac:dyDescent="0.2">
      <c r="A357" s="397"/>
      <c r="B357" s="397"/>
      <c r="C357" s="393"/>
      <c r="D357" s="68" t="s">
        <v>484</v>
      </c>
      <c r="E357" s="68" t="s">
        <v>413</v>
      </c>
      <c r="F357" s="68" t="s">
        <v>88</v>
      </c>
      <c r="G357" s="105" t="s">
        <v>354</v>
      </c>
      <c r="H357" s="67" t="s">
        <v>445</v>
      </c>
      <c r="I357" s="67" t="s">
        <v>272</v>
      </c>
      <c r="J357" s="106">
        <v>2.9</v>
      </c>
      <c r="K357" s="103">
        <v>18</v>
      </c>
      <c r="L357" s="104">
        <v>3.5</v>
      </c>
      <c r="M357" s="67" t="s">
        <v>224</v>
      </c>
      <c r="N357" s="16">
        <v>2024</v>
      </c>
      <c r="O357" s="16">
        <v>2025</v>
      </c>
      <c r="P357" s="105">
        <v>20</v>
      </c>
      <c r="Q357" s="105" t="s">
        <v>257</v>
      </c>
      <c r="R357" s="17">
        <f t="shared" si="11"/>
        <v>2035</v>
      </c>
      <c r="S357" s="16" t="s">
        <v>63</v>
      </c>
      <c r="T357" s="16"/>
      <c r="U357" s="17">
        <f t="shared" si="10"/>
        <v>2035</v>
      </c>
      <c r="V357" s="393"/>
      <c r="W357" s="393"/>
      <c r="X357" s="393"/>
      <c r="Y357" s="393"/>
    </row>
    <row r="358" spans="1:25" s="2" customFormat="1" ht="30.2" customHeight="1" x14ac:dyDescent="0.2">
      <c r="A358" s="397"/>
      <c r="B358" s="397"/>
      <c r="C358" s="393"/>
      <c r="D358" s="68" t="s">
        <v>485</v>
      </c>
      <c r="E358" s="68" t="s">
        <v>413</v>
      </c>
      <c r="F358" s="68" t="s">
        <v>88</v>
      </c>
      <c r="G358" s="105" t="s">
        <v>354</v>
      </c>
      <c r="H358" s="67" t="s">
        <v>445</v>
      </c>
      <c r="I358" s="67" t="s">
        <v>272</v>
      </c>
      <c r="J358" s="106">
        <v>2.9</v>
      </c>
      <c r="K358" s="103">
        <v>18</v>
      </c>
      <c r="L358" s="104">
        <v>3.5</v>
      </c>
      <c r="M358" s="67" t="s">
        <v>224</v>
      </c>
      <c r="N358" s="16">
        <v>2024</v>
      </c>
      <c r="O358" s="16">
        <v>2025</v>
      </c>
      <c r="P358" s="105">
        <v>20</v>
      </c>
      <c r="Q358" s="105" t="s">
        <v>257</v>
      </c>
      <c r="R358" s="17">
        <f t="shared" si="11"/>
        <v>2035</v>
      </c>
      <c r="S358" s="16" t="s">
        <v>63</v>
      </c>
      <c r="T358" s="16"/>
      <c r="U358" s="17">
        <f t="shared" si="10"/>
        <v>2035</v>
      </c>
      <c r="V358" s="393"/>
      <c r="W358" s="393"/>
      <c r="X358" s="393"/>
      <c r="Y358" s="393"/>
    </row>
    <row r="359" spans="1:25" s="2" customFormat="1" ht="30.2" customHeight="1" x14ac:dyDescent="0.2">
      <c r="A359" s="397"/>
      <c r="B359" s="397"/>
      <c r="C359" s="393"/>
      <c r="D359" s="68" t="s">
        <v>486</v>
      </c>
      <c r="E359" s="68" t="s">
        <v>413</v>
      </c>
      <c r="F359" s="68" t="s">
        <v>88</v>
      </c>
      <c r="G359" s="105" t="s">
        <v>354</v>
      </c>
      <c r="H359" s="67" t="s">
        <v>445</v>
      </c>
      <c r="I359" s="67" t="s">
        <v>272</v>
      </c>
      <c r="J359" s="106">
        <v>2.9</v>
      </c>
      <c r="K359" s="103">
        <v>18</v>
      </c>
      <c r="L359" s="104">
        <v>3.5</v>
      </c>
      <c r="M359" s="67" t="s">
        <v>224</v>
      </c>
      <c r="N359" s="16">
        <v>2024</v>
      </c>
      <c r="O359" s="16">
        <v>2025</v>
      </c>
      <c r="P359" s="105">
        <v>20</v>
      </c>
      <c r="Q359" s="105" t="s">
        <v>257</v>
      </c>
      <c r="R359" s="17">
        <f t="shared" si="11"/>
        <v>2035</v>
      </c>
      <c r="S359" s="16" t="s">
        <v>63</v>
      </c>
      <c r="T359" s="16"/>
      <c r="U359" s="17">
        <f t="shared" si="10"/>
        <v>2035</v>
      </c>
      <c r="V359" s="393"/>
      <c r="W359" s="393"/>
      <c r="X359" s="393"/>
      <c r="Y359" s="393"/>
    </row>
    <row r="360" spans="1:25" s="2" customFormat="1" ht="30.2" customHeight="1" x14ac:dyDescent="0.2">
      <c r="A360" s="397"/>
      <c r="B360" s="397"/>
      <c r="C360" s="393"/>
      <c r="D360" s="393" t="s">
        <v>487</v>
      </c>
      <c r="E360" s="68" t="s">
        <v>413</v>
      </c>
      <c r="F360" s="68" t="s">
        <v>88</v>
      </c>
      <c r="G360" s="105" t="s">
        <v>354</v>
      </c>
      <c r="H360" s="67" t="s">
        <v>445</v>
      </c>
      <c r="I360" s="67" t="s">
        <v>272</v>
      </c>
      <c r="J360" s="106">
        <v>161</v>
      </c>
      <c r="K360" s="103">
        <v>108</v>
      </c>
      <c r="L360" s="104">
        <v>4</v>
      </c>
      <c r="M360" s="67" t="s">
        <v>268</v>
      </c>
      <c r="N360" s="16">
        <v>2024</v>
      </c>
      <c r="O360" s="16">
        <v>2025</v>
      </c>
      <c r="P360" s="105">
        <v>20</v>
      </c>
      <c r="Q360" s="105" t="s">
        <v>257</v>
      </c>
      <c r="R360" s="17">
        <f t="shared" si="11"/>
        <v>2038</v>
      </c>
      <c r="S360" s="16" t="s">
        <v>63</v>
      </c>
      <c r="T360" s="16"/>
      <c r="U360" s="17">
        <f t="shared" si="10"/>
        <v>2038</v>
      </c>
      <c r="V360" s="393"/>
      <c r="W360" s="393"/>
      <c r="X360" s="393"/>
      <c r="Y360" s="393"/>
    </row>
    <row r="361" spans="1:25" s="2" customFormat="1" ht="30.2" customHeight="1" x14ac:dyDescent="0.2">
      <c r="A361" s="397"/>
      <c r="B361" s="397"/>
      <c r="C361" s="393"/>
      <c r="D361" s="393"/>
      <c r="E361" s="68" t="s">
        <v>413</v>
      </c>
      <c r="F361" s="68" t="s">
        <v>88</v>
      </c>
      <c r="G361" s="105" t="s">
        <v>354</v>
      </c>
      <c r="H361" s="67" t="s">
        <v>445</v>
      </c>
      <c r="I361" s="67" t="s">
        <v>272</v>
      </c>
      <c r="J361" s="106">
        <v>4</v>
      </c>
      <c r="K361" s="103">
        <v>57</v>
      </c>
      <c r="L361" s="104">
        <v>4</v>
      </c>
      <c r="M361" s="67" t="s">
        <v>268</v>
      </c>
      <c r="N361" s="16">
        <v>2024</v>
      </c>
      <c r="O361" s="16">
        <v>2025</v>
      </c>
      <c r="P361" s="105">
        <v>20</v>
      </c>
      <c r="Q361" s="105" t="s">
        <v>257</v>
      </c>
      <c r="R361" s="17">
        <f t="shared" si="11"/>
        <v>2038</v>
      </c>
      <c r="S361" s="16" t="s">
        <v>63</v>
      </c>
      <c r="T361" s="16"/>
      <c r="U361" s="17">
        <f t="shared" si="10"/>
        <v>2038</v>
      </c>
      <c r="V361" s="393"/>
      <c r="W361" s="393"/>
      <c r="X361" s="393"/>
      <c r="Y361" s="393"/>
    </row>
    <row r="362" spans="1:25" s="2" customFormat="1" ht="30.2" customHeight="1" x14ac:dyDescent="0.2">
      <c r="A362" s="397"/>
      <c r="B362" s="397"/>
      <c r="C362" s="393"/>
      <c r="D362" s="393"/>
      <c r="E362" s="68" t="s">
        <v>413</v>
      </c>
      <c r="F362" s="68" t="s">
        <v>88</v>
      </c>
      <c r="G362" s="105" t="s">
        <v>354</v>
      </c>
      <c r="H362" s="67" t="s">
        <v>445</v>
      </c>
      <c r="I362" s="67" t="s">
        <v>272</v>
      </c>
      <c r="J362" s="106">
        <v>1.5</v>
      </c>
      <c r="K362" s="103">
        <v>32</v>
      </c>
      <c r="L362" s="104">
        <v>3.5</v>
      </c>
      <c r="M362" s="67" t="s">
        <v>268</v>
      </c>
      <c r="N362" s="16">
        <v>2024</v>
      </c>
      <c r="O362" s="16">
        <v>2025</v>
      </c>
      <c r="P362" s="105">
        <v>20</v>
      </c>
      <c r="Q362" s="105" t="s">
        <v>257</v>
      </c>
      <c r="R362" s="17">
        <f t="shared" si="11"/>
        <v>2038</v>
      </c>
      <c r="S362" s="16" t="s">
        <v>63</v>
      </c>
      <c r="T362" s="16"/>
      <c r="U362" s="17">
        <f t="shared" si="10"/>
        <v>2038</v>
      </c>
      <c r="V362" s="393"/>
      <c r="W362" s="393"/>
      <c r="X362" s="393"/>
      <c r="Y362" s="393"/>
    </row>
    <row r="363" spans="1:25" s="2" customFormat="1" ht="30.2" customHeight="1" x14ac:dyDescent="0.2">
      <c r="A363" s="397"/>
      <c r="B363" s="397"/>
      <c r="C363" s="393"/>
      <c r="D363" s="393" t="s">
        <v>488</v>
      </c>
      <c r="E363" s="68" t="s">
        <v>413</v>
      </c>
      <c r="F363" s="68" t="s">
        <v>88</v>
      </c>
      <c r="G363" s="105" t="s">
        <v>354</v>
      </c>
      <c r="H363" s="67" t="s">
        <v>445</v>
      </c>
      <c r="I363" s="67" t="s">
        <v>272</v>
      </c>
      <c r="J363" s="106">
        <v>1</v>
      </c>
      <c r="K363" s="103">
        <v>108</v>
      </c>
      <c r="L363" s="104">
        <v>4</v>
      </c>
      <c r="M363" s="67" t="s">
        <v>268</v>
      </c>
      <c r="N363" s="16">
        <v>2024</v>
      </c>
      <c r="O363" s="16">
        <v>2025</v>
      </c>
      <c r="P363" s="105">
        <v>20</v>
      </c>
      <c r="Q363" s="105" t="s">
        <v>257</v>
      </c>
      <c r="R363" s="17">
        <f t="shared" si="11"/>
        <v>2038</v>
      </c>
      <c r="S363" s="16" t="s">
        <v>63</v>
      </c>
      <c r="T363" s="16"/>
      <c r="U363" s="17">
        <f t="shared" si="10"/>
        <v>2038</v>
      </c>
      <c r="V363" s="393"/>
      <c r="W363" s="393"/>
      <c r="X363" s="393"/>
      <c r="Y363" s="393"/>
    </row>
    <row r="364" spans="1:25" s="2" customFormat="1" ht="30.2" customHeight="1" x14ac:dyDescent="0.2">
      <c r="A364" s="397"/>
      <c r="B364" s="397"/>
      <c r="C364" s="393"/>
      <c r="D364" s="393"/>
      <c r="E364" s="68" t="s">
        <v>413</v>
      </c>
      <c r="F364" s="68" t="s">
        <v>88</v>
      </c>
      <c r="G364" s="105" t="s">
        <v>354</v>
      </c>
      <c r="H364" s="67" t="s">
        <v>445</v>
      </c>
      <c r="I364" s="67" t="s">
        <v>272</v>
      </c>
      <c r="J364" s="106">
        <v>6</v>
      </c>
      <c r="K364" s="103">
        <v>89</v>
      </c>
      <c r="L364" s="104">
        <v>4</v>
      </c>
      <c r="M364" s="67" t="s">
        <v>268</v>
      </c>
      <c r="N364" s="16">
        <v>2024</v>
      </c>
      <c r="O364" s="16">
        <v>2025</v>
      </c>
      <c r="P364" s="105">
        <v>20</v>
      </c>
      <c r="Q364" s="105" t="s">
        <v>257</v>
      </c>
      <c r="R364" s="17">
        <f t="shared" si="11"/>
        <v>2038</v>
      </c>
      <c r="S364" s="16" t="s">
        <v>63</v>
      </c>
      <c r="T364" s="16"/>
      <c r="U364" s="17">
        <f t="shared" si="10"/>
        <v>2038</v>
      </c>
      <c r="V364" s="393"/>
      <c r="W364" s="393"/>
      <c r="X364" s="393"/>
      <c r="Y364" s="393"/>
    </row>
    <row r="365" spans="1:25" s="2" customFormat="1" ht="30.2" customHeight="1" x14ac:dyDescent="0.2">
      <c r="A365" s="397"/>
      <c r="B365" s="397"/>
      <c r="C365" s="393"/>
      <c r="D365" s="393" t="s">
        <v>489</v>
      </c>
      <c r="E365" s="68" t="s">
        <v>413</v>
      </c>
      <c r="F365" s="68" t="s">
        <v>88</v>
      </c>
      <c r="G365" s="105" t="s">
        <v>354</v>
      </c>
      <c r="H365" s="67" t="s">
        <v>445</v>
      </c>
      <c r="I365" s="67" t="s">
        <v>272</v>
      </c>
      <c r="J365" s="106">
        <v>15</v>
      </c>
      <c r="K365" s="103">
        <v>108</v>
      </c>
      <c r="L365" s="104">
        <v>4</v>
      </c>
      <c r="M365" s="67" t="s">
        <v>268</v>
      </c>
      <c r="N365" s="16">
        <v>2024</v>
      </c>
      <c r="O365" s="16">
        <v>2025</v>
      </c>
      <c r="P365" s="105">
        <v>20</v>
      </c>
      <c r="Q365" s="105" t="s">
        <v>257</v>
      </c>
      <c r="R365" s="17">
        <f t="shared" si="11"/>
        <v>2038</v>
      </c>
      <c r="S365" s="16" t="s">
        <v>63</v>
      </c>
      <c r="T365" s="16"/>
      <c r="U365" s="17">
        <f t="shared" si="10"/>
        <v>2038</v>
      </c>
      <c r="V365" s="393"/>
      <c r="W365" s="393"/>
      <c r="X365" s="393"/>
      <c r="Y365" s="393"/>
    </row>
    <row r="366" spans="1:25" s="2" customFormat="1" ht="30.2" customHeight="1" x14ac:dyDescent="0.2">
      <c r="A366" s="397"/>
      <c r="B366" s="397"/>
      <c r="C366" s="393"/>
      <c r="D366" s="393"/>
      <c r="E366" s="68" t="s">
        <v>413</v>
      </c>
      <c r="F366" s="68" t="s">
        <v>88</v>
      </c>
      <c r="G366" s="105" t="s">
        <v>354</v>
      </c>
      <c r="H366" s="67" t="s">
        <v>445</v>
      </c>
      <c r="I366" s="67" t="s">
        <v>272</v>
      </c>
      <c r="J366" s="106">
        <v>19</v>
      </c>
      <c r="K366" s="103">
        <v>89</v>
      </c>
      <c r="L366" s="104">
        <v>4</v>
      </c>
      <c r="M366" s="67" t="s">
        <v>268</v>
      </c>
      <c r="N366" s="16">
        <v>2024</v>
      </c>
      <c r="O366" s="16">
        <v>2025</v>
      </c>
      <c r="P366" s="105">
        <v>20</v>
      </c>
      <c r="Q366" s="105" t="s">
        <v>257</v>
      </c>
      <c r="R366" s="17">
        <f t="shared" si="11"/>
        <v>2038</v>
      </c>
      <c r="S366" s="16" t="s">
        <v>63</v>
      </c>
      <c r="T366" s="16"/>
      <c r="U366" s="17">
        <f t="shared" si="10"/>
        <v>2038</v>
      </c>
      <c r="V366" s="393"/>
      <c r="W366" s="393"/>
      <c r="X366" s="393"/>
      <c r="Y366" s="393"/>
    </row>
    <row r="367" spans="1:25" s="2" customFormat="1" ht="30.2" customHeight="1" x14ac:dyDescent="0.2">
      <c r="A367" s="397"/>
      <c r="B367" s="397"/>
      <c r="C367" s="393"/>
      <c r="D367" s="393"/>
      <c r="E367" s="68" t="s">
        <v>413</v>
      </c>
      <c r="F367" s="68" t="s">
        <v>88</v>
      </c>
      <c r="G367" s="105" t="s">
        <v>354</v>
      </c>
      <c r="H367" s="67" t="s">
        <v>445</v>
      </c>
      <c r="I367" s="67" t="s">
        <v>272</v>
      </c>
      <c r="J367" s="106">
        <v>3</v>
      </c>
      <c r="K367" s="103">
        <v>57</v>
      </c>
      <c r="L367" s="104">
        <v>4</v>
      </c>
      <c r="M367" s="67" t="s">
        <v>268</v>
      </c>
      <c r="N367" s="16">
        <v>2024</v>
      </c>
      <c r="O367" s="16">
        <v>2025</v>
      </c>
      <c r="P367" s="105">
        <v>20</v>
      </c>
      <c r="Q367" s="105" t="s">
        <v>257</v>
      </c>
      <c r="R367" s="17">
        <f t="shared" si="11"/>
        <v>2038</v>
      </c>
      <c r="S367" s="16" t="s">
        <v>63</v>
      </c>
      <c r="T367" s="16"/>
      <c r="U367" s="17">
        <f t="shared" si="10"/>
        <v>2038</v>
      </c>
      <c r="V367" s="393"/>
      <c r="W367" s="393"/>
      <c r="X367" s="393"/>
      <c r="Y367" s="393"/>
    </row>
    <row r="368" spans="1:25" s="2" customFormat="1" ht="30.2" customHeight="1" x14ac:dyDescent="0.2">
      <c r="A368" s="397"/>
      <c r="B368" s="397"/>
      <c r="C368" s="393"/>
      <c r="D368" s="393"/>
      <c r="E368" s="68" t="s">
        <v>413</v>
      </c>
      <c r="F368" s="68" t="s">
        <v>88</v>
      </c>
      <c r="G368" s="105" t="s">
        <v>354</v>
      </c>
      <c r="H368" s="67" t="s">
        <v>445</v>
      </c>
      <c r="I368" s="67" t="s">
        <v>272</v>
      </c>
      <c r="J368" s="106">
        <v>1.5</v>
      </c>
      <c r="K368" s="103">
        <v>32</v>
      </c>
      <c r="L368" s="104">
        <v>3.5</v>
      </c>
      <c r="M368" s="67" t="s">
        <v>268</v>
      </c>
      <c r="N368" s="16">
        <v>2024</v>
      </c>
      <c r="O368" s="16">
        <v>2025</v>
      </c>
      <c r="P368" s="105">
        <v>20</v>
      </c>
      <c r="Q368" s="105" t="s">
        <v>257</v>
      </c>
      <c r="R368" s="17">
        <f t="shared" si="11"/>
        <v>2038</v>
      </c>
      <c r="S368" s="16" t="s">
        <v>63</v>
      </c>
      <c r="T368" s="16"/>
      <c r="U368" s="17">
        <f t="shared" si="10"/>
        <v>2038</v>
      </c>
      <c r="V368" s="393"/>
      <c r="W368" s="393"/>
      <c r="X368" s="393"/>
      <c r="Y368" s="393"/>
    </row>
    <row r="369" spans="1:25" s="2" customFormat="1" ht="30.2" customHeight="1" x14ac:dyDescent="0.2">
      <c r="A369" s="397"/>
      <c r="B369" s="397"/>
      <c r="C369" s="393"/>
      <c r="D369" s="68" t="s">
        <v>490</v>
      </c>
      <c r="E369" s="68" t="s">
        <v>413</v>
      </c>
      <c r="F369" s="68" t="s">
        <v>88</v>
      </c>
      <c r="G369" s="105" t="s">
        <v>354</v>
      </c>
      <c r="H369" s="67" t="s">
        <v>445</v>
      </c>
      <c r="I369" s="67" t="s">
        <v>272</v>
      </c>
      <c r="J369" s="106">
        <v>12</v>
      </c>
      <c r="K369" s="103">
        <v>89</v>
      </c>
      <c r="L369" s="104">
        <v>4</v>
      </c>
      <c r="M369" s="67" t="s">
        <v>268</v>
      </c>
      <c r="N369" s="16">
        <v>2024</v>
      </c>
      <c r="O369" s="16">
        <v>2025</v>
      </c>
      <c r="P369" s="105">
        <v>20</v>
      </c>
      <c r="Q369" s="105" t="s">
        <v>257</v>
      </c>
      <c r="R369" s="17">
        <f t="shared" si="11"/>
        <v>2038</v>
      </c>
      <c r="S369" s="16" t="s">
        <v>63</v>
      </c>
      <c r="T369" s="16"/>
      <c r="U369" s="17">
        <f t="shared" si="10"/>
        <v>2038</v>
      </c>
      <c r="V369" s="393"/>
      <c r="W369" s="393"/>
      <c r="X369" s="393"/>
      <c r="Y369" s="393"/>
    </row>
    <row r="370" spans="1:25" s="2" customFormat="1" ht="30.2" customHeight="1" x14ac:dyDescent="0.2">
      <c r="A370" s="397"/>
      <c r="B370" s="397"/>
      <c r="C370" s="393"/>
      <c r="D370" s="68" t="s">
        <v>491</v>
      </c>
      <c r="E370" s="68" t="s">
        <v>413</v>
      </c>
      <c r="F370" s="68" t="s">
        <v>88</v>
      </c>
      <c r="G370" s="105" t="s">
        <v>354</v>
      </c>
      <c r="H370" s="67" t="s">
        <v>445</v>
      </c>
      <c r="I370" s="67" t="s">
        <v>272</v>
      </c>
      <c r="J370" s="106">
        <v>105</v>
      </c>
      <c r="K370" s="103">
        <v>108</v>
      </c>
      <c r="L370" s="104">
        <v>4</v>
      </c>
      <c r="M370" s="67" t="s">
        <v>268</v>
      </c>
      <c r="N370" s="16">
        <v>2024</v>
      </c>
      <c r="O370" s="16">
        <v>2025</v>
      </c>
      <c r="P370" s="105">
        <v>20</v>
      </c>
      <c r="Q370" s="105" t="s">
        <v>257</v>
      </c>
      <c r="R370" s="17">
        <f t="shared" si="11"/>
        <v>2038</v>
      </c>
      <c r="S370" s="16" t="s">
        <v>63</v>
      </c>
      <c r="T370" s="16"/>
      <c r="U370" s="17">
        <f t="shared" si="10"/>
        <v>2038</v>
      </c>
      <c r="V370" s="393"/>
      <c r="W370" s="393"/>
      <c r="X370" s="393"/>
      <c r="Y370" s="393"/>
    </row>
    <row r="371" spans="1:25" s="2" customFormat="1" ht="30.2" customHeight="1" x14ac:dyDescent="0.2">
      <c r="A371" s="397"/>
      <c r="B371" s="397"/>
      <c r="C371" s="393"/>
      <c r="D371" s="68" t="s">
        <v>492</v>
      </c>
      <c r="E371" s="68" t="s">
        <v>413</v>
      </c>
      <c r="F371" s="68" t="s">
        <v>88</v>
      </c>
      <c r="G371" s="105" t="s">
        <v>354</v>
      </c>
      <c r="H371" s="67" t="s">
        <v>445</v>
      </c>
      <c r="I371" s="67" t="s">
        <v>272</v>
      </c>
      <c r="J371" s="106">
        <v>60</v>
      </c>
      <c r="K371" s="103">
        <v>108</v>
      </c>
      <c r="L371" s="104">
        <v>4</v>
      </c>
      <c r="M371" s="67" t="s">
        <v>268</v>
      </c>
      <c r="N371" s="16">
        <v>2024</v>
      </c>
      <c r="O371" s="16">
        <v>2025</v>
      </c>
      <c r="P371" s="105">
        <v>20</v>
      </c>
      <c r="Q371" s="105" t="s">
        <v>257</v>
      </c>
      <c r="R371" s="17">
        <f t="shared" si="11"/>
        <v>2038</v>
      </c>
      <c r="S371" s="16" t="s">
        <v>63</v>
      </c>
      <c r="T371" s="16"/>
      <c r="U371" s="17">
        <f t="shared" si="10"/>
        <v>2038</v>
      </c>
      <c r="V371" s="393"/>
      <c r="W371" s="393"/>
      <c r="X371" s="393"/>
      <c r="Y371" s="393"/>
    </row>
    <row r="372" spans="1:25" s="2" customFormat="1" ht="30.2" customHeight="1" x14ac:dyDescent="0.2">
      <c r="A372" s="397"/>
      <c r="B372" s="397"/>
      <c r="C372" s="393"/>
      <c r="D372" s="68" t="s">
        <v>493</v>
      </c>
      <c r="E372" s="68" t="s">
        <v>413</v>
      </c>
      <c r="F372" s="68" t="s">
        <v>88</v>
      </c>
      <c r="G372" s="105" t="s">
        <v>354</v>
      </c>
      <c r="H372" s="67" t="s">
        <v>445</v>
      </c>
      <c r="I372" s="67" t="s">
        <v>272</v>
      </c>
      <c r="J372" s="106">
        <v>75</v>
      </c>
      <c r="K372" s="103">
        <v>108</v>
      </c>
      <c r="L372" s="104">
        <v>4</v>
      </c>
      <c r="M372" s="67" t="s">
        <v>268</v>
      </c>
      <c r="N372" s="16">
        <v>2024</v>
      </c>
      <c r="O372" s="16">
        <v>2025</v>
      </c>
      <c r="P372" s="105">
        <v>20</v>
      </c>
      <c r="Q372" s="105" t="s">
        <v>257</v>
      </c>
      <c r="R372" s="17">
        <f t="shared" si="11"/>
        <v>2038</v>
      </c>
      <c r="S372" s="16" t="s">
        <v>63</v>
      </c>
      <c r="T372" s="16"/>
      <c r="U372" s="17">
        <f t="shared" si="10"/>
        <v>2038</v>
      </c>
      <c r="V372" s="393"/>
      <c r="W372" s="393"/>
      <c r="X372" s="393"/>
      <c r="Y372" s="393"/>
    </row>
    <row r="373" spans="1:25" s="2" customFormat="1" ht="30.2" customHeight="1" x14ac:dyDescent="0.2">
      <c r="A373" s="397"/>
      <c r="B373" s="397"/>
      <c r="C373" s="393"/>
      <c r="D373" s="68" t="s">
        <v>494</v>
      </c>
      <c r="E373" s="68" t="s">
        <v>413</v>
      </c>
      <c r="F373" s="68" t="s">
        <v>88</v>
      </c>
      <c r="G373" s="105" t="s">
        <v>354</v>
      </c>
      <c r="H373" s="67" t="s">
        <v>445</v>
      </c>
      <c r="I373" s="67" t="s">
        <v>272</v>
      </c>
      <c r="J373" s="106">
        <v>60</v>
      </c>
      <c r="K373" s="103">
        <v>108</v>
      </c>
      <c r="L373" s="104">
        <v>4</v>
      </c>
      <c r="M373" s="67" t="s">
        <v>268</v>
      </c>
      <c r="N373" s="16">
        <v>2024</v>
      </c>
      <c r="O373" s="16">
        <v>2025</v>
      </c>
      <c r="P373" s="105">
        <v>20</v>
      </c>
      <c r="Q373" s="105" t="s">
        <v>257</v>
      </c>
      <c r="R373" s="17">
        <f t="shared" si="11"/>
        <v>2038</v>
      </c>
      <c r="S373" s="16" t="s">
        <v>63</v>
      </c>
      <c r="T373" s="16"/>
      <c r="U373" s="17">
        <f t="shared" si="10"/>
        <v>2038</v>
      </c>
      <c r="V373" s="393"/>
      <c r="W373" s="393"/>
      <c r="X373" s="393"/>
      <c r="Y373" s="393"/>
    </row>
    <row r="374" spans="1:25" s="2" customFormat="1" ht="30.2" customHeight="1" x14ac:dyDescent="0.2">
      <c r="A374" s="397"/>
      <c r="B374" s="397"/>
      <c r="C374" s="393"/>
      <c r="D374" s="393" t="s">
        <v>495</v>
      </c>
      <c r="E374" s="68" t="s">
        <v>413</v>
      </c>
      <c r="F374" s="68" t="s">
        <v>88</v>
      </c>
      <c r="G374" s="105" t="s">
        <v>354</v>
      </c>
      <c r="H374" s="67" t="s">
        <v>445</v>
      </c>
      <c r="I374" s="67" t="s">
        <v>272</v>
      </c>
      <c r="J374" s="106">
        <v>6</v>
      </c>
      <c r="K374" s="103">
        <v>108</v>
      </c>
      <c r="L374" s="104">
        <v>4</v>
      </c>
      <c r="M374" s="67" t="s">
        <v>268</v>
      </c>
      <c r="N374" s="16">
        <v>2024</v>
      </c>
      <c r="O374" s="16">
        <v>2025</v>
      </c>
      <c r="P374" s="105">
        <v>20</v>
      </c>
      <c r="Q374" s="105" t="s">
        <v>257</v>
      </c>
      <c r="R374" s="17">
        <f t="shared" si="11"/>
        <v>2038</v>
      </c>
      <c r="S374" s="16" t="s">
        <v>63</v>
      </c>
      <c r="T374" s="16"/>
      <c r="U374" s="17">
        <f t="shared" si="10"/>
        <v>2038</v>
      </c>
      <c r="V374" s="393"/>
      <c r="W374" s="393"/>
      <c r="X374" s="393"/>
      <c r="Y374" s="393"/>
    </row>
    <row r="375" spans="1:25" s="2" customFormat="1" ht="30.2" customHeight="1" x14ac:dyDescent="0.2">
      <c r="A375" s="397"/>
      <c r="B375" s="397"/>
      <c r="C375" s="393"/>
      <c r="D375" s="393"/>
      <c r="E375" s="68" t="s">
        <v>413</v>
      </c>
      <c r="F375" s="68" t="s">
        <v>88</v>
      </c>
      <c r="G375" s="105" t="s">
        <v>354</v>
      </c>
      <c r="H375" s="67" t="s">
        <v>445</v>
      </c>
      <c r="I375" s="67" t="s">
        <v>272</v>
      </c>
      <c r="J375" s="106">
        <v>0.1</v>
      </c>
      <c r="K375" s="103">
        <v>32</v>
      </c>
      <c r="L375" s="104">
        <v>3.5</v>
      </c>
      <c r="M375" s="67" t="s">
        <v>268</v>
      </c>
      <c r="N375" s="16">
        <v>2024</v>
      </c>
      <c r="O375" s="16">
        <v>2025</v>
      </c>
      <c r="P375" s="105">
        <v>20</v>
      </c>
      <c r="Q375" s="105" t="s">
        <v>257</v>
      </c>
      <c r="R375" s="17">
        <f t="shared" si="11"/>
        <v>2038</v>
      </c>
      <c r="S375" s="16" t="s">
        <v>63</v>
      </c>
      <c r="T375" s="16"/>
      <c r="U375" s="17">
        <f t="shared" si="10"/>
        <v>2038</v>
      </c>
      <c r="V375" s="393"/>
      <c r="W375" s="393"/>
      <c r="X375" s="393"/>
      <c r="Y375" s="393"/>
    </row>
    <row r="376" spans="1:25" s="2" customFormat="1" ht="30.2" customHeight="1" x14ac:dyDescent="0.2">
      <c r="A376" s="105">
        <v>11</v>
      </c>
      <c r="B376" s="105" t="s">
        <v>496</v>
      </c>
      <c r="C376" s="68" t="s">
        <v>497</v>
      </c>
      <c r="D376" s="68" t="s">
        <v>498</v>
      </c>
      <c r="E376" s="68" t="s">
        <v>413</v>
      </c>
      <c r="F376" s="68" t="s">
        <v>88</v>
      </c>
      <c r="G376" s="105" t="s">
        <v>354</v>
      </c>
      <c r="H376" s="67" t="s">
        <v>499</v>
      </c>
      <c r="I376" s="67" t="s">
        <v>222</v>
      </c>
      <c r="J376" s="106">
        <v>1</v>
      </c>
      <c r="K376" s="103">
        <v>32</v>
      </c>
      <c r="L376" s="104">
        <v>3.5</v>
      </c>
      <c r="M376" s="67" t="s">
        <v>224</v>
      </c>
      <c r="N376" s="16">
        <v>2023</v>
      </c>
      <c r="O376" s="16">
        <v>2025</v>
      </c>
      <c r="P376" s="105">
        <v>20</v>
      </c>
      <c r="Q376" s="105" t="s">
        <v>257</v>
      </c>
      <c r="R376" s="17">
        <f t="shared" si="11"/>
        <v>2035</v>
      </c>
      <c r="S376" s="16" t="s">
        <v>63</v>
      </c>
      <c r="T376" s="16"/>
      <c r="U376" s="17">
        <f t="shared" si="10"/>
        <v>2035</v>
      </c>
      <c r="V376" s="68"/>
      <c r="W376" s="68">
        <v>1</v>
      </c>
      <c r="X376" s="68">
        <v>1</v>
      </c>
      <c r="Y376" s="68" t="s">
        <v>7003</v>
      </c>
    </row>
    <row r="377" spans="1:25" s="2" customFormat="1" ht="30.2" customHeight="1" x14ac:dyDescent="0.2">
      <c r="A377" s="105">
        <v>12</v>
      </c>
      <c r="B377" s="105" t="s">
        <v>500</v>
      </c>
      <c r="C377" s="68" t="s">
        <v>501</v>
      </c>
      <c r="D377" s="68" t="s">
        <v>502</v>
      </c>
      <c r="E377" s="68" t="s">
        <v>413</v>
      </c>
      <c r="F377" s="68" t="s">
        <v>88</v>
      </c>
      <c r="G377" s="105" t="s">
        <v>354</v>
      </c>
      <c r="H377" s="67" t="s">
        <v>499</v>
      </c>
      <c r="I377" s="67" t="s">
        <v>222</v>
      </c>
      <c r="J377" s="106">
        <v>1</v>
      </c>
      <c r="K377" s="103">
        <v>32</v>
      </c>
      <c r="L377" s="104">
        <v>3.5</v>
      </c>
      <c r="M377" s="67" t="s">
        <v>224</v>
      </c>
      <c r="N377" s="16">
        <v>2023</v>
      </c>
      <c r="O377" s="16">
        <v>2025</v>
      </c>
      <c r="P377" s="105">
        <v>20</v>
      </c>
      <c r="Q377" s="105" t="s">
        <v>257</v>
      </c>
      <c r="R377" s="17">
        <f t="shared" si="11"/>
        <v>2035</v>
      </c>
      <c r="S377" s="16" t="s">
        <v>63</v>
      </c>
      <c r="T377" s="16"/>
      <c r="U377" s="17">
        <f t="shared" si="10"/>
        <v>2035</v>
      </c>
      <c r="V377" s="68"/>
      <c r="W377" s="228">
        <v>1</v>
      </c>
      <c r="X377" s="228">
        <v>1</v>
      </c>
      <c r="Y377" s="68" t="s">
        <v>7003</v>
      </c>
    </row>
    <row r="378" spans="1:25" s="2" customFormat="1" ht="30.2" customHeight="1" x14ac:dyDescent="0.2">
      <c r="A378" s="397">
        <v>13</v>
      </c>
      <c r="B378" s="397" t="s">
        <v>503</v>
      </c>
      <c r="C378" s="393" t="s">
        <v>504</v>
      </c>
      <c r="D378" s="393" t="s">
        <v>505</v>
      </c>
      <c r="E378" s="393" t="s">
        <v>123</v>
      </c>
      <c r="F378" s="68" t="s">
        <v>88</v>
      </c>
      <c r="G378" s="397">
        <v>0.9</v>
      </c>
      <c r="H378" s="396" t="s">
        <v>208</v>
      </c>
      <c r="I378" s="396" t="s">
        <v>506</v>
      </c>
      <c r="J378" s="106">
        <v>108.7</v>
      </c>
      <c r="K378" s="103">
        <v>57</v>
      </c>
      <c r="L378" s="104">
        <v>4</v>
      </c>
      <c r="M378" s="67" t="s">
        <v>224</v>
      </c>
      <c r="N378" s="16">
        <v>2024</v>
      </c>
      <c r="O378" s="16">
        <v>2025</v>
      </c>
      <c r="P378" s="105">
        <v>20</v>
      </c>
      <c r="Q378" s="105" t="s">
        <v>257</v>
      </c>
      <c r="R378" s="17">
        <f t="shared" si="11"/>
        <v>2035</v>
      </c>
      <c r="S378" s="16" t="s">
        <v>63</v>
      </c>
      <c r="T378" s="16"/>
      <c r="U378" s="17">
        <f t="shared" si="10"/>
        <v>2035</v>
      </c>
      <c r="V378" s="393"/>
      <c r="W378" s="393">
        <v>4</v>
      </c>
      <c r="X378" s="393">
        <v>4</v>
      </c>
      <c r="Y378" s="393" t="s">
        <v>7003</v>
      </c>
    </row>
    <row r="379" spans="1:25" s="2" customFormat="1" ht="30.2" customHeight="1" x14ac:dyDescent="0.2">
      <c r="A379" s="397"/>
      <c r="B379" s="397"/>
      <c r="C379" s="393"/>
      <c r="D379" s="393"/>
      <c r="E379" s="393"/>
      <c r="F379" s="68" t="s">
        <v>88</v>
      </c>
      <c r="G379" s="397"/>
      <c r="H379" s="396"/>
      <c r="I379" s="396"/>
      <c r="J379" s="106">
        <v>0.2</v>
      </c>
      <c r="K379" s="103">
        <v>18</v>
      </c>
      <c r="L379" s="104">
        <v>3.5</v>
      </c>
      <c r="M379" s="67" t="s">
        <v>224</v>
      </c>
      <c r="N379" s="16">
        <v>2024</v>
      </c>
      <c r="O379" s="16">
        <v>2025</v>
      </c>
      <c r="P379" s="105">
        <v>20</v>
      </c>
      <c r="Q379" s="105" t="s">
        <v>257</v>
      </c>
      <c r="R379" s="17">
        <f t="shared" si="11"/>
        <v>2035</v>
      </c>
      <c r="S379" s="16" t="s">
        <v>63</v>
      </c>
      <c r="T379" s="16"/>
      <c r="U379" s="17">
        <f t="shared" si="10"/>
        <v>2035</v>
      </c>
      <c r="V379" s="393"/>
      <c r="W379" s="393"/>
      <c r="X379" s="393"/>
      <c r="Y379" s="393"/>
    </row>
    <row r="380" spans="1:25" s="2" customFormat="1" ht="30.2" customHeight="1" x14ac:dyDescent="0.2">
      <c r="A380" s="397">
        <v>14</v>
      </c>
      <c r="B380" s="397" t="s">
        <v>507</v>
      </c>
      <c r="C380" s="393" t="s">
        <v>508</v>
      </c>
      <c r="D380" s="68" t="s">
        <v>509</v>
      </c>
      <c r="E380" s="105" t="s">
        <v>413</v>
      </c>
      <c r="F380" s="68" t="s">
        <v>88</v>
      </c>
      <c r="G380" s="105">
        <v>2.2599999999999998</v>
      </c>
      <c r="H380" s="105">
        <v>1.5</v>
      </c>
      <c r="I380" s="105">
        <v>40</v>
      </c>
      <c r="J380" s="102">
        <v>10.4</v>
      </c>
      <c r="K380" s="109">
        <v>108</v>
      </c>
      <c r="L380" s="102">
        <v>4</v>
      </c>
      <c r="M380" s="67" t="s">
        <v>224</v>
      </c>
      <c r="N380" s="16">
        <v>2024</v>
      </c>
      <c r="O380" s="16">
        <v>2025</v>
      </c>
      <c r="P380" s="105">
        <v>20</v>
      </c>
      <c r="Q380" s="105" t="s">
        <v>257</v>
      </c>
      <c r="R380" s="17">
        <f t="shared" si="11"/>
        <v>2035</v>
      </c>
      <c r="S380" s="16" t="s">
        <v>63</v>
      </c>
      <c r="T380" s="16"/>
      <c r="U380" s="17">
        <f t="shared" si="10"/>
        <v>2035</v>
      </c>
      <c r="V380" s="393">
        <v>44</v>
      </c>
      <c r="W380" s="393">
        <v>5</v>
      </c>
      <c r="X380" s="393">
        <v>49</v>
      </c>
      <c r="Y380" s="393" t="s">
        <v>7003</v>
      </c>
    </row>
    <row r="381" spans="1:25" s="2" customFormat="1" ht="30.2" customHeight="1" x14ac:dyDescent="0.2">
      <c r="A381" s="397"/>
      <c r="B381" s="397"/>
      <c r="C381" s="393"/>
      <c r="D381" s="68" t="s">
        <v>510</v>
      </c>
      <c r="E381" s="68" t="s">
        <v>413</v>
      </c>
      <c r="F381" s="68" t="s">
        <v>88</v>
      </c>
      <c r="G381" s="67" t="s">
        <v>511</v>
      </c>
      <c r="H381" s="67" t="s">
        <v>350</v>
      </c>
      <c r="I381" s="67" t="s">
        <v>512</v>
      </c>
      <c r="J381" s="106">
        <v>359</v>
      </c>
      <c r="K381" s="103">
        <v>89</v>
      </c>
      <c r="L381" s="104">
        <v>4</v>
      </c>
      <c r="M381" s="67" t="s">
        <v>224</v>
      </c>
      <c r="N381" s="16">
        <v>2024</v>
      </c>
      <c r="O381" s="16">
        <v>2025</v>
      </c>
      <c r="P381" s="105">
        <v>20</v>
      </c>
      <c r="Q381" s="105" t="s">
        <v>257</v>
      </c>
      <c r="R381" s="17">
        <f t="shared" si="11"/>
        <v>2035</v>
      </c>
      <c r="S381" s="16" t="s">
        <v>63</v>
      </c>
      <c r="T381" s="16"/>
      <c r="U381" s="17">
        <f t="shared" si="10"/>
        <v>2035</v>
      </c>
      <c r="V381" s="393"/>
      <c r="W381" s="393"/>
      <c r="X381" s="393"/>
      <c r="Y381" s="393"/>
    </row>
    <row r="382" spans="1:25" s="2" customFormat="1" ht="30.2" customHeight="1" x14ac:dyDescent="0.2">
      <c r="A382" s="397"/>
      <c r="B382" s="397"/>
      <c r="C382" s="393"/>
      <c r="D382" s="393" t="s">
        <v>513</v>
      </c>
      <c r="E382" s="397" t="s">
        <v>413</v>
      </c>
      <c r="F382" s="68" t="s">
        <v>88</v>
      </c>
      <c r="G382" s="396" t="s">
        <v>511</v>
      </c>
      <c r="H382" s="396" t="s">
        <v>350</v>
      </c>
      <c r="I382" s="396" t="s">
        <v>512</v>
      </c>
      <c r="J382" s="106">
        <v>34.700000000000003</v>
      </c>
      <c r="K382" s="103">
        <v>108</v>
      </c>
      <c r="L382" s="104">
        <v>4</v>
      </c>
      <c r="M382" s="67" t="s">
        <v>224</v>
      </c>
      <c r="N382" s="16">
        <v>2024</v>
      </c>
      <c r="O382" s="16">
        <v>2025</v>
      </c>
      <c r="P382" s="105">
        <v>20</v>
      </c>
      <c r="Q382" s="105" t="s">
        <v>257</v>
      </c>
      <c r="R382" s="17">
        <f t="shared" si="11"/>
        <v>2035</v>
      </c>
      <c r="S382" s="16" t="s">
        <v>63</v>
      </c>
      <c r="T382" s="16"/>
      <c r="U382" s="17">
        <f t="shared" si="10"/>
        <v>2035</v>
      </c>
      <c r="V382" s="393"/>
      <c r="W382" s="393"/>
      <c r="X382" s="393"/>
      <c r="Y382" s="393"/>
    </row>
    <row r="383" spans="1:25" s="2" customFormat="1" ht="30.2" customHeight="1" x14ac:dyDescent="0.2">
      <c r="A383" s="397"/>
      <c r="B383" s="397"/>
      <c r="C383" s="393"/>
      <c r="D383" s="393"/>
      <c r="E383" s="397"/>
      <c r="F383" s="68" t="s">
        <v>88</v>
      </c>
      <c r="G383" s="396"/>
      <c r="H383" s="396"/>
      <c r="I383" s="396"/>
      <c r="J383" s="106">
        <v>111.3</v>
      </c>
      <c r="K383" s="103">
        <v>89</v>
      </c>
      <c r="L383" s="104">
        <v>4</v>
      </c>
      <c r="M383" s="67" t="s">
        <v>224</v>
      </c>
      <c r="N383" s="16">
        <v>2024</v>
      </c>
      <c r="O383" s="16">
        <v>2025</v>
      </c>
      <c r="P383" s="105">
        <v>20</v>
      </c>
      <c r="Q383" s="105" t="s">
        <v>257</v>
      </c>
      <c r="R383" s="17">
        <f t="shared" si="11"/>
        <v>2035</v>
      </c>
      <c r="S383" s="16" t="s">
        <v>63</v>
      </c>
      <c r="T383" s="16"/>
      <c r="U383" s="17">
        <f t="shared" si="10"/>
        <v>2035</v>
      </c>
      <c r="V383" s="393"/>
      <c r="W383" s="393"/>
      <c r="X383" s="393"/>
      <c r="Y383" s="393"/>
    </row>
    <row r="384" spans="1:25" s="2" customFormat="1" ht="30.2" customHeight="1" x14ac:dyDescent="0.2">
      <c r="A384" s="397"/>
      <c r="B384" s="397"/>
      <c r="C384" s="393"/>
      <c r="D384" s="393"/>
      <c r="E384" s="397"/>
      <c r="F384" s="68" t="s">
        <v>88</v>
      </c>
      <c r="G384" s="396"/>
      <c r="H384" s="396"/>
      <c r="I384" s="396"/>
      <c r="J384" s="106">
        <v>0.1</v>
      </c>
      <c r="K384" s="103">
        <v>57</v>
      </c>
      <c r="L384" s="104">
        <v>4</v>
      </c>
      <c r="M384" s="67" t="s">
        <v>224</v>
      </c>
      <c r="N384" s="16">
        <v>2024</v>
      </c>
      <c r="O384" s="16">
        <v>2025</v>
      </c>
      <c r="P384" s="105">
        <v>20</v>
      </c>
      <c r="Q384" s="105" t="s">
        <v>257</v>
      </c>
      <c r="R384" s="17">
        <f t="shared" si="11"/>
        <v>2035</v>
      </c>
      <c r="S384" s="16" t="s">
        <v>63</v>
      </c>
      <c r="T384" s="16"/>
      <c r="U384" s="17">
        <f t="shared" si="10"/>
        <v>2035</v>
      </c>
      <c r="V384" s="393"/>
      <c r="W384" s="393"/>
      <c r="X384" s="393"/>
      <c r="Y384" s="393"/>
    </row>
    <row r="385" spans="1:25" s="2" customFormat="1" ht="30.2" customHeight="1" x14ac:dyDescent="0.2">
      <c r="A385" s="397"/>
      <c r="B385" s="397"/>
      <c r="C385" s="393"/>
      <c r="D385" s="393"/>
      <c r="E385" s="397"/>
      <c r="F385" s="68" t="s">
        <v>88</v>
      </c>
      <c r="G385" s="396"/>
      <c r="H385" s="396"/>
      <c r="I385" s="396"/>
      <c r="J385" s="106">
        <v>1.3</v>
      </c>
      <c r="K385" s="103">
        <v>45</v>
      </c>
      <c r="L385" s="104">
        <v>4</v>
      </c>
      <c r="M385" s="67" t="s">
        <v>224</v>
      </c>
      <c r="N385" s="16">
        <v>2024</v>
      </c>
      <c r="O385" s="16">
        <v>2025</v>
      </c>
      <c r="P385" s="105">
        <v>20</v>
      </c>
      <c r="Q385" s="105" t="s">
        <v>257</v>
      </c>
      <c r="R385" s="17">
        <f t="shared" si="11"/>
        <v>2035</v>
      </c>
      <c r="S385" s="16" t="s">
        <v>63</v>
      </c>
      <c r="T385" s="16"/>
      <c r="U385" s="17">
        <f t="shared" si="10"/>
        <v>2035</v>
      </c>
      <c r="V385" s="393"/>
      <c r="W385" s="393"/>
      <c r="X385" s="393"/>
      <c r="Y385" s="393"/>
    </row>
    <row r="386" spans="1:25" s="2" customFormat="1" ht="30.2" customHeight="1" x14ac:dyDescent="0.2">
      <c r="A386" s="397"/>
      <c r="B386" s="397"/>
      <c r="C386" s="393"/>
      <c r="D386" s="393"/>
      <c r="E386" s="397"/>
      <c r="F386" s="68" t="s">
        <v>88</v>
      </c>
      <c r="G386" s="396"/>
      <c r="H386" s="396"/>
      <c r="I386" s="396"/>
      <c r="J386" s="106">
        <v>0.8</v>
      </c>
      <c r="K386" s="103">
        <v>32</v>
      </c>
      <c r="L386" s="104">
        <v>3.5</v>
      </c>
      <c r="M386" s="67" t="s">
        <v>224</v>
      </c>
      <c r="N386" s="16">
        <v>2024</v>
      </c>
      <c r="O386" s="16">
        <v>2025</v>
      </c>
      <c r="P386" s="105">
        <v>20</v>
      </c>
      <c r="Q386" s="105" t="s">
        <v>257</v>
      </c>
      <c r="R386" s="17">
        <f t="shared" si="11"/>
        <v>2035</v>
      </c>
      <c r="S386" s="16" t="s">
        <v>63</v>
      </c>
      <c r="T386" s="16"/>
      <c r="U386" s="17">
        <f t="shared" si="10"/>
        <v>2035</v>
      </c>
      <c r="V386" s="393"/>
      <c r="W386" s="393"/>
      <c r="X386" s="393"/>
      <c r="Y386" s="393"/>
    </row>
    <row r="387" spans="1:25" s="2" customFormat="1" ht="30.2" customHeight="1" x14ac:dyDescent="0.2">
      <c r="A387" s="397"/>
      <c r="B387" s="397"/>
      <c r="C387" s="393"/>
      <c r="D387" s="68" t="s">
        <v>514</v>
      </c>
      <c r="E387" s="105" t="s">
        <v>413</v>
      </c>
      <c r="F387" s="68" t="s">
        <v>88</v>
      </c>
      <c r="G387" s="105">
        <v>2.2599999999999998</v>
      </c>
      <c r="H387" s="105">
        <v>1.5</v>
      </c>
      <c r="I387" s="105">
        <v>40</v>
      </c>
      <c r="J387" s="102">
        <v>10.4</v>
      </c>
      <c r="K387" s="109">
        <v>108</v>
      </c>
      <c r="L387" s="102">
        <v>4</v>
      </c>
      <c r="M387" s="67" t="s">
        <v>224</v>
      </c>
      <c r="N387" s="16">
        <v>2024</v>
      </c>
      <c r="O387" s="16">
        <v>2025</v>
      </c>
      <c r="P387" s="105">
        <v>20</v>
      </c>
      <c r="Q387" s="105" t="s">
        <v>257</v>
      </c>
      <c r="R387" s="17">
        <f t="shared" si="11"/>
        <v>2035</v>
      </c>
      <c r="S387" s="16" t="s">
        <v>63</v>
      </c>
      <c r="T387" s="16"/>
      <c r="U387" s="17">
        <f t="shared" si="10"/>
        <v>2035</v>
      </c>
      <c r="V387" s="393"/>
      <c r="W387" s="393"/>
      <c r="X387" s="393"/>
      <c r="Y387" s="393"/>
    </row>
    <row r="388" spans="1:25" s="2" customFormat="1" ht="30.2" customHeight="1" x14ac:dyDescent="0.2">
      <c r="A388" s="397"/>
      <c r="B388" s="397"/>
      <c r="C388" s="393"/>
      <c r="D388" s="68" t="s">
        <v>515</v>
      </c>
      <c r="E388" s="105" t="s">
        <v>413</v>
      </c>
      <c r="F388" s="68" t="s">
        <v>88</v>
      </c>
      <c r="G388" s="67" t="s">
        <v>511</v>
      </c>
      <c r="H388" s="67" t="s">
        <v>350</v>
      </c>
      <c r="I388" s="67" t="s">
        <v>512</v>
      </c>
      <c r="J388" s="106">
        <v>2.1</v>
      </c>
      <c r="K388" s="103">
        <v>108</v>
      </c>
      <c r="L388" s="104">
        <v>4</v>
      </c>
      <c r="M388" s="67" t="s">
        <v>224</v>
      </c>
      <c r="N388" s="16">
        <v>2024</v>
      </c>
      <c r="O388" s="16">
        <v>2025</v>
      </c>
      <c r="P388" s="105">
        <v>20</v>
      </c>
      <c r="Q388" s="105" t="s">
        <v>257</v>
      </c>
      <c r="R388" s="17">
        <f t="shared" si="11"/>
        <v>2035</v>
      </c>
      <c r="S388" s="16" t="s">
        <v>63</v>
      </c>
      <c r="T388" s="16"/>
      <c r="U388" s="17">
        <f t="shared" si="10"/>
        <v>2035</v>
      </c>
      <c r="V388" s="393"/>
      <c r="W388" s="393"/>
      <c r="X388" s="393"/>
      <c r="Y388" s="393"/>
    </row>
    <row r="389" spans="1:25" s="2" customFormat="1" ht="30.2" customHeight="1" x14ac:dyDescent="0.2">
      <c r="A389" s="397"/>
      <c r="B389" s="397"/>
      <c r="C389" s="393"/>
      <c r="D389" s="68" t="s">
        <v>516</v>
      </c>
      <c r="E389" s="105" t="s">
        <v>413</v>
      </c>
      <c r="F389" s="68" t="s">
        <v>88</v>
      </c>
      <c r="G389" s="105">
        <v>2.2599999999999998</v>
      </c>
      <c r="H389" s="105">
        <v>1.5</v>
      </c>
      <c r="I389" s="105">
        <v>40</v>
      </c>
      <c r="J389" s="102">
        <v>10.4</v>
      </c>
      <c r="K389" s="109">
        <v>108</v>
      </c>
      <c r="L389" s="102">
        <v>4</v>
      </c>
      <c r="M389" s="67" t="s">
        <v>224</v>
      </c>
      <c r="N389" s="16">
        <v>2024</v>
      </c>
      <c r="O389" s="16">
        <v>2025</v>
      </c>
      <c r="P389" s="105">
        <v>20</v>
      </c>
      <c r="Q389" s="105" t="s">
        <v>257</v>
      </c>
      <c r="R389" s="17">
        <f t="shared" si="11"/>
        <v>2035</v>
      </c>
      <c r="S389" s="16" t="s">
        <v>63</v>
      </c>
      <c r="T389" s="16"/>
      <c r="U389" s="17">
        <f t="shared" si="10"/>
        <v>2035</v>
      </c>
      <c r="V389" s="393"/>
      <c r="W389" s="393"/>
      <c r="X389" s="393"/>
      <c r="Y389" s="393"/>
    </row>
    <row r="390" spans="1:25" s="2" customFormat="1" ht="30.2" customHeight="1" x14ac:dyDescent="0.2">
      <c r="A390" s="397"/>
      <c r="B390" s="397"/>
      <c r="C390" s="393"/>
      <c r="D390" s="68" t="s">
        <v>517</v>
      </c>
      <c r="E390" s="105" t="s">
        <v>413</v>
      </c>
      <c r="F390" s="68" t="s">
        <v>88</v>
      </c>
      <c r="G390" s="67" t="s">
        <v>511</v>
      </c>
      <c r="H390" s="67" t="s">
        <v>350</v>
      </c>
      <c r="I390" s="67" t="s">
        <v>512</v>
      </c>
      <c r="J390" s="106">
        <v>2.1</v>
      </c>
      <c r="K390" s="103">
        <v>108</v>
      </c>
      <c r="L390" s="104">
        <v>4</v>
      </c>
      <c r="M390" s="67" t="s">
        <v>224</v>
      </c>
      <c r="N390" s="16">
        <v>2024</v>
      </c>
      <c r="O390" s="16">
        <v>2025</v>
      </c>
      <c r="P390" s="105">
        <v>20</v>
      </c>
      <c r="Q390" s="105" t="s">
        <v>257</v>
      </c>
      <c r="R390" s="17">
        <f t="shared" si="11"/>
        <v>2035</v>
      </c>
      <c r="S390" s="16" t="s">
        <v>63</v>
      </c>
      <c r="T390" s="16"/>
      <c r="U390" s="17">
        <f t="shared" si="10"/>
        <v>2035</v>
      </c>
      <c r="V390" s="393"/>
      <c r="W390" s="393"/>
      <c r="X390" s="393"/>
      <c r="Y390" s="393"/>
    </row>
    <row r="391" spans="1:25" s="2" customFormat="1" ht="30.2" customHeight="1" x14ac:dyDescent="0.2">
      <c r="A391" s="397"/>
      <c r="B391" s="397"/>
      <c r="C391" s="393"/>
      <c r="D391" s="68" t="s">
        <v>518</v>
      </c>
      <c r="E391" s="105" t="s">
        <v>413</v>
      </c>
      <c r="F391" s="68" t="s">
        <v>88</v>
      </c>
      <c r="G391" s="105">
        <v>2.2599999999999998</v>
      </c>
      <c r="H391" s="105">
        <v>1.5</v>
      </c>
      <c r="I391" s="105">
        <v>40</v>
      </c>
      <c r="J391" s="102">
        <v>10.4</v>
      </c>
      <c r="K391" s="109">
        <v>108</v>
      </c>
      <c r="L391" s="102">
        <v>4</v>
      </c>
      <c r="M391" s="67" t="s">
        <v>224</v>
      </c>
      <c r="N391" s="16">
        <v>2024</v>
      </c>
      <c r="O391" s="16">
        <v>2025</v>
      </c>
      <c r="P391" s="105">
        <v>20</v>
      </c>
      <c r="Q391" s="105" t="s">
        <v>257</v>
      </c>
      <c r="R391" s="17">
        <f t="shared" si="11"/>
        <v>2035</v>
      </c>
      <c r="S391" s="16" t="s">
        <v>63</v>
      </c>
      <c r="T391" s="16"/>
      <c r="U391" s="17">
        <f t="shared" si="10"/>
        <v>2035</v>
      </c>
      <c r="V391" s="393"/>
      <c r="W391" s="393"/>
      <c r="X391" s="393"/>
      <c r="Y391" s="393"/>
    </row>
    <row r="392" spans="1:25" s="2" customFormat="1" ht="30.2" customHeight="1" x14ac:dyDescent="0.2">
      <c r="A392" s="397"/>
      <c r="B392" s="397"/>
      <c r="C392" s="393"/>
      <c r="D392" s="68" t="s">
        <v>519</v>
      </c>
      <c r="E392" s="105" t="s">
        <v>413</v>
      </c>
      <c r="F392" s="68" t="s">
        <v>88</v>
      </c>
      <c r="G392" s="67" t="s">
        <v>511</v>
      </c>
      <c r="H392" s="67" t="s">
        <v>350</v>
      </c>
      <c r="I392" s="67" t="s">
        <v>512</v>
      </c>
      <c r="J392" s="106">
        <v>2.1</v>
      </c>
      <c r="K392" s="103">
        <v>108</v>
      </c>
      <c r="L392" s="104">
        <v>4</v>
      </c>
      <c r="M392" s="67" t="s">
        <v>224</v>
      </c>
      <c r="N392" s="16">
        <v>2024</v>
      </c>
      <c r="O392" s="16">
        <v>2025</v>
      </c>
      <c r="P392" s="105">
        <v>20</v>
      </c>
      <c r="Q392" s="105" t="s">
        <v>257</v>
      </c>
      <c r="R392" s="17">
        <f t="shared" si="11"/>
        <v>2035</v>
      </c>
      <c r="S392" s="16" t="s">
        <v>63</v>
      </c>
      <c r="T392" s="16"/>
      <c r="U392" s="17">
        <f t="shared" si="10"/>
        <v>2035</v>
      </c>
      <c r="V392" s="393"/>
      <c r="W392" s="393"/>
      <c r="X392" s="393"/>
      <c r="Y392" s="393"/>
    </row>
    <row r="393" spans="1:25" s="2" customFormat="1" ht="30.2" customHeight="1" x14ac:dyDescent="0.2">
      <c r="A393" s="397"/>
      <c r="B393" s="397"/>
      <c r="C393" s="393"/>
      <c r="D393" s="68" t="s">
        <v>520</v>
      </c>
      <c r="E393" s="105" t="s">
        <v>413</v>
      </c>
      <c r="F393" s="68" t="s">
        <v>88</v>
      </c>
      <c r="G393" s="105">
        <v>2.2599999999999998</v>
      </c>
      <c r="H393" s="105">
        <v>1.5</v>
      </c>
      <c r="I393" s="105">
        <v>40</v>
      </c>
      <c r="J393" s="102">
        <v>10.4</v>
      </c>
      <c r="K393" s="109">
        <v>108</v>
      </c>
      <c r="L393" s="102">
        <v>4</v>
      </c>
      <c r="M393" s="67" t="s">
        <v>224</v>
      </c>
      <c r="N393" s="16">
        <v>2024</v>
      </c>
      <c r="O393" s="16">
        <v>2025</v>
      </c>
      <c r="P393" s="105">
        <v>20</v>
      </c>
      <c r="Q393" s="105" t="s">
        <v>257</v>
      </c>
      <c r="R393" s="17">
        <f t="shared" si="11"/>
        <v>2035</v>
      </c>
      <c r="S393" s="16" t="s">
        <v>63</v>
      </c>
      <c r="T393" s="16"/>
      <c r="U393" s="17">
        <f t="shared" si="10"/>
        <v>2035</v>
      </c>
      <c r="V393" s="393"/>
      <c r="W393" s="393"/>
      <c r="X393" s="393"/>
      <c r="Y393" s="393"/>
    </row>
    <row r="394" spans="1:25" s="2" customFormat="1" ht="30.2" customHeight="1" x14ac:dyDescent="0.2">
      <c r="A394" s="397"/>
      <c r="B394" s="397"/>
      <c r="C394" s="393"/>
      <c r="D394" s="68" t="s">
        <v>521</v>
      </c>
      <c r="E394" s="105" t="s">
        <v>413</v>
      </c>
      <c r="F394" s="68" t="s">
        <v>88</v>
      </c>
      <c r="G394" s="67" t="s">
        <v>511</v>
      </c>
      <c r="H394" s="67" t="s">
        <v>350</v>
      </c>
      <c r="I394" s="67" t="s">
        <v>512</v>
      </c>
      <c r="J394" s="106">
        <v>2.1</v>
      </c>
      <c r="K394" s="103">
        <v>108</v>
      </c>
      <c r="L394" s="104">
        <v>4</v>
      </c>
      <c r="M394" s="67" t="s">
        <v>224</v>
      </c>
      <c r="N394" s="16">
        <v>2024</v>
      </c>
      <c r="O394" s="16">
        <v>2025</v>
      </c>
      <c r="P394" s="105">
        <v>20</v>
      </c>
      <c r="Q394" s="105" t="s">
        <v>257</v>
      </c>
      <c r="R394" s="17">
        <f t="shared" ref="R394:R403" si="12">IF(M394="","",M394+P394)</f>
        <v>2035</v>
      </c>
      <c r="S394" s="16" t="s">
        <v>63</v>
      </c>
      <c r="T394" s="16"/>
      <c r="U394" s="17">
        <f t="shared" si="10"/>
        <v>2035</v>
      </c>
      <c r="V394" s="393"/>
      <c r="W394" s="393"/>
      <c r="X394" s="393"/>
      <c r="Y394" s="393"/>
    </row>
    <row r="395" spans="1:25" s="2" customFormat="1" ht="30.2" customHeight="1" x14ac:dyDescent="0.2">
      <c r="A395" s="393">
        <v>15</v>
      </c>
      <c r="B395" s="393" t="s">
        <v>522</v>
      </c>
      <c r="C395" s="393" t="s">
        <v>523</v>
      </c>
      <c r="D395" s="393" t="s">
        <v>524</v>
      </c>
      <c r="E395" s="393" t="s">
        <v>413</v>
      </c>
      <c r="F395" s="68" t="s">
        <v>88</v>
      </c>
      <c r="G395" s="396" t="s">
        <v>511</v>
      </c>
      <c r="H395" s="396" t="s">
        <v>350</v>
      </c>
      <c r="I395" s="396" t="s">
        <v>222</v>
      </c>
      <c r="J395" s="106">
        <v>8</v>
      </c>
      <c r="K395" s="103">
        <v>57</v>
      </c>
      <c r="L395" s="104">
        <v>4</v>
      </c>
      <c r="M395" s="67" t="s">
        <v>224</v>
      </c>
      <c r="N395" s="16">
        <v>2024</v>
      </c>
      <c r="O395" s="16">
        <v>2025</v>
      </c>
      <c r="P395" s="105">
        <v>20</v>
      </c>
      <c r="Q395" s="105" t="s">
        <v>257</v>
      </c>
      <c r="R395" s="17">
        <f t="shared" si="12"/>
        <v>2035</v>
      </c>
      <c r="S395" s="16" t="s">
        <v>63</v>
      </c>
      <c r="T395" s="16"/>
      <c r="U395" s="17">
        <f t="shared" si="10"/>
        <v>2035</v>
      </c>
      <c r="V395" s="393">
        <v>6</v>
      </c>
      <c r="W395" s="393">
        <v>4</v>
      </c>
      <c r="X395" s="393">
        <v>10</v>
      </c>
      <c r="Y395" s="393" t="s">
        <v>7003</v>
      </c>
    </row>
    <row r="396" spans="1:25" s="2" customFormat="1" ht="30.2" customHeight="1" x14ac:dyDescent="0.2">
      <c r="A396" s="393"/>
      <c r="B396" s="393"/>
      <c r="C396" s="393"/>
      <c r="D396" s="393"/>
      <c r="E396" s="393"/>
      <c r="F396" s="68" t="s">
        <v>88</v>
      </c>
      <c r="G396" s="396"/>
      <c r="H396" s="396"/>
      <c r="I396" s="396"/>
      <c r="J396" s="106">
        <v>0.6</v>
      </c>
      <c r="K396" s="103">
        <v>32</v>
      </c>
      <c r="L396" s="104">
        <v>3.5</v>
      </c>
      <c r="M396" s="67" t="s">
        <v>224</v>
      </c>
      <c r="N396" s="16">
        <v>2024</v>
      </c>
      <c r="O396" s="16">
        <v>2025</v>
      </c>
      <c r="P396" s="105">
        <v>20</v>
      </c>
      <c r="Q396" s="105" t="s">
        <v>257</v>
      </c>
      <c r="R396" s="17">
        <f t="shared" si="12"/>
        <v>2035</v>
      </c>
      <c r="S396" s="16" t="s">
        <v>63</v>
      </c>
      <c r="T396" s="16"/>
      <c r="U396" s="17">
        <f t="shared" si="10"/>
        <v>2035</v>
      </c>
      <c r="V396" s="393"/>
      <c r="W396" s="393"/>
      <c r="X396" s="393"/>
      <c r="Y396" s="393"/>
    </row>
    <row r="397" spans="1:25" s="2" customFormat="1" ht="30.2" customHeight="1" x14ac:dyDescent="0.2">
      <c r="A397" s="393"/>
      <c r="B397" s="393"/>
      <c r="C397" s="393"/>
      <c r="D397" s="393" t="s">
        <v>525</v>
      </c>
      <c r="E397" s="393" t="s">
        <v>413</v>
      </c>
      <c r="F397" s="68" t="s">
        <v>88</v>
      </c>
      <c r="G397" s="396" t="s">
        <v>511</v>
      </c>
      <c r="H397" s="396" t="s">
        <v>350</v>
      </c>
      <c r="I397" s="396" t="s">
        <v>222</v>
      </c>
      <c r="J397" s="106">
        <v>50.7</v>
      </c>
      <c r="K397" s="103">
        <v>57</v>
      </c>
      <c r="L397" s="104">
        <v>4</v>
      </c>
      <c r="M397" s="67" t="s">
        <v>224</v>
      </c>
      <c r="N397" s="16">
        <v>2024</v>
      </c>
      <c r="O397" s="16">
        <v>2025</v>
      </c>
      <c r="P397" s="105">
        <v>20</v>
      </c>
      <c r="Q397" s="105" t="s">
        <v>257</v>
      </c>
      <c r="R397" s="17">
        <f t="shared" si="12"/>
        <v>2035</v>
      </c>
      <c r="S397" s="16" t="s">
        <v>63</v>
      </c>
      <c r="T397" s="16"/>
      <c r="U397" s="17">
        <f t="shared" si="10"/>
        <v>2035</v>
      </c>
      <c r="V397" s="393"/>
      <c r="W397" s="393"/>
      <c r="X397" s="393"/>
      <c r="Y397" s="393"/>
    </row>
    <row r="398" spans="1:25" s="2" customFormat="1" ht="30.2" customHeight="1" x14ac:dyDescent="0.2">
      <c r="A398" s="393"/>
      <c r="B398" s="393"/>
      <c r="C398" s="393"/>
      <c r="D398" s="393"/>
      <c r="E398" s="393"/>
      <c r="F398" s="68" t="s">
        <v>88</v>
      </c>
      <c r="G398" s="396"/>
      <c r="H398" s="396"/>
      <c r="I398" s="396"/>
      <c r="J398" s="106">
        <v>0.1</v>
      </c>
      <c r="K398" s="103">
        <v>32</v>
      </c>
      <c r="L398" s="104">
        <v>3.5</v>
      </c>
      <c r="M398" s="67" t="s">
        <v>224</v>
      </c>
      <c r="N398" s="16">
        <v>2024</v>
      </c>
      <c r="O398" s="16">
        <v>2025</v>
      </c>
      <c r="P398" s="105">
        <v>20</v>
      </c>
      <c r="Q398" s="105" t="s">
        <v>257</v>
      </c>
      <c r="R398" s="17">
        <f t="shared" si="12"/>
        <v>2035</v>
      </c>
      <c r="S398" s="16" t="s">
        <v>63</v>
      </c>
      <c r="T398" s="16"/>
      <c r="U398" s="17">
        <f t="shared" si="10"/>
        <v>2035</v>
      </c>
      <c r="V398" s="393"/>
      <c r="W398" s="393"/>
      <c r="X398" s="393"/>
      <c r="Y398" s="393"/>
    </row>
    <row r="399" spans="1:25" s="2" customFormat="1" ht="30.2" customHeight="1" x14ac:dyDescent="0.2">
      <c r="A399" s="393"/>
      <c r="B399" s="393"/>
      <c r="C399" s="393"/>
      <c r="D399" s="68" t="s">
        <v>526</v>
      </c>
      <c r="E399" s="105" t="s">
        <v>413</v>
      </c>
      <c r="F399" s="68" t="s">
        <v>88</v>
      </c>
      <c r="G399" s="67" t="s">
        <v>511</v>
      </c>
      <c r="H399" s="67" t="s">
        <v>350</v>
      </c>
      <c r="I399" s="67" t="s">
        <v>222</v>
      </c>
      <c r="J399" s="106">
        <v>89.7</v>
      </c>
      <c r="K399" s="103">
        <v>57</v>
      </c>
      <c r="L399" s="104">
        <v>4</v>
      </c>
      <c r="M399" s="67" t="s">
        <v>224</v>
      </c>
      <c r="N399" s="16">
        <v>2024</v>
      </c>
      <c r="O399" s="16">
        <v>2025</v>
      </c>
      <c r="P399" s="105">
        <v>20</v>
      </c>
      <c r="Q399" s="105" t="s">
        <v>257</v>
      </c>
      <c r="R399" s="17">
        <f t="shared" si="12"/>
        <v>2035</v>
      </c>
      <c r="S399" s="16" t="s">
        <v>63</v>
      </c>
      <c r="T399" s="16"/>
      <c r="U399" s="17">
        <f t="shared" si="10"/>
        <v>2035</v>
      </c>
      <c r="V399" s="393"/>
      <c r="W399" s="393"/>
      <c r="X399" s="393"/>
      <c r="Y399" s="393"/>
    </row>
    <row r="400" spans="1:25" s="2" customFormat="1" ht="30.2" customHeight="1" x14ac:dyDescent="0.2">
      <c r="A400" s="393"/>
      <c r="B400" s="393"/>
      <c r="C400" s="393"/>
      <c r="D400" s="68" t="s">
        <v>527</v>
      </c>
      <c r="E400" s="105" t="s">
        <v>413</v>
      </c>
      <c r="F400" s="68" t="s">
        <v>88</v>
      </c>
      <c r="G400" s="67" t="s">
        <v>511</v>
      </c>
      <c r="H400" s="67" t="s">
        <v>350</v>
      </c>
      <c r="I400" s="67" t="s">
        <v>222</v>
      </c>
      <c r="J400" s="106">
        <v>1.2</v>
      </c>
      <c r="K400" s="103">
        <v>32</v>
      </c>
      <c r="L400" s="104">
        <v>35</v>
      </c>
      <c r="M400" s="67" t="s">
        <v>224</v>
      </c>
      <c r="N400" s="16">
        <v>2024</v>
      </c>
      <c r="O400" s="16">
        <v>2025</v>
      </c>
      <c r="P400" s="105">
        <v>20</v>
      </c>
      <c r="Q400" s="105" t="s">
        <v>257</v>
      </c>
      <c r="R400" s="17">
        <f t="shared" si="12"/>
        <v>2035</v>
      </c>
      <c r="S400" s="16" t="s">
        <v>63</v>
      </c>
      <c r="T400" s="16"/>
      <c r="U400" s="17">
        <f t="shared" si="10"/>
        <v>2035</v>
      </c>
      <c r="V400" s="393"/>
      <c r="W400" s="393"/>
      <c r="X400" s="393"/>
      <c r="Y400" s="393"/>
    </row>
    <row r="401" spans="1:25" s="2" customFormat="1" ht="30.2" customHeight="1" thickBot="1" x14ac:dyDescent="0.25">
      <c r="A401" s="68">
        <v>16</v>
      </c>
      <c r="B401" s="68" t="s">
        <v>531</v>
      </c>
      <c r="C401" s="16" t="s">
        <v>532</v>
      </c>
      <c r="D401" s="16" t="s">
        <v>533</v>
      </c>
      <c r="E401" s="16" t="s">
        <v>529</v>
      </c>
      <c r="F401" s="16" t="s">
        <v>198</v>
      </c>
      <c r="G401" s="16"/>
      <c r="H401" s="16">
        <v>1.03</v>
      </c>
      <c r="I401" s="110" t="s">
        <v>530</v>
      </c>
      <c r="J401" s="16">
        <v>5.7</v>
      </c>
      <c r="K401" s="16">
        <v>108</v>
      </c>
      <c r="L401" s="16">
        <v>3</v>
      </c>
      <c r="M401" s="16">
        <v>2018</v>
      </c>
      <c r="N401" s="16">
        <v>2020</v>
      </c>
      <c r="O401" s="16">
        <v>2025</v>
      </c>
      <c r="P401" s="16">
        <v>20</v>
      </c>
      <c r="Q401" s="16" t="s">
        <v>257</v>
      </c>
      <c r="R401" s="17">
        <f t="shared" si="12"/>
        <v>2038</v>
      </c>
      <c r="S401" s="16" t="s">
        <v>63</v>
      </c>
      <c r="T401" s="16"/>
      <c r="U401" s="17">
        <f t="shared" ref="U401:U403" si="13">IFERROR(IF(S401="",R401,S401+T401),R401)</f>
        <v>2038</v>
      </c>
      <c r="V401" s="238">
        <v>2</v>
      </c>
      <c r="W401" s="238">
        <v>4</v>
      </c>
      <c r="X401" s="238">
        <v>6</v>
      </c>
      <c r="Y401" s="16" t="s">
        <v>7003</v>
      </c>
    </row>
    <row r="402" spans="1:25" s="2" customFormat="1" ht="30.2" customHeight="1" thickBot="1" x14ac:dyDescent="0.25">
      <c r="A402" s="52"/>
      <c r="B402" s="52"/>
      <c r="C402" s="52"/>
      <c r="D402" s="52"/>
      <c r="E402" s="52"/>
      <c r="F402" s="52"/>
      <c r="G402" s="52"/>
      <c r="H402" s="52"/>
      <c r="I402" s="52"/>
      <c r="J402" s="52"/>
      <c r="K402" s="52"/>
      <c r="L402" s="52"/>
      <c r="M402" s="52"/>
      <c r="N402" s="52"/>
      <c r="O402" s="52"/>
      <c r="P402" s="52"/>
      <c r="Q402" s="52"/>
      <c r="R402" s="59" t="str">
        <f t="shared" si="12"/>
        <v/>
      </c>
      <c r="S402" s="52"/>
      <c r="T402" s="52"/>
      <c r="U402" s="229" t="str">
        <f t="shared" si="13"/>
        <v/>
      </c>
      <c r="V402" s="230">
        <f>SUM(V10:V401)</f>
        <v>305</v>
      </c>
      <c r="W402" s="231">
        <f>SUM(W10:W401)</f>
        <v>269</v>
      </c>
      <c r="X402" s="232">
        <f>SUM(X10:X401)</f>
        <v>574</v>
      </c>
    </row>
    <row r="403" spans="1:25" s="2" customFormat="1" ht="30.2" customHeight="1" x14ac:dyDescent="0.2">
      <c r="A403" s="4"/>
      <c r="B403" s="4"/>
      <c r="C403" s="41" t="s">
        <v>6999</v>
      </c>
      <c r="D403" s="4"/>
      <c r="E403" s="4"/>
      <c r="F403" s="4"/>
      <c r="G403" s="4"/>
      <c r="H403" s="4"/>
      <c r="I403" s="4"/>
      <c r="J403" s="4"/>
      <c r="K403" s="4"/>
      <c r="L403" s="4"/>
      <c r="M403" s="4"/>
      <c r="N403" s="4"/>
      <c r="O403" s="4"/>
      <c r="P403" s="4"/>
      <c r="Q403" s="4"/>
      <c r="R403" s="5" t="str">
        <f t="shared" si="12"/>
        <v/>
      </c>
      <c r="S403" s="4"/>
      <c r="T403" s="4"/>
      <c r="U403" s="5" t="str">
        <f t="shared" si="13"/>
        <v/>
      </c>
    </row>
  </sheetData>
  <sheetProtection formatCells="0" formatColumns="0" formatRows="0" insertColumns="0" insertRows="0" insertHyperlinks="0" sort="0" autoFilter="0" pivotTables="0"/>
  <autoFilter ref="A9:Y9"/>
  <mergeCells count="629">
    <mergeCell ref="H378:H379"/>
    <mergeCell ref="I378:I379"/>
    <mergeCell ref="B380:B394"/>
    <mergeCell ref="C380:C394"/>
    <mergeCell ref="D382:D386"/>
    <mergeCell ref="E382:E386"/>
    <mergeCell ref="G382:G386"/>
    <mergeCell ref="H382:H386"/>
    <mergeCell ref="G397:G398"/>
    <mergeCell ref="H397:H398"/>
    <mergeCell ref="I397:I398"/>
    <mergeCell ref="I382:I386"/>
    <mergeCell ref="B395:B400"/>
    <mergeCell ref="C395:C400"/>
    <mergeCell ref="D395:D396"/>
    <mergeCell ref="E395:E396"/>
    <mergeCell ref="G395:G396"/>
    <mergeCell ref="H395:H396"/>
    <mergeCell ref="I395:I396"/>
    <mergeCell ref="D397:D398"/>
    <mergeCell ref="E397:E398"/>
    <mergeCell ref="A380:A394"/>
    <mergeCell ref="A395:A400"/>
    <mergeCell ref="A10:A21"/>
    <mergeCell ref="A22:A24"/>
    <mergeCell ref="A27:A28"/>
    <mergeCell ref="A29:A50"/>
    <mergeCell ref="A51:A154"/>
    <mergeCell ref="A155:A244"/>
    <mergeCell ref="A245:A299"/>
    <mergeCell ref="A300:A375"/>
    <mergeCell ref="A378:A379"/>
    <mergeCell ref="D363:D364"/>
    <mergeCell ref="D365:D368"/>
    <mergeCell ref="D374:D375"/>
    <mergeCell ref="B378:B379"/>
    <mergeCell ref="C378:C379"/>
    <mergeCell ref="D378:D379"/>
    <mergeCell ref="D355:D356"/>
    <mergeCell ref="E355:E356"/>
    <mergeCell ref="G355:G356"/>
    <mergeCell ref="B300:B375"/>
    <mergeCell ref="C300:C375"/>
    <mergeCell ref="E378:E379"/>
    <mergeCell ref="G378:G379"/>
    <mergeCell ref="D347:D348"/>
    <mergeCell ref="E347:E348"/>
    <mergeCell ref="G347:G348"/>
    <mergeCell ref="D330:D332"/>
    <mergeCell ref="E330:E332"/>
    <mergeCell ref="G330:G332"/>
    <mergeCell ref="D305:D308"/>
    <mergeCell ref="E305:E308"/>
    <mergeCell ref="G305:G308"/>
    <mergeCell ref="D300:D301"/>
    <mergeCell ref="E300:E301"/>
    <mergeCell ref="H355:H356"/>
    <mergeCell ref="I355:I356"/>
    <mergeCell ref="D360:D362"/>
    <mergeCell ref="D351:D352"/>
    <mergeCell ref="E351:E352"/>
    <mergeCell ref="G351:G352"/>
    <mergeCell ref="H351:H352"/>
    <mergeCell ref="I351:I352"/>
    <mergeCell ref="D353:D354"/>
    <mergeCell ref="E353:E354"/>
    <mergeCell ref="G353:G354"/>
    <mergeCell ref="H353:H354"/>
    <mergeCell ref="I353:I354"/>
    <mergeCell ref="H347:H348"/>
    <mergeCell ref="I347:I348"/>
    <mergeCell ref="D349:D350"/>
    <mergeCell ref="E349:E350"/>
    <mergeCell ref="G349:G350"/>
    <mergeCell ref="H349:H350"/>
    <mergeCell ref="I349:I350"/>
    <mergeCell ref="D336:D337"/>
    <mergeCell ref="E336:E337"/>
    <mergeCell ref="G336:G337"/>
    <mergeCell ref="H336:H337"/>
    <mergeCell ref="I336:I337"/>
    <mergeCell ref="D345:D346"/>
    <mergeCell ref="E345:E346"/>
    <mergeCell ref="G345:G346"/>
    <mergeCell ref="H345:H346"/>
    <mergeCell ref="I345:I346"/>
    <mergeCell ref="H330:H332"/>
    <mergeCell ref="I330:I332"/>
    <mergeCell ref="D333:D335"/>
    <mergeCell ref="E333:E335"/>
    <mergeCell ref="G333:G335"/>
    <mergeCell ref="H333:H335"/>
    <mergeCell ref="I333:I335"/>
    <mergeCell ref="D313:D314"/>
    <mergeCell ref="E313:E314"/>
    <mergeCell ref="G313:G314"/>
    <mergeCell ref="H313:H314"/>
    <mergeCell ref="I313:I314"/>
    <mergeCell ref="D327:D328"/>
    <mergeCell ref="E327:E328"/>
    <mergeCell ref="G327:G328"/>
    <mergeCell ref="H327:H328"/>
    <mergeCell ref="I327:I328"/>
    <mergeCell ref="H305:H308"/>
    <mergeCell ref="I305:I308"/>
    <mergeCell ref="D310:D311"/>
    <mergeCell ref="E310:E311"/>
    <mergeCell ref="G310:G311"/>
    <mergeCell ref="H310:H311"/>
    <mergeCell ref="I310:I311"/>
    <mergeCell ref="D296:D297"/>
    <mergeCell ref="E296:E297"/>
    <mergeCell ref="G296:G297"/>
    <mergeCell ref="H296:H297"/>
    <mergeCell ref="I296:I297"/>
    <mergeCell ref="H300:H301"/>
    <mergeCell ref="I300:I301"/>
    <mergeCell ref="D303:D304"/>
    <mergeCell ref="E303:E304"/>
    <mergeCell ref="G303:G304"/>
    <mergeCell ref="H303:H304"/>
    <mergeCell ref="I303:I304"/>
    <mergeCell ref="D298:D299"/>
    <mergeCell ref="E298:E299"/>
    <mergeCell ref="G298:G299"/>
    <mergeCell ref="H298:H299"/>
    <mergeCell ref="I298:I299"/>
    <mergeCell ref="G300:G301"/>
    <mergeCell ref="D292:D293"/>
    <mergeCell ref="E292:E293"/>
    <mergeCell ref="G292:G293"/>
    <mergeCell ref="H292:H293"/>
    <mergeCell ref="I292:I293"/>
    <mergeCell ref="D294:D295"/>
    <mergeCell ref="E294:E295"/>
    <mergeCell ref="G294:G295"/>
    <mergeCell ref="H294:H295"/>
    <mergeCell ref="I294:I295"/>
    <mergeCell ref="D288:D289"/>
    <mergeCell ref="E288:E289"/>
    <mergeCell ref="G288:G289"/>
    <mergeCell ref="H288:H289"/>
    <mergeCell ref="I288:I289"/>
    <mergeCell ref="D290:D291"/>
    <mergeCell ref="E290:E291"/>
    <mergeCell ref="G290:G291"/>
    <mergeCell ref="H290:H291"/>
    <mergeCell ref="I290:I291"/>
    <mergeCell ref="D284:D285"/>
    <mergeCell ref="E284:E285"/>
    <mergeCell ref="G284:G285"/>
    <mergeCell ref="H284:H285"/>
    <mergeCell ref="I284:I285"/>
    <mergeCell ref="D286:D287"/>
    <mergeCell ref="E286:E287"/>
    <mergeCell ref="G286:G287"/>
    <mergeCell ref="H286:H287"/>
    <mergeCell ref="I286:I287"/>
    <mergeCell ref="D280:D281"/>
    <mergeCell ref="E280:E281"/>
    <mergeCell ref="G280:G281"/>
    <mergeCell ref="H280:H281"/>
    <mergeCell ref="I280:I281"/>
    <mergeCell ref="D282:D283"/>
    <mergeCell ref="E282:E283"/>
    <mergeCell ref="G282:G283"/>
    <mergeCell ref="H282:H283"/>
    <mergeCell ref="I282:I283"/>
    <mergeCell ref="D276:D277"/>
    <mergeCell ref="E276:E277"/>
    <mergeCell ref="G276:G277"/>
    <mergeCell ref="H276:H277"/>
    <mergeCell ref="I276:I277"/>
    <mergeCell ref="D278:D279"/>
    <mergeCell ref="E278:E279"/>
    <mergeCell ref="G278:G279"/>
    <mergeCell ref="H278:H279"/>
    <mergeCell ref="I278:I279"/>
    <mergeCell ref="D271:D273"/>
    <mergeCell ref="E271:E273"/>
    <mergeCell ref="G271:G273"/>
    <mergeCell ref="H271:H273"/>
    <mergeCell ref="I271:I273"/>
    <mergeCell ref="D274:D275"/>
    <mergeCell ref="E274:E275"/>
    <mergeCell ref="G274:G275"/>
    <mergeCell ref="H274:H275"/>
    <mergeCell ref="I274:I275"/>
    <mergeCell ref="D264:D267"/>
    <mergeCell ref="E264:E267"/>
    <mergeCell ref="G264:G267"/>
    <mergeCell ref="H264:H267"/>
    <mergeCell ref="I264:I267"/>
    <mergeCell ref="D268:D270"/>
    <mergeCell ref="E268:E270"/>
    <mergeCell ref="G268:G270"/>
    <mergeCell ref="H268:H270"/>
    <mergeCell ref="I268:I270"/>
    <mergeCell ref="D256:D257"/>
    <mergeCell ref="E256:E257"/>
    <mergeCell ref="G256:G257"/>
    <mergeCell ref="H256:H257"/>
    <mergeCell ref="I256:I257"/>
    <mergeCell ref="D259:D260"/>
    <mergeCell ref="E259:E260"/>
    <mergeCell ref="G259:G260"/>
    <mergeCell ref="H259:H260"/>
    <mergeCell ref="I259:I260"/>
    <mergeCell ref="H243:H244"/>
    <mergeCell ref="B245:B299"/>
    <mergeCell ref="C245:C299"/>
    <mergeCell ref="D245:D246"/>
    <mergeCell ref="E245:E246"/>
    <mergeCell ref="G245:G246"/>
    <mergeCell ref="H245:H246"/>
    <mergeCell ref="I245:I246"/>
    <mergeCell ref="D247:D248"/>
    <mergeCell ref="E247:E248"/>
    <mergeCell ref="G247:G248"/>
    <mergeCell ref="H247:H248"/>
    <mergeCell ref="I247:I248"/>
    <mergeCell ref="D250:D251"/>
    <mergeCell ref="E250:E251"/>
    <mergeCell ref="G250:G251"/>
    <mergeCell ref="H250:H251"/>
    <mergeCell ref="I250:I251"/>
    <mergeCell ref="I243:I244"/>
    <mergeCell ref="D253:D254"/>
    <mergeCell ref="E253:E254"/>
    <mergeCell ref="G253:G254"/>
    <mergeCell ref="H253:H254"/>
    <mergeCell ref="I253:I254"/>
    <mergeCell ref="H231:H232"/>
    <mergeCell ref="I231:I232"/>
    <mergeCell ref="D232:D233"/>
    <mergeCell ref="G232:G233"/>
    <mergeCell ref="H233:H234"/>
    <mergeCell ref="I233:I234"/>
    <mergeCell ref="D234:D235"/>
    <mergeCell ref="G234:G235"/>
    <mergeCell ref="H235:H236"/>
    <mergeCell ref="I235:I236"/>
    <mergeCell ref="D236:D237"/>
    <mergeCell ref="G236:G237"/>
    <mergeCell ref="H237:H238"/>
    <mergeCell ref="I237:I238"/>
    <mergeCell ref="D238:D239"/>
    <mergeCell ref="G238:G239"/>
    <mergeCell ref="H239:H240"/>
    <mergeCell ref="I239:I240"/>
    <mergeCell ref="D240:D241"/>
    <mergeCell ref="G240:G241"/>
    <mergeCell ref="H241:H242"/>
    <mergeCell ref="I241:I242"/>
    <mergeCell ref="D242:D243"/>
    <mergeCell ref="G242:G243"/>
    <mergeCell ref="H219:H220"/>
    <mergeCell ref="I219:I220"/>
    <mergeCell ref="D220:D221"/>
    <mergeCell ref="G220:G221"/>
    <mergeCell ref="H221:H222"/>
    <mergeCell ref="I221:I222"/>
    <mergeCell ref="D222:D223"/>
    <mergeCell ref="G222:G223"/>
    <mergeCell ref="H223:H224"/>
    <mergeCell ref="I223:I224"/>
    <mergeCell ref="D224:D225"/>
    <mergeCell ref="G224:G225"/>
    <mergeCell ref="H225:H226"/>
    <mergeCell ref="I225:I226"/>
    <mergeCell ref="D226:D227"/>
    <mergeCell ref="G226:G227"/>
    <mergeCell ref="H227:H228"/>
    <mergeCell ref="I227:I228"/>
    <mergeCell ref="D228:D229"/>
    <mergeCell ref="G228:G229"/>
    <mergeCell ref="H229:H230"/>
    <mergeCell ref="I229:I230"/>
    <mergeCell ref="D230:D231"/>
    <mergeCell ref="G230:G231"/>
    <mergeCell ref="H207:H208"/>
    <mergeCell ref="I207:I208"/>
    <mergeCell ref="D208:D209"/>
    <mergeCell ref="G208:G209"/>
    <mergeCell ref="H209:H210"/>
    <mergeCell ref="I209:I210"/>
    <mergeCell ref="D210:D211"/>
    <mergeCell ref="G210:G211"/>
    <mergeCell ref="H211:H212"/>
    <mergeCell ref="I211:I212"/>
    <mergeCell ref="D212:D213"/>
    <mergeCell ref="G212:G213"/>
    <mergeCell ref="H213:H214"/>
    <mergeCell ref="I213:I214"/>
    <mergeCell ref="D214:D215"/>
    <mergeCell ref="G214:G215"/>
    <mergeCell ref="H215:H216"/>
    <mergeCell ref="I215:I216"/>
    <mergeCell ref="D216:D217"/>
    <mergeCell ref="G216:G217"/>
    <mergeCell ref="H217:H218"/>
    <mergeCell ref="I217:I218"/>
    <mergeCell ref="D218:D219"/>
    <mergeCell ref="G218:G219"/>
    <mergeCell ref="H195:H196"/>
    <mergeCell ref="I195:I196"/>
    <mergeCell ref="D196:D197"/>
    <mergeCell ref="E196:E197"/>
    <mergeCell ref="G196:G197"/>
    <mergeCell ref="H197:H198"/>
    <mergeCell ref="I197:I198"/>
    <mergeCell ref="G198:G199"/>
    <mergeCell ref="H199:H200"/>
    <mergeCell ref="I199:I200"/>
    <mergeCell ref="D200:D201"/>
    <mergeCell ref="G200:G201"/>
    <mergeCell ref="H201:H202"/>
    <mergeCell ref="I201:I202"/>
    <mergeCell ref="D202:D203"/>
    <mergeCell ref="G202:G203"/>
    <mergeCell ref="H203:H204"/>
    <mergeCell ref="I203:I204"/>
    <mergeCell ref="D204:D205"/>
    <mergeCell ref="G204:G205"/>
    <mergeCell ref="H205:H206"/>
    <mergeCell ref="I205:I206"/>
    <mergeCell ref="D206:D207"/>
    <mergeCell ref="G206:G207"/>
    <mergeCell ref="G186:G187"/>
    <mergeCell ref="H187:H188"/>
    <mergeCell ref="I187:I188"/>
    <mergeCell ref="D188:D189"/>
    <mergeCell ref="E188:E189"/>
    <mergeCell ref="G188:G189"/>
    <mergeCell ref="H189:H190"/>
    <mergeCell ref="I189:I190"/>
    <mergeCell ref="D190:D191"/>
    <mergeCell ref="E190:E191"/>
    <mergeCell ref="G190:G191"/>
    <mergeCell ref="H191:H192"/>
    <mergeCell ref="I191:I192"/>
    <mergeCell ref="D192:D193"/>
    <mergeCell ref="E192:E193"/>
    <mergeCell ref="G192:G193"/>
    <mergeCell ref="H193:H194"/>
    <mergeCell ref="I193:I194"/>
    <mergeCell ref="G176:G177"/>
    <mergeCell ref="H177:H178"/>
    <mergeCell ref="I177:I178"/>
    <mergeCell ref="D178:D179"/>
    <mergeCell ref="E178:E179"/>
    <mergeCell ref="G178:G179"/>
    <mergeCell ref="H179:H180"/>
    <mergeCell ref="I179:I180"/>
    <mergeCell ref="D180:D181"/>
    <mergeCell ref="E180:E181"/>
    <mergeCell ref="G180:G181"/>
    <mergeCell ref="H181:H182"/>
    <mergeCell ref="I181:I182"/>
    <mergeCell ref="D182:D183"/>
    <mergeCell ref="E182:E183"/>
    <mergeCell ref="G182:G183"/>
    <mergeCell ref="H183:H184"/>
    <mergeCell ref="I183:I184"/>
    <mergeCell ref="D184:D185"/>
    <mergeCell ref="E184:E185"/>
    <mergeCell ref="G184:G185"/>
    <mergeCell ref="H185:H186"/>
    <mergeCell ref="I185:I186"/>
    <mergeCell ref="D186:D187"/>
    <mergeCell ref="G166:G167"/>
    <mergeCell ref="H167:H168"/>
    <mergeCell ref="I167:I168"/>
    <mergeCell ref="D168:D169"/>
    <mergeCell ref="E168:E169"/>
    <mergeCell ref="G168:G169"/>
    <mergeCell ref="H169:H170"/>
    <mergeCell ref="I169:I170"/>
    <mergeCell ref="D170:D171"/>
    <mergeCell ref="E170:E171"/>
    <mergeCell ref="G170:G171"/>
    <mergeCell ref="H171:H172"/>
    <mergeCell ref="I171:I172"/>
    <mergeCell ref="D172:D173"/>
    <mergeCell ref="E172:E173"/>
    <mergeCell ref="G172:G173"/>
    <mergeCell ref="H173:H174"/>
    <mergeCell ref="I173:I174"/>
    <mergeCell ref="D174:D175"/>
    <mergeCell ref="E174:E175"/>
    <mergeCell ref="G174:G175"/>
    <mergeCell ref="H175:H176"/>
    <mergeCell ref="I175:I176"/>
    <mergeCell ref="D176:D177"/>
    <mergeCell ref="G155:G156"/>
    <mergeCell ref="H155:H156"/>
    <mergeCell ref="I155:I156"/>
    <mergeCell ref="D157:D159"/>
    <mergeCell ref="E157:E159"/>
    <mergeCell ref="G157:G159"/>
    <mergeCell ref="H157:H158"/>
    <mergeCell ref="I157:I158"/>
    <mergeCell ref="H159:H160"/>
    <mergeCell ref="I159:I160"/>
    <mergeCell ref="G160:G161"/>
    <mergeCell ref="H161:H162"/>
    <mergeCell ref="I161:I162"/>
    <mergeCell ref="D162:D163"/>
    <mergeCell ref="E162:E163"/>
    <mergeCell ref="G162:G163"/>
    <mergeCell ref="H163:H164"/>
    <mergeCell ref="I163:I164"/>
    <mergeCell ref="D164:D165"/>
    <mergeCell ref="E164:E165"/>
    <mergeCell ref="G164:G165"/>
    <mergeCell ref="H165:H166"/>
    <mergeCell ref="I165:I166"/>
    <mergeCell ref="D166:D167"/>
    <mergeCell ref="B155:B244"/>
    <mergeCell ref="C155:C244"/>
    <mergeCell ref="D155:D156"/>
    <mergeCell ref="E155:E156"/>
    <mergeCell ref="D160:D161"/>
    <mergeCell ref="E160:E161"/>
    <mergeCell ref="D198:D199"/>
    <mergeCell ref="D138:D139"/>
    <mergeCell ref="D141:D142"/>
    <mergeCell ref="D143:D144"/>
    <mergeCell ref="D145:D146"/>
    <mergeCell ref="D150:D152"/>
    <mergeCell ref="E166:E167"/>
    <mergeCell ref="E176:E177"/>
    <mergeCell ref="E186:E187"/>
    <mergeCell ref="D126:D127"/>
    <mergeCell ref="D128:D129"/>
    <mergeCell ref="D130:D131"/>
    <mergeCell ref="D132:D133"/>
    <mergeCell ref="D134:D135"/>
    <mergeCell ref="D136:D137"/>
    <mergeCell ref="D106:D108"/>
    <mergeCell ref="E106:E108"/>
    <mergeCell ref="G106:G108"/>
    <mergeCell ref="H106:H108"/>
    <mergeCell ref="D122:D123"/>
    <mergeCell ref="D124:D125"/>
    <mergeCell ref="D101:D102"/>
    <mergeCell ref="E101:E102"/>
    <mergeCell ref="G101:G102"/>
    <mergeCell ref="H101:H102"/>
    <mergeCell ref="D104:D105"/>
    <mergeCell ref="E104:E105"/>
    <mergeCell ref="G104:G105"/>
    <mergeCell ref="H104:H105"/>
    <mergeCell ref="D95:D96"/>
    <mergeCell ref="E95:E96"/>
    <mergeCell ref="G95:G96"/>
    <mergeCell ref="H95:H96"/>
    <mergeCell ref="D98:D99"/>
    <mergeCell ref="E98:E99"/>
    <mergeCell ref="G98:G99"/>
    <mergeCell ref="H98:H99"/>
    <mergeCell ref="D85:D87"/>
    <mergeCell ref="E85:E87"/>
    <mergeCell ref="G85:G87"/>
    <mergeCell ref="H85:H87"/>
    <mergeCell ref="D89:D90"/>
    <mergeCell ref="E89:E90"/>
    <mergeCell ref="G89:G90"/>
    <mergeCell ref="H89:H90"/>
    <mergeCell ref="G81:G83"/>
    <mergeCell ref="H81:H83"/>
    <mergeCell ref="D71:D72"/>
    <mergeCell ref="E71:E72"/>
    <mergeCell ref="G71:G72"/>
    <mergeCell ref="H71:H72"/>
    <mergeCell ref="D75:D76"/>
    <mergeCell ref="E75:E76"/>
    <mergeCell ref="G75:G76"/>
    <mergeCell ref="H75:H76"/>
    <mergeCell ref="D62:D63"/>
    <mergeCell ref="E62:E63"/>
    <mergeCell ref="G62:G63"/>
    <mergeCell ref="H62:H63"/>
    <mergeCell ref="D67:D68"/>
    <mergeCell ref="E67:E68"/>
    <mergeCell ref="G67:G68"/>
    <mergeCell ref="H67:H68"/>
    <mergeCell ref="B51:B154"/>
    <mergeCell ref="C51:C154"/>
    <mergeCell ref="D54:D55"/>
    <mergeCell ref="E54:E55"/>
    <mergeCell ref="G54:G55"/>
    <mergeCell ref="H54:H55"/>
    <mergeCell ref="D58:D59"/>
    <mergeCell ref="E58:E59"/>
    <mergeCell ref="G58:G59"/>
    <mergeCell ref="H58:H59"/>
    <mergeCell ref="D78:D79"/>
    <mergeCell ref="E78:E79"/>
    <mergeCell ref="G78:G79"/>
    <mergeCell ref="H78:H79"/>
    <mergeCell ref="D81:D83"/>
    <mergeCell ref="E81:E83"/>
    <mergeCell ref="H36:H38"/>
    <mergeCell ref="I36:I38"/>
    <mergeCell ref="D40:D41"/>
    <mergeCell ref="E40:E41"/>
    <mergeCell ref="G40:G41"/>
    <mergeCell ref="H40:H41"/>
    <mergeCell ref="I40:I41"/>
    <mergeCell ref="D48:D50"/>
    <mergeCell ref="E48:E50"/>
    <mergeCell ref="G48:G50"/>
    <mergeCell ref="H48:H50"/>
    <mergeCell ref="I48:I50"/>
    <mergeCell ref="D42:D44"/>
    <mergeCell ref="E42:E44"/>
    <mergeCell ref="G42:G44"/>
    <mergeCell ref="H42:H44"/>
    <mergeCell ref="I42:I44"/>
    <mergeCell ref="D45:D47"/>
    <mergeCell ref="E45:E47"/>
    <mergeCell ref="G45:G47"/>
    <mergeCell ref="H45:H47"/>
    <mergeCell ref="I45:I47"/>
    <mergeCell ref="D34:D35"/>
    <mergeCell ref="E34:E35"/>
    <mergeCell ref="G34:G35"/>
    <mergeCell ref="H34:H35"/>
    <mergeCell ref="I34:I35"/>
    <mergeCell ref="I22:I23"/>
    <mergeCell ref="B27:B28"/>
    <mergeCell ref="C27:C28"/>
    <mergeCell ref="D27:D28"/>
    <mergeCell ref="B29:B50"/>
    <mergeCell ref="C29:C50"/>
    <mergeCell ref="D30:D33"/>
    <mergeCell ref="E30:E33"/>
    <mergeCell ref="G30:G33"/>
    <mergeCell ref="H30:H33"/>
    <mergeCell ref="B22:B24"/>
    <mergeCell ref="C22:C24"/>
    <mergeCell ref="D22:D23"/>
    <mergeCell ref="E22:E23"/>
    <mergeCell ref="G22:G23"/>
    <mergeCell ref="H22:H23"/>
    <mergeCell ref="D36:D38"/>
    <mergeCell ref="E36:E38"/>
    <mergeCell ref="G36:G38"/>
    <mergeCell ref="T7:T8"/>
    <mergeCell ref="U7:U8"/>
    <mergeCell ref="B10:B21"/>
    <mergeCell ref="C10:C21"/>
    <mergeCell ref="D17:D18"/>
    <mergeCell ref="G17:G18"/>
    <mergeCell ref="H17:H18"/>
    <mergeCell ref="I17:I18"/>
    <mergeCell ref="I30:I33"/>
    <mergeCell ref="J7:L7"/>
    <mergeCell ref="N7:N8"/>
    <mergeCell ref="M6:M8"/>
    <mergeCell ref="N6:O6"/>
    <mergeCell ref="P6:P8"/>
    <mergeCell ref="Q6:Q8"/>
    <mergeCell ref="R6:R8"/>
    <mergeCell ref="O7:O8"/>
    <mergeCell ref="S7:S8"/>
    <mergeCell ref="V5:V8"/>
    <mergeCell ref="W5:W8"/>
    <mergeCell ref="X5:X8"/>
    <mergeCell ref="Y5:Y8"/>
    <mergeCell ref="A1:Y2"/>
    <mergeCell ref="A3:Y4"/>
    <mergeCell ref="V10:V21"/>
    <mergeCell ref="V22:V24"/>
    <mergeCell ref="V27:V28"/>
    <mergeCell ref="X10:X21"/>
    <mergeCell ref="X22:X24"/>
    <mergeCell ref="X27:X28"/>
    <mergeCell ref="A5:U5"/>
    <mergeCell ref="A6:A8"/>
    <mergeCell ref="B6:B8"/>
    <mergeCell ref="C6:D6"/>
    <mergeCell ref="E6:E8"/>
    <mergeCell ref="F6:F8"/>
    <mergeCell ref="G6:L6"/>
    <mergeCell ref="S6:U6"/>
    <mergeCell ref="C7:C8"/>
    <mergeCell ref="D7:D8"/>
    <mergeCell ref="G7:G8"/>
    <mergeCell ref="H7:I7"/>
    <mergeCell ref="V29:V50"/>
    <mergeCell ref="V51:V154"/>
    <mergeCell ref="V155:V244"/>
    <mergeCell ref="V245:V299"/>
    <mergeCell ref="V300:V375"/>
    <mergeCell ref="V378:V379"/>
    <mergeCell ref="V380:V394"/>
    <mergeCell ref="V395:V400"/>
    <mergeCell ref="W10:W21"/>
    <mergeCell ref="W22:W24"/>
    <mergeCell ref="W27:W28"/>
    <mergeCell ref="W29:W50"/>
    <mergeCell ref="W51:W154"/>
    <mergeCell ref="W155:W244"/>
    <mergeCell ref="W245:W299"/>
    <mergeCell ref="W300:W375"/>
    <mergeCell ref="W378:W379"/>
    <mergeCell ref="W380:W394"/>
    <mergeCell ref="W395:W400"/>
    <mergeCell ref="X29:X50"/>
    <mergeCell ref="X51:X154"/>
    <mergeCell ref="X155:X244"/>
    <mergeCell ref="X245:X299"/>
    <mergeCell ref="X300:X375"/>
    <mergeCell ref="X378:X379"/>
    <mergeCell ref="X380:X394"/>
    <mergeCell ref="X395:X400"/>
    <mergeCell ref="Y10:Y21"/>
    <mergeCell ref="Y22:Y24"/>
    <mergeCell ref="Y27:Y28"/>
    <mergeCell ref="Y29:Y50"/>
    <mergeCell ref="Y51:Y154"/>
    <mergeCell ref="Y155:Y244"/>
    <mergeCell ref="Y245:Y299"/>
    <mergeCell ref="Y300:Y375"/>
    <mergeCell ref="Y378:Y379"/>
    <mergeCell ref="Y380:Y394"/>
    <mergeCell ref="Y395:Y400"/>
  </mergeCells>
  <printOptions horizontalCentered="1"/>
  <pageMargins left="0.39370078740157483" right="0.39370078740157483" top="0.39370078740157483" bottom="0.39370078740157483" header="0.19685039370078741" footer="0.19685039370078741"/>
  <pageSetup paperSize="9" scale="52" fitToHeight="0" orientation="landscape"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ТТ\[1.4.000 СУГ ТЦПН №1_Освидетельствование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ТТ\[1.4.000 СУГ ТЦПН №1_Освидетельствование ТТ.xlsx]Разработчик'!#REF!</xm:f>
          </x14:formula1>
          <xm:sqref>F10:F403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31"/>
  <sheetViews>
    <sheetView zoomScale="90" zoomScaleNormal="90" workbookViewId="0">
      <pane ySplit="9" topLeftCell="A25" activePane="bottomLeft" state="frozenSplit"/>
      <selection activeCell="F27" sqref="F27"/>
      <selection pane="bottomLeft" activeCell="V30" sqref="V30:W30"/>
    </sheetView>
  </sheetViews>
  <sheetFormatPr defaultColWidth="9" defaultRowHeight="15" x14ac:dyDescent="0.25"/>
  <cols>
    <col min="1" max="1" width="5.7109375" style="1" customWidth="1"/>
    <col min="2" max="2" width="12.85546875" style="1" customWidth="1"/>
    <col min="3" max="3" width="31.42578125" style="1" customWidth="1"/>
    <col min="4" max="4" width="19.7109375" style="1" customWidth="1"/>
    <col min="5" max="5" width="11.28515625" style="1" customWidth="1"/>
    <col min="6" max="13" width="7" style="1" customWidth="1"/>
    <col min="14" max="14" width="11.42578125" style="1" customWidth="1"/>
    <col min="15" max="15" width="10.28515625" style="1" customWidth="1"/>
    <col min="16" max="18" width="7.5703125" style="1" customWidth="1"/>
    <col min="19" max="19" width="12.28515625" style="1" customWidth="1"/>
    <col min="20" max="20" width="10.28515625" style="1" customWidth="1"/>
    <col min="21" max="21" width="9.5703125" style="1" customWidth="1"/>
    <col min="22" max="22" width="15.28515625" style="1" customWidth="1"/>
    <col min="23" max="23" width="16.7109375" style="1" customWidth="1"/>
    <col min="24" max="24" width="17.85546875" style="1" customWidth="1"/>
    <col min="25" max="25" width="11.57031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334" t="s">
        <v>534</v>
      </c>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ht="15" customHeight="1" x14ac:dyDescent="0.25">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116</v>
      </c>
      <c r="S6" s="353" t="s">
        <v>14</v>
      </c>
      <c r="T6" s="349"/>
      <c r="U6" s="349"/>
      <c r="V6" s="343"/>
      <c r="W6" s="344"/>
      <c r="X6" s="344"/>
      <c r="Y6" s="333"/>
    </row>
    <row r="7" spans="1:25" s="2" customFormat="1" ht="31.5"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96" t="s">
        <v>1421</v>
      </c>
      <c r="B10" s="396" t="s">
        <v>538</v>
      </c>
      <c r="C10" s="393" t="s">
        <v>535</v>
      </c>
      <c r="D10" s="337" t="s">
        <v>539</v>
      </c>
      <c r="E10" s="393" t="s">
        <v>536</v>
      </c>
      <c r="F10" s="16" t="s">
        <v>39</v>
      </c>
      <c r="G10" s="396" t="s">
        <v>540</v>
      </c>
      <c r="H10" s="396" t="s">
        <v>541</v>
      </c>
      <c r="I10" s="396" t="s">
        <v>537</v>
      </c>
      <c r="J10" s="65">
        <v>293</v>
      </c>
      <c r="K10" s="69">
        <v>108</v>
      </c>
      <c r="L10" s="69">
        <v>5</v>
      </c>
      <c r="M10" s="67" t="s">
        <v>224</v>
      </c>
      <c r="N10" s="16">
        <v>2024</v>
      </c>
      <c r="O10" s="16">
        <v>2025</v>
      </c>
      <c r="P10" s="111">
        <v>20</v>
      </c>
      <c r="Q10" s="69" t="s">
        <v>83</v>
      </c>
      <c r="R10" s="17">
        <f t="shared" ref="R10:R31" si="0">IF(M10="","",M10+P10)</f>
        <v>2035</v>
      </c>
      <c r="S10" s="16" t="s">
        <v>63</v>
      </c>
      <c r="T10" s="16"/>
      <c r="U10" s="17">
        <f t="shared" ref="U10:U29" si="1">IFERROR(IF(S10="",R10,S10+T10),R10)</f>
        <v>2035</v>
      </c>
      <c r="V10" s="393">
        <v>1</v>
      </c>
      <c r="W10" s="393">
        <v>3</v>
      </c>
      <c r="X10" s="393">
        <v>4</v>
      </c>
      <c r="Y10" s="393" t="s">
        <v>7003</v>
      </c>
    </row>
    <row r="11" spans="1:25" s="2" customFormat="1" ht="30.2" customHeight="1" x14ac:dyDescent="0.2">
      <c r="A11" s="396"/>
      <c r="B11" s="396"/>
      <c r="C11" s="393"/>
      <c r="D11" s="337"/>
      <c r="E11" s="393"/>
      <c r="F11" s="16" t="s">
        <v>39</v>
      </c>
      <c r="G11" s="396"/>
      <c r="H11" s="396"/>
      <c r="I11" s="396"/>
      <c r="J11" s="65">
        <v>0.8</v>
      </c>
      <c r="K11" s="69">
        <v>57</v>
      </c>
      <c r="L11" s="69">
        <v>5</v>
      </c>
      <c r="M11" s="67" t="s">
        <v>224</v>
      </c>
      <c r="N11" s="16">
        <v>2024</v>
      </c>
      <c r="O11" s="16">
        <v>2025</v>
      </c>
      <c r="P11" s="111">
        <v>20</v>
      </c>
      <c r="Q11" s="69" t="s">
        <v>83</v>
      </c>
      <c r="R11" s="17">
        <f t="shared" si="0"/>
        <v>2035</v>
      </c>
      <c r="S11" s="16" t="s">
        <v>63</v>
      </c>
      <c r="T11" s="16"/>
      <c r="U11" s="17">
        <f t="shared" si="1"/>
        <v>2035</v>
      </c>
      <c r="V11" s="393"/>
      <c r="W11" s="393"/>
      <c r="X11" s="393"/>
      <c r="Y11" s="393"/>
    </row>
    <row r="12" spans="1:25" s="2" customFormat="1" ht="30.2" customHeight="1" x14ac:dyDescent="0.2">
      <c r="A12" s="396"/>
      <c r="B12" s="396"/>
      <c r="C12" s="393"/>
      <c r="D12" s="337"/>
      <c r="E12" s="393"/>
      <c r="F12" s="16" t="s">
        <v>39</v>
      </c>
      <c r="G12" s="396"/>
      <c r="H12" s="396"/>
      <c r="I12" s="396"/>
      <c r="J12" s="65">
        <v>0.2</v>
      </c>
      <c r="K12" s="69">
        <v>25</v>
      </c>
      <c r="L12" s="69">
        <v>5</v>
      </c>
      <c r="M12" s="67" t="s">
        <v>224</v>
      </c>
      <c r="N12" s="16">
        <v>2024</v>
      </c>
      <c r="O12" s="16">
        <v>2025</v>
      </c>
      <c r="P12" s="111">
        <v>20</v>
      </c>
      <c r="Q12" s="69" t="s">
        <v>232</v>
      </c>
      <c r="R12" s="17">
        <f t="shared" si="0"/>
        <v>2035</v>
      </c>
      <c r="S12" s="16" t="s">
        <v>63</v>
      </c>
      <c r="T12" s="16"/>
      <c r="U12" s="17">
        <f t="shared" si="1"/>
        <v>2035</v>
      </c>
      <c r="V12" s="393"/>
      <c r="W12" s="393"/>
      <c r="X12" s="393"/>
      <c r="Y12" s="393"/>
    </row>
    <row r="13" spans="1:25" s="2" customFormat="1" ht="30.2" customHeight="1" x14ac:dyDescent="0.2">
      <c r="A13" s="396"/>
      <c r="B13" s="396"/>
      <c r="C13" s="393"/>
      <c r="D13" s="337" t="s">
        <v>542</v>
      </c>
      <c r="E13" s="393"/>
      <c r="F13" s="16" t="s">
        <v>39</v>
      </c>
      <c r="G13" s="396" t="s">
        <v>540</v>
      </c>
      <c r="H13" s="396" t="s">
        <v>541</v>
      </c>
      <c r="I13" s="396" t="s">
        <v>537</v>
      </c>
      <c r="J13" s="65">
        <v>7</v>
      </c>
      <c r="K13" s="69">
        <v>57</v>
      </c>
      <c r="L13" s="69">
        <v>5</v>
      </c>
      <c r="M13" s="67" t="s">
        <v>224</v>
      </c>
      <c r="N13" s="16">
        <v>2024</v>
      </c>
      <c r="O13" s="16">
        <v>2025</v>
      </c>
      <c r="P13" s="111">
        <v>20</v>
      </c>
      <c r="Q13" s="69" t="s">
        <v>83</v>
      </c>
      <c r="R13" s="17">
        <f t="shared" si="0"/>
        <v>2035</v>
      </c>
      <c r="S13" s="16" t="s">
        <v>63</v>
      </c>
      <c r="T13" s="16"/>
      <c r="U13" s="17">
        <f t="shared" si="1"/>
        <v>2035</v>
      </c>
      <c r="V13" s="393"/>
      <c r="W13" s="393"/>
      <c r="X13" s="393"/>
      <c r="Y13" s="393"/>
    </row>
    <row r="14" spans="1:25" s="2" customFormat="1" ht="30.2" customHeight="1" x14ac:dyDescent="0.2">
      <c r="A14" s="396"/>
      <c r="B14" s="396"/>
      <c r="C14" s="393"/>
      <c r="D14" s="337"/>
      <c r="E14" s="393"/>
      <c r="F14" s="16" t="s">
        <v>39</v>
      </c>
      <c r="G14" s="396"/>
      <c r="H14" s="396"/>
      <c r="I14" s="396"/>
      <c r="J14" s="65">
        <v>1.5</v>
      </c>
      <c r="K14" s="69">
        <v>32</v>
      </c>
      <c r="L14" s="69">
        <v>5</v>
      </c>
      <c r="M14" s="67" t="s">
        <v>224</v>
      </c>
      <c r="N14" s="16">
        <v>2024</v>
      </c>
      <c r="O14" s="16">
        <v>2025</v>
      </c>
      <c r="P14" s="111">
        <v>20</v>
      </c>
      <c r="Q14" s="69" t="s">
        <v>232</v>
      </c>
      <c r="R14" s="17">
        <f t="shared" si="0"/>
        <v>2035</v>
      </c>
      <c r="S14" s="16" t="s">
        <v>63</v>
      </c>
      <c r="T14" s="16"/>
      <c r="U14" s="17">
        <f t="shared" si="1"/>
        <v>2035</v>
      </c>
      <c r="V14" s="393"/>
      <c r="W14" s="393"/>
      <c r="X14" s="393"/>
      <c r="Y14" s="393"/>
    </row>
    <row r="15" spans="1:25" s="2" customFormat="1" ht="30.2" customHeight="1" x14ac:dyDescent="0.2">
      <c r="A15" s="396"/>
      <c r="B15" s="396"/>
      <c r="C15" s="393"/>
      <c r="D15" s="337" t="s">
        <v>543</v>
      </c>
      <c r="E15" s="393"/>
      <c r="F15" s="16" t="s">
        <v>39</v>
      </c>
      <c r="G15" s="396" t="s">
        <v>540</v>
      </c>
      <c r="H15" s="396" t="s">
        <v>541</v>
      </c>
      <c r="I15" s="396" t="s">
        <v>537</v>
      </c>
      <c r="J15" s="65">
        <v>5</v>
      </c>
      <c r="K15" s="69">
        <v>57</v>
      </c>
      <c r="L15" s="69">
        <v>5</v>
      </c>
      <c r="M15" s="67" t="s">
        <v>224</v>
      </c>
      <c r="N15" s="16">
        <v>2024</v>
      </c>
      <c r="O15" s="16">
        <v>2025</v>
      </c>
      <c r="P15" s="111">
        <v>20</v>
      </c>
      <c r="Q15" s="69" t="s">
        <v>83</v>
      </c>
      <c r="R15" s="17">
        <f t="shared" si="0"/>
        <v>2035</v>
      </c>
      <c r="S15" s="16" t="s">
        <v>63</v>
      </c>
      <c r="T15" s="16"/>
      <c r="U15" s="17">
        <f t="shared" si="1"/>
        <v>2035</v>
      </c>
      <c r="V15" s="393"/>
      <c r="W15" s="393"/>
      <c r="X15" s="393"/>
      <c r="Y15" s="393"/>
    </row>
    <row r="16" spans="1:25" s="2" customFormat="1" ht="30.2" customHeight="1" x14ac:dyDescent="0.2">
      <c r="A16" s="396"/>
      <c r="B16" s="396"/>
      <c r="C16" s="393"/>
      <c r="D16" s="337"/>
      <c r="E16" s="393"/>
      <c r="F16" s="16" t="s">
        <v>39</v>
      </c>
      <c r="G16" s="396"/>
      <c r="H16" s="396"/>
      <c r="I16" s="396"/>
      <c r="J16" s="65">
        <v>1.5</v>
      </c>
      <c r="K16" s="69">
        <v>32</v>
      </c>
      <c r="L16" s="69">
        <v>5</v>
      </c>
      <c r="M16" s="67" t="s">
        <v>224</v>
      </c>
      <c r="N16" s="16">
        <v>2024</v>
      </c>
      <c r="O16" s="16">
        <v>2025</v>
      </c>
      <c r="P16" s="111">
        <v>20</v>
      </c>
      <c r="Q16" s="69" t="s">
        <v>232</v>
      </c>
      <c r="R16" s="17">
        <f t="shared" si="0"/>
        <v>2035</v>
      </c>
      <c r="S16" s="16" t="s">
        <v>63</v>
      </c>
      <c r="T16" s="16"/>
      <c r="U16" s="17">
        <f t="shared" si="1"/>
        <v>2035</v>
      </c>
      <c r="V16" s="393"/>
      <c r="W16" s="393"/>
      <c r="X16" s="393"/>
      <c r="Y16" s="393"/>
    </row>
    <row r="17" spans="1:25" s="2" customFormat="1" ht="30.2" customHeight="1" x14ac:dyDescent="0.2">
      <c r="A17" s="396" t="s">
        <v>1309</v>
      </c>
      <c r="B17" s="396" t="s">
        <v>546</v>
      </c>
      <c r="C17" s="393" t="s">
        <v>547</v>
      </c>
      <c r="D17" s="392" t="s">
        <v>548</v>
      </c>
      <c r="E17" s="393" t="s">
        <v>549</v>
      </c>
      <c r="F17" s="16" t="s">
        <v>39</v>
      </c>
      <c r="G17" s="396" t="s">
        <v>347</v>
      </c>
      <c r="H17" s="396" t="s">
        <v>550</v>
      </c>
      <c r="I17" s="396" t="s">
        <v>537</v>
      </c>
      <c r="J17" s="65">
        <v>31.3</v>
      </c>
      <c r="K17" s="69">
        <v>89</v>
      </c>
      <c r="L17" s="69">
        <v>5</v>
      </c>
      <c r="M17" s="67" t="s">
        <v>224</v>
      </c>
      <c r="N17" s="16">
        <v>2024</v>
      </c>
      <c r="O17" s="16">
        <v>2025</v>
      </c>
      <c r="P17" s="111">
        <v>20</v>
      </c>
      <c r="Q17" s="69" t="s">
        <v>83</v>
      </c>
      <c r="R17" s="17">
        <f t="shared" si="0"/>
        <v>2035</v>
      </c>
      <c r="S17" s="16" t="s">
        <v>63</v>
      </c>
      <c r="T17" s="16"/>
      <c r="U17" s="17">
        <f t="shared" si="1"/>
        <v>2035</v>
      </c>
      <c r="V17" s="393">
        <v>12</v>
      </c>
      <c r="W17" s="393">
        <v>11</v>
      </c>
      <c r="X17" s="393">
        <v>23</v>
      </c>
      <c r="Y17" s="393" t="s">
        <v>7003</v>
      </c>
    </row>
    <row r="18" spans="1:25" s="2" customFormat="1" ht="30.2" customHeight="1" x14ac:dyDescent="0.2">
      <c r="A18" s="396"/>
      <c r="B18" s="396"/>
      <c r="C18" s="393"/>
      <c r="D18" s="392"/>
      <c r="E18" s="393"/>
      <c r="F18" s="16" t="s">
        <v>39</v>
      </c>
      <c r="G18" s="396"/>
      <c r="H18" s="396"/>
      <c r="I18" s="396"/>
      <c r="J18" s="65">
        <v>11.8</v>
      </c>
      <c r="K18" s="69">
        <v>57</v>
      </c>
      <c r="L18" s="69">
        <v>5</v>
      </c>
      <c r="M18" s="67" t="s">
        <v>224</v>
      </c>
      <c r="N18" s="16">
        <v>2024</v>
      </c>
      <c r="O18" s="16">
        <v>2025</v>
      </c>
      <c r="P18" s="111">
        <v>20</v>
      </c>
      <c r="Q18" s="69" t="s">
        <v>83</v>
      </c>
      <c r="R18" s="17">
        <f t="shared" si="0"/>
        <v>2035</v>
      </c>
      <c r="S18" s="16" t="s">
        <v>63</v>
      </c>
      <c r="T18" s="16"/>
      <c r="U18" s="17">
        <f t="shared" si="1"/>
        <v>2035</v>
      </c>
      <c r="V18" s="393"/>
      <c r="W18" s="393"/>
      <c r="X18" s="393"/>
      <c r="Y18" s="393"/>
    </row>
    <row r="19" spans="1:25" s="2" customFormat="1" ht="30.2" customHeight="1" x14ac:dyDescent="0.2">
      <c r="A19" s="396"/>
      <c r="B19" s="396"/>
      <c r="C19" s="393"/>
      <c r="D19" s="392"/>
      <c r="E19" s="393"/>
      <c r="F19" s="16" t="s">
        <v>39</v>
      </c>
      <c r="G19" s="396"/>
      <c r="H19" s="396"/>
      <c r="I19" s="396"/>
      <c r="J19" s="65">
        <v>0.9</v>
      </c>
      <c r="K19" s="69">
        <v>38</v>
      </c>
      <c r="L19" s="69">
        <v>5</v>
      </c>
      <c r="M19" s="67" t="s">
        <v>224</v>
      </c>
      <c r="N19" s="16">
        <v>2024</v>
      </c>
      <c r="O19" s="16">
        <v>2025</v>
      </c>
      <c r="P19" s="111">
        <v>20</v>
      </c>
      <c r="Q19" s="69" t="s">
        <v>232</v>
      </c>
      <c r="R19" s="17">
        <f t="shared" si="0"/>
        <v>2035</v>
      </c>
      <c r="S19" s="16" t="s">
        <v>63</v>
      </c>
      <c r="T19" s="16"/>
      <c r="U19" s="17">
        <f t="shared" si="1"/>
        <v>2035</v>
      </c>
      <c r="V19" s="393"/>
      <c r="W19" s="393"/>
      <c r="X19" s="393"/>
      <c r="Y19" s="393"/>
    </row>
    <row r="20" spans="1:25" s="2" customFormat="1" ht="30.2" customHeight="1" x14ac:dyDescent="0.2">
      <c r="A20" s="396"/>
      <c r="B20" s="396"/>
      <c r="C20" s="393"/>
      <c r="D20" s="392"/>
      <c r="E20" s="393"/>
      <c r="F20" s="16" t="s">
        <v>39</v>
      </c>
      <c r="G20" s="396"/>
      <c r="H20" s="396"/>
      <c r="I20" s="396"/>
      <c r="J20" s="65">
        <v>18.600000000000001</v>
      </c>
      <c r="K20" s="69">
        <v>32</v>
      </c>
      <c r="L20" s="69">
        <v>5</v>
      </c>
      <c r="M20" s="67" t="s">
        <v>224</v>
      </c>
      <c r="N20" s="16">
        <v>2024</v>
      </c>
      <c r="O20" s="16">
        <v>2025</v>
      </c>
      <c r="P20" s="111">
        <v>20</v>
      </c>
      <c r="Q20" s="69" t="s">
        <v>232</v>
      </c>
      <c r="R20" s="17">
        <f t="shared" si="0"/>
        <v>2035</v>
      </c>
      <c r="S20" s="16" t="s">
        <v>63</v>
      </c>
      <c r="T20" s="16"/>
      <c r="U20" s="17">
        <f t="shared" si="1"/>
        <v>2035</v>
      </c>
      <c r="V20" s="393"/>
      <c r="W20" s="393"/>
      <c r="X20" s="393"/>
      <c r="Y20" s="393"/>
    </row>
    <row r="21" spans="1:25" s="2" customFormat="1" ht="30.2" customHeight="1" x14ac:dyDescent="0.2">
      <c r="A21" s="396"/>
      <c r="B21" s="396"/>
      <c r="C21" s="393"/>
      <c r="D21" s="392"/>
      <c r="E21" s="393"/>
      <c r="F21" s="16" t="s">
        <v>39</v>
      </c>
      <c r="G21" s="396"/>
      <c r="H21" s="396"/>
      <c r="I21" s="396"/>
      <c r="J21" s="65">
        <v>4.9000000000000004</v>
      </c>
      <c r="K21" s="69">
        <v>25</v>
      </c>
      <c r="L21" s="69">
        <v>5</v>
      </c>
      <c r="M21" s="67" t="s">
        <v>224</v>
      </c>
      <c r="N21" s="16">
        <v>2024</v>
      </c>
      <c r="O21" s="16">
        <v>2025</v>
      </c>
      <c r="P21" s="111">
        <v>20</v>
      </c>
      <c r="Q21" s="69" t="s">
        <v>232</v>
      </c>
      <c r="R21" s="17">
        <f t="shared" si="0"/>
        <v>2035</v>
      </c>
      <c r="S21" s="16" t="s">
        <v>63</v>
      </c>
      <c r="T21" s="16"/>
      <c r="U21" s="17">
        <f t="shared" si="1"/>
        <v>2035</v>
      </c>
      <c r="V21" s="393"/>
      <c r="W21" s="393"/>
      <c r="X21" s="393"/>
      <c r="Y21" s="393"/>
    </row>
    <row r="22" spans="1:25" s="2" customFormat="1" ht="30.2" customHeight="1" x14ac:dyDescent="0.2">
      <c r="A22" s="396"/>
      <c r="B22" s="396"/>
      <c r="C22" s="393"/>
      <c r="D22" s="392" t="s">
        <v>551</v>
      </c>
      <c r="E22" s="393"/>
      <c r="F22" s="16" t="s">
        <v>39</v>
      </c>
      <c r="G22" s="396" t="s">
        <v>347</v>
      </c>
      <c r="H22" s="396" t="s">
        <v>550</v>
      </c>
      <c r="I22" s="396" t="s">
        <v>537</v>
      </c>
      <c r="J22" s="65">
        <v>2.8</v>
      </c>
      <c r="K22" s="69">
        <v>57</v>
      </c>
      <c r="L22" s="69">
        <v>5</v>
      </c>
      <c r="M22" s="67" t="s">
        <v>224</v>
      </c>
      <c r="N22" s="16">
        <v>2024</v>
      </c>
      <c r="O22" s="16">
        <v>2025</v>
      </c>
      <c r="P22" s="111">
        <v>20</v>
      </c>
      <c r="Q22" s="69" t="s">
        <v>83</v>
      </c>
      <c r="R22" s="17">
        <f t="shared" si="0"/>
        <v>2035</v>
      </c>
      <c r="S22" s="16" t="s">
        <v>63</v>
      </c>
      <c r="T22" s="16"/>
      <c r="U22" s="17">
        <f t="shared" si="1"/>
        <v>2035</v>
      </c>
      <c r="V22" s="393"/>
      <c r="W22" s="393"/>
      <c r="X22" s="393"/>
      <c r="Y22" s="393"/>
    </row>
    <row r="23" spans="1:25" s="2" customFormat="1" ht="30.2" customHeight="1" x14ac:dyDescent="0.2">
      <c r="A23" s="396"/>
      <c r="B23" s="396"/>
      <c r="C23" s="393"/>
      <c r="D23" s="392"/>
      <c r="E23" s="393"/>
      <c r="F23" s="16" t="s">
        <v>39</v>
      </c>
      <c r="G23" s="396"/>
      <c r="H23" s="396"/>
      <c r="I23" s="396"/>
      <c r="J23" s="65">
        <v>3.85</v>
      </c>
      <c r="K23" s="69">
        <v>25</v>
      </c>
      <c r="L23" s="69">
        <v>5</v>
      </c>
      <c r="M23" s="67" t="s">
        <v>224</v>
      </c>
      <c r="N23" s="16">
        <v>2024</v>
      </c>
      <c r="O23" s="16">
        <v>2025</v>
      </c>
      <c r="P23" s="111">
        <v>20</v>
      </c>
      <c r="Q23" s="69" t="s">
        <v>232</v>
      </c>
      <c r="R23" s="17">
        <f t="shared" si="0"/>
        <v>2035</v>
      </c>
      <c r="S23" s="16" t="s">
        <v>63</v>
      </c>
      <c r="T23" s="16"/>
      <c r="U23" s="17">
        <f t="shared" si="1"/>
        <v>2035</v>
      </c>
      <c r="V23" s="393"/>
      <c r="W23" s="393"/>
      <c r="X23" s="393"/>
      <c r="Y23" s="393"/>
    </row>
    <row r="24" spans="1:25" s="2" customFormat="1" ht="30.2" customHeight="1" x14ac:dyDescent="0.2">
      <c r="A24" s="396"/>
      <c r="B24" s="396"/>
      <c r="C24" s="393"/>
      <c r="D24" s="337" t="s">
        <v>552</v>
      </c>
      <c r="E24" s="393"/>
      <c r="F24" s="16" t="s">
        <v>39</v>
      </c>
      <c r="G24" s="396" t="s">
        <v>553</v>
      </c>
      <c r="H24" s="396" t="s">
        <v>550</v>
      </c>
      <c r="I24" s="396" t="s">
        <v>512</v>
      </c>
      <c r="J24" s="65">
        <v>0.7</v>
      </c>
      <c r="K24" s="69">
        <v>159</v>
      </c>
      <c r="L24" s="69">
        <v>4.5</v>
      </c>
      <c r="M24" s="67" t="s">
        <v>224</v>
      </c>
      <c r="N24" s="16">
        <v>2024</v>
      </c>
      <c r="O24" s="16">
        <v>2025</v>
      </c>
      <c r="P24" s="111">
        <v>15</v>
      </c>
      <c r="Q24" s="69" t="s">
        <v>113</v>
      </c>
      <c r="R24" s="17">
        <f t="shared" si="0"/>
        <v>2030</v>
      </c>
      <c r="S24" s="16" t="s">
        <v>63</v>
      </c>
      <c r="T24" s="16"/>
      <c r="U24" s="112">
        <f t="shared" si="1"/>
        <v>2030</v>
      </c>
      <c r="V24" s="393"/>
      <c r="W24" s="393"/>
      <c r="X24" s="393"/>
      <c r="Y24" s="393"/>
    </row>
    <row r="25" spans="1:25" s="2" customFormat="1" ht="30.2" customHeight="1" x14ac:dyDescent="0.2">
      <c r="A25" s="396"/>
      <c r="B25" s="396"/>
      <c r="C25" s="393"/>
      <c r="D25" s="337"/>
      <c r="E25" s="393"/>
      <c r="F25" s="16" t="s">
        <v>39</v>
      </c>
      <c r="G25" s="396"/>
      <c r="H25" s="396"/>
      <c r="I25" s="396"/>
      <c r="J25" s="65">
        <v>1.1000000000000001</v>
      </c>
      <c r="K25" s="69">
        <v>108</v>
      </c>
      <c r="L25" s="69">
        <v>5</v>
      </c>
      <c r="M25" s="67" t="s">
        <v>224</v>
      </c>
      <c r="N25" s="16">
        <v>2024</v>
      </c>
      <c r="O25" s="16">
        <v>2025</v>
      </c>
      <c r="P25" s="111">
        <v>15</v>
      </c>
      <c r="Q25" s="69" t="s">
        <v>83</v>
      </c>
      <c r="R25" s="17">
        <f t="shared" si="0"/>
        <v>2030</v>
      </c>
      <c r="S25" s="16" t="s">
        <v>63</v>
      </c>
      <c r="T25" s="16"/>
      <c r="U25" s="112">
        <f t="shared" si="1"/>
        <v>2030</v>
      </c>
      <c r="V25" s="393"/>
      <c r="W25" s="393"/>
      <c r="X25" s="393"/>
      <c r="Y25" s="393"/>
    </row>
    <row r="26" spans="1:25" s="2" customFormat="1" ht="30.2" customHeight="1" x14ac:dyDescent="0.2">
      <c r="A26" s="396"/>
      <c r="B26" s="396"/>
      <c r="C26" s="393"/>
      <c r="D26" s="337"/>
      <c r="E26" s="393"/>
      <c r="F26" s="16" t="s">
        <v>39</v>
      </c>
      <c r="G26" s="396"/>
      <c r="H26" s="396"/>
      <c r="I26" s="396"/>
      <c r="J26" s="65">
        <v>15.4</v>
      </c>
      <c r="K26" s="69">
        <v>108</v>
      </c>
      <c r="L26" s="69">
        <v>4</v>
      </c>
      <c r="M26" s="67" t="s">
        <v>224</v>
      </c>
      <c r="N26" s="16">
        <v>2024</v>
      </c>
      <c r="O26" s="16">
        <v>2025</v>
      </c>
      <c r="P26" s="111">
        <v>15</v>
      </c>
      <c r="Q26" s="69" t="s">
        <v>113</v>
      </c>
      <c r="R26" s="17">
        <f t="shared" si="0"/>
        <v>2030</v>
      </c>
      <c r="S26" s="16" t="s">
        <v>63</v>
      </c>
      <c r="T26" s="16"/>
      <c r="U26" s="112">
        <f t="shared" si="1"/>
        <v>2030</v>
      </c>
      <c r="V26" s="393"/>
      <c r="W26" s="393"/>
      <c r="X26" s="393"/>
      <c r="Y26" s="393"/>
    </row>
    <row r="27" spans="1:25" s="2" customFormat="1" ht="47.25" customHeight="1" x14ac:dyDescent="0.2">
      <c r="A27" s="396" t="s">
        <v>6933</v>
      </c>
      <c r="B27" s="396" t="s">
        <v>555</v>
      </c>
      <c r="C27" s="393" t="s">
        <v>544</v>
      </c>
      <c r="D27" s="69" t="s">
        <v>556</v>
      </c>
      <c r="E27" s="393" t="s">
        <v>545</v>
      </c>
      <c r="F27" s="16" t="s">
        <v>39</v>
      </c>
      <c r="G27" s="67" t="s">
        <v>267</v>
      </c>
      <c r="H27" s="67" t="s">
        <v>208</v>
      </c>
      <c r="I27" s="67" t="s">
        <v>557</v>
      </c>
      <c r="J27" s="65">
        <v>8.6</v>
      </c>
      <c r="K27" s="69">
        <v>57</v>
      </c>
      <c r="L27" s="69">
        <v>5</v>
      </c>
      <c r="M27" s="67" t="s">
        <v>224</v>
      </c>
      <c r="N27" s="16">
        <v>2024</v>
      </c>
      <c r="O27" s="16">
        <v>2025</v>
      </c>
      <c r="P27" s="111">
        <v>20</v>
      </c>
      <c r="Q27" s="69" t="s">
        <v>83</v>
      </c>
      <c r="R27" s="17">
        <f t="shared" si="0"/>
        <v>2035</v>
      </c>
      <c r="S27" s="16" t="s">
        <v>63</v>
      </c>
      <c r="T27" s="16"/>
      <c r="U27" s="17">
        <f t="shared" si="1"/>
        <v>2035</v>
      </c>
      <c r="V27" s="393">
        <v>14</v>
      </c>
      <c r="W27" s="393">
        <v>18</v>
      </c>
      <c r="X27" s="393">
        <v>32</v>
      </c>
      <c r="Y27" s="393" t="s">
        <v>7003</v>
      </c>
    </row>
    <row r="28" spans="1:25" s="2" customFormat="1" ht="66.75" customHeight="1" x14ac:dyDescent="0.2">
      <c r="A28" s="396"/>
      <c r="B28" s="396"/>
      <c r="C28" s="393"/>
      <c r="D28" s="69" t="s">
        <v>558</v>
      </c>
      <c r="E28" s="393"/>
      <c r="F28" s="16" t="s">
        <v>39</v>
      </c>
      <c r="G28" s="67" t="s">
        <v>267</v>
      </c>
      <c r="H28" s="67" t="s">
        <v>208</v>
      </c>
      <c r="I28" s="67" t="s">
        <v>557</v>
      </c>
      <c r="J28" s="65">
        <v>19.399999999999999</v>
      </c>
      <c r="K28" s="69">
        <v>32</v>
      </c>
      <c r="L28" s="69">
        <v>5</v>
      </c>
      <c r="M28" s="67" t="s">
        <v>224</v>
      </c>
      <c r="N28" s="16">
        <v>2024</v>
      </c>
      <c r="O28" s="16">
        <v>2025</v>
      </c>
      <c r="P28" s="111">
        <v>20</v>
      </c>
      <c r="Q28" s="69" t="s">
        <v>83</v>
      </c>
      <c r="R28" s="17">
        <f t="shared" si="0"/>
        <v>2035</v>
      </c>
      <c r="S28" s="16" t="s">
        <v>63</v>
      </c>
      <c r="T28" s="16"/>
      <c r="U28" s="17">
        <f t="shared" si="1"/>
        <v>2035</v>
      </c>
      <c r="V28" s="393"/>
      <c r="W28" s="393"/>
      <c r="X28" s="393"/>
      <c r="Y28" s="393"/>
    </row>
    <row r="29" spans="1:25" s="2" customFormat="1" ht="78" customHeight="1" thickBot="1" x14ac:dyDescent="0.25">
      <c r="A29" s="396"/>
      <c r="B29" s="396"/>
      <c r="C29" s="393"/>
      <c r="D29" s="69" t="s">
        <v>559</v>
      </c>
      <c r="E29" s="393"/>
      <c r="F29" s="16" t="s">
        <v>39</v>
      </c>
      <c r="G29" s="67" t="s">
        <v>267</v>
      </c>
      <c r="H29" s="67" t="s">
        <v>208</v>
      </c>
      <c r="I29" s="67" t="s">
        <v>557</v>
      </c>
      <c r="J29" s="65">
        <v>4.8</v>
      </c>
      <c r="K29" s="69">
        <v>32</v>
      </c>
      <c r="L29" s="69">
        <v>5</v>
      </c>
      <c r="M29" s="67" t="s">
        <v>224</v>
      </c>
      <c r="N29" s="16">
        <v>2024</v>
      </c>
      <c r="O29" s="16">
        <v>2025</v>
      </c>
      <c r="P29" s="111">
        <v>20</v>
      </c>
      <c r="Q29" s="69" t="s">
        <v>83</v>
      </c>
      <c r="R29" s="17">
        <f t="shared" si="0"/>
        <v>2035</v>
      </c>
      <c r="S29" s="16" t="s">
        <v>63</v>
      </c>
      <c r="T29" s="16"/>
      <c r="U29" s="17">
        <f t="shared" si="1"/>
        <v>2035</v>
      </c>
      <c r="V29" s="398"/>
      <c r="W29" s="398"/>
      <c r="X29" s="398"/>
      <c r="Y29" s="393"/>
    </row>
    <row r="30" spans="1:25" s="2" customFormat="1" ht="30.2" customHeight="1" thickBot="1" x14ac:dyDescent="0.25">
      <c r="A30" s="52"/>
      <c r="B30" s="52"/>
      <c r="C30" s="52"/>
      <c r="D30" s="52"/>
      <c r="E30" s="52"/>
      <c r="F30" s="52"/>
      <c r="G30" s="52"/>
      <c r="H30" s="52"/>
      <c r="I30" s="52"/>
      <c r="J30" s="52"/>
      <c r="K30" s="52"/>
      <c r="L30" s="52"/>
      <c r="M30" s="52"/>
      <c r="N30" s="52"/>
      <c r="O30" s="52"/>
      <c r="P30" s="52"/>
      <c r="Q30" s="52"/>
      <c r="R30" s="59" t="str">
        <f t="shared" si="0"/>
        <v/>
      </c>
      <c r="S30" s="52"/>
      <c r="T30" s="52"/>
      <c r="U30" s="229" t="str">
        <f t="shared" ref="U30:U31" si="2">IFERROR(IF(S30="",R30,S30+T30),R30)</f>
        <v/>
      </c>
      <c r="V30" s="230">
        <f>SUM(V10:V29)</f>
        <v>27</v>
      </c>
      <c r="W30" s="231">
        <f>SUM(W10:W29)</f>
        <v>32</v>
      </c>
      <c r="X30" s="232">
        <f>SUM(X10:X29)</f>
        <v>59</v>
      </c>
    </row>
    <row r="31" spans="1:25" s="2" customFormat="1" ht="30.2" customHeight="1" x14ac:dyDescent="0.2">
      <c r="A31" s="4"/>
      <c r="B31" s="4"/>
      <c r="C31" s="41" t="s">
        <v>6120</v>
      </c>
      <c r="D31" s="4"/>
      <c r="E31" s="4"/>
      <c r="F31" s="4"/>
      <c r="G31" s="4"/>
      <c r="H31" s="4"/>
      <c r="I31" s="4"/>
      <c r="J31" s="4"/>
      <c r="K31" s="4"/>
      <c r="L31" s="4"/>
      <c r="M31" s="4"/>
      <c r="N31" s="4"/>
      <c r="O31" s="4"/>
      <c r="P31" s="4"/>
      <c r="Q31" s="4"/>
      <c r="R31" s="5" t="str">
        <f t="shared" si="0"/>
        <v/>
      </c>
      <c r="S31" s="4"/>
      <c r="T31" s="4"/>
      <c r="U31" s="5" t="str">
        <f t="shared" si="2"/>
        <v/>
      </c>
    </row>
  </sheetData>
  <sheetProtection formatCells="0" formatColumns="0" formatRows="0" insertColumns="0" insertRows="0" insertHyperlinks="0" sort="0" autoFilter="0" pivotTables="0"/>
  <autoFilter ref="A9:Y9"/>
  <mergeCells count="77">
    <mergeCell ref="E27:E29"/>
    <mergeCell ref="H22:H23"/>
    <mergeCell ref="I22:I23"/>
    <mergeCell ref="D24:D26"/>
    <mergeCell ref="G24:G26"/>
    <mergeCell ref="H24:H26"/>
    <mergeCell ref="I24:I26"/>
    <mergeCell ref="A10:A16"/>
    <mergeCell ref="A17:A26"/>
    <mergeCell ref="A27:A29"/>
    <mergeCell ref="B27:B29"/>
    <mergeCell ref="C27:C29"/>
    <mergeCell ref="B17:B26"/>
    <mergeCell ref="C17:C26"/>
    <mergeCell ref="G13:G14"/>
    <mergeCell ref="H13:H14"/>
    <mergeCell ref="I13:I14"/>
    <mergeCell ref="D17:D21"/>
    <mergeCell ref="E17:E26"/>
    <mergeCell ref="G17:G21"/>
    <mergeCell ref="H17:H21"/>
    <mergeCell ref="I17:I21"/>
    <mergeCell ref="D22:D23"/>
    <mergeCell ref="G22:G23"/>
    <mergeCell ref="S7:S8"/>
    <mergeCell ref="T7:T8"/>
    <mergeCell ref="U7:U8"/>
    <mergeCell ref="S6:U6"/>
    <mergeCell ref="B10:B16"/>
    <mergeCell ref="C10:C16"/>
    <mergeCell ref="D10:D12"/>
    <mergeCell ref="E10:E16"/>
    <mergeCell ref="G10:G12"/>
    <mergeCell ref="D15:D16"/>
    <mergeCell ref="G15:G16"/>
    <mergeCell ref="H15:H16"/>
    <mergeCell ref="I15:I16"/>
    <mergeCell ref="H10:H12"/>
    <mergeCell ref="I10:I12"/>
    <mergeCell ref="D13:D14"/>
    <mergeCell ref="C7:C8"/>
    <mergeCell ref="D7:D8"/>
    <mergeCell ref="G7:G8"/>
    <mergeCell ref="H7:I7"/>
    <mergeCell ref="J7:L7"/>
    <mergeCell ref="Y5:Y8"/>
    <mergeCell ref="A3:Y4"/>
    <mergeCell ref="P6:P8"/>
    <mergeCell ref="Q6:Q8"/>
    <mergeCell ref="R6:R8"/>
    <mergeCell ref="O7:O8"/>
    <mergeCell ref="A5:U5"/>
    <mergeCell ref="A6:A8"/>
    <mergeCell ref="B6:B8"/>
    <mergeCell ref="C6:D6"/>
    <mergeCell ref="E6:E8"/>
    <mergeCell ref="F6:F8"/>
    <mergeCell ref="G6:L6"/>
    <mergeCell ref="N7:N8"/>
    <mergeCell ref="M6:M8"/>
    <mergeCell ref="N6:O6"/>
    <mergeCell ref="A1:Y2"/>
    <mergeCell ref="V10:V16"/>
    <mergeCell ref="V17:V26"/>
    <mergeCell ref="V27:V29"/>
    <mergeCell ref="W10:W16"/>
    <mergeCell ref="W17:W26"/>
    <mergeCell ref="W27:W29"/>
    <mergeCell ref="X10:X16"/>
    <mergeCell ref="X17:X26"/>
    <mergeCell ref="X27:X29"/>
    <mergeCell ref="Y10:Y16"/>
    <mergeCell ref="Y17:Y26"/>
    <mergeCell ref="Y27:Y29"/>
    <mergeCell ref="V5:V8"/>
    <mergeCell ref="W5:W8"/>
    <mergeCell ref="X5:X8"/>
  </mergeCells>
  <printOptions horizontalCentered="1"/>
  <pageMargins left="0.39370078740157483" right="0.39370078740157483" top="0.39370078740157483" bottom="0.39370078740157483" header="0.19685039370078741" footer="0.19685039370078741"/>
  <pageSetup paperSize="9" scale="5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ТТ\[1.4.000ФХ СУГ (фак. хоз-во) ТЦПН №1_Освидетельствование ТТ.xlsx]Разработчик'!#REF!</xm:f>
          </x14:formula1>
          <xm:sqref>F10:F31</xm:sqref>
        </x14:dataValidation>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ТТ\[1.4.000ФХ СУГ (фак. хоз-во) ТЦПН №1_Освидетельствование ТТ.xlsx]Разработчик'!#REF!</xm:f>
          </x14:formula1>
          <xm:sqref>A3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1095"/>
  <sheetViews>
    <sheetView zoomScale="90" zoomScaleNormal="90" workbookViewId="0">
      <pane ySplit="9" topLeftCell="A1092" activePane="bottomLeft" state="frozenSplit"/>
      <selection activeCell="F27" sqref="F27"/>
      <selection pane="bottomLeft" activeCell="V1094" sqref="V1094:W1094"/>
    </sheetView>
  </sheetViews>
  <sheetFormatPr defaultColWidth="9" defaultRowHeight="15" x14ac:dyDescent="0.25"/>
  <cols>
    <col min="1" max="1" width="7" style="1" customWidth="1"/>
    <col min="2" max="2" width="7.5703125" style="1" customWidth="1"/>
    <col min="3" max="3" width="31.42578125" style="1" customWidth="1"/>
    <col min="4" max="4" width="17" style="1" customWidth="1"/>
    <col min="5" max="5" width="13.7109375" style="1" customWidth="1"/>
    <col min="6" max="13" width="7" style="1" customWidth="1"/>
    <col min="14" max="14" width="11.42578125" style="1" customWidth="1"/>
    <col min="15" max="15" width="10.28515625" style="1" customWidth="1"/>
    <col min="16" max="16" width="7.5703125" style="1" customWidth="1"/>
    <col min="17" max="17" width="10.5703125" style="1" customWidth="1"/>
    <col min="18" max="18" width="7.5703125" style="1" customWidth="1"/>
    <col min="19" max="19" width="14.140625" style="1" customWidth="1"/>
    <col min="20" max="20" width="10.28515625" style="1" customWidth="1"/>
    <col min="21" max="21" width="9.5703125" style="1" customWidth="1"/>
    <col min="22" max="22" width="15.28515625" style="1" customWidth="1"/>
    <col min="23" max="23" width="14.85546875" style="1" customWidth="1"/>
    <col min="24" max="24" width="16.42578125" style="1" customWidth="1"/>
    <col min="25" max="25" width="13.1406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334" t="s">
        <v>562</v>
      </c>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ht="15" customHeight="1" x14ac:dyDescent="0.25">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1.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48">
        <v>1</v>
      </c>
      <c r="B10" s="348" t="s">
        <v>576</v>
      </c>
      <c r="C10" s="410" t="s">
        <v>571</v>
      </c>
      <c r="D10" s="331" t="s">
        <v>577</v>
      </c>
      <c r="E10" s="348" t="s">
        <v>578</v>
      </c>
      <c r="F10" s="113" t="s">
        <v>88</v>
      </c>
      <c r="G10" s="114" t="s">
        <v>579</v>
      </c>
      <c r="H10" s="348" t="s">
        <v>131</v>
      </c>
      <c r="I10" s="409">
        <v>120</v>
      </c>
      <c r="J10" s="115">
        <v>25.1</v>
      </c>
      <c r="K10" s="116">
        <v>57</v>
      </c>
      <c r="L10" s="116">
        <v>4</v>
      </c>
      <c r="M10" s="117">
        <v>2015</v>
      </c>
      <c r="N10" s="16">
        <v>2024</v>
      </c>
      <c r="O10" s="16">
        <v>2025</v>
      </c>
      <c r="P10" s="72" t="s">
        <v>564</v>
      </c>
      <c r="Q10" s="118" t="s">
        <v>257</v>
      </c>
      <c r="R10" s="17">
        <f t="shared" ref="R10:R73" si="0">IF(M10="","",M10+P10)</f>
        <v>2040</v>
      </c>
      <c r="S10" s="16" t="s">
        <v>63</v>
      </c>
      <c r="T10" s="16"/>
      <c r="U10" s="17">
        <f t="shared" ref="U10:U16" si="1">IFERROR(IF(S10="",R10,S10+T10),R10)</f>
        <v>2040</v>
      </c>
      <c r="V10" s="399">
        <v>2</v>
      </c>
      <c r="W10" s="399">
        <v>1</v>
      </c>
      <c r="X10" s="399">
        <v>3</v>
      </c>
      <c r="Y10" s="399" t="s">
        <v>7003</v>
      </c>
    </row>
    <row r="11" spans="1:25" s="2" customFormat="1" ht="30.2" customHeight="1" x14ac:dyDescent="0.2">
      <c r="A11" s="348"/>
      <c r="B11" s="348"/>
      <c r="C11" s="410"/>
      <c r="D11" s="331"/>
      <c r="E11" s="348"/>
      <c r="F11" s="113" t="s">
        <v>88</v>
      </c>
      <c r="G11" s="114" t="s">
        <v>579</v>
      </c>
      <c r="H11" s="348"/>
      <c r="I11" s="409"/>
      <c r="J11" s="115">
        <v>1.2</v>
      </c>
      <c r="K11" s="116">
        <v>32</v>
      </c>
      <c r="L11" s="116">
        <v>4</v>
      </c>
      <c r="M11" s="117">
        <v>2015</v>
      </c>
      <c r="N11" s="16">
        <v>2024</v>
      </c>
      <c r="O11" s="16">
        <v>2025</v>
      </c>
      <c r="P11" s="72" t="s">
        <v>564</v>
      </c>
      <c r="Q11" s="118" t="s">
        <v>257</v>
      </c>
      <c r="R11" s="17">
        <f t="shared" si="0"/>
        <v>2040</v>
      </c>
      <c r="S11" s="16" t="s">
        <v>63</v>
      </c>
      <c r="T11" s="16"/>
      <c r="U11" s="17">
        <f t="shared" si="1"/>
        <v>2040</v>
      </c>
      <c r="V11" s="399"/>
      <c r="W11" s="399"/>
      <c r="X11" s="399"/>
      <c r="Y11" s="399"/>
    </row>
    <row r="12" spans="1:25" s="2" customFormat="1" ht="30.2" customHeight="1" x14ac:dyDescent="0.2">
      <c r="A12" s="348"/>
      <c r="B12" s="348"/>
      <c r="C12" s="410" t="s">
        <v>569</v>
      </c>
      <c r="D12" s="348" t="s">
        <v>580</v>
      </c>
      <c r="E12" s="348"/>
      <c r="F12" s="113" t="s">
        <v>88</v>
      </c>
      <c r="G12" s="114" t="s">
        <v>579</v>
      </c>
      <c r="H12" s="348"/>
      <c r="I12" s="409"/>
      <c r="J12" s="115">
        <v>17.5</v>
      </c>
      <c r="K12" s="116">
        <v>57</v>
      </c>
      <c r="L12" s="116">
        <v>5</v>
      </c>
      <c r="M12" s="117">
        <v>2015</v>
      </c>
      <c r="N12" s="16">
        <v>2024</v>
      </c>
      <c r="O12" s="16">
        <v>2025</v>
      </c>
      <c r="P12" s="72" t="s">
        <v>564</v>
      </c>
      <c r="Q12" s="118" t="s">
        <v>257</v>
      </c>
      <c r="R12" s="17">
        <f t="shared" si="0"/>
        <v>2040</v>
      </c>
      <c r="S12" s="16" t="s">
        <v>63</v>
      </c>
      <c r="T12" s="16"/>
      <c r="U12" s="17">
        <f t="shared" si="1"/>
        <v>2040</v>
      </c>
      <c r="V12" s="399"/>
      <c r="W12" s="399"/>
      <c r="X12" s="399"/>
      <c r="Y12" s="399"/>
    </row>
    <row r="13" spans="1:25" s="2" customFormat="1" ht="30.2" customHeight="1" x14ac:dyDescent="0.2">
      <c r="A13" s="348"/>
      <c r="B13" s="348"/>
      <c r="C13" s="410"/>
      <c r="D13" s="348"/>
      <c r="E13" s="348"/>
      <c r="F13" s="113" t="s">
        <v>88</v>
      </c>
      <c r="G13" s="114" t="s">
        <v>579</v>
      </c>
      <c r="H13" s="348"/>
      <c r="I13" s="409"/>
      <c r="J13" s="115">
        <v>1</v>
      </c>
      <c r="K13" s="116">
        <v>32</v>
      </c>
      <c r="L13" s="116">
        <v>4</v>
      </c>
      <c r="M13" s="117">
        <v>2015</v>
      </c>
      <c r="N13" s="16">
        <v>2024</v>
      </c>
      <c r="O13" s="16">
        <v>2025</v>
      </c>
      <c r="P13" s="72" t="s">
        <v>564</v>
      </c>
      <c r="Q13" s="118" t="s">
        <v>257</v>
      </c>
      <c r="R13" s="17">
        <f t="shared" si="0"/>
        <v>2040</v>
      </c>
      <c r="S13" s="16" t="s">
        <v>63</v>
      </c>
      <c r="T13" s="16"/>
      <c r="U13" s="17">
        <f t="shared" si="1"/>
        <v>2040</v>
      </c>
      <c r="V13" s="399"/>
      <c r="W13" s="399"/>
      <c r="X13" s="399"/>
      <c r="Y13" s="399"/>
    </row>
    <row r="14" spans="1:25" s="2" customFormat="1" ht="30.2" customHeight="1" x14ac:dyDescent="0.2">
      <c r="A14" s="348">
        <v>2</v>
      </c>
      <c r="B14" s="348" t="s">
        <v>581</v>
      </c>
      <c r="C14" s="119" t="s">
        <v>568</v>
      </c>
      <c r="D14" s="16" t="s">
        <v>582</v>
      </c>
      <c r="E14" s="348" t="s">
        <v>578</v>
      </c>
      <c r="F14" s="113" t="s">
        <v>88</v>
      </c>
      <c r="G14" s="114" t="s">
        <v>579</v>
      </c>
      <c r="H14" s="348" t="s">
        <v>131</v>
      </c>
      <c r="I14" s="409">
        <v>82</v>
      </c>
      <c r="J14" s="115">
        <v>17.899999999999999</v>
      </c>
      <c r="K14" s="116">
        <v>159</v>
      </c>
      <c r="L14" s="116">
        <v>6</v>
      </c>
      <c r="M14" s="117">
        <v>2015</v>
      </c>
      <c r="N14" s="16">
        <v>2023</v>
      </c>
      <c r="O14" s="16">
        <v>2025</v>
      </c>
      <c r="P14" s="72" t="s">
        <v>564</v>
      </c>
      <c r="Q14" s="118" t="s">
        <v>257</v>
      </c>
      <c r="R14" s="17">
        <f t="shared" si="0"/>
        <v>2040</v>
      </c>
      <c r="S14" s="16" t="s">
        <v>63</v>
      </c>
      <c r="T14" s="16"/>
      <c r="U14" s="17">
        <f t="shared" si="1"/>
        <v>2040</v>
      </c>
      <c r="V14" s="399">
        <v>3</v>
      </c>
      <c r="W14" s="399">
        <v>2</v>
      </c>
      <c r="X14" s="399">
        <v>5</v>
      </c>
      <c r="Y14" s="399" t="s">
        <v>7003</v>
      </c>
    </row>
    <row r="15" spans="1:25" s="2" customFormat="1" ht="30.2" customHeight="1" x14ac:dyDescent="0.2">
      <c r="A15" s="348"/>
      <c r="B15" s="348"/>
      <c r="C15" s="411" t="s">
        <v>568</v>
      </c>
      <c r="D15" s="331" t="s">
        <v>583</v>
      </c>
      <c r="E15" s="348"/>
      <c r="F15" s="113" t="s">
        <v>88</v>
      </c>
      <c r="G15" s="114" t="s">
        <v>579</v>
      </c>
      <c r="H15" s="348"/>
      <c r="I15" s="409"/>
      <c r="J15" s="115">
        <v>12.1</v>
      </c>
      <c r="K15" s="116">
        <v>159</v>
      </c>
      <c r="L15" s="116">
        <v>6</v>
      </c>
      <c r="M15" s="117">
        <v>2015</v>
      </c>
      <c r="N15" s="16">
        <v>2023</v>
      </c>
      <c r="O15" s="16">
        <v>2025</v>
      </c>
      <c r="P15" s="72" t="s">
        <v>564</v>
      </c>
      <c r="Q15" s="118" t="s">
        <v>257</v>
      </c>
      <c r="R15" s="17">
        <f t="shared" si="0"/>
        <v>2040</v>
      </c>
      <c r="S15" s="16" t="s">
        <v>63</v>
      </c>
      <c r="T15" s="16"/>
      <c r="U15" s="17">
        <f t="shared" si="1"/>
        <v>2040</v>
      </c>
      <c r="V15" s="399"/>
      <c r="W15" s="399"/>
      <c r="X15" s="399"/>
      <c r="Y15" s="399"/>
    </row>
    <row r="16" spans="1:25" s="2" customFormat="1" ht="30.2" customHeight="1" x14ac:dyDescent="0.2">
      <c r="A16" s="348"/>
      <c r="B16" s="348"/>
      <c r="C16" s="411"/>
      <c r="D16" s="331"/>
      <c r="E16" s="348"/>
      <c r="F16" s="113" t="s">
        <v>88</v>
      </c>
      <c r="G16" s="114" t="s">
        <v>579</v>
      </c>
      <c r="H16" s="348"/>
      <c r="I16" s="409"/>
      <c r="J16" s="115">
        <v>11.5</v>
      </c>
      <c r="K16" s="116">
        <v>32</v>
      </c>
      <c r="L16" s="116">
        <v>4</v>
      </c>
      <c r="M16" s="117">
        <v>2015</v>
      </c>
      <c r="N16" s="16">
        <v>2023</v>
      </c>
      <c r="O16" s="16">
        <v>2025</v>
      </c>
      <c r="P16" s="72" t="s">
        <v>564</v>
      </c>
      <c r="Q16" s="118" t="s">
        <v>257</v>
      </c>
      <c r="R16" s="17">
        <f t="shared" si="0"/>
        <v>2040</v>
      </c>
      <c r="S16" s="16" t="s">
        <v>63</v>
      </c>
      <c r="T16" s="16"/>
      <c r="U16" s="17">
        <f t="shared" si="1"/>
        <v>2040</v>
      </c>
      <c r="V16" s="399"/>
      <c r="W16" s="399"/>
      <c r="X16" s="399"/>
      <c r="Y16" s="399"/>
    </row>
    <row r="17" spans="1:25" s="2" customFormat="1" ht="30.2" customHeight="1" x14ac:dyDescent="0.2">
      <c r="A17" s="331">
        <v>3</v>
      </c>
      <c r="B17" s="331" t="s">
        <v>585</v>
      </c>
      <c r="C17" s="120" t="s">
        <v>573</v>
      </c>
      <c r="D17" s="121" t="s">
        <v>586</v>
      </c>
      <c r="E17" s="331" t="s">
        <v>587</v>
      </c>
      <c r="F17" s="16" t="s">
        <v>39</v>
      </c>
      <c r="G17" s="66">
        <v>0.9</v>
      </c>
      <c r="H17" s="331">
        <v>0.1</v>
      </c>
      <c r="I17" s="331">
        <v>50</v>
      </c>
      <c r="J17" s="122">
        <v>0.8</v>
      </c>
      <c r="K17" s="123">
        <v>89</v>
      </c>
      <c r="L17" s="123">
        <v>6</v>
      </c>
      <c r="M17" s="117">
        <v>2015</v>
      </c>
      <c r="N17" s="16">
        <v>2024</v>
      </c>
      <c r="O17" s="16">
        <v>2025</v>
      </c>
      <c r="P17" s="72" t="s">
        <v>564</v>
      </c>
      <c r="Q17" s="118" t="s">
        <v>257</v>
      </c>
      <c r="R17" s="17">
        <f t="shared" si="0"/>
        <v>2040</v>
      </c>
      <c r="S17" s="16" t="s">
        <v>63</v>
      </c>
      <c r="T17" s="16"/>
      <c r="U17" s="17">
        <f t="shared" ref="U17:U34" si="2">IFERROR(IF(S17="",R17,S17+T17),R17)</f>
        <v>2040</v>
      </c>
      <c r="V17" s="401">
        <v>77</v>
      </c>
      <c r="W17" s="401">
        <v>52</v>
      </c>
      <c r="X17" s="401">
        <v>129</v>
      </c>
      <c r="Y17" s="401" t="s">
        <v>7003</v>
      </c>
    </row>
    <row r="18" spans="1:25" s="2" customFormat="1" ht="30.2" customHeight="1" x14ac:dyDescent="0.2">
      <c r="A18" s="331"/>
      <c r="B18" s="331"/>
      <c r="C18" s="411" t="s">
        <v>566</v>
      </c>
      <c r="D18" s="331" t="s">
        <v>588</v>
      </c>
      <c r="E18" s="331"/>
      <c r="F18" s="16" t="s">
        <v>39</v>
      </c>
      <c r="G18" s="66">
        <v>0.9</v>
      </c>
      <c r="H18" s="331"/>
      <c r="I18" s="331"/>
      <c r="J18" s="122">
        <v>9.6</v>
      </c>
      <c r="K18" s="123">
        <v>89</v>
      </c>
      <c r="L18" s="123">
        <v>6</v>
      </c>
      <c r="M18" s="117">
        <v>2015</v>
      </c>
      <c r="N18" s="16">
        <v>2024</v>
      </c>
      <c r="O18" s="16">
        <v>2025</v>
      </c>
      <c r="P18" s="72" t="s">
        <v>564</v>
      </c>
      <c r="Q18" s="118" t="s">
        <v>257</v>
      </c>
      <c r="R18" s="17">
        <f t="shared" si="0"/>
        <v>2040</v>
      </c>
      <c r="S18" s="16" t="s">
        <v>63</v>
      </c>
      <c r="T18" s="16"/>
      <c r="U18" s="17">
        <f t="shared" si="2"/>
        <v>2040</v>
      </c>
      <c r="V18" s="401"/>
      <c r="W18" s="401"/>
      <c r="X18" s="401"/>
      <c r="Y18" s="401"/>
    </row>
    <row r="19" spans="1:25" s="2" customFormat="1" ht="30.2" customHeight="1" x14ac:dyDescent="0.2">
      <c r="A19" s="331"/>
      <c r="B19" s="331"/>
      <c r="C19" s="411"/>
      <c r="D19" s="331"/>
      <c r="E19" s="331"/>
      <c r="F19" s="16" t="s">
        <v>39</v>
      </c>
      <c r="G19" s="66">
        <v>0.9</v>
      </c>
      <c r="H19" s="331"/>
      <c r="I19" s="331"/>
      <c r="J19" s="122">
        <v>9.1999999999999993</v>
      </c>
      <c r="K19" s="123">
        <v>57</v>
      </c>
      <c r="L19" s="123">
        <v>6</v>
      </c>
      <c r="M19" s="117">
        <v>2015</v>
      </c>
      <c r="N19" s="16">
        <v>2024</v>
      </c>
      <c r="O19" s="16">
        <v>2025</v>
      </c>
      <c r="P19" s="72" t="s">
        <v>564</v>
      </c>
      <c r="Q19" s="118" t="s">
        <v>257</v>
      </c>
      <c r="R19" s="17">
        <f t="shared" si="0"/>
        <v>2040</v>
      </c>
      <c r="S19" s="16" t="s">
        <v>63</v>
      </c>
      <c r="T19" s="16"/>
      <c r="U19" s="17">
        <f t="shared" si="2"/>
        <v>2040</v>
      </c>
      <c r="V19" s="401"/>
      <c r="W19" s="401"/>
      <c r="X19" s="401"/>
      <c r="Y19" s="401"/>
    </row>
    <row r="20" spans="1:25" s="2" customFormat="1" ht="30.2" customHeight="1" x14ac:dyDescent="0.2">
      <c r="A20" s="331"/>
      <c r="B20" s="331"/>
      <c r="C20" s="411"/>
      <c r="D20" s="331"/>
      <c r="E20" s="331"/>
      <c r="F20" s="16" t="s">
        <v>39</v>
      </c>
      <c r="G20" s="66">
        <v>0.9</v>
      </c>
      <c r="H20" s="331"/>
      <c r="I20" s="331"/>
      <c r="J20" s="122">
        <v>0.2</v>
      </c>
      <c r="K20" s="123">
        <v>32</v>
      </c>
      <c r="L20" s="123">
        <v>5</v>
      </c>
      <c r="M20" s="117">
        <v>2015</v>
      </c>
      <c r="N20" s="16">
        <v>2024</v>
      </c>
      <c r="O20" s="16">
        <v>2025</v>
      </c>
      <c r="P20" s="72" t="s">
        <v>564</v>
      </c>
      <c r="Q20" s="118" t="s">
        <v>257</v>
      </c>
      <c r="R20" s="17">
        <f t="shared" si="0"/>
        <v>2040</v>
      </c>
      <c r="S20" s="16" t="s">
        <v>63</v>
      </c>
      <c r="T20" s="16"/>
      <c r="U20" s="17">
        <f t="shared" si="2"/>
        <v>2040</v>
      </c>
      <c r="V20" s="401"/>
      <c r="W20" s="401"/>
      <c r="X20" s="401"/>
      <c r="Y20" s="401"/>
    </row>
    <row r="21" spans="1:25" s="2" customFormat="1" ht="30.2" customHeight="1" x14ac:dyDescent="0.2">
      <c r="A21" s="331"/>
      <c r="B21" s="331"/>
      <c r="C21" s="119" t="s">
        <v>565</v>
      </c>
      <c r="D21" s="16" t="s">
        <v>588</v>
      </c>
      <c r="E21" s="331"/>
      <c r="F21" s="16" t="s">
        <v>39</v>
      </c>
      <c r="G21" s="66">
        <v>0.9</v>
      </c>
      <c r="H21" s="331"/>
      <c r="I21" s="331"/>
      <c r="J21" s="122">
        <v>5.4</v>
      </c>
      <c r="K21" s="123">
        <v>89</v>
      </c>
      <c r="L21" s="123">
        <v>6</v>
      </c>
      <c r="M21" s="117">
        <v>2015</v>
      </c>
      <c r="N21" s="16">
        <v>2024</v>
      </c>
      <c r="O21" s="16">
        <v>2025</v>
      </c>
      <c r="P21" s="72" t="s">
        <v>564</v>
      </c>
      <c r="Q21" s="118" t="s">
        <v>257</v>
      </c>
      <c r="R21" s="17">
        <f t="shared" si="0"/>
        <v>2040</v>
      </c>
      <c r="S21" s="16" t="s">
        <v>63</v>
      </c>
      <c r="T21" s="16"/>
      <c r="U21" s="17">
        <f t="shared" si="2"/>
        <v>2040</v>
      </c>
      <c r="V21" s="401"/>
      <c r="W21" s="401"/>
      <c r="X21" s="401"/>
      <c r="Y21" s="401"/>
    </row>
    <row r="22" spans="1:25" s="2" customFormat="1" ht="30.2" customHeight="1" x14ac:dyDescent="0.2">
      <c r="A22" s="331"/>
      <c r="B22" s="331"/>
      <c r="C22" s="120" t="s">
        <v>573</v>
      </c>
      <c r="D22" s="121" t="s">
        <v>589</v>
      </c>
      <c r="E22" s="331"/>
      <c r="F22" s="16" t="s">
        <v>39</v>
      </c>
      <c r="G22" s="66">
        <v>0.9</v>
      </c>
      <c r="H22" s="331"/>
      <c r="I22" s="331"/>
      <c r="J22" s="122">
        <v>12</v>
      </c>
      <c r="K22" s="123">
        <v>57</v>
      </c>
      <c r="L22" s="123">
        <v>6</v>
      </c>
      <c r="M22" s="117">
        <v>2015</v>
      </c>
      <c r="N22" s="16">
        <v>2024</v>
      </c>
      <c r="O22" s="16">
        <v>2025</v>
      </c>
      <c r="P22" s="72" t="s">
        <v>564</v>
      </c>
      <c r="Q22" s="118" t="s">
        <v>257</v>
      </c>
      <c r="R22" s="17">
        <f t="shared" si="0"/>
        <v>2040</v>
      </c>
      <c r="S22" s="16" t="s">
        <v>63</v>
      </c>
      <c r="T22" s="16"/>
      <c r="U22" s="17">
        <f t="shared" si="2"/>
        <v>2040</v>
      </c>
      <c r="V22" s="401"/>
      <c r="W22" s="401"/>
      <c r="X22" s="401"/>
      <c r="Y22" s="401"/>
    </row>
    <row r="23" spans="1:25" s="2" customFormat="1" ht="30.2" customHeight="1" x14ac:dyDescent="0.2">
      <c r="A23" s="331"/>
      <c r="B23" s="331"/>
      <c r="C23" s="124" t="s">
        <v>590</v>
      </c>
      <c r="D23" s="408" t="s">
        <v>591</v>
      </c>
      <c r="E23" s="331"/>
      <c r="F23" s="16" t="s">
        <v>39</v>
      </c>
      <c r="G23" s="66">
        <v>0.9</v>
      </c>
      <c r="H23" s="331"/>
      <c r="I23" s="331"/>
      <c r="J23" s="122">
        <v>11.6</v>
      </c>
      <c r="K23" s="123">
        <v>57</v>
      </c>
      <c r="L23" s="123">
        <v>6</v>
      </c>
      <c r="M23" s="117">
        <v>2015</v>
      </c>
      <c r="N23" s="16">
        <v>2024</v>
      </c>
      <c r="O23" s="16">
        <v>2025</v>
      </c>
      <c r="P23" s="72" t="s">
        <v>564</v>
      </c>
      <c r="Q23" s="118" t="s">
        <v>257</v>
      </c>
      <c r="R23" s="17">
        <f t="shared" si="0"/>
        <v>2040</v>
      </c>
      <c r="S23" s="16" t="s">
        <v>63</v>
      </c>
      <c r="T23" s="16"/>
      <c r="U23" s="17">
        <f t="shared" si="2"/>
        <v>2040</v>
      </c>
      <c r="V23" s="401"/>
      <c r="W23" s="401"/>
      <c r="X23" s="401"/>
      <c r="Y23" s="401"/>
    </row>
    <row r="24" spans="1:25" s="2" customFormat="1" ht="30.2" customHeight="1" x14ac:dyDescent="0.2">
      <c r="A24" s="331"/>
      <c r="B24" s="331"/>
      <c r="C24" s="124" t="s">
        <v>573</v>
      </c>
      <c r="D24" s="408"/>
      <c r="E24" s="331"/>
      <c r="F24" s="16" t="s">
        <v>39</v>
      </c>
      <c r="G24" s="66">
        <v>0.9</v>
      </c>
      <c r="H24" s="331"/>
      <c r="I24" s="331"/>
      <c r="J24" s="122">
        <v>55</v>
      </c>
      <c r="K24" s="123">
        <v>57</v>
      </c>
      <c r="L24" s="123">
        <v>6</v>
      </c>
      <c r="M24" s="117">
        <v>2015</v>
      </c>
      <c r="N24" s="16">
        <v>2024</v>
      </c>
      <c r="O24" s="16">
        <v>2025</v>
      </c>
      <c r="P24" s="72" t="s">
        <v>564</v>
      </c>
      <c r="Q24" s="118" t="s">
        <v>257</v>
      </c>
      <c r="R24" s="17">
        <f t="shared" si="0"/>
        <v>2040</v>
      </c>
      <c r="S24" s="16" t="s">
        <v>63</v>
      </c>
      <c r="T24" s="16"/>
      <c r="U24" s="17">
        <f t="shared" si="2"/>
        <v>2040</v>
      </c>
      <c r="V24" s="401"/>
      <c r="W24" s="401"/>
      <c r="X24" s="401"/>
      <c r="Y24" s="401"/>
    </row>
    <row r="25" spans="1:25" s="2" customFormat="1" ht="30.2" customHeight="1" x14ac:dyDescent="0.2">
      <c r="A25" s="331"/>
      <c r="B25" s="331"/>
      <c r="C25" s="119" t="s">
        <v>575</v>
      </c>
      <c r="D25" s="408" t="s">
        <v>592</v>
      </c>
      <c r="E25" s="331"/>
      <c r="F25" s="16" t="s">
        <v>39</v>
      </c>
      <c r="G25" s="66">
        <v>0.9</v>
      </c>
      <c r="H25" s="331"/>
      <c r="I25" s="331"/>
      <c r="J25" s="122">
        <v>5.0999999999999996</v>
      </c>
      <c r="K25" s="123">
        <v>159</v>
      </c>
      <c r="L25" s="123">
        <v>8</v>
      </c>
      <c r="M25" s="117">
        <v>2015</v>
      </c>
      <c r="N25" s="16">
        <v>2024</v>
      </c>
      <c r="O25" s="16">
        <v>2025</v>
      </c>
      <c r="P25" s="72" t="s">
        <v>564</v>
      </c>
      <c r="Q25" s="118" t="s">
        <v>257</v>
      </c>
      <c r="R25" s="17">
        <f t="shared" si="0"/>
        <v>2040</v>
      </c>
      <c r="S25" s="16" t="s">
        <v>63</v>
      </c>
      <c r="T25" s="16"/>
      <c r="U25" s="17">
        <f t="shared" si="2"/>
        <v>2040</v>
      </c>
      <c r="V25" s="401"/>
      <c r="W25" s="401"/>
      <c r="X25" s="401"/>
      <c r="Y25" s="401"/>
    </row>
    <row r="26" spans="1:25" s="2" customFormat="1" ht="30.2" customHeight="1" x14ac:dyDescent="0.2">
      <c r="A26" s="331"/>
      <c r="B26" s="331"/>
      <c r="C26" s="411" t="s">
        <v>573</v>
      </c>
      <c r="D26" s="408"/>
      <c r="E26" s="331"/>
      <c r="F26" s="16" t="s">
        <v>39</v>
      </c>
      <c r="G26" s="66">
        <v>0.9</v>
      </c>
      <c r="H26" s="331"/>
      <c r="I26" s="331"/>
      <c r="J26" s="122">
        <v>18.899999999999999</v>
      </c>
      <c r="K26" s="123">
        <v>159</v>
      </c>
      <c r="L26" s="123">
        <v>8</v>
      </c>
      <c r="M26" s="117">
        <v>2015</v>
      </c>
      <c r="N26" s="16">
        <v>2024</v>
      </c>
      <c r="O26" s="16">
        <v>2025</v>
      </c>
      <c r="P26" s="72" t="s">
        <v>564</v>
      </c>
      <c r="Q26" s="118" t="s">
        <v>257</v>
      </c>
      <c r="R26" s="17">
        <f t="shared" si="0"/>
        <v>2040</v>
      </c>
      <c r="S26" s="16" t="s">
        <v>63</v>
      </c>
      <c r="T26" s="16"/>
      <c r="U26" s="17">
        <f t="shared" si="2"/>
        <v>2040</v>
      </c>
      <c r="V26" s="401"/>
      <c r="W26" s="401"/>
      <c r="X26" s="401"/>
      <c r="Y26" s="401"/>
    </row>
    <row r="27" spans="1:25" s="2" customFormat="1" ht="30.2" customHeight="1" x14ac:dyDescent="0.2">
      <c r="A27" s="331"/>
      <c r="B27" s="331"/>
      <c r="C27" s="411"/>
      <c r="D27" s="408"/>
      <c r="E27" s="331"/>
      <c r="F27" s="16" t="s">
        <v>39</v>
      </c>
      <c r="G27" s="66">
        <v>0.9</v>
      </c>
      <c r="H27" s="331"/>
      <c r="I27" s="331"/>
      <c r="J27" s="122">
        <v>5.9</v>
      </c>
      <c r="K27" s="123">
        <v>32</v>
      </c>
      <c r="L27" s="123">
        <v>5</v>
      </c>
      <c r="M27" s="117">
        <v>2015</v>
      </c>
      <c r="N27" s="16">
        <v>2024</v>
      </c>
      <c r="O27" s="16">
        <v>2025</v>
      </c>
      <c r="P27" s="72" t="s">
        <v>564</v>
      </c>
      <c r="Q27" s="118" t="s">
        <v>257</v>
      </c>
      <c r="R27" s="17">
        <f t="shared" si="0"/>
        <v>2040</v>
      </c>
      <c r="S27" s="16" t="s">
        <v>63</v>
      </c>
      <c r="T27" s="16"/>
      <c r="U27" s="17">
        <f t="shared" si="2"/>
        <v>2040</v>
      </c>
      <c r="V27" s="401"/>
      <c r="W27" s="401"/>
      <c r="X27" s="401"/>
      <c r="Y27" s="401"/>
    </row>
    <row r="28" spans="1:25" s="2" customFormat="1" ht="30.2" customHeight="1" x14ac:dyDescent="0.2">
      <c r="A28" s="331"/>
      <c r="B28" s="331"/>
      <c r="C28" s="120" t="s">
        <v>573</v>
      </c>
      <c r="D28" s="121" t="s">
        <v>593</v>
      </c>
      <c r="E28" s="331"/>
      <c r="F28" s="16" t="s">
        <v>39</v>
      </c>
      <c r="G28" s="66">
        <v>0.9</v>
      </c>
      <c r="H28" s="331"/>
      <c r="I28" s="331"/>
      <c r="J28" s="122">
        <v>0.2</v>
      </c>
      <c r="K28" s="123">
        <v>57</v>
      </c>
      <c r="L28" s="123">
        <v>6</v>
      </c>
      <c r="M28" s="117">
        <v>2015</v>
      </c>
      <c r="N28" s="16">
        <v>2024</v>
      </c>
      <c r="O28" s="16">
        <v>2025</v>
      </c>
      <c r="P28" s="72" t="s">
        <v>564</v>
      </c>
      <c r="Q28" s="118" t="s">
        <v>257</v>
      </c>
      <c r="R28" s="17">
        <f t="shared" si="0"/>
        <v>2040</v>
      </c>
      <c r="S28" s="16" t="s">
        <v>63</v>
      </c>
      <c r="T28" s="16"/>
      <c r="U28" s="17">
        <f t="shared" si="2"/>
        <v>2040</v>
      </c>
      <c r="V28" s="401"/>
      <c r="W28" s="401"/>
      <c r="X28" s="401"/>
      <c r="Y28" s="401"/>
    </row>
    <row r="29" spans="1:25" s="2" customFormat="1" ht="30.2" customHeight="1" x14ac:dyDescent="0.2">
      <c r="A29" s="331"/>
      <c r="B29" s="331"/>
      <c r="C29" s="125" t="s">
        <v>573</v>
      </c>
      <c r="D29" s="121" t="s">
        <v>594</v>
      </c>
      <c r="E29" s="331"/>
      <c r="F29" s="16" t="s">
        <v>39</v>
      </c>
      <c r="G29" s="66">
        <v>0.9</v>
      </c>
      <c r="H29" s="331"/>
      <c r="I29" s="331"/>
      <c r="J29" s="122">
        <v>0.2</v>
      </c>
      <c r="K29" s="123">
        <v>57</v>
      </c>
      <c r="L29" s="123">
        <v>6</v>
      </c>
      <c r="M29" s="117">
        <v>2015</v>
      </c>
      <c r="N29" s="16">
        <v>2024</v>
      </c>
      <c r="O29" s="16">
        <v>2025</v>
      </c>
      <c r="P29" s="72" t="s">
        <v>564</v>
      </c>
      <c r="Q29" s="118" t="s">
        <v>257</v>
      </c>
      <c r="R29" s="17">
        <f t="shared" si="0"/>
        <v>2040</v>
      </c>
      <c r="S29" s="16" t="s">
        <v>63</v>
      </c>
      <c r="T29" s="16"/>
      <c r="U29" s="17">
        <f t="shared" si="2"/>
        <v>2040</v>
      </c>
      <c r="V29" s="401"/>
      <c r="W29" s="401"/>
      <c r="X29" s="401"/>
      <c r="Y29" s="401"/>
    </row>
    <row r="30" spans="1:25" s="2" customFormat="1" ht="30.2" customHeight="1" x14ac:dyDescent="0.2">
      <c r="A30" s="331"/>
      <c r="B30" s="331"/>
      <c r="C30" s="125" t="s">
        <v>573</v>
      </c>
      <c r="D30" s="121" t="s">
        <v>595</v>
      </c>
      <c r="E30" s="331"/>
      <c r="F30" s="16" t="s">
        <v>39</v>
      </c>
      <c r="G30" s="66">
        <v>0.9</v>
      </c>
      <c r="H30" s="331"/>
      <c r="I30" s="331"/>
      <c r="J30" s="122">
        <v>0.2</v>
      </c>
      <c r="K30" s="123">
        <v>57</v>
      </c>
      <c r="L30" s="123">
        <v>6</v>
      </c>
      <c r="M30" s="117">
        <v>2015</v>
      </c>
      <c r="N30" s="16">
        <v>2024</v>
      </c>
      <c r="O30" s="16">
        <v>2025</v>
      </c>
      <c r="P30" s="72" t="s">
        <v>564</v>
      </c>
      <c r="Q30" s="118" t="s">
        <v>257</v>
      </c>
      <c r="R30" s="17">
        <f t="shared" si="0"/>
        <v>2040</v>
      </c>
      <c r="S30" s="16" t="s">
        <v>63</v>
      </c>
      <c r="T30" s="16"/>
      <c r="U30" s="17">
        <f t="shared" si="2"/>
        <v>2040</v>
      </c>
      <c r="V30" s="401"/>
      <c r="W30" s="401"/>
      <c r="X30" s="401"/>
      <c r="Y30" s="401"/>
    </row>
    <row r="31" spans="1:25" s="2" customFormat="1" ht="30.2" customHeight="1" x14ac:dyDescent="0.2">
      <c r="A31" s="331"/>
      <c r="B31" s="331"/>
      <c r="C31" s="16" t="s">
        <v>574</v>
      </c>
      <c r="D31" s="331" t="s">
        <v>596</v>
      </c>
      <c r="E31" s="331"/>
      <c r="F31" s="16" t="s">
        <v>39</v>
      </c>
      <c r="G31" s="125">
        <v>0.9</v>
      </c>
      <c r="H31" s="331"/>
      <c r="I31" s="331"/>
      <c r="J31" s="122">
        <v>0.7</v>
      </c>
      <c r="K31" s="123">
        <v>57</v>
      </c>
      <c r="L31" s="123">
        <v>6</v>
      </c>
      <c r="M31" s="117">
        <v>2015</v>
      </c>
      <c r="N31" s="16">
        <v>2024</v>
      </c>
      <c r="O31" s="16">
        <v>2025</v>
      </c>
      <c r="P31" s="72" t="s">
        <v>564</v>
      </c>
      <c r="Q31" s="118" t="s">
        <v>257</v>
      </c>
      <c r="R31" s="17">
        <f t="shared" si="0"/>
        <v>2040</v>
      </c>
      <c r="S31" s="16" t="s">
        <v>63</v>
      </c>
      <c r="T31" s="16"/>
      <c r="U31" s="17">
        <f t="shared" si="2"/>
        <v>2040</v>
      </c>
      <c r="V31" s="401"/>
      <c r="W31" s="401"/>
      <c r="X31" s="401"/>
      <c r="Y31" s="401"/>
    </row>
    <row r="32" spans="1:25" s="2" customFormat="1" ht="30.2" customHeight="1" x14ac:dyDescent="0.2">
      <c r="A32" s="331"/>
      <c r="B32" s="331"/>
      <c r="C32" s="16" t="s">
        <v>565</v>
      </c>
      <c r="D32" s="331"/>
      <c r="E32" s="331"/>
      <c r="F32" s="16" t="s">
        <v>39</v>
      </c>
      <c r="G32" s="125">
        <v>0.9</v>
      </c>
      <c r="H32" s="331"/>
      <c r="I32" s="331"/>
      <c r="J32" s="122">
        <v>11.7</v>
      </c>
      <c r="K32" s="123">
        <v>57</v>
      </c>
      <c r="L32" s="123">
        <v>6</v>
      </c>
      <c r="M32" s="117">
        <v>2015</v>
      </c>
      <c r="N32" s="16">
        <v>2024</v>
      </c>
      <c r="O32" s="16">
        <v>2025</v>
      </c>
      <c r="P32" s="72" t="s">
        <v>564</v>
      </c>
      <c r="Q32" s="118" t="s">
        <v>257</v>
      </c>
      <c r="R32" s="17">
        <f t="shared" si="0"/>
        <v>2040</v>
      </c>
      <c r="S32" s="16" t="s">
        <v>63</v>
      </c>
      <c r="T32" s="16"/>
      <c r="U32" s="17">
        <f t="shared" si="2"/>
        <v>2040</v>
      </c>
      <c r="V32" s="401"/>
      <c r="W32" s="401"/>
      <c r="X32" s="401"/>
      <c r="Y32" s="401"/>
    </row>
    <row r="33" spans="1:25" s="2" customFormat="1" ht="30.2" customHeight="1" x14ac:dyDescent="0.2">
      <c r="A33" s="331"/>
      <c r="B33" s="331"/>
      <c r="C33" s="16" t="s">
        <v>597</v>
      </c>
      <c r="D33" s="16" t="s">
        <v>598</v>
      </c>
      <c r="E33" s="331"/>
      <c r="F33" s="16" t="s">
        <v>39</v>
      </c>
      <c r="G33" s="125">
        <v>0.9</v>
      </c>
      <c r="H33" s="331"/>
      <c r="I33" s="331"/>
      <c r="J33" s="122">
        <v>11.6</v>
      </c>
      <c r="K33" s="123">
        <v>57</v>
      </c>
      <c r="L33" s="123">
        <v>6</v>
      </c>
      <c r="M33" s="117">
        <v>2015</v>
      </c>
      <c r="N33" s="16">
        <v>2024</v>
      </c>
      <c r="O33" s="16">
        <v>2025</v>
      </c>
      <c r="P33" s="72" t="s">
        <v>564</v>
      </c>
      <c r="Q33" s="118" t="s">
        <v>257</v>
      </c>
      <c r="R33" s="17">
        <f t="shared" si="0"/>
        <v>2040</v>
      </c>
      <c r="S33" s="16" t="s">
        <v>63</v>
      </c>
      <c r="T33" s="16"/>
      <c r="U33" s="17">
        <f t="shared" si="2"/>
        <v>2040</v>
      </c>
      <c r="V33" s="401"/>
      <c r="W33" s="401"/>
      <c r="X33" s="401"/>
      <c r="Y33" s="401"/>
    </row>
    <row r="34" spans="1:25" s="2" customFormat="1" ht="30.2" customHeight="1" x14ac:dyDescent="0.2">
      <c r="A34" s="331"/>
      <c r="B34" s="331"/>
      <c r="C34" s="16" t="s">
        <v>599</v>
      </c>
      <c r="D34" s="331" t="s">
        <v>600</v>
      </c>
      <c r="E34" s="331"/>
      <c r="F34" s="16" t="s">
        <v>39</v>
      </c>
      <c r="G34" s="125">
        <v>0.9</v>
      </c>
      <c r="H34" s="331"/>
      <c r="I34" s="331"/>
      <c r="J34" s="122">
        <v>3</v>
      </c>
      <c r="K34" s="123">
        <v>159</v>
      </c>
      <c r="L34" s="123">
        <v>8</v>
      </c>
      <c r="M34" s="117">
        <v>2015</v>
      </c>
      <c r="N34" s="16">
        <v>2024</v>
      </c>
      <c r="O34" s="16">
        <v>2025</v>
      </c>
      <c r="P34" s="72" t="s">
        <v>564</v>
      </c>
      <c r="Q34" s="118" t="s">
        <v>257</v>
      </c>
      <c r="R34" s="17">
        <f t="shared" si="0"/>
        <v>2040</v>
      </c>
      <c r="S34" s="16" t="s">
        <v>63</v>
      </c>
      <c r="T34" s="16"/>
      <c r="U34" s="17">
        <f t="shared" si="2"/>
        <v>2040</v>
      </c>
      <c r="V34" s="401"/>
      <c r="W34" s="401"/>
      <c r="X34" s="401"/>
      <c r="Y34" s="401"/>
    </row>
    <row r="35" spans="1:25" s="2" customFormat="1" ht="30.2" customHeight="1" x14ac:dyDescent="0.2">
      <c r="A35" s="331"/>
      <c r="B35" s="331"/>
      <c r="C35" s="16" t="s">
        <v>565</v>
      </c>
      <c r="D35" s="331"/>
      <c r="E35" s="331"/>
      <c r="F35" s="16" t="s">
        <v>39</v>
      </c>
      <c r="G35" s="125">
        <v>0.9</v>
      </c>
      <c r="H35" s="331"/>
      <c r="I35" s="331"/>
      <c r="J35" s="122">
        <v>22.3</v>
      </c>
      <c r="K35" s="123">
        <v>159</v>
      </c>
      <c r="L35" s="123">
        <v>8</v>
      </c>
      <c r="M35" s="117">
        <v>2015</v>
      </c>
      <c r="N35" s="16">
        <v>2024</v>
      </c>
      <c r="O35" s="16">
        <v>2025</v>
      </c>
      <c r="P35" s="72" t="s">
        <v>564</v>
      </c>
      <c r="Q35" s="118" t="s">
        <v>257</v>
      </c>
      <c r="R35" s="17">
        <f t="shared" si="0"/>
        <v>2040</v>
      </c>
      <c r="S35" s="16" t="s">
        <v>63</v>
      </c>
      <c r="T35" s="16"/>
      <c r="U35" s="17">
        <f t="shared" ref="U35:U50" si="3">IFERROR(IF(S35="",R35,S35+T35),R35)</f>
        <v>2040</v>
      </c>
      <c r="V35" s="401"/>
      <c r="W35" s="401"/>
      <c r="X35" s="401"/>
      <c r="Y35" s="401"/>
    </row>
    <row r="36" spans="1:25" s="2" customFormat="1" ht="30.2" customHeight="1" x14ac:dyDescent="0.2">
      <c r="A36" s="331"/>
      <c r="B36" s="331"/>
      <c r="C36" s="16" t="s">
        <v>566</v>
      </c>
      <c r="D36" s="16" t="s">
        <v>601</v>
      </c>
      <c r="E36" s="331"/>
      <c r="F36" s="16" t="s">
        <v>39</v>
      </c>
      <c r="G36" s="125">
        <v>0.9</v>
      </c>
      <c r="H36" s="331"/>
      <c r="I36" s="331"/>
      <c r="J36" s="122">
        <v>6.8</v>
      </c>
      <c r="K36" s="123">
        <v>108</v>
      </c>
      <c r="L36" s="123">
        <v>6</v>
      </c>
      <c r="M36" s="117">
        <v>2015</v>
      </c>
      <c r="N36" s="16">
        <v>2024</v>
      </c>
      <c r="O36" s="16">
        <v>2025</v>
      </c>
      <c r="P36" s="72" t="s">
        <v>564</v>
      </c>
      <c r="Q36" s="118" t="s">
        <v>257</v>
      </c>
      <c r="R36" s="17">
        <f t="shared" si="0"/>
        <v>2040</v>
      </c>
      <c r="S36" s="16" t="s">
        <v>63</v>
      </c>
      <c r="T36" s="16"/>
      <c r="U36" s="17">
        <f t="shared" si="3"/>
        <v>2040</v>
      </c>
      <c r="V36" s="401"/>
      <c r="W36" s="401"/>
      <c r="X36" s="401"/>
      <c r="Y36" s="401"/>
    </row>
    <row r="37" spans="1:25" s="2" customFormat="1" ht="30.2" customHeight="1" x14ac:dyDescent="0.2">
      <c r="A37" s="331"/>
      <c r="B37" s="331"/>
      <c r="C37" s="331" t="s">
        <v>566</v>
      </c>
      <c r="D37" s="331" t="s">
        <v>601</v>
      </c>
      <c r="E37" s="331"/>
      <c r="F37" s="16" t="s">
        <v>39</v>
      </c>
      <c r="G37" s="66">
        <v>0.9</v>
      </c>
      <c r="H37" s="331"/>
      <c r="I37" s="331"/>
      <c r="J37" s="122">
        <v>0.4</v>
      </c>
      <c r="K37" s="123">
        <v>89</v>
      </c>
      <c r="L37" s="123">
        <v>6</v>
      </c>
      <c r="M37" s="117">
        <v>2015</v>
      </c>
      <c r="N37" s="16">
        <v>2024</v>
      </c>
      <c r="O37" s="16">
        <v>2025</v>
      </c>
      <c r="P37" s="72" t="s">
        <v>564</v>
      </c>
      <c r="Q37" s="118" t="s">
        <v>257</v>
      </c>
      <c r="R37" s="17">
        <f t="shared" si="0"/>
        <v>2040</v>
      </c>
      <c r="S37" s="16" t="s">
        <v>63</v>
      </c>
      <c r="T37" s="16"/>
      <c r="U37" s="17">
        <f t="shared" si="3"/>
        <v>2040</v>
      </c>
      <c r="V37" s="401"/>
      <c r="W37" s="401"/>
      <c r="X37" s="401"/>
      <c r="Y37" s="401"/>
    </row>
    <row r="38" spans="1:25" s="2" customFormat="1" ht="30.2" customHeight="1" x14ac:dyDescent="0.2">
      <c r="A38" s="331"/>
      <c r="B38" s="331"/>
      <c r="C38" s="331"/>
      <c r="D38" s="331"/>
      <c r="E38" s="331"/>
      <c r="F38" s="16" t="s">
        <v>39</v>
      </c>
      <c r="G38" s="66">
        <v>0.9</v>
      </c>
      <c r="H38" s="331"/>
      <c r="I38" s="331"/>
      <c r="J38" s="122">
        <v>1.4</v>
      </c>
      <c r="K38" s="123">
        <v>57</v>
      </c>
      <c r="L38" s="123">
        <v>6</v>
      </c>
      <c r="M38" s="117">
        <v>2015</v>
      </c>
      <c r="N38" s="16">
        <v>2024</v>
      </c>
      <c r="O38" s="16">
        <v>2025</v>
      </c>
      <c r="P38" s="72" t="s">
        <v>564</v>
      </c>
      <c r="Q38" s="118" t="s">
        <v>257</v>
      </c>
      <c r="R38" s="17">
        <f t="shared" si="0"/>
        <v>2040</v>
      </c>
      <c r="S38" s="16" t="s">
        <v>63</v>
      </c>
      <c r="T38" s="16"/>
      <c r="U38" s="17">
        <f t="shared" si="3"/>
        <v>2040</v>
      </c>
      <c r="V38" s="401"/>
      <c r="W38" s="401"/>
      <c r="X38" s="401"/>
      <c r="Y38" s="401"/>
    </row>
    <row r="39" spans="1:25" s="2" customFormat="1" ht="30.2" customHeight="1" x14ac:dyDescent="0.2">
      <c r="A39" s="331"/>
      <c r="B39" s="331"/>
      <c r="C39" s="331"/>
      <c r="D39" s="331"/>
      <c r="E39" s="331"/>
      <c r="F39" s="16" t="s">
        <v>39</v>
      </c>
      <c r="G39" s="66">
        <v>0.9</v>
      </c>
      <c r="H39" s="331"/>
      <c r="I39" s="331"/>
      <c r="J39" s="122">
        <v>0.2</v>
      </c>
      <c r="K39" s="123">
        <v>32</v>
      </c>
      <c r="L39" s="123">
        <v>5</v>
      </c>
      <c r="M39" s="117">
        <v>2015</v>
      </c>
      <c r="N39" s="16">
        <v>2024</v>
      </c>
      <c r="O39" s="16">
        <v>2025</v>
      </c>
      <c r="P39" s="72" t="s">
        <v>564</v>
      </c>
      <c r="Q39" s="118" t="s">
        <v>257</v>
      </c>
      <c r="R39" s="17">
        <f t="shared" si="0"/>
        <v>2040</v>
      </c>
      <c r="S39" s="16" t="s">
        <v>63</v>
      </c>
      <c r="T39" s="16"/>
      <c r="U39" s="17">
        <f t="shared" si="3"/>
        <v>2040</v>
      </c>
      <c r="V39" s="401"/>
      <c r="W39" s="401"/>
      <c r="X39" s="401"/>
      <c r="Y39" s="401"/>
    </row>
    <row r="40" spans="1:25" s="2" customFormat="1" ht="30.2" customHeight="1" x14ac:dyDescent="0.2">
      <c r="A40" s="331"/>
      <c r="B40" s="331"/>
      <c r="C40" s="16" t="s">
        <v>565</v>
      </c>
      <c r="D40" s="331"/>
      <c r="E40" s="331"/>
      <c r="F40" s="16" t="s">
        <v>39</v>
      </c>
      <c r="G40" s="66">
        <v>0.9</v>
      </c>
      <c r="H40" s="331"/>
      <c r="I40" s="331"/>
      <c r="J40" s="122">
        <v>38</v>
      </c>
      <c r="K40" s="123">
        <v>108</v>
      </c>
      <c r="L40" s="123">
        <v>6</v>
      </c>
      <c r="M40" s="117">
        <v>2015</v>
      </c>
      <c r="N40" s="16">
        <v>2024</v>
      </c>
      <c r="O40" s="16">
        <v>2025</v>
      </c>
      <c r="P40" s="72" t="s">
        <v>564</v>
      </c>
      <c r="Q40" s="118" t="s">
        <v>257</v>
      </c>
      <c r="R40" s="17">
        <f t="shared" si="0"/>
        <v>2040</v>
      </c>
      <c r="S40" s="16" t="s">
        <v>63</v>
      </c>
      <c r="T40" s="16"/>
      <c r="U40" s="17">
        <f t="shared" si="3"/>
        <v>2040</v>
      </c>
      <c r="V40" s="401"/>
      <c r="W40" s="401"/>
      <c r="X40" s="401"/>
      <c r="Y40" s="401"/>
    </row>
    <row r="41" spans="1:25" s="2" customFormat="1" ht="30.2" customHeight="1" x14ac:dyDescent="0.2">
      <c r="A41" s="331"/>
      <c r="B41" s="331"/>
      <c r="C41" s="406" t="s">
        <v>573</v>
      </c>
      <c r="D41" s="408" t="s">
        <v>602</v>
      </c>
      <c r="E41" s="331"/>
      <c r="F41" s="16" t="s">
        <v>39</v>
      </c>
      <c r="G41" s="66">
        <v>0.9</v>
      </c>
      <c r="H41" s="331"/>
      <c r="I41" s="331"/>
      <c r="J41" s="122">
        <v>2.4</v>
      </c>
      <c r="K41" s="123">
        <v>57</v>
      </c>
      <c r="L41" s="123">
        <v>6</v>
      </c>
      <c r="M41" s="117">
        <v>2015</v>
      </c>
      <c r="N41" s="16">
        <v>2024</v>
      </c>
      <c r="O41" s="16">
        <v>2025</v>
      </c>
      <c r="P41" s="72" t="s">
        <v>564</v>
      </c>
      <c r="Q41" s="118" t="s">
        <v>257</v>
      </c>
      <c r="R41" s="17">
        <f t="shared" si="0"/>
        <v>2040</v>
      </c>
      <c r="S41" s="16" t="s">
        <v>63</v>
      </c>
      <c r="T41" s="16"/>
      <c r="U41" s="17">
        <f t="shared" si="3"/>
        <v>2040</v>
      </c>
      <c r="V41" s="401"/>
      <c r="W41" s="401"/>
      <c r="X41" s="401"/>
      <c r="Y41" s="401"/>
    </row>
    <row r="42" spans="1:25" s="2" customFormat="1" ht="30.2" customHeight="1" x14ac:dyDescent="0.2">
      <c r="A42" s="331"/>
      <c r="B42" s="331"/>
      <c r="C42" s="406"/>
      <c r="D42" s="408"/>
      <c r="E42" s="331"/>
      <c r="F42" s="16" t="s">
        <v>39</v>
      </c>
      <c r="G42" s="66">
        <v>0.9</v>
      </c>
      <c r="H42" s="331"/>
      <c r="I42" s="331"/>
      <c r="J42" s="122">
        <v>1.9</v>
      </c>
      <c r="K42" s="123">
        <v>32</v>
      </c>
      <c r="L42" s="123">
        <v>5</v>
      </c>
      <c r="M42" s="117">
        <v>2015</v>
      </c>
      <c r="N42" s="16">
        <v>2024</v>
      </c>
      <c r="O42" s="16">
        <v>2025</v>
      </c>
      <c r="P42" s="72" t="s">
        <v>564</v>
      </c>
      <c r="Q42" s="118" t="s">
        <v>257</v>
      </c>
      <c r="R42" s="17">
        <f t="shared" si="0"/>
        <v>2040</v>
      </c>
      <c r="S42" s="16" t="s">
        <v>63</v>
      </c>
      <c r="T42" s="16"/>
      <c r="U42" s="17">
        <f t="shared" si="3"/>
        <v>2040</v>
      </c>
      <c r="V42" s="401"/>
      <c r="W42" s="401"/>
      <c r="X42" s="401"/>
      <c r="Y42" s="401"/>
    </row>
    <row r="43" spans="1:25" s="2" customFormat="1" ht="30.2" customHeight="1" x14ac:dyDescent="0.2">
      <c r="A43" s="331"/>
      <c r="B43" s="331"/>
      <c r="C43" s="410" t="s">
        <v>565</v>
      </c>
      <c r="D43" s="408" t="s">
        <v>603</v>
      </c>
      <c r="E43" s="331"/>
      <c r="F43" s="16" t="s">
        <v>39</v>
      </c>
      <c r="G43" s="66">
        <v>0.9</v>
      </c>
      <c r="H43" s="331"/>
      <c r="I43" s="331"/>
      <c r="J43" s="122">
        <v>26.3</v>
      </c>
      <c r="K43" s="123">
        <v>159</v>
      </c>
      <c r="L43" s="123">
        <v>8</v>
      </c>
      <c r="M43" s="117">
        <v>2015</v>
      </c>
      <c r="N43" s="16">
        <v>2024</v>
      </c>
      <c r="O43" s="16">
        <v>2025</v>
      </c>
      <c r="P43" s="72" t="s">
        <v>564</v>
      </c>
      <c r="Q43" s="118" t="s">
        <v>257</v>
      </c>
      <c r="R43" s="17">
        <f t="shared" si="0"/>
        <v>2040</v>
      </c>
      <c r="S43" s="16" t="s">
        <v>63</v>
      </c>
      <c r="T43" s="16"/>
      <c r="U43" s="17">
        <f t="shared" si="3"/>
        <v>2040</v>
      </c>
      <c r="V43" s="401"/>
      <c r="W43" s="401"/>
      <c r="X43" s="401"/>
      <c r="Y43" s="401"/>
    </row>
    <row r="44" spans="1:25" s="2" customFormat="1" ht="30.2" customHeight="1" x14ac:dyDescent="0.2">
      <c r="A44" s="331"/>
      <c r="B44" s="331"/>
      <c r="C44" s="410"/>
      <c r="D44" s="408"/>
      <c r="E44" s="331"/>
      <c r="F44" s="16" t="s">
        <v>39</v>
      </c>
      <c r="G44" s="66">
        <v>0.9</v>
      </c>
      <c r="H44" s="331"/>
      <c r="I44" s="331"/>
      <c r="J44" s="122">
        <v>62.1</v>
      </c>
      <c r="K44" s="123">
        <v>108</v>
      </c>
      <c r="L44" s="123">
        <v>6</v>
      </c>
      <c r="M44" s="117">
        <v>2015</v>
      </c>
      <c r="N44" s="16">
        <v>2024</v>
      </c>
      <c r="O44" s="16">
        <v>2025</v>
      </c>
      <c r="P44" s="72" t="s">
        <v>564</v>
      </c>
      <c r="Q44" s="118" t="s">
        <v>257</v>
      </c>
      <c r="R44" s="17">
        <f t="shared" si="0"/>
        <v>2040</v>
      </c>
      <c r="S44" s="16" t="s">
        <v>63</v>
      </c>
      <c r="T44" s="16"/>
      <c r="U44" s="17">
        <f t="shared" si="3"/>
        <v>2040</v>
      </c>
      <c r="V44" s="401"/>
      <c r="W44" s="401"/>
      <c r="X44" s="401"/>
      <c r="Y44" s="401"/>
    </row>
    <row r="45" spans="1:25" s="2" customFormat="1" ht="30.2" customHeight="1" x14ac:dyDescent="0.2">
      <c r="A45" s="331"/>
      <c r="B45" s="331"/>
      <c r="C45" s="410"/>
      <c r="D45" s="408"/>
      <c r="E45" s="331"/>
      <c r="F45" s="16" t="s">
        <v>39</v>
      </c>
      <c r="G45" s="66">
        <v>0.9</v>
      </c>
      <c r="H45" s="331"/>
      <c r="I45" s="331"/>
      <c r="J45" s="122">
        <v>40</v>
      </c>
      <c r="K45" s="123">
        <v>57</v>
      </c>
      <c r="L45" s="123">
        <v>6</v>
      </c>
      <c r="M45" s="117">
        <v>2015</v>
      </c>
      <c r="N45" s="16">
        <v>2024</v>
      </c>
      <c r="O45" s="16">
        <v>2025</v>
      </c>
      <c r="P45" s="72" t="s">
        <v>564</v>
      </c>
      <c r="Q45" s="118" t="s">
        <v>257</v>
      </c>
      <c r="R45" s="17">
        <f t="shared" si="0"/>
        <v>2040</v>
      </c>
      <c r="S45" s="16" t="s">
        <v>63</v>
      </c>
      <c r="T45" s="16"/>
      <c r="U45" s="17">
        <f t="shared" si="3"/>
        <v>2040</v>
      </c>
      <c r="V45" s="401"/>
      <c r="W45" s="401"/>
      <c r="X45" s="401"/>
      <c r="Y45" s="401"/>
    </row>
    <row r="46" spans="1:25" s="2" customFormat="1" ht="30.2" customHeight="1" x14ac:dyDescent="0.2">
      <c r="A46" s="331"/>
      <c r="B46" s="331"/>
      <c r="C46" s="124" t="s">
        <v>572</v>
      </c>
      <c r="D46" s="408"/>
      <c r="E46" s="331"/>
      <c r="F46" s="16" t="s">
        <v>39</v>
      </c>
      <c r="G46" s="66">
        <v>0.9</v>
      </c>
      <c r="H46" s="331"/>
      <c r="I46" s="331"/>
      <c r="J46" s="122">
        <v>10</v>
      </c>
      <c r="K46" s="123">
        <v>57</v>
      </c>
      <c r="L46" s="123">
        <v>6</v>
      </c>
      <c r="M46" s="117">
        <v>2015</v>
      </c>
      <c r="N46" s="16">
        <v>2024</v>
      </c>
      <c r="O46" s="16">
        <v>2025</v>
      </c>
      <c r="P46" s="72" t="s">
        <v>564</v>
      </c>
      <c r="Q46" s="118" t="s">
        <v>257</v>
      </c>
      <c r="R46" s="17">
        <f t="shared" si="0"/>
        <v>2040</v>
      </c>
      <c r="S46" s="16" t="s">
        <v>63</v>
      </c>
      <c r="T46" s="16"/>
      <c r="U46" s="17">
        <f t="shared" si="3"/>
        <v>2040</v>
      </c>
      <c r="V46" s="401"/>
      <c r="W46" s="401"/>
      <c r="X46" s="401"/>
      <c r="Y46" s="401"/>
    </row>
    <row r="47" spans="1:25" s="2" customFormat="1" ht="30.2" customHeight="1" x14ac:dyDescent="0.2">
      <c r="A47" s="331"/>
      <c r="B47" s="331"/>
      <c r="C47" s="410" t="s">
        <v>565</v>
      </c>
      <c r="D47" s="406" t="s">
        <v>604</v>
      </c>
      <c r="E47" s="331"/>
      <c r="F47" s="16" t="s">
        <v>39</v>
      </c>
      <c r="G47" s="66">
        <v>0.9</v>
      </c>
      <c r="H47" s="331"/>
      <c r="I47" s="331"/>
      <c r="J47" s="122">
        <v>7.5</v>
      </c>
      <c r="K47" s="123">
        <v>57</v>
      </c>
      <c r="L47" s="123">
        <v>6</v>
      </c>
      <c r="M47" s="117">
        <v>2015</v>
      </c>
      <c r="N47" s="16">
        <v>2024</v>
      </c>
      <c r="O47" s="16">
        <v>2025</v>
      </c>
      <c r="P47" s="72" t="s">
        <v>564</v>
      </c>
      <c r="Q47" s="118" t="s">
        <v>257</v>
      </c>
      <c r="R47" s="17">
        <f t="shared" si="0"/>
        <v>2040</v>
      </c>
      <c r="S47" s="16" t="s">
        <v>63</v>
      </c>
      <c r="T47" s="16"/>
      <c r="U47" s="17">
        <f t="shared" si="3"/>
        <v>2040</v>
      </c>
      <c r="V47" s="401"/>
      <c r="W47" s="401"/>
      <c r="X47" s="401"/>
      <c r="Y47" s="401"/>
    </row>
    <row r="48" spans="1:25" s="2" customFormat="1" ht="30.2" customHeight="1" x14ac:dyDescent="0.2">
      <c r="A48" s="331"/>
      <c r="B48" s="331"/>
      <c r="C48" s="410"/>
      <c r="D48" s="406"/>
      <c r="E48" s="331"/>
      <c r="F48" s="16" t="s">
        <v>39</v>
      </c>
      <c r="G48" s="66">
        <v>0.9</v>
      </c>
      <c r="H48" s="331"/>
      <c r="I48" s="331"/>
      <c r="J48" s="122">
        <v>11.8</v>
      </c>
      <c r="K48" s="123">
        <v>57</v>
      </c>
      <c r="L48" s="123">
        <v>6</v>
      </c>
      <c r="M48" s="117">
        <v>2015</v>
      </c>
      <c r="N48" s="16">
        <v>2024</v>
      </c>
      <c r="O48" s="16">
        <v>2025</v>
      </c>
      <c r="P48" s="72" t="s">
        <v>564</v>
      </c>
      <c r="Q48" s="118" t="s">
        <v>257</v>
      </c>
      <c r="R48" s="17">
        <f t="shared" si="0"/>
        <v>2040</v>
      </c>
      <c r="S48" s="16" t="s">
        <v>63</v>
      </c>
      <c r="T48" s="16"/>
      <c r="U48" s="17">
        <f t="shared" si="3"/>
        <v>2040</v>
      </c>
      <c r="V48" s="401"/>
      <c r="W48" s="401"/>
      <c r="X48" s="401"/>
      <c r="Y48" s="401"/>
    </row>
    <row r="49" spans="1:25" s="2" customFormat="1" ht="30.2" customHeight="1" x14ac:dyDescent="0.2">
      <c r="A49" s="331"/>
      <c r="B49" s="331"/>
      <c r="C49" s="410"/>
      <c r="D49" s="406"/>
      <c r="E49" s="331"/>
      <c r="F49" s="16" t="s">
        <v>39</v>
      </c>
      <c r="G49" s="66">
        <v>0.9</v>
      </c>
      <c r="H49" s="331"/>
      <c r="I49" s="331"/>
      <c r="J49" s="122">
        <v>16.3</v>
      </c>
      <c r="K49" s="123">
        <v>32</v>
      </c>
      <c r="L49" s="123">
        <v>5</v>
      </c>
      <c r="M49" s="117">
        <v>2015</v>
      </c>
      <c r="N49" s="16">
        <v>2024</v>
      </c>
      <c r="O49" s="16">
        <v>2025</v>
      </c>
      <c r="P49" s="72" t="s">
        <v>564</v>
      </c>
      <c r="Q49" s="118" t="s">
        <v>257</v>
      </c>
      <c r="R49" s="17">
        <f t="shared" si="0"/>
        <v>2040</v>
      </c>
      <c r="S49" s="16" t="s">
        <v>63</v>
      </c>
      <c r="T49" s="16"/>
      <c r="U49" s="17">
        <f t="shared" si="3"/>
        <v>2040</v>
      </c>
      <c r="V49" s="401"/>
      <c r="W49" s="401"/>
      <c r="X49" s="401"/>
      <c r="Y49" s="401"/>
    </row>
    <row r="50" spans="1:25" s="2" customFormat="1" ht="30.2" customHeight="1" x14ac:dyDescent="0.2">
      <c r="A50" s="331"/>
      <c r="B50" s="331"/>
      <c r="C50" s="119" t="s">
        <v>605</v>
      </c>
      <c r="D50" s="406"/>
      <c r="E50" s="331"/>
      <c r="F50" s="16" t="s">
        <v>39</v>
      </c>
      <c r="G50" s="66">
        <v>0.9</v>
      </c>
      <c r="H50" s="331"/>
      <c r="I50" s="331"/>
      <c r="J50" s="122">
        <v>6.6</v>
      </c>
      <c r="K50" s="123">
        <v>18</v>
      </c>
      <c r="L50" s="123">
        <v>5</v>
      </c>
      <c r="M50" s="117">
        <v>2015</v>
      </c>
      <c r="N50" s="16">
        <v>2024</v>
      </c>
      <c r="O50" s="16">
        <v>2025</v>
      </c>
      <c r="P50" s="72" t="s">
        <v>564</v>
      </c>
      <c r="Q50" s="118" t="s">
        <v>257</v>
      </c>
      <c r="R50" s="17">
        <f t="shared" si="0"/>
        <v>2040</v>
      </c>
      <c r="S50" s="16" t="s">
        <v>63</v>
      </c>
      <c r="T50" s="16"/>
      <c r="U50" s="17">
        <f t="shared" si="3"/>
        <v>2040</v>
      </c>
      <c r="V50" s="401"/>
      <c r="W50" s="401"/>
      <c r="X50" s="401"/>
      <c r="Y50" s="401"/>
    </row>
    <row r="51" spans="1:25" s="2" customFormat="1" ht="30.2" customHeight="1" x14ac:dyDescent="0.2">
      <c r="A51" s="407">
        <v>4</v>
      </c>
      <c r="B51" s="407" t="s">
        <v>611</v>
      </c>
      <c r="C51" s="119" t="s">
        <v>575</v>
      </c>
      <c r="D51" s="408" t="s">
        <v>612</v>
      </c>
      <c r="E51" s="348" t="s">
        <v>536</v>
      </c>
      <c r="F51" s="114" t="s">
        <v>62</v>
      </c>
      <c r="G51" s="66">
        <v>2.41</v>
      </c>
      <c r="H51" s="348">
        <v>2.12</v>
      </c>
      <c r="I51" s="415" t="s">
        <v>613</v>
      </c>
      <c r="J51" s="126">
        <v>18.600000000000001</v>
      </c>
      <c r="K51" s="117">
        <v>108</v>
      </c>
      <c r="L51" s="117">
        <v>6</v>
      </c>
      <c r="M51" s="117">
        <v>2015</v>
      </c>
      <c r="N51" s="16">
        <v>2024</v>
      </c>
      <c r="O51" s="16">
        <v>2025</v>
      </c>
      <c r="P51" s="72" t="s">
        <v>564</v>
      </c>
      <c r="Q51" s="113" t="s">
        <v>257</v>
      </c>
      <c r="R51" s="17">
        <f t="shared" si="0"/>
        <v>2040</v>
      </c>
      <c r="S51" s="16" t="s">
        <v>63</v>
      </c>
      <c r="T51" s="16"/>
      <c r="U51" s="17">
        <f t="shared" ref="U51:U71" si="4">IFERROR(IF(S51="",R51,S51+T51),R51)</f>
        <v>2040</v>
      </c>
      <c r="V51" s="400">
        <v>19</v>
      </c>
      <c r="W51" s="400">
        <v>25</v>
      </c>
      <c r="X51" s="400">
        <v>44</v>
      </c>
      <c r="Y51" s="400" t="s">
        <v>7003</v>
      </c>
    </row>
    <row r="52" spans="1:25" s="2" customFormat="1" ht="30.2" customHeight="1" x14ac:dyDescent="0.2">
      <c r="A52" s="407"/>
      <c r="B52" s="407"/>
      <c r="C52" s="411" t="s">
        <v>573</v>
      </c>
      <c r="D52" s="408"/>
      <c r="E52" s="348"/>
      <c r="F52" s="114" t="s">
        <v>62</v>
      </c>
      <c r="G52" s="66">
        <v>2.41</v>
      </c>
      <c r="H52" s="348"/>
      <c r="I52" s="415"/>
      <c r="J52" s="126">
        <v>30.1</v>
      </c>
      <c r="K52" s="117">
        <v>108</v>
      </c>
      <c r="L52" s="117">
        <v>6</v>
      </c>
      <c r="M52" s="117">
        <v>2015</v>
      </c>
      <c r="N52" s="16">
        <v>2024</v>
      </c>
      <c r="O52" s="16">
        <v>2025</v>
      </c>
      <c r="P52" s="72" t="s">
        <v>564</v>
      </c>
      <c r="Q52" s="113" t="s">
        <v>257</v>
      </c>
      <c r="R52" s="17">
        <f t="shared" si="0"/>
        <v>2040</v>
      </c>
      <c r="S52" s="16" t="s">
        <v>63</v>
      </c>
      <c r="T52" s="16"/>
      <c r="U52" s="17">
        <f t="shared" si="4"/>
        <v>2040</v>
      </c>
      <c r="V52" s="400"/>
      <c r="W52" s="400"/>
      <c r="X52" s="400"/>
      <c r="Y52" s="400"/>
    </row>
    <row r="53" spans="1:25" s="2" customFormat="1" ht="30.2" customHeight="1" x14ac:dyDescent="0.2">
      <c r="A53" s="407"/>
      <c r="B53" s="407"/>
      <c r="C53" s="411"/>
      <c r="D53" s="408"/>
      <c r="E53" s="348"/>
      <c r="F53" s="114" t="s">
        <v>62</v>
      </c>
      <c r="G53" s="66">
        <v>2.41</v>
      </c>
      <c r="H53" s="348"/>
      <c r="I53" s="415"/>
      <c r="J53" s="126">
        <v>3.2</v>
      </c>
      <c r="K53" s="117">
        <v>32</v>
      </c>
      <c r="L53" s="117">
        <v>5</v>
      </c>
      <c r="M53" s="117">
        <v>2015</v>
      </c>
      <c r="N53" s="16">
        <v>2024</v>
      </c>
      <c r="O53" s="16">
        <v>2025</v>
      </c>
      <c r="P53" s="72" t="s">
        <v>564</v>
      </c>
      <c r="Q53" s="113" t="s">
        <v>257</v>
      </c>
      <c r="R53" s="17">
        <f t="shared" si="0"/>
        <v>2040</v>
      </c>
      <c r="S53" s="16" t="s">
        <v>63</v>
      </c>
      <c r="T53" s="16"/>
      <c r="U53" s="17">
        <f t="shared" si="4"/>
        <v>2040</v>
      </c>
      <c r="V53" s="400"/>
      <c r="W53" s="400"/>
      <c r="X53" s="400"/>
      <c r="Y53" s="400"/>
    </row>
    <row r="54" spans="1:25" s="2" customFormat="1" ht="30.2" customHeight="1" x14ac:dyDescent="0.2">
      <c r="A54" s="407"/>
      <c r="B54" s="407"/>
      <c r="C54" s="119" t="s">
        <v>614</v>
      </c>
      <c r="D54" s="331" t="s">
        <v>615</v>
      </c>
      <c r="E54" s="348"/>
      <c r="F54" s="114" t="s">
        <v>62</v>
      </c>
      <c r="G54" s="66">
        <v>2.41</v>
      </c>
      <c r="H54" s="348"/>
      <c r="I54" s="415"/>
      <c r="J54" s="126">
        <v>3.6</v>
      </c>
      <c r="K54" s="117">
        <v>32</v>
      </c>
      <c r="L54" s="117">
        <v>5</v>
      </c>
      <c r="M54" s="117">
        <v>2015</v>
      </c>
      <c r="N54" s="16">
        <v>2024</v>
      </c>
      <c r="O54" s="16">
        <v>2025</v>
      </c>
      <c r="P54" s="72" t="s">
        <v>564</v>
      </c>
      <c r="Q54" s="113" t="s">
        <v>257</v>
      </c>
      <c r="R54" s="17">
        <f t="shared" si="0"/>
        <v>2040</v>
      </c>
      <c r="S54" s="16" t="s">
        <v>63</v>
      </c>
      <c r="T54" s="16"/>
      <c r="U54" s="17">
        <f t="shared" si="4"/>
        <v>2040</v>
      </c>
      <c r="V54" s="400"/>
      <c r="W54" s="400"/>
      <c r="X54" s="400"/>
      <c r="Y54" s="400"/>
    </row>
    <row r="55" spans="1:25" s="2" customFormat="1" ht="30.2" customHeight="1" x14ac:dyDescent="0.2">
      <c r="A55" s="407"/>
      <c r="B55" s="407"/>
      <c r="C55" s="119" t="s">
        <v>616</v>
      </c>
      <c r="D55" s="331"/>
      <c r="E55" s="348"/>
      <c r="F55" s="114" t="s">
        <v>62</v>
      </c>
      <c r="G55" s="66">
        <v>2.41</v>
      </c>
      <c r="H55" s="348"/>
      <c r="I55" s="415"/>
      <c r="J55" s="126">
        <v>58.8</v>
      </c>
      <c r="K55" s="117">
        <v>32</v>
      </c>
      <c r="L55" s="117">
        <v>5</v>
      </c>
      <c r="M55" s="117">
        <v>2015</v>
      </c>
      <c r="N55" s="16">
        <v>2024</v>
      </c>
      <c r="O55" s="16">
        <v>2025</v>
      </c>
      <c r="P55" s="72" t="s">
        <v>564</v>
      </c>
      <c r="Q55" s="113" t="s">
        <v>257</v>
      </c>
      <c r="R55" s="17">
        <f t="shared" si="0"/>
        <v>2040</v>
      </c>
      <c r="S55" s="16" t="s">
        <v>63</v>
      </c>
      <c r="T55" s="16"/>
      <c r="U55" s="17">
        <f t="shared" si="4"/>
        <v>2040</v>
      </c>
      <c r="V55" s="400"/>
      <c r="W55" s="400"/>
      <c r="X55" s="400"/>
      <c r="Y55" s="400"/>
    </row>
    <row r="56" spans="1:25" s="2" customFormat="1" ht="30.2" customHeight="1" x14ac:dyDescent="0.2">
      <c r="A56" s="407"/>
      <c r="B56" s="407"/>
      <c r="C56" s="119" t="s">
        <v>617</v>
      </c>
      <c r="D56" s="331"/>
      <c r="E56" s="348"/>
      <c r="F56" s="114" t="s">
        <v>62</v>
      </c>
      <c r="G56" s="66">
        <v>2.41</v>
      </c>
      <c r="H56" s="348"/>
      <c r="I56" s="415"/>
      <c r="J56" s="126">
        <v>18.100000000000001</v>
      </c>
      <c r="K56" s="117">
        <v>32</v>
      </c>
      <c r="L56" s="117">
        <v>5</v>
      </c>
      <c r="M56" s="117">
        <v>2015</v>
      </c>
      <c r="N56" s="16">
        <v>2024</v>
      </c>
      <c r="O56" s="16">
        <v>2025</v>
      </c>
      <c r="P56" s="72" t="s">
        <v>564</v>
      </c>
      <c r="Q56" s="113" t="s">
        <v>257</v>
      </c>
      <c r="R56" s="17">
        <f t="shared" si="0"/>
        <v>2040</v>
      </c>
      <c r="S56" s="16" t="s">
        <v>63</v>
      </c>
      <c r="T56" s="16"/>
      <c r="U56" s="17">
        <f t="shared" si="4"/>
        <v>2040</v>
      </c>
      <c r="V56" s="400"/>
      <c r="W56" s="400"/>
      <c r="X56" s="400"/>
      <c r="Y56" s="400"/>
    </row>
    <row r="57" spans="1:25" s="2" customFormat="1" ht="30.2" customHeight="1" x14ac:dyDescent="0.2">
      <c r="A57" s="415" t="s">
        <v>215</v>
      </c>
      <c r="B57" s="415" t="s">
        <v>618</v>
      </c>
      <c r="C57" s="410" t="s">
        <v>567</v>
      </c>
      <c r="D57" s="408" t="s">
        <v>619</v>
      </c>
      <c r="E57" s="415" t="s">
        <v>118</v>
      </c>
      <c r="F57" s="113" t="s">
        <v>88</v>
      </c>
      <c r="G57" s="66">
        <v>0.6</v>
      </c>
      <c r="H57" s="416">
        <v>0.3</v>
      </c>
      <c r="I57" s="412" t="s">
        <v>620</v>
      </c>
      <c r="J57" s="126">
        <v>9.4</v>
      </c>
      <c r="K57" s="117">
        <v>159</v>
      </c>
      <c r="L57" s="117">
        <v>6</v>
      </c>
      <c r="M57" s="117">
        <v>2015</v>
      </c>
      <c r="N57" s="16">
        <v>2021</v>
      </c>
      <c r="O57" s="16">
        <v>2025</v>
      </c>
      <c r="P57" s="72" t="s">
        <v>564</v>
      </c>
      <c r="Q57" s="113" t="s">
        <v>257</v>
      </c>
      <c r="R57" s="17">
        <f t="shared" si="0"/>
        <v>2040</v>
      </c>
      <c r="S57" s="16" t="s">
        <v>63</v>
      </c>
      <c r="T57" s="16"/>
      <c r="U57" s="17">
        <f t="shared" si="4"/>
        <v>2040</v>
      </c>
      <c r="V57" s="399">
        <v>105</v>
      </c>
      <c r="W57" s="399">
        <v>184</v>
      </c>
      <c r="X57" s="399">
        <v>289</v>
      </c>
      <c r="Y57" s="399" t="s">
        <v>7003</v>
      </c>
    </row>
    <row r="58" spans="1:25" s="2" customFormat="1" ht="30.2" customHeight="1" x14ac:dyDescent="0.2">
      <c r="A58" s="415"/>
      <c r="B58" s="415"/>
      <c r="C58" s="410"/>
      <c r="D58" s="408"/>
      <c r="E58" s="415"/>
      <c r="F58" s="113" t="s">
        <v>88</v>
      </c>
      <c r="G58" s="66">
        <v>0.6</v>
      </c>
      <c r="H58" s="416"/>
      <c r="I58" s="412"/>
      <c r="J58" s="126">
        <v>0.2</v>
      </c>
      <c r="K58" s="117">
        <v>32</v>
      </c>
      <c r="L58" s="117">
        <v>4</v>
      </c>
      <c r="M58" s="117">
        <v>2015</v>
      </c>
      <c r="N58" s="16">
        <v>2021</v>
      </c>
      <c r="O58" s="16">
        <v>2025</v>
      </c>
      <c r="P58" s="72" t="s">
        <v>564</v>
      </c>
      <c r="Q58" s="113" t="s">
        <v>257</v>
      </c>
      <c r="R58" s="17">
        <f t="shared" si="0"/>
        <v>2040</v>
      </c>
      <c r="S58" s="16" t="s">
        <v>63</v>
      </c>
      <c r="T58" s="16"/>
      <c r="U58" s="17">
        <f t="shared" si="4"/>
        <v>2040</v>
      </c>
      <c r="V58" s="399"/>
      <c r="W58" s="399"/>
      <c r="X58" s="399"/>
      <c r="Y58" s="399"/>
    </row>
    <row r="59" spans="1:25" s="2" customFormat="1" ht="30.2" customHeight="1" x14ac:dyDescent="0.2">
      <c r="A59" s="415"/>
      <c r="B59" s="415"/>
      <c r="C59" s="410" t="s">
        <v>565</v>
      </c>
      <c r="D59" s="408"/>
      <c r="E59" s="415"/>
      <c r="F59" s="113" t="s">
        <v>88</v>
      </c>
      <c r="G59" s="66">
        <v>0.6</v>
      </c>
      <c r="H59" s="416"/>
      <c r="I59" s="412"/>
      <c r="J59" s="126">
        <v>139.19999999999999</v>
      </c>
      <c r="K59" s="117">
        <v>159</v>
      </c>
      <c r="L59" s="117">
        <v>6</v>
      </c>
      <c r="M59" s="117">
        <v>2015</v>
      </c>
      <c r="N59" s="16">
        <v>2021</v>
      </c>
      <c r="O59" s="16">
        <v>2025</v>
      </c>
      <c r="P59" s="72" t="s">
        <v>564</v>
      </c>
      <c r="Q59" s="113" t="s">
        <v>257</v>
      </c>
      <c r="R59" s="17">
        <f t="shared" si="0"/>
        <v>2040</v>
      </c>
      <c r="S59" s="16" t="s">
        <v>63</v>
      </c>
      <c r="T59" s="16"/>
      <c r="U59" s="17">
        <f t="shared" si="4"/>
        <v>2040</v>
      </c>
      <c r="V59" s="399"/>
      <c r="W59" s="399"/>
      <c r="X59" s="399"/>
      <c r="Y59" s="399"/>
    </row>
    <row r="60" spans="1:25" s="2" customFormat="1" ht="30.2" customHeight="1" x14ac:dyDescent="0.2">
      <c r="A60" s="415"/>
      <c r="B60" s="415"/>
      <c r="C60" s="410"/>
      <c r="D60" s="408"/>
      <c r="E60" s="415"/>
      <c r="F60" s="113" t="s">
        <v>88</v>
      </c>
      <c r="G60" s="66">
        <v>0.6</v>
      </c>
      <c r="H60" s="416"/>
      <c r="I60" s="412"/>
      <c r="J60" s="126">
        <v>0.3</v>
      </c>
      <c r="K60" s="117">
        <v>108</v>
      </c>
      <c r="L60" s="117">
        <v>5</v>
      </c>
      <c r="M60" s="117">
        <v>2015</v>
      </c>
      <c r="N60" s="16">
        <v>2021</v>
      </c>
      <c r="O60" s="16">
        <v>2025</v>
      </c>
      <c r="P60" s="72" t="s">
        <v>564</v>
      </c>
      <c r="Q60" s="113" t="s">
        <v>257</v>
      </c>
      <c r="R60" s="17">
        <f t="shared" si="0"/>
        <v>2040</v>
      </c>
      <c r="S60" s="16" t="s">
        <v>63</v>
      </c>
      <c r="T60" s="16"/>
      <c r="U60" s="17">
        <f t="shared" si="4"/>
        <v>2040</v>
      </c>
      <c r="V60" s="399"/>
      <c r="W60" s="399"/>
      <c r="X60" s="399"/>
      <c r="Y60" s="399"/>
    </row>
    <row r="61" spans="1:25" s="2" customFormat="1" ht="30.2" customHeight="1" x14ac:dyDescent="0.2">
      <c r="A61" s="415"/>
      <c r="B61" s="415"/>
      <c r="C61" s="410"/>
      <c r="D61" s="408"/>
      <c r="E61" s="415"/>
      <c r="F61" s="113" t="s">
        <v>88</v>
      </c>
      <c r="G61" s="66">
        <v>0.6</v>
      </c>
      <c r="H61" s="416"/>
      <c r="I61" s="412"/>
      <c r="J61" s="126">
        <v>15.3</v>
      </c>
      <c r="K61" s="117">
        <v>57</v>
      </c>
      <c r="L61" s="117">
        <v>5</v>
      </c>
      <c r="M61" s="117">
        <v>2015</v>
      </c>
      <c r="N61" s="16">
        <v>2021</v>
      </c>
      <c r="O61" s="16">
        <v>2025</v>
      </c>
      <c r="P61" s="72" t="s">
        <v>564</v>
      </c>
      <c r="Q61" s="113" t="s">
        <v>257</v>
      </c>
      <c r="R61" s="17">
        <f t="shared" si="0"/>
        <v>2040</v>
      </c>
      <c r="S61" s="16" t="s">
        <v>63</v>
      </c>
      <c r="T61" s="16"/>
      <c r="U61" s="17">
        <f t="shared" si="4"/>
        <v>2040</v>
      </c>
      <c r="V61" s="399"/>
      <c r="W61" s="399"/>
      <c r="X61" s="399"/>
      <c r="Y61" s="399"/>
    </row>
    <row r="62" spans="1:25" s="2" customFormat="1" ht="30.2" customHeight="1" x14ac:dyDescent="0.2">
      <c r="A62" s="415"/>
      <c r="B62" s="415"/>
      <c r="C62" s="410"/>
      <c r="D62" s="408"/>
      <c r="E62" s="415"/>
      <c r="F62" s="113" t="s">
        <v>88</v>
      </c>
      <c r="G62" s="66">
        <v>0.6</v>
      </c>
      <c r="H62" s="416"/>
      <c r="I62" s="412"/>
      <c r="J62" s="126">
        <v>0.2</v>
      </c>
      <c r="K62" s="117">
        <v>32</v>
      </c>
      <c r="L62" s="117">
        <v>4</v>
      </c>
      <c r="M62" s="117">
        <v>2015</v>
      </c>
      <c r="N62" s="16">
        <v>2021</v>
      </c>
      <c r="O62" s="16">
        <v>2025</v>
      </c>
      <c r="P62" s="72" t="s">
        <v>564</v>
      </c>
      <c r="Q62" s="113" t="s">
        <v>257</v>
      </c>
      <c r="R62" s="17">
        <f t="shared" si="0"/>
        <v>2040</v>
      </c>
      <c r="S62" s="16" t="s">
        <v>63</v>
      </c>
      <c r="T62" s="16"/>
      <c r="U62" s="17">
        <f t="shared" si="4"/>
        <v>2040</v>
      </c>
      <c r="V62" s="399"/>
      <c r="W62" s="399"/>
      <c r="X62" s="399"/>
      <c r="Y62" s="399"/>
    </row>
    <row r="63" spans="1:25" s="2" customFormat="1" ht="30.2" customHeight="1" x14ac:dyDescent="0.2">
      <c r="A63" s="415"/>
      <c r="B63" s="415"/>
      <c r="C63" s="124" t="s">
        <v>573</v>
      </c>
      <c r="D63" s="408"/>
      <c r="E63" s="415"/>
      <c r="F63" s="113" t="s">
        <v>88</v>
      </c>
      <c r="G63" s="66">
        <v>0.6</v>
      </c>
      <c r="H63" s="416"/>
      <c r="I63" s="412"/>
      <c r="J63" s="126">
        <v>13.9</v>
      </c>
      <c r="K63" s="117">
        <v>57</v>
      </c>
      <c r="L63" s="117">
        <v>5</v>
      </c>
      <c r="M63" s="117">
        <v>2015</v>
      </c>
      <c r="N63" s="16">
        <v>2021</v>
      </c>
      <c r="O63" s="16">
        <v>2025</v>
      </c>
      <c r="P63" s="72" t="s">
        <v>564</v>
      </c>
      <c r="Q63" s="113" t="s">
        <v>257</v>
      </c>
      <c r="R63" s="17">
        <f t="shared" si="0"/>
        <v>2040</v>
      </c>
      <c r="S63" s="16" t="s">
        <v>63</v>
      </c>
      <c r="T63" s="16"/>
      <c r="U63" s="17">
        <f t="shared" si="4"/>
        <v>2040</v>
      </c>
      <c r="V63" s="399"/>
      <c r="W63" s="399"/>
      <c r="X63" s="399"/>
      <c r="Y63" s="399"/>
    </row>
    <row r="64" spans="1:25" s="2" customFormat="1" ht="30.2" customHeight="1" x14ac:dyDescent="0.2">
      <c r="A64" s="415"/>
      <c r="B64" s="415"/>
      <c r="C64" s="413" t="s">
        <v>573</v>
      </c>
      <c r="D64" s="408" t="s">
        <v>621</v>
      </c>
      <c r="E64" s="415"/>
      <c r="F64" s="113" t="s">
        <v>88</v>
      </c>
      <c r="G64" s="66">
        <v>0.6</v>
      </c>
      <c r="H64" s="416"/>
      <c r="I64" s="412"/>
      <c r="J64" s="126">
        <v>0.7</v>
      </c>
      <c r="K64" s="117">
        <v>57</v>
      </c>
      <c r="L64" s="117">
        <v>5</v>
      </c>
      <c r="M64" s="117">
        <v>2015</v>
      </c>
      <c r="N64" s="16">
        <v>2021</v>
      </c>
      <c r="O64" s="16">
        <v>2025</v>
      </c>
      <c r="P64" s="72" t="s">
        <v>564</v>
      </c>
      <c r="Q64" s="113" t="s">
        <v>257</v>
      </c>
      <c r="R64" s="17">
        <f t="shared" si="0"/>
        <v>2040</v>
      </c>
      <c r="S64" s="16" t="s">
        <v>63</v>
      </c>
      <c r="T64" s="16"/>
      <c r="U64" s="17">
        <f t="shared" si="4"/>
        <v>2040</v>
      </c>
      <c r="V64" s="399"/>
      <c r="W64" s="399"/>
      <c r="X64" s="399"/>
      <c r="Y64" s="399"/>
    </row>
    <row r="65" spans="1:25" s="2" customFormat="1" ht="30.2" customHeight="1" x14ac:dyDescent="0.2">
      <c r="A65" s="415"/>
      <c r="B65" s="415"/>
      <c r="C65" s="413"/>
      <c r="D65" s="408"/>
      <c r="E65" s="415"/>
      <c r="F65" s="113" t="s">
        <v>88</v>
      </c>
      <c r="G65" s="66">
        <v>0.6</v>
      </c>
      <c r="H65" s="416"/>
      <c r="I65" s="412"/>
      <c r="J65" s="126">
        <v>0.2</v>
      </c>
      <c r="K65" s="117">
        <v>32</v>
      </c>
      <c r="L65" s="117">
        <v>4</v>
      </c>
      <c r="M65" s="117">
        <v>2015</v>
      </c>
      <c r="N65" s="16">
        <v>2021</v>
      </c>
      <c r="O65" s="16">
        <v>2025</v>
      </c>
      <c r="P65" s="72" t="s">
        <v>564</v>
      </c>
      <c r="Q65" s="113" t="s">
        <v>257</v>
      </c>
      <c r="R65" s="17">
        <f t="shared" si="0"/>
        <v>2040</v>
      </c>
      <c r="S65" s="16" t="s">
        <v>63</v>
      </c>
      <c r="T65" s="16"/>
      <c r="U65" s="17">
        <f t="shared" si="4"/>
        <v>2040</v>
      </c>
      <c r="V65" s="399"/>
      <c r="W65" s="399"/>
      <c r="X65" s="399"/>
      <c r="Y65" s="399"/>
    </row>
    <row r="66" spans="1:25" s="2" customFormat="1" ht="30.2" customHeight="1" x14ac:dyDescent="0.2">
      <c r="A66" s="415"/>
      <c r="B66" s="415"/>
      <c r="C66" s="119" t="s">
        <v>574</v>
      </c>
      <c r="D66" s="331" t="s">
        <v>622</v>
      </c>
      <c r="E66" s="415"/>
      <c r="F66" s="113" t="s">
        <v>88</v>
      </c>
      <c r="G66" s="66">
        <v>0.6</v>
      </c>
      <c r="H66" s="416"/>
      <c r="I66" s="412"/>
      <c r="J66" s="126">
        <v>36.1</v>
      </c>
      <c r="K66" s="117">
        <v>159</v>
      </c>
      <c r="L66" s="117">
        <v>5</v>
      </c>
      <c r="M66" s="117">
        <v>2015</v>
      </c>
      <c r="N66" s="16">
        <v>2021</v>
      </c>
      <c r="O66" s="16">
        <v>2025</v>
      </c>
      <c r="P66" s="72" t="s">
        <v>564</v>
      </c>
      <c r="Q66" s="113" t="s">
        <v>257</v>
      </c>
      <c r="R66" s="17">
        <f t="shared" si="0"/>
        <v>2040</v>
      </c>
      <c r="S66" s="16" t="s">
        <v>63</v>
      </c>
      <c r="T66" s="16"/>
      <c r="U66" s="17">
        <f t="shared" si="4"/>
        <v>2040</v>
      </c>
      <c r="V66" s="399"/>
      <c r="W66" s="399"/>
      <c r="X66" s="399"/>
      <c r="Y66" s="399"/>
    </row>
    <row r="67" spans="1:25" s="2" customFormat="1" ht="30.2" customHeight="1" x14ac:dyDescent="0.2">
      <c r="A67" s="415"/>
      <c r="B67" s="415"/>
      <c r="C67" s="119" t="s">
        <v>565</v>
      </c>
      <c r="D67" s="331"/>
      <c r="E67" s="415"/>
      <c r="F67" s="113" t="s">
        <v>88</v>
      </c>
      <c r="G67" s="66">
        <v>0.6</v>
      </c>
      <c r="H67" s="416"/>
      <c r="I67" s="412"/>
      <c r="J67" s="126">
        <v>23.8</v>
      </c>
      <c r="K67" s="117">
        <v>57</v>
      </c>
      <c r="L67" s="117">
        <v>5</v>
      </c>
      <c r="M67" s="117">
        <v>2015</v>
      </c>
      <c r="N67" s="16">
        <v>2021</v>
      </c>
      <c r="O67" s="16">
        <v>2025</v>
      </c>
      <c r="P67" s="72" t="s">
        <v>564</v>
      </c>
      <c r="Q67" s="113" t="s">
        <v>257</v>
      </c>
      <c r="R67" s="17">
        <f t="shared" si="0"/>
        <v>2040</v>
      </c>
      <c r="S67" s="16" t="s">
        <v>63</v>
      </c>
      <c r="T67" s="16"/>
      <c r="U67" s="17">
        <f t="shared" si="4"/>
        <v>2040</v>
      </c>
      <c r="V67" s="399"/>
      <c r="W67" s="399"/>
      <c r="X67" s="399"/>
      <c r="Y67" s="399"/>
    </row>
    <row r="68" spans="1:25" s="2" customFormat="1" ht="30.2" customHeight="1" x14ac:dyDescent="0.2">
      <c r="A68" s="415"/>
      <c r="B68" s="415"/>
      <c r="C68" s="119" t="s">
        <v>568</v>
      </c>
      <c r="D68" s="16" t="s">
        <v>623</v>
      </c>
      <c r="E68" s="415"/>
      <c r="F68" s="113" t="s">
        <v>88</v>
      </c>
      <c r="G68" s="66">
        <v>0.6</v>
      </c>
      <c r="H68" s="416"/>
      <c r="I68" s="412"/>
      <c r="J68" s="126">
        <v>20.100000000000001</v>
      </c>
      <c r="K68" s="117">
        <v>57</v>
      </c>
      <c r="L68" s="117">
        <v>5</v>
      </c>
      <c r="M68" s="117">
        <v>2015</v>
      </c>
      <c r="N68" s="16">
        <v>2021</v>
      </c>
      <c r="O68" s="16">
        <v>2025</v>
      </c>
      <c r="P68" s="72" t="s">
        <v>564</v>
      </c>
      <c r="Q68" s="113" t="s">
        <v>257</v>
      </c>
      <c r="R68" s="17">
        <f t="shared" si="0"/>
        <v>2040</v>
      </c>
      <c r="S68" s="16" t="s">
        <v>63</v>
      </c>
      <c r="T68" s="16"/>
      <c r="U68" s="17">
        <f t="shared" si="4"/>
        <v>2040</v>
      </c>
      <c r="V68" s="399"/>
      <c r="W68" s="399"/>
      <c r="X68" s="399"/>
      <c r="Y68" s="399"/>
    </row>
    <row r="69" spans="1:25" s="2" customFormat="1" ht="30.2" customHeight="1" x14ac:dyDescent="0.2">
      <c r="A69" s="415"/>
      <c r="B69" s="415"/>
      <c r="C69" s="411" t="s">
        <v>568</v>
      </c>
      <c r="D69" s="331" t="s">
        <v>624</v>
      </c>
      <c r="E69" s="415"/>
      <c r="F69" s="113" t="s">
        <v>88</v>
      </c>
      <c r="G69" s="66">
        <v>0.6</v>
      </c>
      <c r="H69" s="416"/>
      <c r="I69" s="412"/>
      <c r="J69" s="126">
        <v>16.2</v>
      </c>
      <c r="K69" s="117">
        <v>159</v>
      </c>
      <c r="L69" s="117">
        <v>6</v>
      </c>
      <c r="M69" s="117">
        <v>2015</v>
      </c>
      <c r="N69" s="16">
        <v>2021</v>
      </c>
      <c r="O69" s="16">
        <v>2025</v>
      </c>
      <c r="P69" s="72" t="s">
        <v>564</v>
      </c>
      <c r="Q69" s="113" t="s">
        <v>257</v>
      </c>
      <c r="R69" s="17">
        <f t="shared" si="0"/>
        <v>2040</v>
      </c>
      <c r="S69" s="16" t="s">
        <v>63</v>
      </c>
      <c r="T69" s="16"/>
      <c r="U69" s="17">
        <f t="shared" si="4"/>
        <v>2040</v>
      </c>
      <c r="V69" s="399"/>
      <c r="W69" s="399"/>
      <c r="X69" s="399"/>
      <c r="Y69" s="399"/>
    </row>
    <row r="70" spans="1:25" s="2" customFormat="1" ht="30.2" customHeight="1" x14ac:dyDescent="0.2">
      <c r="A70" s="415"/>
      <c r="B70" s="415"/>
      <c r="C70" s="411"/>
      <c r="D70" s="331"/>
      <c r="E70" s="415"/>
      <c r="F70" s="113" t="s">
        <v>88</v>
      </c>
      <c r="G70" s="66">
        <v>0.6</v>
      </c>
      <c r="H70" s="416"/>
      <c r="I70" s="412"/>
      <c r="J70" s="126">
        <v>1.4</v>
      </c>
      <c r="K70" s="117">
        <v>89</v>
      </c>
      <c r="L70" s="117">
        <v>5</v>
      </c>
      <c r="M70" s="117">
        <v>2015</v>
      </c>
      <c r="N70" s="16">
        <v>2021</v>
      </c>
      <c r="O70" s="16">
        <v>2025</v>
      </c>
      <c r="P70" s="72" t="s">
        <v>564</v>
      </c>
      <c r="Q70" s="113" t="s">
        <v>257</v>
      </c>
      <c r="R70" s="17">
        <f t="shared" si="0"/>
        <v>2040</v>
      </c>
      <c r="S70" s="16" t="s">
        <v>63</v>
      </c>
      <c r="T70" s="16"/>
      <c r="U70" s="17">
        <f t="shared" si="4"/>
        <v>2040</v>
      </c>
      <c r="V70" s="399"/>
      <c r="W70" s="399"/>
      <c r="X70" s="399"/>
      <c r="Y70" s="399"/>
    </row>
    <row r="71" spans="1:25" s="2" customFormat="1" ht="30.2" customHeight="1" x14ac:dyDescent="0.2">
      <c r="A71" s="415"/>
      <c r="B71" s="415"/>
      <c r="C71" s="127" t="s">
        <v>568</v>
      </c>
      <c r="D71" s="127" t="s">
        <v>625</v>
      </c>
      <c r="E71" s="415"/>
      <c r="F71" s="113" t="s">
        <v>88</v>
      </c>
      <c r="G71" s="66">
        <v>0.6</v>
      </c>
      <c r="H71" s="416"/>
      <c r="I71" s="412"/>
      <c r="J71" s="126">
        <v>27</v>
      </c>
      <c r="K71" s="117">
        <v>57</v>
      </c>
      <c r="L71" s="117">
        <v>5</v>
      </c>
      <c r="M71" s="117">
        <v>2015</v>
      </c>
      <c r="N71" s="16">
        <v>2021</v>
      </c>
      <c r="O71" s="16">
        <v>2025</v>
      </c>
      <c r="P71" s="72" t="s">
        <v>564</v>
      </c>
      <c r="Q71" s="113" t="s">
        <v>257</v>
      </c>
      <c r="R71" s="17">
        <f t="shared" si="0"/>
        <v>2040</v>
      </c>
      <c r="S71" s="16" t="s">
        <v>63</v>
      </c>
      <c r="T71" s="16"/>
      <c r="U71" s="17">
        <f t="shared" si="4"/>
        <v>2040</v>
      </c>
      <c r="V71" s="399"/>
      <c r="W71" s="399"/>
      <c r="X71" s="399"/>
      <c r="Y71" s="399"/>
    </row>
    <row r="72" spans="1:25" s="2" customFormat="1" ht="30.2" customHeight="1" x14ac:dyDescent="0.2">
      <c r="A72" s="415"/>
      <c r="B72" s="415"/>
      <c r="C72" s="127" t="s">
        <v>568</v>
      </c>
      <c r="D72" s="127" t="s">
        <v>626</v>
      </c>
      <c r="E72" s="415"/>
      <c r="F72" s="113" t="s">
        <v>88</v>
      </c>
      <c r="G72" s="66">
        <v>0.6</v>
      </c>
      <c r="H72" s="416"/>
      <c r="I72" s="412"/>
      <c r="J72" s="126">
        <v>3.6</v>
      </c>
      <c r="K72" s="117">
        <v>159</v>
      </c>
      <c r="L72" s="117">
        <v>6</v>
      </c>
      <c r="M72" s="117">
        <v>2015</v>
      </c>
      <c r="N72" s="16">
        <v>2021</v>
      </c>
      <c r="O72" s="16">
        <v>2025</v>
      </c>
      <c r="P72" s="72" t="s">
        <v>564</v>
      </c>
      <c r="Q72" s="113" t="s">
        <v>257</v>
      </c>
      <c r="R72" s="17">
        <f t="shared" si="0"/>
        <v>2040</v>
      </c>
      <c r="S72" s="16" t="s">
        <v>63</v>
      </c>
      <c r="T72" s="16"/>
      <c r="U72" s="17">
        <f t="shared" ref="U72:U74" si="5">IFERROR(IF(S72="",R72,S72+T72),R72)</f>
        <v>2040</v>
      </c>
      <c r="V72" s="399"/>
      <c r="W72" s="399"/>
      <c r="X72" s="399"/>
      <c r="Y72" s="399"/>
    </row>
    <row r="73" spans="1:25" s="2" customFormat="1" ht="30.2" customHeight="1" x14ac:dyDescent="0.2">
      <c r="A73" s="415"/>
      <c r="B73" s="415"/>
      <c r="C73" s="128" t="s">
        <v>565</v>
      </c>
      <c r="D73" s="414" t="s">
        <v>627</v>
      </c>
      <c r="E73" s="415"/>
      <c r="F73" s="113" t="s">
        <v>88</v>
      </c>
      <c r="G73" s="66">
        <v>0.6</v>
      </c>
      <c r="H73" s="416"/>
      <c r="I73" s="412"/>
      <c r="J73" s="126">
        <v>16.7</v>
      </c>
      <c r="K73" s="117">
        <v>159</v>
      </c>
      <c r="L73" s="117">
        <v>6</v>
      </c>
      <c r="M73" s="117">
        <v>2015</v>
      </c>
      <c r="N73" s="16">
        <v>2021</v>
      </c>
      <c r="O73" s="16">
        <v>2025</v>
      </c>
      <c r="P73" s="72" t="s">
        <v>564</v>
      </c>
      <c r="Q73" s="113" t="s">
        <v>257</v>
      </c>
      <c r="R73" s="17">
        <f t="shared" si="0"/>
        <v>2040</v>
      </c>
      <c r="S73" s="16" t="s">
        <v>63</v>
      </c>
      <c r="T73" s="16"/>
      <c r="U73" s="17">
        <f t="shared" si="5"/>
        <v>2040</v>
      </c>
      <c r="V73" s="399"/>
      <c r="W73" s="399"/>
      <c r="X73" s="399"/>
      <c r="Y73" s="399"/>
    </row>
    <row r="74" spans="1:25" s="2" customFormat="1" ht="30.2" customHeight="1" x14ac:dyDescent="0.2">
      <c r="A74" s="415"/>
      <c r="B74" s="415"/>
      <c r="C74" s="128" t="s">
        <v>572</v>
      </c>
      <c r="D74" s="414"/>
      <c r="E74" s="415"/>
      <c r="F74" s="113" t="s">
        <v>88</v>
      </c>
      <c r="G74" s="66">
        <v>0.6</v>
      </c>
      <c r="H74" s="416"/>
      <c r="I74" s="412"/>
      <c r="J74" s="126">
        <v>6.6</v>
      </c>
      <c r="K74" s="117">
        <v>159</v>
      </c>
      <c r="L74" s="117">
        <v>6</v>
      </c>
      <c r="M74" s="117">
        <v>2015</v>
      </c>
      <c r="N74" s="16">
        <v>2021</v>
      </c>
      <c r="O74" s="16">
        <v>2025</v>
      </c>
      <c r="P74" s="72" t="s">
        <v>564</v>
      </c>
      <c r="Q74" s="113" t="s">
        <v>257</v>
      </c>
      <c r="R74" s="17">
        <f t="shared" ref="R74:R137" si="6">IF(M74="","",M74+P74)</f>
        <v>2040</v>
      </c>
      <c r="S74" s="16" t="s">
        <v>63</v>
      </c>
      <c r="T74" s="16"/>
      <c r="U74" s="17">
        <f t="shared" si="5"/>
        <v>2040</v>
      </c>
      <c r="V74" s="399"/>
      <c r="W74" s="399"/>
      <c r="X74" s="399"/>
      <c r="Y74" s="399"/>
    </row>
    <row r="75" spans="1:25" s="2" customFormat="1" ht="30.2" customHeight="1" x14ac:dyDescent="0.2">
      <c r="A75" s="407">
        <v>6</v>
      </c>
      <c r="B75" s="407" t="s">
        <v>632</v>
      </c>
      <c r="C75" s="411" t="s">
        <v>568</v>
      </c>
      <c r="D75" s="331" t="s">
        <v>633</v>
      </c>
      <c r="E75" s="348" t="s">
        <v>118</v>
      </c>
      <c r="F75" s="113" t="s">
        <v>88</v>
      </c>
      <c r="G75" s="66">
        <v>0.35</v>
      </c>
      <c r="H75" s="348">
        <v>0.09</v>
      </c>
      <c r="I75" s="348">
        <v>45</v>
      </c>
      <c r="J75" s="126">
        <v>11.2</v>
      </c>
      <c r="K75" s="117">
        <v>273</v>
      </c>
      <c r="L75" s="117">
        <v>10</v>
      </c>
      <c r="M75" s="117">
        <v>2015</v>
      </c>
      <c r="N75" s="16">
        <v>2023</v>
      </c>
      <c r="O75" s="16">
        <v>2025</v>
      </c>
      <c r="P75" s="72" t="s">
        <v>564</v>
      </c>
      <c r="Q75" s="118" t="s">
        <v>257</v>
      </c>
      <c r="R75" s="17">
        <f t="shared" si="6"/>
        <v>2040</v>
      </c>
      <c r="S75" s="16" t="s">
        <v>63</v>
      </c>
      <c r="T75" s="16"/>
      <c r="U75" s="17">
        <f t="shared" ref="U75:U108" si="7">IFERROR(IF(S75="",R75,S75+T75),R75)</f>
        <v>2040</v>
      </c>
      <c r="V75" s="400">
        <v>16</v>
      </c>
      <c r="W75" s="400">
        <v>7</v>
      </c>
      <c r="X75" s="400">
        <v>23</v>
      </c>
      <c r="Y75" s="400" t="s">
        <v>7003</v>
      </c>
    </row>
    <row r="76" spans="1:25" s="2" customFormat="1" ht="30.2" customHeight="1" x14ac:dyDescent="0.2">
      <c r="A76" s="407"/>
      <c r="B76" s="407"/>
      <c r="C76" s="411"/>
      <c r="D76" s="331"/>
      <c r="E76" s="348"/>
      <c r="F76" s="113" t="s">
        <v>88</v>
      </c>
      <c r="G76" s="66">
        <v>0.35</v>
      </c>
      <c r="H76" s="348"/>
      <c r="I76" s="348"/>
      <c r="J76" s="126">
        <v>0.3</v>
      </c>
      <c r="K76" s="117">
        <v>32</v>
      </c>
      <c r="L76" s="117">
        <v>7</v>
      </c>
      <c r="M76" s="117">
        <v>2015</v>
      </c>
      <c r="N76" s="16">
        <v>2023</v>
      </c>
      <c r="O76" s="16">
        <v>2025</v>
      </c>
      <c r="P76" s="72" t="s">
        <v>564</v>
      </c>
      <c r="Q76" s="118" t="s">
        <v>257</v>
      </c>
      <c r="R76" s="17">
        <f t="shared" si="6"/>
        <v>2040</v>
      </c>
      <c r="S76" s="16" t="s">
        <v>63</v>
      </c>
      <c r="T76" s="16"/>
      <c r="U76" s="17">
        <f t="shared" si="7"/>
        <v>2040</v>
      </c>
      <c r="V76" s="400"/>
      <c r="W76" s="400"/>
      <c r="X76" s="400"/>
      <c r="Y76" s="400"/>
    </row>
    <row r="77" spans="1:25" s="2" customFormat="1" ht="30.2" customHeight="1" x14ac:dyDescent="0.2">
      <c r="A77" s="407"/>
      <c r="B77" s="407"/>
      <c r="C77" s="119" t="s">
        <v>568</v>
      </c>
      <c r="D77" s="16" t="s">
        <v>634</v>
      </c>
      <c r="E77" s="348"/>
      <c r="F77" s="113" t="s">
        <v>88</v>
      </c>
      <c r="G77" s="66">
        <v>0.35</v>
      </c>
      <c r="H77" s="348"/>
      <c r="I77" s="348"/>
      <c r="J77" s="126">
        <v>14.4</v>
      </c>
      <c r="K77" s="117">
        <v>57</v>
      </c>
      <c r="L77" s="117">
        <v>7</v>
      </c>
      <c r="M77" s="117">
        <v>2015</v>
      </c>
      <c r="N77" s="16">
        <v>2023</v>
      </c>
      <c r="O77" s="16">
        <v>2025</v>
      </c>
      <c r="P77" s="72" t="s">
        <v>564</v>
      </c>
      <c r="Q77" s="118" t="s">
        <v>257</v>
      </c>
      <c r="R77" s="17">
        <f t="shared" si="6"/>
        <v>2040</v>
      </c>
      <c r="S77" s="16" t="s">
        <v>63</v>
      </c>
      <c r="T77" s="16"/>
      <c r="U77" s="17">
        <f t="shared" si="7"/>
        <v>2040</v>
      </c>
      <c r="V77" s="400"/>
      <c r="W77" s="400"/>
      <c r="X77" s="400"/>
      <c r="Y77" s="400"/>
    </row>
    <row r="78" spans="1:25" s="2" customFormat="1" ht="30.2" customHeight="1" x14ac:dyDescent="0.2">
      <c r="A78" s="407"/>
      <c r="B78" s="407"/>
      <c r="C78" s="119" t="s">
        <v>568</v>
      </c>
      <c r="D78" s="16" t="s">
        <v>635</v>
      </c>
      <c r="E78" s="348"/>
      <c r="F78" s="113" t="s">
        <v>88</v>
      </c>
      <c r="G78" s="66">
        <v>0.35</v>
      </c>
      <c r="H78" s="348"/>
      <c r="I78" s="348"/>
      <c r="J78" s="126">
        <v>23.5</v>
      </c>
      <c r="K78" s="117">
        <v>57</v>
      </c>
      <c r="L78" s="117">
        <v>7</v>
      </c>
      <c r="M78" s="117">
        <v>2015</v>
      </c>
      <c r="N78" s="16">
        <v>2023</v>
      </c>
      <c r="O78" s="16">
        <v>2025</v>
      </c>
      <c r="P78" s="72" t="s">
        <v>564</v>
      </c>
      <c r="Q78" s="118" t="s">
        <v>257</v>
      </c>
      <c r="R78" s="17">
        <f t="shared" si="6"/>
        <v>2040</v>
      </c>
      <c r="S78" s="16" t="s">
        <v>63</v>
      </c>
      <c r="T78" s="16"/>
      <c r="U78" s="17">
        <f t="shared" si="7"/>
        <v>2040</v>
      </c>
      <c r="V78" s="400"/>
      <c r="W78" s="400"/>
      <c r="X78" s="400"/>
      <c r="Y78" s="400"/>
    </row>
    <row r="79" spans="1:25" s="2" customFormat="1" ht="30.2" customHeight="1" x14ac:dyDescent="0.2">
      <c r="A79" s="407">
        <v>7</v>
      </c>
      <c r="B79" s="407" t="s">
        <v>636</v>
      </c>
      <c r="C79" s="411" t="s">
        <v>568</v>
      </c>
      <c r="D79" s="331" t="s">
        <v>637</v>
      </c>
      <c r="E79" s="348" t="s">
        <v>118</v>
      </c>
      <c r="F79" s="113" t="s">
        <v>88</v>
      </c>
      <c r="G79" s="66">
        <v>0.8</v>
      </c>
      <c r="H79" s="348">
        <v>0.65</v>
      </c>
      <c r="I79" s="348">
        <v>92</v>
      </c>
      <c r="J79" s="126">
        <v>9.1</v>
      </c>
      <c r="K79" s="117">
        <v>159</v>
      </c>
      <c r="L79" s="117">
        <v>8</v>
      </c>
      <c r="M79" s="117">
        <v>2015</v>
      </c>
      <c r="N79" s="16">
        <v>2023</v>
      </c>
      <c r="O79" s="16">
        <v>2025</v>
      </c>
      <c r="P79" s="72" t="s">
        <v>564</v>
      </c>
      <c r="Q79" s="118" t="s">
        <v>257</v>
      </c>
      <c r="R79" s="17">
        <f t="shared" si="6"/>
        <v>2040</v>
      </c>
      <c r="S79" s="16" t="s">
        <v>63</v>
      </c>
      <c r="T79" s="16"/>
      <c r="U79" s="17">
        <f t="shared" si="7"/>
        <v>2040</v>
      </c>
      <c r="V79" s="400">
        <v>22</v>
      </c>
      <c r="W79" s="400">
        <v>4</v>
      </c>
      <c r="X79" s="400">
        <v>26</v>
      </c>
      <c r="Y79" s="400" t="s">
        <v>7003</v>
      </c>
    </row>
    <row r="80" spans="1:25" s="2" customFormat="1" ht="30.2" customHeight="1" x14ac:dyDescent="0.2">
      <c r="A80" s="407"/>
      <c r="B80" s="407"/>
      <c r="C80" s="411"/>
      <c r="D80" s="331"/>
      <c r="E80" s="348"/>
      <c r="F80" s="113" t="s">
        <v>88</v>
      </c>
      <c r="G80" s="66">
        <v>0.8</v>
      </c>
      <c r="H80" s="348"/>
      <c r="I80" s="348"/>
      <c r="J80" s="126">
        <v>0.2</v>
      </c>
      <c r="K80" s="117">
        <v>32</v>
      </c>
      <c r="L80" s="117">
        <v>7</v>
      </c>
      <c r="M80" s="117">
        <v>2015</v>
      </c>
      <c r="N80" s="16">
        <v>2023</v>
      </c>
      <c r="O80" s="16">
        <v>2025</v>
      </c>
      <c r="P80" s="72" t="s">
        <v>564</v>
      </c>
      <c r="Q80" s="118" t="s">
        <v>257</v>
      </c>
      <c r="R80" s="17">
        <f t="shared" si="6"/>
        <v>2040</v>
      </c>
      <c r="S80" s="16" t="s">
        <v>63</v>
      </c>
      <c r="T80" s="16"/>
      <c r="U80" s="17">
        <f t="shared" si="7"/>
        <v>2040</v>
      </c>
      <c r="V80" s="400"/>
      <c r="W80" s="400"/>
      <c r="X80" s="400"/>
      <c r="Y80" s="400"/>
    </row>
    <row r="81" spans="1:25" s="2" customFormat="1" ht="30.2" customHeight="1" x14ac:dyDescent="0.2">
      <c r="A81" s="407"/>
      <c r="B81" s="407"/>
      <c r="C81" s="16" t="s">
        <v>568</v>
      </c>
      <c r="D81" s="16" t="s">
        <v>638</v>
      </c>
      <c r="E81" s="348"/>
      <c r="F81" s="113" t="s">
        <v>88</v>
      </c>
      <c r="G81" s="66">
        <v>0.8</v>
      </c>
      <c r="H81" s="348"/>
      <c r="I81" s="348"/>
      <c r="J81" s="126">
        <v>10.5</v>
      </c>
      <c r="K81" s="117">
        <v>89</v>
      </c>
      <c r="L81" s="117">
        <v>7</v>
      </c>
      <c r="M81" s="117">
        <v>2015</v>
      </c>
      <c r="N81" s="16">
        <v>2023</v>
      </c>
      <c r="O81" s="16">
        <v>2025</v>
      </c>
      <c r="P81" s="72" t="s">
        <v>564</v>
      </c>
      <c r="Q81" s="118" t="s">
        <v>257</v>
      </c>
      <c r="R81" s="17">
        <f t="shared" si="6"/>
        <v>2040</v>
      </c>
      <c r="S81" s="16" t="s">
        <v>63</v>
      </c>
      <c r="T81" s="16"/>
      <c r="U81" s="17">
        <f t="shared" si="7"/>
        <v>2040</v>
      </c>
      <c r="V81" s="400"/>
      <c r="W81" s="400"/>
      <c r="X81" s="400"/>
      <c r="Y81" s="400"/>
    </row>
    <row r="82" spans="1:25" s="2" customFormat="1" ht="30.2" customHeight="1" x14ac:dyDescent="0.2">
      <c r="A82" s="407"/>
      <c r="B82" s="407"/>
      <c r="C82" s="16" t="s">
        <v>568</v>
      </c>
      <c r="D82" s="16" t="s">
        <v>639</v>
      </c>
      <c r="E82" s="348"/>
      <c r="F82" s="113" t="s">
        <v>88</v>
      </c>
      <c r="G82" s="66">
        <v>0.8</v>
      </c>
      <c r="H82" s="348"/>
      <c r="I82" s="348"/>
      <c r="J82" s="126">
        <v>23.6</v>
      </c>
      <c r="K82" s="117">
        <v>89</v>
      </c>
      <c r="L82" s="117">
        <v>7</v>
      </c>
      <c r="M82" s="117">
        <v>2015</v>
      </c>
      <c r="N82" s="16">
        <v>2023</v>
      </c>
      <c r="O82" s="16">
        <v>2025</v>
      </c>
      <c r="P82" s="72" t="s">
        <v>564</v>
      </c>
      <c r="Q82" s="118" t="s">
        <v>257</v>
      </c>
      <c r="R82" s="17">
        <f t="shared" si="6"/>
        <v>2040</v>
      </c>
      <c r="S82" s="16" t="s">
        <v>63</v>
      </c>
      <c r="T82" s="16"/>
      <c r="U82" s="17">
        <f t="shared" si="7"/>
        <v>2040</v>
      </c>
      <c r="V82" s="400"/>
      <c r="W82" s="400"/>
      <c r="X82" s="400"/>
      <c r="Y82" s="400"/>
    </row>
    <row r="83" spans="1:25" s="2" customFormat="1" ht="30.2" customHeight="1" x14ac:dyDescent="0.2">
      <c r="A83" s="407"/>
      <c r="B83" s="407"/>
      <c r="C83" s="16" t="s">
        <v>568</v>
      </c>
      <c r="D83" s="16" t="s">
        <v>640</v>
      </c>
      <c r="E83" s="348"/>
      <c r="F83" s="113" t="s">
        <v>88</v>
      </c>
      <c r="G83" s="66">
        <v>0.8</v>
      </c>
      <c r="H83" s="348"/>
      <c r="I83" s="348"/>
      <c r="J83" s="126">
        <v>17.3</v>
      </c>
      <c r="K83" s="117">
        <v>89</v>
      </c>
      <c r="L83" s="117">
        <v>7</v>
      </c>
      <c r="M83" s="117">
        <v>2015</v>
      </c>
      <c r="N83" s="16">
        <v>2023</v>
      </c>
      <c r="O83" s="16">
        <v>2025</v>
      </c>
      <c r="P83" s="72" t="s">
        <v>564</v>
      </c>
      <c r="Q83" s="118" t="s">
        <v>257</v>
      </c>
      <c r="R83" s="17">
        <f t="shared" si="6"/>
        <v>2040</v>
      </c>
      <c r="S83" s="16" t="s">
        <v>63</v>
      </c>
      <c r="T83" s="16"/>
      <c r="U83" s="17">
        <f t="shared" si="7"/>
        <v>2040</v>
      </c>
      <c r="V83" s="400"/>
      <c r="W83" s="400"/>
      <c r="X83" s="400"/>
      <c r="Y83" s="400"/>
    </row>
    <row r="84" spans="1:25" s="2" customFormat="1" ht="30.2" customHeight="1" x14ac:dyDescent="0.2">
      <c r="A84" s="407"/>
      <c r="B84" s="407"/>
      <c r="C84" s="16" t="s">
        <v>568</v>
      </c>
      <c r="D84" s="16" t="s">
        <v>641</v>
      </c>
      <c r="E84" s="348"/>
      <c r="F84" s="113" t="s">
        <v>88</v>
      </c>
      <c r="G84" s="66">
        <v>0.8</v>
      </c>
      <c r="H84" s="348"/>
      <c r="I84" s="348"/>
      <c r="J84" s="126">
        <v>23.5</v>
      </c>
      <c r="K84" s="117">
        <v>89</v>
      </c>
      <c r="L84" s="117">
        <v>7</v>
      </c>
      <c r="M84" s="117">
        <v>2015</v>
      </c>
      <c r="N84" s="16">
        <v>2023</v>
      </c>
      <c r="O84" s="16">
        <v>2025</v>
      </c>
      <c r="P84" s="72" t="s">
        <v>564</v>
      </c>
      <c r="Q84" s="118" t="s">
        <v>257</v>
      </c>
      <c r="R84" s="17">
        <f t="shared" si="6"/>
        <v>2040</v>
      </c>
      <c r="S84" s="16" t="s">
        <v>63</v>
      </c>
      <c r="T84" s="16"/>
      <c r="U84" s="17">
        <f t="shared" si="7"/>
        <v>2040</v>
      </c>
      <c r="V84" s="400"/>
      <c r="W84" s="400"/>
      <c r="X84" s="400"/>
      <c r="Y84" s="400"/>
    </row>
    <row r="85" spans="1:25" s="2" customFormat="1" ht="30.2" customHeight="1" x14ac:dyDescent="0.2">
      <c r="A85" s="407">
        <v>8</v>
      </c>
      <c r="B85" s="407" t="s">
        <v>645</v>
      </c>
      <c r="C85" s="16" t="s">
        <v>566</v>
      </c>
      <c r="D85" s="16" t="s">
        <v>646</v>
      </c>
      <c r="E85" s="348" t="s">
        <v>647</v>
      </c>
      <c r="F85" s="114" t="s">
        <v>39</v>
      </c>
      <c r="G85" s="66">
        <v>0.57999999999999996</v>
      </c>
      <c r="H85" s="348">
        <v>0.2</v>
      </c>
      <c r="I85" s="415">
        <v>30</v>
      </c>
      <c r="J85" s="126">
        <v>1.6</v>
      </c>
      <c r="K85" s="117">
        <v>89</v>
      </c>
      <c r="L85" s="117">
        <v>5</v>
      </c>
      <c r="M85" s="117">
        <v>2015</v>
      </c>
      <c r="N85" s="16">
        <v>2024</v>
      </c>
      <c r="O85" s="16">
        <v>2025</v>
      </c>
      <c r="P85" s="72" t="s">
        <v>564</v>
      </c>
      <c r="Q85" s="118" t="s">
        <v>253</v>
      </c>
      <c r="R85" s="17">
        <f t="shared" si="6"/>
        <v>2040</v>
      </c>
      <c r="S85" s="16" t="s">
        <v>63</v>
      </c>
      <c r="T85" s="16"/>
      <c r="U85" s="17">
        <f t="shared" si="7"/>
        <v>2040</v>
      </c>
      <c r="V85" s="400">
        <v>5</v>
      </c>
      <c r="W85" s="400">
        <v>4</v>
      </c>
      <c r="X85" s="400">
        <v>9</v>
      </c>
      <c r="Y85" s="400" t="s">
        <v>7003</v>
      </c>
    </row>
    <row r="86" spans="1:25" s="2" customFormat="1" ht="30.2" customHeight="1" x14ac:dyDescent="0.2">
      <c r="A86" s="407"/>
      <c r="B86" s="407"/>
      <c r="C86" s="331" t="s">
        <v>566</v>
      </c>
      <c r="D86" s="331" t="s">
        <v>648</v>
      </c>
      <c r="E86" s="348"/>
      <c r="F86" s="114" t="s">
        <v>39</v>
      </c>
      <c r="G86" s="66">
        <v>0.57999999999999996</v>
      </c>
      <c r="H86" s="348"/>
      <c r="I86" s="415"/>
      <c r="J86" s="126">
        <v>1.3</v>
      </c>
      <c r="K86" s="117">
        <v>57</v>
      </c>
      <c r="L86" s="117">
        <v>4</v>
      </c>
      <c r="M86" s="117">
        <v>2015</v>
      </c>
      <c r="N86" s="16">
        <v>2024</v>
      </c>
      <c r="O86" s="16">
        <v>2025</v>
      </c>
      <c r="P86" s="72" t="s">
        <v>564</v>
      </c>
      <c r="Q86" s="118" t="s">
        <v>253</v>
      </c>
      <c r="R86" s="17">
        <f t="shared" si="6"/>
        <v>2040</v>
      </c>
      <c r="S86" s="16" t="s">
        <v>63</v>
      </c>
      <c r="T86" s="16"/>
      <c r="U86" s="17">
        <f t="shared" si="7"/>
        <v>2040</v>
      </c>
      <c r="V86" s="400"/>
      <c r="W86" s="400"/>
      <c r="X86" s="400"/>
      <c r="Y86" s="400"/>
    </row>
    <row r="87" spans="1:25" s="2" customFormat="1" ht="30.2" customHeight="1" x14ac:dyDescent="0.2">
      <c r="A87" s="407"/>
      <c r="B87" s="407"/>
      <c r="C87" s="331"/>
      <c r="D87" s="331"/>
      <c r="E87" s="348"/>
      <c r="F87" s="114" t="s">
        <v>39</v>
      </c>
      <c r="G87" s="66">
        <v>0.57999999999999996</v>
      </c>
      <c r="H87" s="348"/>
      <c r="I87" s="415"/>
      <c r="J87" s="126">
        <v>6.2</v>
      </c>
      <c r="K87" s="117">
        <v>32</v>
      </c>
      <c r="L87" s="117">
        <v>4</v>
      </c>
      <c r="M87" s="117">
        <v>2015</v>
      </c>
      <c r="N87" s="16">
        <v>2024</v>
      </c>
      <c r="O87" s="16">
        <v>2025</v>
      </c>
      <c r="P87" s="72" t="s">
        <v>564</v>
      </c>
      <c r="Q87" s="118" t="s">
        <v>253</v>
      </c>
      <c r="R87" s="17">
        <f t="shared" si="6"/>
        <v>2040</v>
      </c>
      <c r="S87" s="16" t="s">
        <v>63</v>
      </c>
      <c r="T87" s="16"/>
      <c r="U87" s="17">
        <f t="shared" si="7"/>
        <v>2040</v>
      </c>
      <c r="V87" s="400"/>
      <c r="W87" s="400"/>
      <c r="X87" s="400"/>
      <c r="Y87" s="400"/>
    </row>
    <row r="88" spans="1:25" s="2" customFormat="1" ht="30.2" customHeight="1" x14ac:dyDescent="0.2">
      <c r="A88" s="407"/>
      <c r="B88" s="407"/>
      <c r="C88" s="16" t="s">
        <v>565</v>
      </c>
      <c r="D88" s="331"/>
      <c r="E88" s="348"/>
      <c r="F88" s="114" t="s">
        <v>39</v>
      </c>
      <c r="G88" s="66">
        <v>0.57999999999999996</v>
      </c>
      <c r="H88" s="348"/>
      <c r="I88" s="415"/>
      <c r="J88" s="126">
        <v>19.100000000000001</v>
      </c>
      <c r="K88" s="117">
        <v>32</v>
      </c>
      <c r="L88" s="117">
        <v>4</v>
      </c>
      <c r="M88" s="117">
        <v>2015</v>
      </c>
      <c r="N88" s="16">
        <v>2024</v>
      </c>
      <c r="O88" s="16">
        <v>2025</v>
      </c>
      <c r="P88" s="72" t="s">
        <v>564</v>
      </c>
      <c r="Q88" s="118" t="s">
        <v>253</v>
      </c>
      <c r="R88" s="17">
        <f t="shared" si="6"/>
        <v>2040</v>
      </c>
      <c r="S88" s="16" t="s">
        <v>63</v>
      </c>
      <c r="T88" s="16"/>
      <c r="U88" s="17">
        <f t="shared" si="7"/>
        <v>2040</v>
      </c>
      <c r="V88" s="400"/>
      <c r="W88" s="400"/>
      <c r="X88" s="400"/>
      <c r="Y88" s="400"/>
    </row>
    <row r="89" spans="1:25" s="2" customFormat="1" ht="30.2" customHeight="1" x14ac:dyDescent="0.2">
      <c r="A89" s="407"/>
      <c r="B89" s="407"/>
      <c r="C89" s="16" t="s">
        <v>573</v>
      </c>
      <c r="D89" s="331"/>
      <c r="E89" s="348"/>
      <c r="F89" s="114" t="s">
        <v>39</v>
      </c>
      <c r="G89" s="66">
        <v>0.57999999999999996</v>
      </c>
      <c r="H89" s="348"/>
      <c r="I89" s="415"/>
      <c r="J89" s="126">
        <v>8.8000000000000007</v>
      </c>
      <c r="K89" s="117">
        <v>32</v>
      </c>
      <c r="L89" s="117">
        <v>4</v>
      </c>
      <c r="M89" s="117">
        <v>2015</v>
      </c>
      <c r="N89" s="16">
        <v>2024</v>
      </c>
      <c r="O89" s="16">
        <v>2025</v>
      </c>
      <c r="P89" s="72" t="s">
        <v>564</v>
      </c>
      <c r="Q89" s="118" t="s">
        <v>253</v>
      </c>
      <c r="R89" s="17">
        <f t="shared" si="6"/>
        <v>2040</v>
      </c>
      <c r="S89" s="16" t="s">
        <v>63</v>
      </c>
      <c r="T89" s="16"/>
      <c r="U89" s="17">
        <f t="shared" si="7"/>
        <v>2040</v>
      </c>
      <c r="V89" s="400"/>
      <c r="W89" s="400"/>
      <c r="X89" s="400"/>
      <c r="Y89" s="400"/>
    </row>
    <row r="90" spans="1:25" s="2" customFormat="1" ht="30.2" customHeight="1" x14ac:dyDescent="0.2">
      <c r="A90" s="407"/>
      <c r="B90" s="407"/>
      <c r="C90" s="16" t="s">
        <v>566</v>
      </c>
      <c r="D90" s="16" t="s">
        <v>649</v>
      </c>
      <c r="E90" s="348"/>
      <c r="F90" s="114" t="s">
        <v>39</v>
      </c>
      <c r="G90" s="66">
        <v>0.57999999999999996</v>
      </c>
      <c r="H90" s="348"/>
      <c r="I90" s="415"/>
      <c r="J90" s="126">
        <v>0.2</v>
      </c>
      <c r="K90" s="117">
        <v>57</v>
      </c>
      <c r="L90" s="117">
        <v>4</v>
      </c>
      <c r="M90" s="117">
        <v>2015</v>
      </c>
      <c r="N90" s="16">
        <v>2024</v>
      </c>
      <c r="O90" s="16">
        <v>2025</v>
      </c>
      <c r="P90" s="72" t="s">
        <v>564</v>
      </c>
      <c r="Q90" s="118" t="s">
        <v>253</v>
      </c>
      <c r="R90" s="17">
        <f t="shared" si="6"/>
        <v>2040</v>
      </c>
      <c r="S90" s="16" t="s">
        <v>63</v>
      </c>
      <c r="T90" s="16"/>
      <c r="U90" s="17">
        <f t="shared" si="7"/>
        <v>2040</v>
      </c>
      <c r="V90" s="400"/>
      <c r="W90" s="400"/>
      <c r="X90" s="400"/>
      <c r="Y90" s="400"/>
    </row>
    <row r="91" spans="1:25" s="2" customFormat="1" ht="30.2" customHeight="1" x14ac:dyDescent="0.2">
      <c r="A91" s="407"/>
      <c r="B91" s="407"/>
      <c r="C91" s="411" t="s">
        <v>566</v>
      </c>
      <c r="D91" s="331" t="s">
        <v>650</v>
      </c>
      <c r="E91" s="348"/>
      <c r="F91" s="114" t="s">
        <v>39</v>
      </c>
      <c r="G91" s="66">
        <v>0.57999999999999996</v>
      </c>
      <c r="H91" s="348"/>
      <c r="I91" s="415"/>
      <c r="J91" s="126">
        <v>0.5</v>
      </c>
      <c r="K91" s="117">
        <v>57</v>
      </c>
      <c r="L91" s="117">
        <v>4</v>
      </c>
      <c r="M91" s="117">
        <v>2015</v>
      </c>
      <c r="N91" s="16">
        <v>2024</v>
      </c>
      <c r="O91" s="16">
        <v>2025</v>
      </c>
      <c r="P91" s="72" t="s">
        <v>564</v>
      </c>
      <c r="Q91" s="118" t="s">
        <v>253</v>
      </c>
      <c r="R91" s="17">
        <f t="shared" si="6"/>
        <v>2040</v>
      </c>
      <c r="S91" s="16" t="s">
        <v>63</v>
      </c>
      <c r="T91" s="16"/>
      <c r="U91" s="17">
        <f t="shared" si="7"/>
        <v>2040</v>
      </c>
      <c r="V91" s="400"/>
      <c r="W91" s="400"/>
      <c r="X91" s="400"/>
      <c r="Y91" s="400"/>
    </row>
    <row r="92" spans="1:25" s="2" customFormat="1" ht="30.2" customHeight="1" x14ac:dyDescent="0.2">
      <c r="A92" s="407"/>
      <c r="B92" s="407"/>
      <c r="C92" s="411"/>
      <c r="D92" s="331"/>
      <c r="E92" s="348"/>
      <c r="F92" s="114" t="s">
        <v>39</v>
      </c>
      <c r="G92" s="66">
        <v>0.57999999999999996</v>
      </c>
      <c r="H92" s="348"/>
      <c r="I92" s="415"/>
      <c r="J92" s="126">
        <v>0.2</v>
      </c>
      <c r="K92" s="117">
        <v>32</v>
      </c>
      <c r="L92" s="117">
        <v>4</v>
      </c>
      <c r="M92" s="117">
        <v>2015</v>
      </c>
      <c r="N92" s="16">
        <v>2024</v>
      </c>
      <c r="O92" s="16">
        <v>2025</v>
      </c>
      <c r="P92" s="72" t="s">
        <v>564</v>
      </c>
      <c r="Q92" s="118" t="s">
        <v>253</v>
      </c>
      <c r="R92" s="17">
        <f t="shared" si="6"/>
        <v>2040</v>
      </c>
      <c r="S92" s="16" t="s">
        <v>63</v>
      </c>
      <c r="T92" s="16"/>
      <c r="U92" s="17">
        <f t="shared" si="7"/>
        <v>2040</v>
      </c>
      <c r="V92" s="400"/>
      <c r="W92" s="400"/>
      <c r="X92" s="400"/>
      <c r="Y92" s="400"/>
    </row>
    <row r="93" spans="1:25" s="2" customFormat="1" ht="30.2" customHeight="1" x14ac:dyDescent="0.2">
      <c r="A93" s="407"/>
      <c r="B93" s="407"/>
      <c r="C93" s="119" t="s">
        <v>573</v>
      </c>
      <c r="D93" s="331"/>
      <c r="E93" s="348"/>
      <c r="F93" s="114" t="s">
        <v>39</v>
      </c>
      <c r="G93" s="66">
        <v>0.57999999999999996</v>
      </c>
      <c r="H93" s="348"/>
      <c r="I93" s="415"/>
      <c r="J93" s="126">
        <v>1.3</v>
      </c>
      <c r="K93" s="117">
        <v>32</v>
      </c>
      <c r="L93" s="117">
        <v>4</v>
      </c>
      <c r="M93" s="117">
        <v>2015</v>
      </c>
      <c r="N93" s="16">
        <v>2024</v>
      </c>
      <c r="O93" s="16">
        <v>2025</v>
      </c>
      <c r="P93" s="72" t="s">
        <v>564</v>
      </c>
      <c r="Q93" s="118" t="s">
        <v>253</v>
      </c>
      <c r="R93" s="17">
        <f t="shared" si="6"/>
        <v>2040</v>
      </c>
      <c r="S93" s="16" t="s">
        <v>63</v>
      </c>
      <c r="T93" s="16"/>
      <c r="U93" s="17">
        <f t="shared" si="7"/>
        <v>2040</v>
      </c>
      <c r="V93" s="400"/>
      <c r="W93" s="400"/>
      <c r="X93" s="400"/>
      <c r="Y93" s="400"/>
    </row>
    <row r="94" spans="1:25" s="2" customFormat="1" ht="30.2" customHeight="1" x14ac:dyDescent="0.2">
      <c r="A94" s="407"/>
      <c r="B94" s="407"/>
      <c r="C94" s="119" t="s">
        <v>599</v>
      </c>
      <c r="D94" s="331" t="s">
        <v>651</v>
      </c>
      <c r="E94" s="348"/>
      <c r="F94" s="114" t="s">
        <v>39</v>
      </c>
      <c r="G94" s="66">
        <v>0.57999999999999996</v>
      </c>
      <c r="H94" s="348"/>
      <c r="I94" s="415"/>
      <c r="J94" s="126">
        <v>6.1</v>
      </c>
      <c r="K94" s="117">
        <v>32</v>
      </c>
      <c r="L94" s="117">
        <v>4</v>
      </c>
      <c r="M94" s="117">
        <v>2015</v>
      </c>
      <c r="N94" s="16">
        <v>2024</v>
      </c>
      <c r="O94" s="16">
        <v>2025</v>
      </c>
      <c r="P94" s="72" t="s">
        <v>564</v>
      </c>
      <c r="Q94" s="118" t="s">
        <v>253</v>
      </c>
      <c r="R94" s="17">
        <f t="shared" si="6"/>
        <v>2040</v>
      </c>
      <c r="S94" s="16" t="s">
        <v>63</v>
      </c>
      <c r="T94" s="16"/>
      <c r="U94" s="17">
        <f t="shared" si="7"/>
        <v>2040</v>
      </c>
      <c r="V94" s="400"/>
      <c r="W94" s="400"/>
      <c r="X94" s="400"/>
      <c r="Y94" s="400"/>
    </row>
    <row r="95" spans="1:25" s="2" customFormat="1" ht="30.2" customHeight="1" x14ac:dyDescent="0.2">
      <c r="A95" s="407"/>
      <c r="B95" s="407"/>
      <c r="C95" s="119" t="s">
        <v>652</v>
      </c>
      <c r="D95" s="331"/>
      <c r="E95" s="348"/>
      <c r="F95" s="114" t="s">
        <v>39</v>
      </c>
      <c r="G95" s="66">
        <v>0.57999999999999996</v>
      </c>
      <c r="H95" s="348"/>
      <c r="I95" s="415"/>
      <c r="J95" s="126">
        <v>1.3</v>
      </c>
      <c r="K95" s="117">
        <v>32</v>
      </c>
      <c r="L95" s="117">
        <v>4</v>
      </c>
      <c r="M95" s="117">
        <v>2015</v>
      </c>
      <c r="N95" s="16">
        <v>2024</v>
      </c>
      <c r="O95" s="16">
        <v>2025</v>
      </c>
      <c r="P95" s="72" t="s">
        <v>564</v>
      </c>
      <c r="Q95" s="118" t="s">
        <v>253</v>
      </c>
      <c r="R95" s="17">
        <f t="shared" si="6"/>
        <v>2040</v>
      </c>
      <c r="S95" s="16" t="s">
        <v>63</v>
      </c>
      <c r="T95" s="16"/>
      <c r="U95" s="17">
        <f t="shared" si="7"/>
        <v>2040</v>
      </c>
      <c r="V95" s="400"/>
      <c r="W95" s="400"/>
      <c r="X95" s="400"/>
      <c r="Y95" s="400"/>
    </row>
    <row r="96" spans="1:25" s="2" customFormat="1" ht="30.2" customHeight="1" x14ac:dyDescent="0.2">
      <c r="A96" s="407"/>
      <c r="B96" s="407"/>
      <c r="C96" s="119" t="s">
        <v>599</v>
      </c>
      <c r="D96" s="16" t="s">
        <v>653</v>
      </c>
      <c r="E96" s="348"/>
      <c r="F96" s="114" t="s">
        <v>39</v>
      </c>
      <c r="G96" s="66">
        <v>0.57999999999999996</v>
      </c>
      <c r="H96" s="348"/>
      <c r="I96" s="415"/>
      <c r="J96" s="66" t="s">
        <v>32</v>
      </c>
      <c r="K96" s="117" t="s">
        <v>32</v>
      </c>
      <c r="L96" s="66" t="s">
        <v>32</v>
      </c>
      <c r="M96" s="117">
        <v>2015</v>
      </c>
      <c r="N96" s="16">
        <v>2024</v>
      </c>
      <c r="O96" s="16">
        <v>2025</v>
      </c>
      <c r="P96" s="72" t="s">
        <v>564</v>
      </c>
      <c r="Q96" s="118" t="s">
        <v>253</v>
      </c>
      <c r="R96" s="17">
        <f t="shared" si="6"/>
        <v>2040</v>
      </c>
      <c r="S96" s="16" t="s">
        <v>63</v>
      </c>
      <c r="T96" s="16"/>
      <c r="U96" s="17">
        <f t="shared" si="7"/>
        <v>2040</v>
      </c>
      <c r="V96" s="400"/>
      <c r="W96" s="400"/>
      <c r="X96" s="400"/>
      <c r="Y96" s="400"/>
    </row>
    <row r="97" spans="1:25" s="2" customFormat="1" ht="30.2" customHeight="1" x14ac:dyDescent="0.2">
      <c r="A97" s="348">
        <v>9</v>
      </c>
      <c r="B97" s="348" t="s">
        <v>654</v>
      </c>
      <c r="C97" s="119" t="s">
        <v>575</v>
      </c>
      <c r="D97" s="408" t="s">
        <v>655</v>
      </c>
      <c r="E97" s="348" t="s">
        <v>647</v>
      </c>
      <c r="F97" s="114" t="s">
        <v>39</v>
      </c>
      <c r="G97" s="66">
        <v>2.2000000000000002</v>
      </c>
      <c r="H97" s="416">
        <v>1.6</v>
      </c>
      <c r="I97" s="416">
        <v>30</v>
      </c>
      <c r="J97" s="126">
        <v>44.9</v>
      </c>
      <c r="K97" s="117">
        <v>32</v>
      </c>
      <c r="L97" s="117">
        <v>4</v>
      </c>
      <c r="M97" s="117">
        <v>2015</v>
      </c>
      <c r="N97" s="16">
        <v>2024</v>
      </c>
      <c r="O97" s="16">
        <v>2025</v>
      </c>
      <c r="P97" s="72" t="s">
        <v>564</v>
      </c>
      <c r="Q97" s="118" t="s">
        <v>253</v>
      </c>
      <c r="R97" s="17">
        <f t="shared" si="6"/>
        <v>2040</v>
      </c>
      <c r="S97" s="16" t="s">
        <v>63</v>
      </c>
      <c r="T97" s="16"/>
      <c r="U97" s="17">
        <f t="shared" si="7"/>
        <v>2040</v>
      </c>
      <c r="V97" s="399">
        <v>13</v>
      </c>
      <c r="W97" s="399">
        <v>11</v>
      </c>
      <c r="X97" s="399">
        <v>24</v>
      </c>
      <c r="Y97" s="399" t="s">
        <v>7003</v>
      </c>
    </row>
    <row r="98" spans="1:25" s="2" customFormat="1" ht="30.2" customHeight="1" x14ac:dyDescent="0.2">
      <c r="A98" s="348"/>
      <c r="B98" s="348"/>
      <c r="C98" s="411" t="s">
        <v>573</v>
      </c>
      <c r="D98" s="408"/>
      <c r="E98" s="348"/>
      <c r="F98" s="114" t="s">
        <v>39</v>
      </c>
      <c r="G98" s="66">
        <v>2.2000000000000002</v>
      </c>
      <c r="H98" s="416"/>
      <c r="I98" s="416"/>
      <c r="J98" s="126">
        <v>1.5</v>
      </c>
      <c r="K98" s="117">
        <v>89</v>
      </c>
      <c r="L98" s="117">
        <v>5</v>
      </c>
      <c r="M98" s="117">
        <v>2015</v>
      </c>
      <c r="N98" s="16">
        <v>2024</v>
      </c>
      <c r="O98" s="16">
        <v>2025</v>
      </c>
      <c r="P98" s="72" t="s">
        <v>564</v>
      </c>
      <c r="Q98" s="118" t="s">
        <v>253</v>
      </c>
      <c r="R98" s="17">
        <f t="shared" si="6"/>
        <v>2040</v>
      </c>
      <c r="S98" s="16" t="s">
        <v>63</v>
      </c>
      <c r="T98" s="16"/>
      <c r="U98" s="17">
        <f t="shared" si="7"/>
        <v>2040</v>
      </c>
      <c r="V98" s="399"/>
      <c r="W98" s="399"/>
      <c r="X98" s="399"/>
      <c r="Y98" s="399"/>
    </row>
    <row r="99" spans="1:25" s="2" customFormat="1" ht="30.2" customHeight="1" x14ac:dyDescent="0.2">
      <c r="A99" s="348"/>
      <c r="B99" s="348"/>
      <c r="C99" s="411"/>
      <c r="D99" s="408"/>
      <c r="E99" s="348"/>
      <c r="F99" s="114" t="s">
        <v>39</v>
      </c>
      <c r="G99" s="66">
        <v>2.2000000000000002</v>
      </c>
      <c r="H99" s="416"/>
      <c r="I99" s="416"/>
      <c r="J99" s="126">
        <v>0.8</v>
      </c>
      <c r="K99" s="117">
        <v>57</v>
      </c>
      <c r="L99" s="117">
        <v>4</v>
      </c>
      <c r="M99" s="117">
        <v>2015</v>
      </c>
      <c r="N99" s="16">
        <v>2024</v>
      </c>
      <c r="O99" s="16">
        <v>2025</v>
      </c>
      <c r="P99" s="72" t="s">
        <v>564</v>
      </c>
      <c r="Q99" s="118" t="s">
        <v>253</v>
      </c>
      <c r="R99" s="17">
        <f t="shared" si="6"/>
        <v>2040</v>
      </c>
      <c r="S99" s="16" t="s">
        <v>63</v>
      </c>
      <c r="T99" s="16"/>
      <c r="U99" s="17">
        <f t="shared" si="7"/>
        <v>2040</v>
      </c>
      <c r="V99" s="399"/>
      <c r="W99" s="399"/>
      <c r="X99" s="399"/>
      <c r="Y99" s="399"/>
    </row>
    <row r="100" spans="1:25" s="2" customFormat="1" ht="30.2" customHeight="1" x14ac:dyDescent="0.2">
      <c r="A100" s="348"/>
      <c r="B100" s="348"/>
      <c r="C100" s="411"/>
      <c r="D100" s="408"/>
      <c r="E100" s="348"/>
      <c r="F100" s="114" t="s">
        <v>39</v>
      </c>
      <c r="G100" s="66">
        <v>2.2000000000000002</v>
      </c>
      <c r="H100" s="416"/>
      <c r="I100" s="416"/>
      <c r="J100" s="126">
        <v>7.1</v>
      </c>
      <c r="K100" s="117">
        <v>32</v>
      </c>
      <c r="L100" s="117">
        <v>4</v>
      </c>
      <c r="M100" s="117">
        <v>2015</v>
      </c>
      <c r="N100" s="16">
        <v>2024</v>
      </c>
      <c r="O100" s="16">
        <v>2025</v>
      </c>
      <c r="P100" s="72" t="s">
        <v>564</v>
      </c>
      <c r="Q100" s="118" t="s">
        <v>253</v>
      </c>
      <c r="R100" s="17">
        <f t="shared" si="6"/>
        <v>2040</v>
      </c>
      <c r="S100" s="16" t="s">
        <v>63</v>
      </c>
      <c r="T100" s="16"/>
      <c r="U100" s="17">
        <f t="shared" si="7"/>
        <v>2040</v>
      </c>
      <c r="V100" s="399"/>
      <c r="W100" s="399"/>
      <c r="X100" s="399"/>
      <c r="Y100" s="399"/>
    </row>
    <row r="101" spans="1:25" s="2" customFormat="1" ht="30.2" customHeight="1" x14ac:dyDescent="0.2">
      <c r="A101" s="348"/>
      <c r="B101" s="348"/>
      <c r="C101" s="119" t="s">
        <v>565</v>
      </c>
      <c r="D101" s="408" t="s">
        <v>656</v>
      </c>
      <c r="E101" s="348"/>
      <c r="F101" s="114" t="s">
        <v>39</v>
      </c>
      <c r="G101" s="66">
        <v>2.2000000000000002</v>
      </c>
      <c r="H101" s="416"/>
      <c r="I101" s="416"/>
      <c r="J101" s="126">
        <v>43.4</v>
      </c>
      <c r="K101" s="117">
        <v>32</v>
      </c>
      <c r="L101" s="117">
        <v>4</v>
      </c>
      <c r="M101" s="117">
        <v>2015</v>
      </c>
      <c r="N101" s="16">
        <v>2024</v>
      </c>
      <c r="O101" s="16">
        <v>2025</v>
      </c>
      <c r="P101" s="72" t="s">
        <v>564</v>
      </c>
      <c r="Q101" s="118" t="s">
        <v>253</v>
      </c>
      <c r="R101" s="17">
        <f t="shared" si="6"/>
        <v>2040</v>
      </c>
      <c r="S101" s="16" t="s">
        <v>63</v>
      </c>
      <c r="T101" s="16"/>
      <c r="U101" s="17">
        <f t="shared" si="7"/>
        <v>2040</v>
      </c>
      <c r="V101" s="399"/>
      <c r="W101" s="399"/>
      <c r="X101" s="399"/>
      <c r="Y101" s="399"/>
    </row>
    <row r="102" spans="1:25" s="2" customFormat="1" ht="30.2" customHeight="1" x14ac:dyDescent="0.2">
      <c r="A102" s="348"/>
      <c r="B102" s="348"/>
      <c r="C102" s="411" t="s">
        <v>573</v>
      </c>
      <c r="D102" s="408"/>
      <c r="E102" s="348"/>
      <c r="F102" s="114" t="s">
        <v>39</v>
      </c>
      <c r="G102" s="66">
        <v>2.2000000000000002</v>
      </c>
      <c r="H102" s="416"/>
      <c r="I102" s="416"/>
      <c r="J102" s="126">
        <v>1.5</v>
      </c>
      <c r="K102" s="117">
        <v>89</v>
      </c>
      <c r="L102" s="117">
        <v>5</v>
      </c>
      <c r="M102" s="117">
        <v>2015</v>
      </c>
      <c r="N102" s="16">
        <v>2024</v>
      </c>
      <c r="O102" s="16">
        <v>2025</v>
      </c>
      <c r="P102" s="72" t="s">
        <v>564</v>
      </c>
      <c r="Q102" s="118" t="s">
        <v>253</v>
      </c>
      <c r="R102" s="17">
        <f t="shared" si="6"/>
        <v>2040</v>
      </c>
      <c r="S102" s="16" t="s">
        <v>63</v>
      </c>
      <c r="T102" s="16"/>
      <c r="U102" s="17">
        <f t="shared" si="7"/>
        <v>2040</v>
      </c>
      <c r="V102" s="399"/>
      <c r="W102" s="399"/>
      <c r="X102" s="399"/>
      <c r="Y102" s="399"/>
    </row>
    <row r="103" spans="1:25" s="2" customFormat="1" ht="30.2" customHeight="1" x14ac:dyDescent="0.2">
      <c r="A103" s="348"/>
      <c r="B103" s="348"/>
      <c r="C103" s="411"/>
      <c r="D103" s="408"/>
      <c r="E103" s="348"/>
      <c r="F103" s="114" t="s">
        <v>39</v>
      </c>
      <c r="G103" s="66">
        <v>2.2000000000000002</v>
      </c>
      <c r="H103" s="416"/>
      <c r="I103" s="416"/>
      <c r="J103" s="126">
        <v>0.8</v>
      </c>
      <c r="K103" s="117">
        <v>57</v>
      </c>
      <c r="L103" s="117">
        <v>4</v>
      </c>
      <c r="M103" s="117">
        <v>2015</v>
      </c>
      <c r="N103" s="16">
        <v>2024</v>
      </c>
      <c r="O103" s="16">
        <v>2025</v>
      </c>
      <c r="P103" s="72" t="s">
        <v>564</v>
      </c>
      <c r="Q103" s="118" t="s">
        <v>253</v>
      </c>
      <c r="R103" s="17">
        <f t="shared" si="6"/>
        <v>2040</v>
      </c>
      <c r="S103" s="16" t="s">
        <v>63</v>
      </c>
      <c r="T103" s="16"/>
      <c r="U103" s="17">
        <f t="shared" si="7"/>
        <v>2040</v>
      </c>
      <c r="V103" s="399"/>
      <c r="W103" s="399"/>
      <c r="X103" s="399"/>
      <c r="Y103" s="399"/>
    </row>
    <row r="104" spans="1:25" s="2" customFormat="1" ht="30.2" customHeight="1" x14ac:dyDescent="0.2">
      <c r="A104" s="348"/>
      <c r="B104" s="348"/>
      <c r="C104" s="411"/>
      <c r="D104" s="408"/>
      <c r="E104" s="348"/>
      <c r="F104" s="114" t="s">
        <v>39</v>
      </c>
      <c r="G104" s="66">
        <v>2.2000000000000002</v>
      </c>
      <c r="H104" s="416"/>
      <c r="I104" s="416"/>
      <c r="J104" s="126">
        <v>8.1</v>
      </c>
      <c r="K104" s="117">
        <v>32</v>
      </c>
      <c r="L104" s="117">
        <v>4</v>
      </c>
      <c r="M104" s="117">
        <v>2015</v>
      </c>
      <c r="N104" s="16">
        <v>2024</v>
      </c>
      <c r="O104" s="16">
        <v>2025</v>
      </c>
      <c r="P104" s="72" t="s">
        <v>564</v>
      </c>
      <c r="Q104" s="118" t="s">
        <v>253</v>
      </c>
      <c r="R104" s="17">
        <f t="shared" si="6"/>
        <v>2040</v>
      </c>
      <c r="S104" s="16" t="s">
        <v>63</v>
      </c>
      <c r="T104" s="16"/>
      <c r="U104" s="17">
        <f t="shared" si="7"/>
        <v>2040</v>
      </c>
      <c r="V104" s="399"/>
      <c r="W104" s="399"/>
      <c r="X104" s="399"/>
      <c r="Y104" s="399"/>
    </row>
    <row r="105" spans="1:25" s="2" customFormat="1" ht="30.2" customHeight="1" x14ac:dyDescent="0.2">
      <c r="A105" s="407">
        <v>10</v>
      </c>
      <c r="B105" s="407" t="s">
        <v>657</v>
      </c>
      <c r="C105" s="16" t="s">
        <v>566</v>
      </c>
      <c r="D105" s="16" t="s">
        <v>658</v>
      </c>
      <c r="E105" s="348" t="s">
        <v>659</v>
      </c>
      <c r="F105" s="114" t="s">
        <v>39</v>
      </c>
      <c r="G105" s="66">
        <v>0.57999999999999996</v>
      </c>
      <c r="H105" s="348">
        <v>0.2</v>
      </c>
      <c r="I105" s="415">
        <v>30</v>
      </c>
      <c r="J105" s="126">
        <v>1.4</v>
      </c>
      <c r="K105" s="117">
        <v>89</v>
      </c>
      <c r="L105" s="117">
        <v>5</v>
      </c>
      <c r="M105" s="117">
        <v>2015</v>
      </c>
      <c r="N105" s="16">
        <v>2023</v>
      </c>
      <c r="O105" s="16">
        <v>2025</v>
      </c>
      <c r="P105" s="72" t="s">
        <v>564</v>
      </c>
      <c r="Q105" s="118" t="s">
        <v>257</v>
      </c>
      <c r="R105" s="17">
        <f t="shared" si="6"/>
        <v>2040</v>
      </c>
      <c r="S105" s="16" t="s">
        <v>63</v>
      </c>
      <c r="T105" s="16"/>
      <c r="U105" s="17">
        <f t="shared" si="7"/>
        <v>2040</v>
      </c>
      <c r="V105" s="400">
        <v>8</v>
      </c>
      <c r="W105" s="400">
        <v>3</v>
      </c>
      <c r="X105" s="400">
        <v>11</v>
      </c>
      <c r="Y105" s="400" t="s">
        <v>7003</v>
      </c>
    </row>
    <row r="106" spans="1:25" s="2" customFormat="1" ht="30.2" customHeight="1" x14ac:dyDescent="0.2">
      <c r="A106" s="407"/>
      <c r="B106" s="407"/>
      <c r="C106" s="411" t="s">
        <v>566</v>
      </c>
      <c r="D106" s="331" t="s">
        <v>660</v>
      </c>
      <c r="E106" s="348"/>
      <c r="F106" s="114" t="s">
        <v>39</v>
      </c>
      <c r="G106" s="66">
        <v>0.57999999999999996</v>
      </c>
      <c r="H106" s="348"/>
      <c r="I106" s="415"/>
      <c r="J106" s="126">
        <v>1.3</v>
      </c>
      <c r="K106" s="117">
        <v>57</v>
      </c>
      <c r="L106" s="117">
        <v>5</v>
      </c>
      <c r="M106" s="117">
        <v>2015</v>
      </c>
      <c r="N106" s="16">
        <v>2023</v>
      </c>
      <c r="O106" s="16">
        <v>2025</v>
      </c>
      <c r="P106" s="72" t="s">
        <v>564</v>
      </c>
      <c r="Q106" s="118" t="s">
        <v>257</v>
      </c>
      <c r="R106" s="17">
        <f t="shared" si="6"/>
        <v>2040</v>
      </c>
      <c r="S106" s="16" t="s">
        <v>63</v>
      </c>
      <c r="T106" s="16"/>
      <c r="U106" s="17">
        <f t="shared" si="7"/>
        <v>2040</v>
      </c>
      <c r="V106" s="400"/>
      <c r="W106" s="400"/>
      <c r="X106" s="400"/>
      <c r="Y106" s="400"/>
    </row>
    <row r="107" spans="1:25" s="2" customFormat="1" ht="30.2" customHeight="1" x14ac:dyDescent="0.2">
      <c r="A107" s="407"/>
      <c r="B107" s="407"/>
      <c r="C107" s="411"/>
      <c r="D107" s="331"/>
      <c r="E107" s="348"/>
      <c r="F107" s="114" t="s">
        <v>39</v>
      </c>
      <c r="G107" s="66">
        <v>0.57999999999999996</v>
      </c>
      <c r="H107" s="348"/>
      <c r="I107" s="415"/>
      <c r="J107" s="126">
        <v>10.5</v>
      </c>
      <c r="K107" s="117">
        <v>32</v>
      </c>
      <c r="L107" s="117">
        <v>4</v>
      </c>
      <c r="M107" s="117">
        <v>2015</v>
      </c>
      <c r="N107" s="16">
        <v>2023</v>
      </c>
      <c r="O107" s="16">
        <v>2025</v>
      </c>
      <c r="P107" s="72" t="s">
        <v>564</v>
      </c>
      <c r="Q107" s="118" t="s">
        <v>257</v>
      </c>
      <c r="R107" s="17">
        <f t="shared" si="6"/>
        <v>2040</v>
      </c>
      <c r="S107" s="16" t="s">
        <v>63</v>
      </c>
      <c r="T107" s="16"/>
      <c r="U107" s="17">
        <f t="shared" si="7"/>
        <v>2040</v>
      </c>
      <c r="V107" s="400"/>
      <c r="W107" s="400"/>
      <c r="X107" s="400"/>
      <c r="Y107" s="400"/>
    </row>
    <row r="108" spans="1:25" s="2" customFormat="1" ht="30.2" customHeight="1" x14ac:dyDescent="0.2">
      <c r="A108" s="407"/>
      <c r="B108" s="407"/>
      <c r="C108" s="119" t="s">
        <v>565</v>
      </c>
      <c r="D108" s="331"/>
      <c r="E108" s="348"/>
      <c r="F108" s="114" t="s">
        <v>39</v>
      </c>
      <c r="G108" s="66">
        <v>0.57999999999999996</v>
      </c>
      <c r="H108" s="348"/>
      <c r="I108" s="415"/>
      <c r="J108" s="126">
        <v>29.1</v>
      </c>
      <c r="K108" s="117">
        <v>32</v>
      </c>
      <c r="L108" s="117">
        <v>4</v>
      </c>
      <c r="M108" s="117">
        <v>2015</v>
      </c>
      <c r="N108" s="16">
        <v>2023</v>
      </c>
      <c r="O108" s="16">
        <v>2025</v>
      </c>
      <c r="P108" s="72" t="s">
        <v>564</v>
      </c>
      <c r="Q108" s="118" t="s">
        <v>257</v>
      </c>
      <c r="R108" s="17">
        <f t="shared" si="6"/>
        <v>2040</v>
      </c>
      <c r="S108" s="16" t="s">
        <v>63</v>
      </c>
      <c r="T108" s="16"/>
      <c r="U108" s="17">
        <f t="shared" si="7"/>
        <v>2040</v>
      </c>
      <c r="V108" s="400"/>
      <c r="W108" s="400"/>
      <c r="X108" s="400"/>
      <c r="Y108" s="400"/>
    </row>
    <row r="109" spans="1:25" s="2" customFormat="1" ht="30.2" customHeight="1" x14ac:dyDescent="0.2">
      <c r="A109" s="407"/>
      <c r="B109" s="407"/>
      <c r="C109" s="119" t="s">
        <v>573</v>
      </c>
      <c r="D109" s="331"/>
      <c r="E109" s="348"/>
      <c r="F109" s="114" t="s">
        <v>39</v>
      </c>
      <c r="G109" s="66">
        <v>0.57999999999999996</v>
      </c>
      <c r="H109" s="348"/>
      <c r="I109" s="415"/>
      <c r="J109" s="126">
        <v>6.4</v>
      </c>
      <c r="K109" s="117">
        <v>32</v>
      </c>
      <c r="L109" s="117">
        <v>4</v>
      </c>
      <c r="M109" s="117">
        <v>2015</v>
      </c>
      <c r="N109" s="16">
        <v>2023</v>
      </c>
      <c r="O109" s="16">
        <v>2025</v>
      </c>
      <c r="P109" s="72" t="s">
        <v>564</v>
      </c>
      <c r="Q109" s="118" t="s">
        <v>257</v>
      </c>
      <c r="R109" s="17">
        <f t="shared" si="6"/>
        <v>2040</v>
      </c>
      <c r="S109" s="16" t="s">
        <v>63</v>
      </c>
      <c r="T109" s="16"/>
      <c r="U109" s="17">
        <f t="shared" ref="U109:U131" si="8">IFERROR(IF(S109="",R109,S109+T109),R109)</f>
        <v>2040</v>
      </c>
      <c r="V109" s="400"/>
      <c r="W109" s="400"/>
      <c r="X109" s="400"/>
      <c r="Y109" s="400"/>
    </row>
    <row r="110" spans="1:25" s="2" customFormat="1" ht="30.2" customHeight="1" x14ac:dyDescent="0.2">
      <c r="A110" s="407"/>
      <c r="B110" s="407"/>
      <c r="C110" s="119" t="s">
        <v>566</v>
      </c>
      <c r="D110" s="408" t="s">
        <v>661</v>
      </c>
      <c r="E110" s="348"/>
      <c r="F110" s="114" t="s">
        <v>39</v>
      </c>
      <c r="G110" s="66">
        <v>0.57999999999999996</v>
      </c>
      <c r="H110" s="348"/>
      <c r="I110" s="415"/>
      <c r="J110" s="126" t="s">
        <v>32</v>
      </c>
      <c r="K110" s="117" t="s">
        <v>32</v>
      </c>
      <c r="L110" s="126" t="s">
        <v>32</v>
      </c>
      <c r="M110" s="117">
        <v>2015</v>
      </c>
      <c r="N110" s="16">
        <v>2023</v>
      </c>
      <c r="O110" s="16">
        <v>2025</v>
      </c>
      <c r="P110" s="72" t="s">
        <v>564</v>
      </c>
      <c r="Q110" s="118" t="s">
        <v>253</v>
      </c>
      <c r="R110" s="17">
        <f t="shared" si="6"/>
        <v>2040</v>
      </c>
      <c r="S110" s="16" t="s">
        <v>63</v>
      </c>
      <c r="T110" s="16"/>
      <c r="U110" s="17">
        <f t="shared" si="8"/>
        <v>2040</v>
      </c>
      <c r="V110" s="400"/>
      <c r="W110" s="400"/>
      <c r="X110" s="400"/>
      <c r="Y110" s="400"/>
    </row>
    <row r="111" spans="1:25" s="2" customFormat="1" ht="30.2" customHeight="1" x14ac:dyDescent="0.2">
      <c r="A111" s="407"/>
      <c r="B111" s="407"/>
      <c r="C111" s="16" t="s">
        <v>573</v>
      </c>
      <c r="D111" s="408"/>
      <c r="E111" s="348"/>
      <c r="F111" s="114" t="s">
        <v>39</v>
      </c>
      <c r="G111" s="66">
        <v>0.57999999999999996</v>
      </c>
      <c r="H111" s="348"/>
      <c r="I111" s="415"/>
      <c r="J111" s="126">
        <v>1.4</v>
      </c>
      <c r="K111" s="117">
        <v>32</v>
      </c>
      <c r="L111" s="117">
        <v>4</v>
      </c>
      <c r="M111" s="117">
        <v>2015</v>
      </c>
      <c r="N111" s="16">
        <v>2023</v>
      </c>
      <c r="O111" s="16">
        <v>2025</v>
      </c>
      <c r="P111" s="72" t="s">
        <v>564</v>
      </c>
      <c r="Q111" s="118" t="s">
        <v>253</v>
      </c>
      <c r="R111" s="17">
        <f t="shared" si="6"/>
        <v>2040</v>
      </c>
      <c r="S111" s="16" t="s">
        <v>63</v>
      </c>
      <c r="T111" s="16"/>
      <c r="U111" s="17">
        <f t="shared" si="8"/>
        <v>2040</v>
      </c>
      <c r="V111" s="400"/>
      <c r="W111" s="400"/>
      <c r="X111" s="400"/>
      <c r="Y111" s="400"/>
    </row>
    <row r="112" spans="1:25" s="2" customFormat="1" ht="30.2" customHeight="1" x14ac:dyDescent="0.2">
      <c r="A112" s="407"/>
      <c r="B112" s="407"/>
      <c r="C112" s="119" t="s">
        <v>662</v>
      </c>
      <c r="D112" s="331" t="s">
        <v>663</v>
      </c>
      <c r="E112" s="348"/>
      <c r="F112" s="114" t="s">
        <v>39</v>
      </c>
      <c r="G112" s="66">
        <v>0.57999999999999996</v>
      </c>
      <c r="H112" s="348"/>
      <c r="I112" s="415"/>
      <c r="J112" s="126">
        <v>0.2</v>
      </c>
      <c r="K112" s="117">
        <v>57</v>
      </c>
      <c r="L112" s="117">
        <v>5</v>
      </c>
      <c r="M112" s="117">
        <v>2015</v>
      </c>
      <c r="N112" s="16">
        <v>2023</v>
      </c>
      <c r="O112" s="16">
        <v>2025</v>
      </c>
      <c r="P112" s="72" t="s">
        <v>564</v>
      </c>
      <c r="Q112" s="118" t="s">
        <v>257</v>
      </c>
      <c r="R112" s="17">
        <f t="shared" si="6"/>
        <v>2040</v>
      </c>
      <c r="S112" s="16" t="s">
        <v>63</v>
      </c>
      <c r="T112" s="16"/>
      <c r="U112" s="17">
        <f t="shared" si="8"/>
        <v>2040</v>
      </c>
      <c r="V112" s="400"/>
      <c r="W112" s="400"/>
      <c r="X112" s="400"/>
      <c r="Y112" s="400"/>
    </row>
    <row r="113" spans="1:25" s="2" customFormat="1" ht="30.2" customHeight="1" x14ac:dyDescent="0.2">
      <c r="A113" s="407"/>
      <c r="B113" s="407"/>
      <c r="C113" s="119" t="s">
        <v>573</v>
      </c>
      <c r="D113" s="331"/>
      <c r="E113" s="348"/>
      <c r="F113" s="114" t="s">
        <v>39</v>
      </c>
      <c r="G113" s="66">
        <v>0.57999999999999996</v>
      </c>
      <c r="H113" s="348"/>
      <c r="I113" s="415"/>
      <c r="J113" s="126">
        <v>0.6</v>
      </c>
      <c r="K113" s="117">
        <v>32</v>
      </c>
      <c r="L113" s="117">
        <v>4</v>
      </c>
      <c r="M113" s="117">
        <v>2015</v>
      </c>
      <c r="N113" s="16">
        <v>2023</v>
      </c>
      <c r="O113" s="16">
        <v>2025</v>
      </c>
      <c r="P113" s="72" t="s">
        <v>564</v>
      </c>
      <c r="Q113" s="118" t="s">
        <v>257</v>
      </c>
      <c r="R113" s="17">
        <f t="shared" si="6"/>
        <v>2040</v>
      </c>
      <c r="S113" s="16" t="s">
        <v>63</v>
      </c>
      <c r="T113" s="16"/>
      <c r="U113" s="17">
        <f t="shared" si="8"/>
        <v>2040</v>
      </c>
      <c r="V113" s="400"/>
      <c r="W113" s="400"/>
      <c r="X113" s="400"/>
      <c r="Y113" s="400"/>
    </row>
    <row r="114" spans="1:25" s="2" customFormat="1" ht="30.2" customHeight="1" x14ac:dyDescent="0.2">
      <c r="A114" s="407"/>
      <c r="B114" s="407"/>
      <c r="C114" s="16" t="s">
        <v>662</v>
      </c>
      <c r="D114" s="408" t="s">
        <v>664</v>
      </c>
      <c r="E114" s="348"/>
      <c r="F114" s="114" t="s">
        <v>39</v>
      </c>
      <c r="G114" s="66">
        <v>0.57999999999999996</v>
      </c>
      <c r="H114" s="348"/>
      <c r="I114" s="415"/>
      <c r="J114" s="126">
        <v>6.2</v>
      </c>
      <c r="K114" s="117">
        <v>32</v>
      </c>
      <c r="L114" s="117">
        <v>4</v>
      </c>
      <c r="M114" s="117">
        <v>2015</v>
      </c>
      <c r="N114" s="16">
        <v>2023</v>
      </c>
      <c r="O114" s="16">
        <v>2025</v>
      </c>
      <c r="P114" s="72" t="s">
        <v>564</v>
      </c>
      <c r="Q114" s="118" t="s">
        <v>257</v>
      </c>
      <c r="R114" s="17">
        <f t="shared" si="6"/>
        <v>2040</v>
      </c>
      <c r="S114" s="16" t="s">
        <v>63</v>
      </c>
      <c r="T114" s="16"/>
      <c r="U114" s="17">
        <f t="shared" si="8"/>
        <v>2040</v>
      </c>
      <c r="V114" s="400"/>
      <c r="W114" s="400"/>
      <c r="X114" s="400"/>
      <c r="Y114" s="400"/>
    </row>
    <row r="115" spans="1:25" s="2" customFormat="1" ht="30.2" customHeight="1" x14ac:dyDescent="0.2">
      <c r="A115" s="407"/>
      <c r="B115" s="407"/>
      <c r="C115" s="16" t="s">
        <v>573</v>
      </c>
      <c r="D115" s="408"/>
      <c r="E115" s="348"/>
      <c r="F115" s="114" t="s">
        <v>39</v>
      </c>
      <c r="G115" s="66">
        <v>0.57999999999999996</v>
      </c>
      <c r="H115" s="348"/>
      <c r="I115" s="415"/>
      <c r="J115" s="126">
        <v>1.4</v>
      </c>
      <c r="K115" s="117">
        <v>32</v>
      </c>
      <c r="L115" s="117">
        <v>4</v>
      </c>
      <c r="M115" s="117">
        <v>2015</v>
      </c>
      <c r="N115" s="16">
        <v>2023</v>
      </c>
      <c r="O115" s="16">
        <v>2025</v>
      </c>
      <c r="P115" s="72" t="s">
        <v>564</v>
      </c>
      <c r="Q115" s="118" t="s">
        <v>257</v>
      </c>
      <c r="R115" s="17">
        <f t="shared" si="6"/>
        <v>2040</v>
      </c>
      <c r="S115" s="16" t="s">
        <v>63</v>
      </c>
      <c r="T115" s="16"/>
      <c r="U115" s="17">
        <f t="shared" si="8"/>
        <v>2040</v>
      </c>
      <c r="V115" s="400"/>
      <c r="W115" s="400"/>
      <c r="X115" s="400"/>
      <c r="Y115" s="400"/>
    </row>
    <row r="116" spans="1:25" s="2" customFormat="1" ht="30.2" customHeight="1" x14ac:dyDescent="0.2">
      <c r="A116" s="407"/>
      <c r="B116" s="407"/>
      <c r="C116" s="16" t="s">
        <v>565</v>
      </c>
      <c r="D116" s="408" t="s">
        <v>665</v>
      </c>
      <c r="E116" s="348"/>
      <c r="F116" s="114" t="s">
        <v>39</v>
      </c>
      <c r="G116" s="66">
        <v>0.57999999999999996</v>
      </c>
      <c r="H116" s="348"/>
      <c r="I116" s="415"/>
      <c r="J116" s="126" t="s">
        <v>32</v>
      </c>
      <c r="K116" s="117" t="s">
        <v>32</v>
      </c>
      <c r="L116" s="126" t="s">
        <v>32</v>
      </c>
      <c r="M116" s="117">
        <v>2015</v>
      </c>
      <c r="N116" s="16">
        <v>2023</v>
      </c>
      <c r="O116" s="16">
        <v>2025</v>
      </c>
      <c r="P116" s="72" t="s">
        <v>564</v>
      </c>
      <c r="Q116" s="118" t="s">
        <v>257</v>
      </c>
      <c r="R116" s="17">
        <f t="shared" si="6"/>
        <v>2040</v>
      </c>
      <c r="S116" s="16" t="s">
        <v>63</v>
      </c>
      <c r="T116" s="16"/>
      <c r="U116" s="17">
        <f t="shared" si="8"/>
        <v>2040</v>
      </c>
      <c r="V116" s="400"/>
      <c r="W116" s="400"/>
      <c r="X116" s="400"/>
      <c r="Y116" s="400"/>
    </row>
    <row r="117" spans="1:25" s="2" customFormat="1" ht="30.2" customHeight="1" x14ac:dyDescent="0.2">
      <c r="A117" s="407"/>
      <c r="B117" s="407"/>
      <c r="C117" s="16" t="s">
        <v>573</v>
      </c>
      <c r="D117" s="408"/>
      <c r="E117" s="348"/>
      <c r="F117" s="114" t="s">
        <v>39</v>
      </c>
      <c r="G117" s="66">
        <v>0.57999999999999996</v>
      </c>
      <c r="H117" s="348"/>
      <c r="I117" s="415"/>
      <c r="J117" s="126">
        <v>1.5</v>
      </c>
      <c r="K117" s="117">
        <v>32</v>
      </c>
      <c r="L117" s="117">
        <v>4</v>
      </c>
      <c r="M117" s="117">
        <v>2015</v>
      </c>
      <c r="N117" s="16">
        <v>2023</v>
      </c>
      <c r="O117" s="16">
        <v>2025</v>
      </c>
      <c r="P117" s="72" t="s">
        <v>564</v>
      </c>
      <c r="Q117" s="118" t="s">
        <v>257</v>
      </c>
      <c r="R117" s="17">
        <f t="shared" si="6"/>
        <v>2040</v>
      </c>
      <c r="S117" s="16" t="s">
        <v>63</v>
      </c>
      <c r="T117" s="16"/>
      <c r="U117" s="17">
        <f t="shared" si="8"/>
        <v>2040</v>
      </c>
      <c r="V117" s="400"/>
      <c r="W117" s="400"/>
      <c r="X117" s="400"/>
      <c r="Y117" s="400"/>
    </row>
    <row r="118" spans="1:25" s="2" customFormat="1" ht="30.2" customHeight="1" x14ac:dyDescent="0.2">
      <c r="A118" s="407"/>
      <c r="B118" s="407"/>
      <c r="C118" s="66" t="s">
        <v>565</v>
      </c>
      <c r="D118" s="121" t="s">
        <v>666</v>
      </c>
      <c r="E118" s="348"/>
      <c r="F118" s="114" t="s">
        <v>39</v>
      </c>
      <c r="G118" s="66">
        <v>0.57999999999999996</v>
      </c>
      <c r="H118" s="348"/>
      <c r="I118" s="415"/>
      <c r="J118" s="126" t="s">
        <v>32</v>
      </c>
      <c r="K118" s="117" t="s">
        <v>32</v>
      </c>
      <c r="L118" s="126" t="s">
        <v>32</v>
      </c>
      <c r="M118" s="117">
        <v>2015</v>
      </c>
      <c r="N118" s="16">
        <v>2023</v>
      </c>
      <c r="O118" s="16">
        <v>2025</v>
      </c>
      <c r="P118" s="72" t="s">
        <v>564</v>
      </c>
      <c r="Q118" s="118" t="s">
        <v>257</v>
      </c>
      <c r="R118" s="17">
        <f t="shared" si="6"/>
        <v>2040</v>
      </c>
      <c r="S118" s="16" t="s">
        <v>63</v>
      </c>
      <c r="T118" s="16"/>
      <c r="U118" s="17">
        <f t="shared" si="8"/>
        <v>2040</v>
      </c>
      <c r="V118" s="400"/>
      <c r="W118" s="400"/>
      <c r="X118" s="400"/>
      <c r="Y118" s="400"/>
    </row>
    <row r="119" spans="1:25" s="2" customFormat="1" ht="30.2" customHeight="1" x14ac:dyDescent="0.2">
      <c r="A119" s="348">
        <v>11</v>
      </c>
      <c r="B119" s="348" t="s">
        <v>667</v>
      </c>
      <c r="C119" s="124" t="s">
        <v>575</v>
      </c>
      <c r="D119" s="408" t="s">
        <v>668</v>
      </c>
      <c r="E119" s="415" t="s">
        <v>659</v>
      </c>
      <c r="F119" s="114" t="s">
        <v>39</v>
      </c>
      <c r="G119" s="66">
        <v>2.2000000000000002</v>
      </c>
      <c r="H119" s="416">
        <v>1.6</v>
      </c>
      <c r="I119" s="416">
        <v>30</v>
      </c>
      <c r="J119" s="126">
        <v>60.9</v>
      </c>
      <c r="K119" s="117">
        <v>32</v>
      </c>
      <c r="L119" s="117">
        <v>4</v>
      </c>
      <c r="M119" s="117">
        <v>2015</v>
      </c>
      <c r="N119" s="16">
        <v>2024</v>
      </c>
      <c r="O119" s="16">
        <v>2025</v>
      </c>
      <c r="P119" s="72" t="s">
        <v>564</v>
      </c>
      <c r="Q119" s="118" t="s">
        <v>257</v>
      </c>
      <c r="R119" s="17">
        <f t="shared" si="6"/>
        <v>2040</v>
      </c>
      <c r="S119" s="16" t="s">
        <v>63</v>
      </c>
      <c r="T119" s="16"/>
      <c r="U119" s="17">
        <f t="shared" si="8"/>
        <v>2040</v>
      </c>
      <c r="V119" s="399">
        <v>21</v>
      </c>
      <c r="W119" s="399">
        <v>8</v>
      </c>
      <c r="X119" s="399">
        <v>29</v>
      </c>
      <c r="Y119" s="399" t="s">
        <v>7003</v>
      </c>
    </row>
    <row r="120" spans="1:25" s="2" customFormat="1" ht="30.2" customHeight="1" x14ac:dyDescent="0.2">
      <c r="A120" s="348"/>
      <c r="B120" s="348"/>
      <c r="C120" s="124" t="s">
        <v>669</v>
      </c>
      <c r="D120" s="408"/>
      <c r="E120" s="415"/>
      <c r="F120" s="114" t="s">
        <v>39</v>
      </c>
      <c r="G120" s="66">
        <v>2.2000000000000002</v>
      </c>
      <c r="H120" s="416"/>
      <c r="I120" s="416"/>
      <c r="J120" s="126">
        <v>6</v>
      </c>
      <c r="K120" s="117">
        <v>32</v>
      </c>
      <c r="L120" s="117">
        <v>4</v>
      </c>
      <c r="M120" s="117">
        <v>2015</v>
      </c>
      <c r="N120" s="16">
        <v>2024</v>
      </c>
      <c r="O120" s="16">
        <v>2025</v>
      </c>
      <c r="P120" s="72" t="s">
        <v>564</v>
      </c>
      <c r="Q120" s="118" t="s">
        <v>257</v>
      </c>
      <c r="R120" s="17">
        <f t="shared" si="6"/>
        <v>2040</v>
      </c>
      <c r="S120" s="16" t="s">
        <v>63</v>
      </c>
      <c r="T120" s="16"/>
      <c r="U120" s="17">
        <f t="shared" si="8"/>
        <v>2040</v>
      </c>
      <c r="V120" s="399"/>
      <c r="W120" s="399"/>
      <c r="X120" s="399"/>
      <c r="Y120" s="399"/>
    </row>
    <row r="121" spans="1:25" s="2" customFormat="1" ht="30.2" customHeight="1" x14ac:dyDescent="0.2">
      <c r="A121" s="348"/>
      <c r="B121" s="348"/>
      <c r="C121" s="124" t="s">
        <v>670</v>
      </c>
      <c r="D121" s="408" t="s">
        <v>671</v>
      </c>
      <c r="E121" s="415"/>
      <c r="F121" s="114" t="s">
        <v>39</v>
      </c>
      <c r="G121" s="66">
        <v>2.2000000000000002</v>
      </c>
      <c r="H121" s="416"/>
      <c r="I121" s="416"/>
      <c r="J121" s="126">
        <v>56.3</v>
      </c>
      <c r="K121" s="117">
        <v>32</v>
      </c>
      <c r="L121" s="117">
        <v>4</v>
      </c>
      <c r="M121" s="117">
        <v>2015</v>
      </c>
      <c r="N121" s="16">
        <v>2024</v>
      </c>
      <c r="O121" s="16">
        <v>2025</v>
      </c>
      <c r="P121" s="72" t="s">
        <v>564</v>
      </c>
      <c r="Q121" s="118" t="s">
        <v>257</v>
      </c>
      <c r="R121" s="17">
        <f t="shared" si="6"/>
        <v>2040</v>
      </c>
      <c r="S121" s="16" t="s">
        <v>63</v>
      </c>
      <c r="T121" s="16"/>
      <c r="U121" s="17">
        <f t="shared" si="8"/>
        <v>2040</v>
      </c>
      <c r="V121" s="399"/>
      <c r="W121" s="399"/>
      <c r="X121" s="399"/>
      <c r="Y121" s="399"/>
    </row>
    <row r="122" spans="1:25" s="2" customFormat="1" ht="30.2" customHeight="1" x14ac:dyDescent="0.2">
      <c r="A122" s="348"/>
      <c r="B122" s="348"/>
      <c r="C122" s="124" t="s">
        <v>652</v>
      </c>
      <c r="D122" s="408"/>
      <c r="E122" s="415"/>
      <c r="F122" s="114" t="s">
        <v>39</v>
      </c>
      <c r="G122" s="66">
        <v>2.2000000000000002</v>
      </c>
      <c r="H122" s="416"/>
      <c r="I122" s="416"/>
      <c r="J122" s="126">
        <v>5.0999999999999996</v>
      </c>
      <c r="K122" s="117">
        <v>32</v>
      </c>
      <c r="L122" s="117">
        <v>4</v>
      </c>
      <c r="M122" s="117">
        <v>2015</v>
      </c>
      <c r="N122" s="16">
        <v>2024</v>
      </c>
      <c r="O122" s="16">
        <v>2025</v>
      </c>
      <c r="P122" s="72" t="s">
        <v>564</v>
      </c>
      <c r="Q122" s="118" t="s">
        <v>257</v>
      </c>
      <c r="R122" s="17">
        <f t="shared" si="6"/>
        <v>2040</v>
      </c>
      <c r="S122" s="16" t="s">
        <v>63</v>
      </c>
      <c r="T122" s="16"/>
      <c r="U122" s="17">
        <f t="shared" si="8"/>
        <v>2040</v>
      </c>
      <c r="V122" s="399"/>
      <c r="W122" s="399"/>
      <c r="X122" s="399"/>
      <c r="Y122" s="399"/>
    </row>
    <row r="123" spans="1:25" s="2" customFormat="1" ht="30.2" customHeight="1" x14ac:dyDescent="0.2">
      <c r="A123" s="348">
        <v>12</v>
      </c>
      <c r="B123" s="348" t="s">
        <v>673</v>
      </c>
      <c r="C123" s="124" t="s">
        <v>575</v>
      </c>
      <c r="D123" s="408" t="s">
        <v>674</v>
      </c>
      <c r="E123" s="415" t="s">
        <v>672</v>
      </c>
      <c r="F123" s="114" t="s">
        <v>39</v>
      </c>
      <c r="G123" s="66">
        <v>2.2000000000000002</v>
      </c>
      <c r="H123" s="416">
        <v>1.6</v>
      </c>
      <c r="I123" s="416">
        <v>30</v>
      </c>
      <c r="J123" s="126">
        <v>56.3</v>
      </c>
      <c r="K123" s="117">
        <v>32</v>
      </c>
      <c r="L123" s="117">
        <v>4</v>
      </c>
      <c r="M123" s="117">
        <v>2015</v>
      </c>
      <c r="N123" s="16">
        <v>2024</v>
      </c>
      <c r="O123" s="16">
        <v>2025</v>
      </c>
      <c r="P123" s="72" t="s">
        <v>564</v>
      </c>
      <c r="Q123" s="118" t="s">
        <v>257</v>
      </c>
      <c r="R123" s="17">
        <f t="shared" si="6"/>
        <v>2040</v>
      </c>
      <c r="S123" s="16" t="s">
        <v>63</v>
      </c>
      <c r="T123" s="16"/>
      <c r="U123" s="17">
        <f t="shared" si="8"/>
        <v>2040</v>
      </c>
      <c r="V123" s="399">
        <v>11</v>
      </c>
      <c r="W123" s="399">
        <v>1</v>
      </c>
      <c r="X123" s="399">
        <v>12</v>
      </c>
      <c r="Y123" s="399" t="s">
        <v>7003</v>
      </c>
    </row>
    <row r="124" spans="1:25" s="2" customFormat="1" ht="30.2" customHeight="1" x14ac:dyDescent="0.2">
      <c r="A124" s="348"/>
      <c r="B124" s="348"/>
      <c r="C124" s="124" t="s">
        <v>573</v>
      </c>
      <c r="D124" s="408"/>
      <c r="E124" s="415"/>
      <c r="F124" s="114" t="s">
        <v>39</v>
      </c>
      <c r="G124" s="66">
        <v>2.2000000000000002</v>
      </c>
      <c r="H124" s="416"/>
      <c r="I124" s="416"/>
      <c r="J124" s="126">
        <v>6.3</v>
      </c>
      <c r="K124" s="117">
        <v>32</v>
      </c>
      <c r="L124" s="117">
        <v>4</v>
      </c>
      <c r="M124" s="117">
        <v>2015</v>
      </c>
      <c r="N124" s="16">
        <v>2024</v>
      </c>
      <c r="O124" s="16">
        <v>2025</v>
      </c>
      <c r="P124" s="72" t="s">
        <v>564</v>
      </c>
      <c r="Q124" s="118" t="s">
        <v>257</v>
      </c>
      <c r="R124" s="17">
        <f t="shared" si="6"/>
        <v>2040</v>
      </c>
      <c r="S124" s="16" t="s">
        <v>63</v>
      </c>
      <c r="T124" s="16"/>
      <c r="U124" s="17">
        <f t="shared" si="8"/>
        <v>2040</v>
      </c>
      <c r="V124" s="399"/>
      <c r="W124" s="399"/>
      <c r="X124" s="399"/>
      <c r="Y124" s="399"/>
    </row>
    <row r="125" spans="1:25" s="2" customFormat="1" ht="30.2" customHeight="1" x14ac:dyDescent="0.2">
      <c r="A125" s="348"/>
      <c r="B125" s="348"/>
      <c r="C125" s="124" t="s">
        <v>565</v>
      </c>
      <c r="D125" s="408" t="s">
        <v>675</v>
      </c>
      <c r="E125" s="415"/>
      <c r="F125" s="114" t="s">
        <v>39</v>
      </c>
      <c r="G125" s="66">
        <v>2.2000000000000002</v>
      </c>
      <c r="H125" s="416"/>
      <c r="I125" s="416"/>
      <c r="J125" s="126">
        <v>58.2</v>
      </c>
      <c r="K125" s="117">
        <v>32</v>
      </c>
      <c r="L125" s="117">
        <v>4</v>
      </c>
      <c r="M125" s="117">
        <v>2015</v>
      </c>
      <c r="N125" s="16">
        <v>2024</v>
      </c>
      <c r="O125" s="16">
        <v>2025</v>
      </c>
      <c r="P125" s="72" t="s">
        <v>564</v>
      </c>
      <c r="Q125" s="118" t="s">
        <v>257</v>
      </c>
      <c r="R125" s="17">
        <f t="shared" si="6"/>
        <v>2040</v>
      </c>
      <c r="S125" s="16" t="s">
        <v>63</v>
      </c>
      <c r="T125" s="16"/>
      <c r="U125" s="17">
        <f t="shared" si="8"/>
        <v>2040</v>
      </c>
      <c r="V125" s="399"/>
      <c r="W125" s="399"/>
      <c r="X125" s="399"/>
      <c r="Y125" s="399"/>
    </row>
    <row r="126" spans="1:25" s="2" customFormat="1" ht="30.2" customHeight="1" x14ac:dyDescent="0.2">
      <c r="A126" s="348"/>
      <c r="B126" s="348"/>
      <c r="C126" s="124" t="s">
        <v>652</v>
      </c>
      <c r="D126" s="408"/>
      <c r="E126" s="415"/>
      <c r="F126" s="114" t="s">
        <v>39</v>
      </c>
      <c r="G126" s="66">
        <v>2.2000000000000002</v>
      </c>
      <c r="H126" s="416"/>
      <c r="I126" s="416"/>
      <c r="J126" s="126">
        <v>5.7</v>
      </c>
      <c r="K126" s="117">
        <v>32</v>
      </c>
      <c r="L126" s="117">
        <v>4</v>
      </c>
      <c r="M126" s="117">
        <v>2015</v>
      </c>
      <c r="N126" s="16">
        <v>2024</v>
      </c>
      <c r="O126" s="16">
        <v>2025</v>
      </c>
      <c r="P126" s="72" t="s">
        <v>564</v>
      </c>
      <c r="Q126" s="118" t="s">
        <v>257</v>
      </c>
      <c r="R126" s="17">
        <f t="shared" si="6"/>
        <v>2040</v>
      </c>
      <c r="S126" s="16" t="s">
        <v>63</v>
      </c>
      <c r="T126" s="16"/>
      <c r="U126" s="17">
        <f t="shared" si="8"/>
        <v>2040</v>
      </c>
      <c r="V126" s="399"/>
      <c r="W126" s="399"/>
      <c r="X126" s="399"/>
      <c r="Y126" s="399"/>
    </row>
    <row r="127" spans="1:25" s="2" customFormat="1" ht="30.2" customHeight="1" x14ac:dyDescent="0.2">
      <c r="A127" s="348">
        <v>13</v>
      </c>
      <c r="B127" s="348" t="s">
        <v>676</v>
      </c>
      <c r="C127" s="72" t="s">
        <v>599</v>
      </c>
      <c r="D127" s="408" t="s">
        <v>677</v>
      </c>
      <c r="E127" s="415" t="s">
        <v>678</v>
      </c>
      <c r="F127" s="114" t="s">
        <v>39</v>
      </c>
      <c r="G127" s="66">
        <v>1.2</v>
      </c>
      <c r="H127" s="416">
        <v>0.3</v>
      </c>
      <c r="I127" s="414" t="s">
        <v>679</v>
      </c>
      <c r="J127" s="126">
        <v>14.4</v>
      </c>
      <c r="K127" s="117">
        <v>89</v>
      </c>
      <c r="L127" s="117">
        <v>5</v>
      </c>
      <c r="M127" s="117">
        <v>2015</v>
      </c>
      <c r="N127" s="16">
        <v>2021</v>
      </c>
      <c r="O127" s="16">
        <v>2025</v>
      </c>
      <c r="P127" s="72" t="s">
        <v>252</v>
      </c>
      <c r="Q127" s="113" t="s">
        <v>680</v>
      </c>
      <c r="R127" s="17">
        <f t="shared" si="6"/>
        <v>2035</v>
      </c>
      <c r="S127" s="16" t="s">
        <v>63</v>
      </c>
      <c r="T127" s="16"/>
      <c r="U127" s="112">
        <f t="shared" si="8"/>
        <v>2035</v>
      </c>
      <c r="V127" s="399">
        <v>87</v>
      </c>
      <c r="W127" s="399">
        <v>156</v>
      </c>
      <c r="X127" s="399">
        <v>243</v>
      </c>
      <c r="Y127" s="399" t="s">
        <v>7003</v>
      </c>
    </row>
    <row r="128" spans="1:25" s="2" customFormat="1" ht="30.2" customHeight="1" x14ac:dyDescent="0.2">
      <c r="A128" s="348"/>
      <c r="B128" s="348"/>
      <c r="C128" s="412" t="s">
        <v>565</v>
      </c>
      <c r="D128" s="408"/>
      <c r="E128" s="415"/>
      <c r="F128" s="114" t="s">
        <v>39</v>
      </c>
      <c r="G128" s="66">
        <v>1.2</v>
      </c>
      <c r="H128" s="416"/>
      <c r="I128" s="414"/>
      <c r="J128" s="126">
        <v>1.1000000000000001</v>
      </c>
      <c r="K128" s="117">
        <v>89</v>
      </c>
      <c r="L128" s="117">
        <v>5</v>
      </c>
      <c r="M128" s="117">
        <v>2015</v>
      </c>
      <c r="N128" s="16">
        <v>2021</v>
      </c>
      <c r="O128" s="16">
        <v>2025</v>
      </c>
      <c r="P128" s="72" t="s">
        <v>252</v>
      </c>
      <c r="Q128" s="113" t="s">
        <v>680</v>
      </c>
      <c r="R128" s="17">
        <f t="shared" si="6"/>
        <v>2035</v>
      </c>
      <c r="S128" s="16" t="s">
        <v>63</v>
      </c>
      <c r="T128" s="16"/>
      <c r="U128" s="112">
        <f t="shared" si="8"/>
        <v>2035</v>
      </c>
      <c r="V128" s="399"/>
      <c r="W128" s="399"/>
      <c r="X128" s="399"/>
      <c r="Y128" s="399"/>
    </row>
    <row r="129" spans="1:25" s="2" customFormat="1" ht="30.2" customHeight="1" x14ac:dyDescent="0.2">
      <c r="A129" s="348"/>
      <c r="B129" s="348"/>
      <c r="C129" s="412"/>
      <c r="D129" s="408"/>
      <c r="E129" s="415"/>
      <c r="F129" s="114" t="s">
        <v>39</v>
      </c>
      <c r="G129" s="66">
        <v>1.2</v>
      </c>
      <c r="H129" s="416"/>
      <c r="I129" s="414"/>
      <c r="J129" s="126">
        <v>8.1</v>
      </c>
      <c r="K129" s="117">
        <v>89</v>
      </c>
      <c r="L129" s="117">
        <v>5</v>
      </c>
      <c r="M129" s="117">
        <v>2015</v>
      </c>
      <c r="N129" s="16">
        <v>2021</v>
      </c>
      <c r="O129" s="16">
        <v>2025</v>
      </c>
      <c r="P129" s="72" t="s">
        <v>252</v>
      </c>
      <c r="Q129" s="113" t="s">
        <v>680</v>
      </c>
      <c r="R129" s="17">
        <f t="shared" si="6"/>
        <v>2035</v>
      </c>
      <c r="S129" s="16" t="s">
        <v>63</v>
      </c>
      <c r="T129" s="16"/>
      <c r="U129" s="112">
        <f t="shared" si="8"/>
        <v>2035</v>
      </c>
      <c r="V129" s="399"/>
      <c r="W129" s="399"/>
      <c r="X129" s="399"/>
      <c r="Y129" s="399"/>
    </row>
    <row r="130" spans="1:25" s="2" customFormat="1" ht="30.2" customHeight="1" x14ac:dyDescent="0.2">
      <c r="A130" s="348"/>
      <c r="B130" s="348"/>
      <c r="C130" s="412"/>
      <c r="D130" s="408"/>
      <c r="E130" s="415"/>
      <c r="F130" s="114" t="s">
        <v>39</v>
      </c>
      <c r="G130" s="66">
        <v>1.2</v>
      </c>
      <c r="H130" s="416"/>
      <c r="I130" s="414"/>
      <c r="J130" s="126">
        <v>0.7</v>
      </c>
      <c r="K130" s="117">
        <v>57</v>
      </c>
      <c r="L130" s="117">
        <v>4</v>
      </c>
      <c r="M130" s="117">
        <v>2015</v>
      </c>
      <c r="N130" s="16">
        <v>2021</v>
      </c>
      <c r="O130" s="16">
        <v>2025</v>
      </c>
      <c r="P130" s="72" t="s">
        <v>252</v>
      </c>
      <c r="Q130" s="113" t="s">
        <v>680</v>
      </c>
      <c r="R130" s="17">
        <f t="shared" si="6"/>
        <v>2035</v>
      </c>
      <c r="S130" s="16" t="s">
        <v>63</v>
      </c>
      <c r="T130" s="16"/>
      <c r="U130" s="112">
        <f t="shared" si="8"/>
        <v>2035</v>
      </c>
      <c r="V130" s="399"/>
      <c r="W130" s="399"/>
      <c r="X130" s="399"/>
      <c r="Y130" s="399"/>
    </row>
    <row r="131" spans="1:25" s="2" customFormat="1" ht="30.2" customHeight="1" x14ac:dyDescent="0.2">
      <c r="A131" s="348"/>
      <c r="B131" s="348"/>
      <c r="C131" s="412"/>
      <c r="D131" s="408"/>
      <c r="E131" s="415"/>
      <c r="F131" s="114" t="s">
        <v>39</v>
      </c>
      <c r="G131" s="66">
        <v>1.2</v>
      </c>
      <c r="H131" s="416"/>
      <c r="I131" s="414"/>
      <c r="J131" s="126">
        <v>0.6</v>
      </c>
      <c r="K131" s="117">
        <v>32</v>
      </c>
      <c r="L131" s="117">
        <v>4</v>
      </c>
      <c r="M131" s="117">
        <v>2015</v>
      </c>
      <c r="N131" s="16">
        <v>2021</v>
      </c>
      <c r="O131" s="16">
        <v>2025</v>
      </c>
      <c r="P131" s="72" t="s">
        <v>252</v>
      </c>
      <c r="Q131" s="113" t="s">
        <v>680</v>
      </c>
      <c r="R131" s="17">
        <f t="shared" si="6"/>
        <v>2035</v>
      </c>
      <c r="S131" s="16" t="s">
        <v>63</v>
      </c>
      <c r="T131" s="16"/>
      <c r="U131" s="112">
        <f t="shared" si="8"/>
        <v>2035</v>
      </c>
      <c r="V131" s="399"/>
      <c r="W131" s="399"/>
      <c r="X131" s="399"/>
      <c r="Y131" s="399"/>
    </row>
    <row r="132" spans="1:25" s="2" customFormat="1" ht="30.2" customHeight="1" x14ac:dyDescent="0.2">
      <c r="A132" s="348">
        <v>14</v>
      </c>
      <c r="B132" s="348" t="s">
        <v>682</v>
      </c>
      <c r="C132" s="411" t="s">
        <v>566</v>
      </c>
      <c r="D132" s="393" t="s">
        <v>683</v>
      </c>
      <c r="E132" s="415" t="s">
        <v>684</v>
      </c>
      <c r="F132" s="114" t="s">
        <v>62</v>
      </c>
      <c r="G132" s="66">
        <v>0.57999999999999996</v>
      </c>
      <c r="H132" s="416">
        <v>0.2</v>
      </c>
      <c r="I132" s="416">
        <v>38</v>
      </c>
      <c r="J132" s="126">
        <v>2.9</v>
      </c>
      <c r="K132" s="117">
        <v>57</v>
      </c>
      <c r="L132" s="117">
        <v>4</v>
      </c>
      <c r="M132" s="117">
        <v>2015</v>
      </c>
      <c r="N132" s="16">
        <v>2021</v>
      </c>
      <c r="O132" s="16">
        <v>2025</v>
      </c>
      <c r="P132" s="114" t="s">
        <v>564</v>
      </c>
      <c r="Q132" s="118" t="s">
        <v>83</v>
      </c>
      <c r="R132" s="17">
        <f t="shared" si="6"/>
        <v>2040</v>
      </c>
      <c r="S132" s="16" t="s">
        <v>63</v>
      </c>
      <c r="T132" s="16"/>
      <c r="U132" s="17">
        <f t="shared" ref="U132:U146" si="9">IFERROR(IF(S132="",R132,S132+T132),R132)</f>
        <v>2040</v>
      </c>
      <c r="V132" s="399">
        <v>117</v>
      </c>
      <c r="W132" s="399">
        <v>208</v>
      </c>
      <c r="X132" s="399">
        <v>325</v>
      </c>
      <c r="Y132" s="399" t="s">
        <v>7003</v>
      </c>
    </row>
    <row r="133" spans="1:25" s="2" customFormat="1" ht="30.2" customHeight="1" x14ac:dyDescent="0.2">
      <c r="A133" s="348"/>
      <c r="B133" s="348"/>
      <c r="C133" s="411"/>
      <c r="D133" s="393"/>
      <c r="E133" s="415"/>
      <c r="F133" s="114" t="s">
        <v>62</v>
      </c>
      <c r="G133" s="66">
        <v>0.57999999999999996</v>
      </c>
      <c r="H133" s="416"/>
      <c r="I133" s="416"/>
      <c r="J133" s="126">
        <v>2.6</v>
      </c>
      <c r="K133" s="117">
        <v>32</v>
      </c>
      <c r="L133" s="117">
        <v>4</v>
      </c>
      <c r="M133" s="117">
        <v>2015</v>
      </c>
      <c r="N133" s="16">
        <v>2021</v>
      </c>
      <c r="O133" s="16">
        <v>2025</v>
      </c>
      <c r="P133" s="114" t="s">
        <v>564</v>
      </c>
      <c r="Q133" s="118" t="s">
        <v>83</v>
      </c>
      <c r="R133" s="17">
        <f t="shared" si="6"/>
        <v>2040</v>
      </c>
      <c r="S133" s="16" t="s">
        <v>63</v>
      </c>
      <c r="T133" s="16"/>
      <c r="U133" s="17">
        <f t="shared" si="9"/>
        <v>2040</v>
      </c>
      <c r="V133" s="399"/>
      <c r="W133" s="399"/>
      <c r="X133" s="399"/>
      <c r="Y133" s="399"/>
    </row>
    <row r="134" spans="1:25" s="2" customFormat="1" ht="30.2" customHeight="1" x14ac:dyDescent="0.2">
      <c r="A134" s="348"/>
      <c r="B134" s="348"/>
      <c r="C134" s="16" t="s">
        <v>566</v>
      </c>
      <c r="D134" s="68" t="s">
        <v>685</v>
      </c>
      <c r="E134" s="415"/>
      <c r="F134" s="114" t="s">
        <v>62</v>
      </c>
      <c r="G134" s="66">
        <v>0.57999999999999996</v>
      </c>
      <c r="H134" s="416"/>
      <c r="I134" s="416"/>
      <c r="J134" s="126">
        <v>11.8</v>
      </c>
      <c r="K134" s="117">
        <v>108</v>
      </c>
      <c r="L134" s="117">
        <v>5</v>
      </c>
      <c r="M134" s="117">
        <v>2015</v>
      </c>
      <c r="N134" s="16">
        <v>2021</v>
      </c>
      <c r="O134" s="16">
        <v>2025</v>
      </c>
      <c r="P134" s="114" t="s">
        <v>564</v>
      </c>
      <c r="Q134" s="118" t="s">
        <v>83</v>
      </c>
      <c r="R134" s="17">
        <f t="shared" si="6"/>
        <v>2040</v>
      </c>
      <c r="S134" s="16" t="s">
        <v>63</v>
      </c>
      <c r="T134" s="16"/>
      <c r="U134" s="17">
        <f t="shared" si="9"/>
        <v>2040</v>
      </c>
      <c r="V134" s="399"/>
      <c r="W134" s="399"/>
      <c r="X134" s="399"/>
      <c r="Y134" s="399"/>
    </row>
    <row r="135" spans="1:25" s="2" customFormat="1" ht="30.2" customHeight="1" x14ac:dyDescent="0.2">
      <c r="A135" s="348"/>
      <c r="B135" s="348"/>
      <c r="C135" s="411" t="s">
        <v>566</v>
      </c>
      <c r="D135" s="393" t="s">
        <v>686</v>
      </c>
      <c r="E135" s="415"/>
      <c r="F135" s="114" t="s">
        <v>62</v>
      </c>
      <c r="G135" s="66">
        <v>0.57999999999999996</v>
      </c>
      <c r="H135" s="416"/>
      <c r="I135" s="416"/>
      <c r="J135" s="126">
        <v>16.8</v>
      </c>
      <c r="K135" s="117">
        <v>57</v>
      </c>
      <c r="L135" s="117">
        <v>4</v>
      </c>
      <c r="M135" s="117">
        <v>2015</v>
      </c>
      <c r="N135" s="16">
        <v>2021</v>
      </c>
      <c r="O135" s="16">
        <v>2025</v>
      </c>
      <c r="P135" s="114" t="s">
        <v>564</v>
      </c>
      <c r="Q135" s="118" t="s">
        <v>83</v>
      </c>
      <c r="R135" s="17">
        <f t="shared" si="6"/>
        <v>2040</v>
      </c>
      <c r="S135" s="16" t="s">
        <v>63</v>
      </c>
      <c r="T135" s="16"/>
      <c r="U135" s="17">
        <f t="shared" si="9"/>
        <v>2040</v>
      </c>
      <c r="V135" s="399"/>
      <c r="W135" s="399"/>
      <c r="X135" s="399"/>
      <c r="Y135" s="399"/>
    </row>
    <row r="136" spans="1:25" s="2" customFormat="1" ht="30.2" customHeight="1" x14ac:dyDescent="0.2">
      <c r="A136" s="348"/>
      <c r="B136" s="348"/>
      <c r="C136" s="411"/>
      <c r="D136" s="393"/>
      <c r="E136" s="415"/>
      <c r="F136" s="114" t="s">
        <v>62</v>
      </c>
      <c r="G136" s="66">
        <v>0.57999999999999996</v>
      </c>
      <c r="H136" s="416"/>
      <c r="I136" s="416"/>
      <c r="J136" s="126">
        <v>1.7</v>
      </c>
      <c r="K136" s="117">
        <v>32</v>
      </c>
      <c r="L136" s="117">
        <v>4</v>
      </c>
      <c r="M136" s="117">
        <v>2015</v>
      </c>
      <c r="N136" s="16">
        <v>2021</v>
      </c>
      <c r="O136" s="16">
        <v>2025</v>
      </c>
      <c r="P136" s="114" t="s">
        <v>564</v>
      </c>
      <c r="Q136" s="118" t="s">
        <v>83</v>
      </c>
      <c r="R136" s="17">
        <f t="shared" si="6"/>
        <v>2040</v>
      </c>
      <c r="S136" s="16" t="s">
        <v>63</v>
      </c>
      <c r="T136" s="16"/>
      <c r="U136" s="17">
        <f t="shared" si="9"/>
        <v>2040</v>
      </c>
      <c r="V136" s="399"/>
      <c r="W136" s="399"/>
      <c r="X136" s="399"/>
      <c r="Y136" s="399"/>
    </row>
    <row r="137" spans="1:25" s="2" customFormat="1" ht="30.2" customHeight="1" x14ac:dyDescent="0.2">
      <c r="A137" s="348"/>
      <c r="B137" s="348"/>
      <c r="C137" s="119" t="s">
        <v>566</v>
      </c>
      <c r="D137" s="68" t="s">
        <v>687</v>
      </c>
      <c r="E137" s="415"/>
      <c r="F137" s="114" t="s">
        <v>62</v>
      </c>
      <c r="G137" s="66">
        <v>0.57999999999999996</v>
      </c>
      <c r="H137" s="416"/>
      <c r="I137" s="416"/>
      <c r="J137" s="126">
        <v>1.4</v>
      </c>
      <c r="K137" s="117">
        <v>57</v>
      </c>
      <c r="L137" s="117">
        <v>4</v>
      </c>
      <c r="M137" s="117">
        <v>2015</v>
      </c>
      <c r="N137" s="16">
        <v>2021</v>
      </c>
      <c r="O137" s="16">
        <v>2025</v>
      </c>
      <c r="P137" s="114" t="s">
        <v>564</v>
      </c>
      <c r="Q137" s="118" t="s">
        <v>83</v>
      </c>
      <c r="R137" s="17">
        <f t="shared" si="6"/>
        <v>2040</v>
      </c>
      <c r="S137" s="16" t="s">
        <v>63</v>
      </c>
      <c r="T137" s="16"/>
      <c r="U137" s="17">
        <f t="shared" si="9"/>
        <v>2040</v>
      </c>
      <c r="V137" s="399"/>
      <c r="W137" s="399"/>
      <c r="X137" s="399"/>
      <c r="Y137" s="399"/>
    </row>
    <row r="138" spans="1:25" s="2" customFormat="1" ht="30.2" customHeight="1" x14ac:dyDescent="0.2">
      <c r="A138" s="348"/>
      <c r="B138" s="348"/>
      <c r="C138" s="119" t="s">
        <v>566</v>
      </c>
      <c r="D138" s="67" t="s">
        <v>688</v>
      </c>
      <c r="E138" s="415"/>
      <c r="F138" s="114" t="s">
        <v>62</v>
      </c>
      <c r="G138" s="66">
        <v>0.57999999999999996</v>
      </c>
      <c r="H138" s="416"/>
      <c r="I138" s="416"/>
      <c r="J138" s="126">
        <v>0.7</v>
      </c>
      <c r="K138" s="117">
        <v>57</v>
      </c>
      <c r="L138" s="117">
        <v>4</v>
      </c>
      <c r="M138" s="117">
        <v>2015</v>
      </c>
      <c r="N138" s="16">
        <v>2021</v>
      </c>
      <c r="O138" s="16">
        <v>2025</v>
      </c>
      <c r="P138" s="114" t="s">
        <v>564</v>
      </c>
      <c r="Q138" s="118" t="s">
        <v>83</v>
      </c>
      <c r="R138" s="17">
        <f t="shared" ref="R138:R201" si="10">IF(M138="","",M138+P138)</f>
        <v>2040</v>
      </c>
      <c r="S138" s="16" t="s">
        <v>63</v>
      </c>
      <c r="T138" s="16"/>
      <c r="U138" s="17">
        <f t="shared" si="9"/>
        <v>2040</v>
      </c>
      <c r="V138" s="399"/>
      <c r="W138" s="399"/>
      <c r="X138" s="399"/>
      <c r="Y138" s="399"/>
    </row>
    <row r="139" spans="1:25" s="2" customFormat="1" ht="30.2" customHeight="1" x14ac:dyDescent="0.2">
      <c r="A139" s="348"/>
      <c r="B139" s="348"/>
      <c r="C139" s="119" t="s">
        <v>599</v>
      </c>
      <c r="D139" s="396" t="s">
        <v>689</v>
      </c>
      <c r="E139" s="415"/>
      <c r="F139" s="114" t="s">
        <v>62</v>
      </c>
      <c r="G139" s="66">
        <v>0.57999999999999996</v>
      </c>
      <c r="H139" s="416"/>
      <c r="I139" s="416"/>
      <c r="J139" s="126">
        <v>4.4000000000000004</v>
      </c>
      <c r="K139" s="117">
        <v>57</v>
      </c>
      <c r="L139" s="117">
        <v>4</v>
      </c>
      <c r="M139" s="117">
        <v>2015</v>
      </c>
      <c r="N139" s="16">
        <v>2021</v>
      </c>
      <c r="O139" s="16">
        <v>2025</v>
      </c>
      <c r="P139" s="114" t="s">
        <v>564</v>
      </c>
      <c r="Q139" s="118" t="s">
        <v>83</v>
      </c>
      <c r="R139" s="17">
        <f t="shared" si="10"/>
        <v>2040</v>
      </c>
      <c r="S139" s="16" t="s">
        <v>63</v>
      </c>
      <c r="T139" s="16"/>
      <c r="U139" s="17">
        <f t="shared" si="9"/>
        <v>2040</v>
      </c>
      <c r="V139" s="399"/>
      <c r="W139" s="399"/>
      <c r="X139" s="399"/>
      <c r="Y139" s="399"/>
    </row>
    <row r="140" spans="1:25" s="2" customFormat="1" ht="30.2" customHeight="1" x14ac:dyDescent="0.2">
      <c r="A140" s="348"/>
      <c r="B140" s="348"/>
      <c r="C140" s="119" t="s">
        <v>565</v>
      </c>
      <c r="D140" s="396"/>
      <c r="E140" s="415"/>
      <c r="F140" s="114" t="s">
        <v>62</v>
      </c>
      <c r="G140" s="66">
        <v>0.57999999999999996</v>
      </c>
      <c r="H140" s="416"/>
      <c r="I140" s="416"/>
      <c r="J140" s="126">
        <v>22.4</v>
      </c>
      <c r="K140" s="117">
        <v>57</v>
      </c>
      <c r="L140" s="117">
        <v>4</v>
      </c>
      <c r="M140" s="117">
        <v>2015</v>
      </c>
      <c r="N140" s="16">
        <v>2021</v>
      </c>
      <c r="O140" s="16">
        <v>2025</v>
      </c>
      <c r="P140" s="114" t="s">
        <v>564</v>
      </c>
      <c r="Q140" s="118" t="s">
        <v>83</v>
      </c>
      <c r="R140" s="17">
        <f t="shared" si="10"/>
        <v>2040</v>
      </c>
      <c r="S140" s="16" t="s">
        <v>63</v>
      </c>
      <c r="T140" s="16"/>
      <c r="U140" s="17">
        <f t="shared" si="9"/>
        <v>2040</v>
      </c>
      <c r="V140" s="399"/>
      <c r="W140" s="399"/>
      <c r="X140" s="399"/>
      <c r="Y140" s="399"/>
    </row>
    <row r="141" spans="1:25" s="2" customFormat="1" ht="30.2" customHeight="1" x14ac:dyDescent="0.2">
      <c r="A141" s="348"/>
      <c r="B141" s="348"/>
      <c r="C141" s="119" t="s">
        <v>599</v>
      </c>
      <c r="D141" s="396" t="s">
        <v>690</v>
      </c>
      <c r="E141" s="415"/>
      <c r="F141" s="114" t="s">
        <v>62</v>
      </c>
      <c r="G141" s="66">
        <v>0.57999999999999996</v>
      </c>
      <c r="H141" s="416"/>
      <c r="I141" s="416"/>
      <c r="J141" s="126">
        <v>8.6</v>
      </c>
      <c r="K141" s="117">
        <v>57</v>
      </c>
      <c r="L141" s="117">
        <v>4</v>
      </c>
      <c r="M141" s="117">
        <v>2015</v>
      </c>
      <c r="N141" s="16">
        <v>2021</v>
      </c>
      <c r="O141" s="16">
        <v>2025</v>
      </c>
      <c r="P141" s="114" t="s">
        <v>564</v>
      </c>
      <c r="Q141" s="118" t="s">
        <v>83</v>
      </c>
      <c r="R141" s="17">
        <f t="shared" si="10"/>
        <v>2040</v>
      </c>
      <c r="S141" s="16" t="s">
        <v>63</v>
      </c>
      <c r="T141" s="16"/>
      <c r="U141" s="17">
        <f t="shared" si="9"/>
        <v>2040</v>
      </c>
      <c r="V141" s="399"/>
      <c r="W141" s="399"/>
      <c r="X141" s="399"/>
      <c r="Y141" s="399"/>
    </row>
    <row r="142" spans="1:25" s="2" customFormat="1" ht="30.2" customHeight="1" x14ac:dyDescent="0.2">
      <c r="A142" s="348"/>
      <c r="B142" s="348"/>
      <c r="C142" s="119" t="s">
        <v>565</v>
      </c>
      <c r="D142" s="396"/>
      <c r="E142" s="415"/>
      <c r="F142" s="114" t="s">
        <v>62</v>
      </c>
      <c r="G142" s="66">
        <v>0.57999999999999996</v>
      </c>
      <c r="H142" s="416"/>
      <c r="I142" s="416"/>
      <c r="J142" s="126">
        <v>20.3</v>
      </c>
      <c r="K142" s="117">
        <v>57</v>
      </c>
      <c r="L142" s="117">
        <v>4</v>
      </c>
      <c r="M142" s="117">
        <v>2015</v>
      </c>
      <c r="N142" s="16">
        <v>2021</v>
      </c>
      <c r="O142" s="16">
        <v>2025</v>
      </c>
      <c r="P142" s="114" t="s">
        <v>564</v>
      </c>
      <c r="Q142" s="118" t="s">
        <v>83</v>
      </c>
      <c r="R142" s="17">
        <f t="shared" si="10"/>
        <v>2040</v>
      </c>
      <c r="S142" s="16" t="s">
        <v>63</v>
      </c>
      <c r="T142" s="16"/>
      <c r="U142" s="17">
        <f t="shared" si="9"/>
        <v>2040</v>
      </c>
      <c r="V142" s="399"/>
      <c r="W142" s="399"/>
      <c r="X142" s="399"/>
      <c r="Y142" s="399"/>
    </row>
    <row r="143" spans="1:25" s="2" customFormat="1" ht="30.2" customHeight="1" x14ac:dyDescent="0.2">
      <c r="A143" s="348"/>
      <c r="B143" s="348"/>
      <c r="C143" s="119" t="s">
        <v>599</v>
      </c>
      <c r="D143" s="396" t="s">
        <v>691</v>
      </c>
      <c r="E143" s="415"/>
      <c r="F143" s="114" t="s">
        <v>62</v>
      </c>
      <c r="G143" s="66">
        <v>0.57999999999999996</v>
      </c>
      <c r="H143" s="416"/>
      <c r="I143" s="416"/>
      <c r="J143" s="126">
        <v>12.8</v>
      </c>
      <c r="K143" s="117">
        <v>57</v>
      </c>
      <c r="L143" s="117">
        <v>4</v>
      </c>
      <c r="M143" s="117">
        <v>2015</v>
      </c>
      <c r="N143" s="16">
        <v>2021</v>
      </c>
      <c r="O143" s="16">
        <v>2025</v>
      </c>
      <c r="P143" s="114" t="s">
        <v>564</v>
      </c>
      <c r="Q143" s="118" t="s">
        <v>83</v>
      </c>
      <c r="R143" s="17">
        <f t="shared" si="10"/>
        <v>2040</v>
      </c>
      <c r="S143" s="16" t="s">
        <v>63</v>
      </c>
      <c r="T143" s="16"/>
      <c r="U143" s="17">
        <f t="shared" si="9"/>
        <v>2040</v>
      </c>
      <c r="V143" s="399"/>
      <c r="W143" s="399"/>
      <c r="X143" s="399"/>
      <c r="Y143" s="399"/>
    </row>
    <row r="144" spans="1:25" s="2" customFormat="1" ht="30.2" customHeight="1" x14ac:dyDescent="0.2">
      <c r="A144" s="348"/>
      <c r="B144" s="348"/>
      <c r="C144" s="119" t="s">
        <v>565</v>
      </c>
      <c r="D144" s="396"/>
      <c r="E144" s="415"/>
      <c r="F144" s="114" t="s">
        <v>62</v>
      </c>
      <c r="G144" s="66">
        <v>0.57999999999999996</v>
      </c>
      <c r="H144" s="416"/>
      <c r="I144" s="416"/>
      <c r="J144" s="126">
        <v>18.100000000000001</v>
      </c>
      <c r="K144" s="117">
        <v>57</v>
      </c>
      <c r="L144" s="117">
        <v>4</v>
      </c>
      <c r="M144" s="117">
        <v>2015</v>
      </c>
      <c r="N144" s="16">
        <v>2021</v>
      </c>
      <c r="O144" s="16">
        <v>2025</v>
      </c>
      <c r="P144" s="114" t="s">
        <v>564</v>
      </c>
      <c r="Q144" s="118" t="s">
        <v>83</v>
      </c>
      <c r="R144" s="17">
        <f t="shared" si="10"/>
        <v>2040</v>
      </c>
      <c r="S144" s="16" t="s">
        <v>63</v>
      </c>
      <c r="T144" s="16"/>
      <c r="U144" s="17">
        <f t="shared" si="9"/>
        <v>2040</v>
      </c>
      <c r="V144" s="399"/>
      <c r="W144" s="399"/>
      <c r="X144" s="399"/>
      <c r="Y144" s="399"/>
    </row>
    <row r="145" spans="1:25" s="2" customFormat="1" ht="30.2" customHeight="1" x14ac:dyDescent="0.2">
      <c r="A145" s="348"/>
      <c r="B145" s="348"/>
      <c r="C145" s="119" t="s">
        <v>566</v>
      </c>
      <c r="D145" s="67" t="s">
        <v>692</v>
      </c>
      <c r="E145" s="415"/>
      <c r="F145" s="114" t="s">
        <v>62</v>
      </c>
      <c r="G145" s="66">
        <v>0.57999999999999996</v>
      </c>
      <c r="H145" s="416"/>
      <c r="I145" s="416"/>
      <c r="J145" s="126">
        <v>0.3</v>
      </c>
      <c r="K145" s="117">
        <v>57</v>
      </c>
      <c r="L145" s="117">
        <v>4</v>
      </c>
      <c r="M145" s="117">
        <v>2015</v>
      </c>
      <c r="N145" s="16">
        <v>2021</v>
      </c>
      <c r="O145" s="16">
        <v>2025</v>
      </c>
      <c r="P145" s="114" t="s">
        <v>564</v>
      </c>
      <c r="Q145" s="118" t="s">
        <v>83</v>
      </c>
      <c r="R145" s="17">
        <f t="shared" si="10"/>
        <v>2040</v>
      </c>
      <c r="S145" s="16" t="s">
        <v>63</v>
      </c>
      <c r="T145" s="16"/>
      <c r="U145" s="17">
        <f t="shared" si="9"/>
        <v>2040</v>
      </c>
      <c r="V145" s="399"/>
      <c r="W145" s="399"/>
      <c r="X145" s="399"/>
      <c r="Y145" s="399"/>
    </row>
    <row r="146" spans="1:25" s="2" customFormat="1" ht="30.2" customHeight="1" x14ac:dyDescent="0.2">
      <c r="A146" s="348"/>
      <c r="B146" s="348"/>
      <c r="C146" s="119" t="s">
        <v>566</v>
      </c>
      <c r="D146" s="67" t="s">
        <v>693</v>
      </c>
      <c r="E146" s="415"/>
      <c r="F146" s="114" t="s">
        <v>62</v>
      </c>
      <c r="G146" s="66">
        <v>0.57999999999999996</v>
      </c>
      <c r="H146" s="416"/>
      <c r="I146" s="416"/>
      <c r="J146" s="126">
        <v>0.3</v>
      </c>
      <c r="K146" s="117">
        <v>57</v>
      </c>
      <c r="L146" s="117">
        <v>4</v>
      </c>
      <c r="M146" s="117">
        <v>2015</v>
      </c>
      <c r="N146" s="16">
        <v>2021</v>
      </c>
      <c r="O146" s="16">
        <v>2025</v>
      </c>
      <c r="P146" s="114" t="s">
        <v>564</v>
      </c>
      <c r="Q146" s="118" t="s">
        <v>83</v>
      </c>
      <c r="R146" s="17">
        <f t="shared" si="10"/>
        <v>2040</v>
      </c>
      <c r="S146" s="16" t="s">
        <v>63</v>
      </c>
      <c r="T146" s="16"/>
      <c r="U146" s="17">
        <f t="shared" si="9"/>
        <v>2040</v>
      </c>
      <c r="V146" s="399"/>
      <c r="W146" s="399"/>
      <c r="X146" s="399"/>
      <c r="Y146" s="399"/>
    </row>
    <row r="147" spans="1:25" s="2" customFormat="1" ht="30.2" customHeight="1" x14ac:dyDescent="0.2">
      <c r="A147" s="348"/>
      <c r="B147" s="348"/>
      <c r="C147" s="119" t="s">
        <v>566</v>
      </c>
      <c r="D147" s="67" t="s">
        <v>694</v>
      </c>
      <c r="E147" s="415"/>
      <c r="F147" s="114" t="s">
        <v>62</v>
      </c>
      <c r="G147" s="66">
        <v>0.57999999999999996</v>
      </c>
      <c r="H147" s="416"/>
      <c r="I147" s="416"/>
      <c r="J147" s="126">
        <v>0.3</v>
      </c>
      <c r="K147" s="117">
        <v>57</v>
      </c>
      <c r="L147" s="117">
        <v>4</v>
      </c>
      <c r="M147" s="117">
        <v>2015</v>
      </c>
      <c r="N147" s="16">
        <v>2021</v>
      </c>
      <c r="O147" s="16">
        <v>2025</v>
      </c>
      <c r="P147" s="114" t="s">
        <v>564</v>
      </c>
      <c r="Q147" s="118" t="s">
        <v>83</v>
      </c>
      <c r="R147" s="17">
        <f t="shared" si="10"/>
        <v>2040</v>
      </c>
      <c r="S147" s="16" t="s">
        <v>63</v>
      </c>
      <c r="T147" s="16"/>
      <c r="U147" s="17">
        <f t="shared" ref="U147:U181" si="11">IFERROR(IF(S147="",R147,S147+T147),R147)</f>
        <v>2040</v>
      </c>
      <c r="V147" s="399"/>
      <c r="W147" s="399"/>
      <c r="X147" s="399"/>
      <c r="Y147" s="399"/>
    </row>
    <row r="148" spans="1:25" s="2" customFormat="1" ht="30.2" customHeight="1" x14ac:dyDescent="0.2">
      <c r="A148" s="348"/>
      <c r="B148" s="348"/>
      <c r="C148" s="411" t="s">
        <v>566</v>
      </c>
      <c r="D148" s="396" t="s">
        <v>695</v>
      </c>
      <c r="E148" s="415"/>
      <c r="F148" s="114" t="s">
        <v>62</v>
      </c>
      <c r="G148" s="66">
        <v>0.57999999999999996</v>
      </c>
      <c r="H148" s="416"/>
      <c r="I148" s="416"/>
      <c r="J148" s="126">
        <v>0.5</v>
      </c>
      <c r="K148" s="117">
        <v>57</v>
      </c>
      <c r="L148" s="117">
        <v>4</v>
      </c>
      <c r="M148" s="117">
        <v>2015</v>
      </c>
      <c r="N148" s="16">
        <v>2021</v>
      </c>
      <c r="O148" s="16">
        <v>2025</v>
      </c>
      <c r="P148" s="114" t="s">
        <v>564</v>
      </c>
      <c r="Q148" s="118" t="s">
        <v>83</v>
      </c>
      <c r="R148" s="17">
        <f t="shared" si="10"/>
        <v>2040</v>
      </c>
      <c r="S148" s="16" t="s">
        <v>63</v>
      </c>
      <c r="T148" s="16"/>
      <c r="U148" s="17">
        <f t="shared" si="11"/>
        <v>2040</v>
      </c>
      <c r="V148" s="399"/>
      <c r="W148" s="399"/>
      <c r="X148" s="399"/>
      <c r="Y148" s="399"/>
    </row>
    <row r="149" spans="1:25" s="2" customFormat="1" ht="30.2" customHeight="1" x14ac:dyDescent="0.2">
      <c r="A149" s="348"/>
      <c r="B149" s="348"/>
      <c r="C149" s="411"/>
      <c r="D149" s="396"/>
      <c r="E149" s="415"/>
      <c r="F149" s="114" t="s">
        <v>62</v>
      </c>
      <c r="G149" s="66">
        <v>0.57999999999999996</v>
      </c>
      <c r="H149" s="416"/>
      <c r="I149" s="416"/>
      <c r="J149" s="126">
        <v>0.2</v>
      </c>
      <c r="K149" s="117">
        <v>32</v>
      </c>
      <c r="L149" s="117">
        <v>4</v>
      </c>
      <c r="M149" s="117">
        <v>2015</v>
      </c>
      <c r="N149" s="16">
        <v>2021</v>
      </c>
      <c r="O149" s="16">
        <v>2025</v>
      </c>
      <c r="P149" s="114" t="s">
        <v>564</v>
      </c>
      <c r="Q149" s="118" t="s">
        <v>83</v>
      </c>
      <c r="R149" s="17">
        <f t="shared" si="10"/>
        <v>2040</v>
      </c>
      <c r="S149" s="16" t="s">
        <v>63</v>
      </c>
      <c r="T149" s="16"/>
      <c r="U149" s="17">
        <f t="shared" si="11"/>
        <v>2040</v>
      </c>
      <c r="V149" s="399"/>
      <c r="W149" s="399"/>
      <c r="X149" s="399"/>
      <c r="Y149" s="399"/>
    </row>
    <row r="150" spans="1:25" s="2" customFormat="1" ht="30.2" customHeight="1" x14ac:dyDescent="0.2">
      <c r="A150" s="348"/>
      <c r="B150" s="348"/>
      <c r="C150" s="119" t="s">
        <v>566</v>
      </c>
      <c r="D150" s="67" t="s">
        <v>696</v>
      </c>
      <c r="E150" s="415"/>
      <c r="F150" s="114" t="s">
        <v>62</v>
      </c>
      <c r="G150" s="66">
        <v>0.57999999999999996</v>
      </c>
      <c r="H150" s="416"/>
      <c r="I150" s="416"/>
      <c r="J150" s="129" t="s">
        <v>32</v>
      </c>
      <c r="K150" s="130" t="s">
        <v>32</v>
      </c>
      <c r="L150" s="129" t="s">
        <v>32</v>
      </c>
      <c r="M150" s="117">
        <v>2015</v>
      </c>
      <c r="N150" s="16">
        <v>2021</v>
      </c>
      <c r="O150" s="16">
        <v>2025</v>
      </c>
      <c r="P150" s="114" t="s">
        <v>564</v>
      </c>
      <c r="Q150" s="118" t="s">
        <v>83</v>
      </c>
      <c r="R150" s="17">
        <f t="shared" si="10"/>
        <v>2040</v>
      </c>
      <c r="S150" s="16" t="s">
        <v>63</v>
      </c>
      <c r="T150" s="16"/>
      <c r="U150" s="17">
        <f t="shared" si="11"/>
        <v>2040</v>
      </c>
      <c r="V150" s="399"/>
      <c r="W150" s="399"/>
      <c r="X150" s="399"/>
      <c r="Y150" s="399"/>
    </row>
    <row r="151" spans="1:25" s="2" customFormat="1" ht="30.2" customHeight="1" x14ac:dyDescent="0.2">
      <c r="A151" s="348"/>
      <c r="B151" s="348"/>
      <c r="C151" s="119" t="s">
        <v>566</v>
      </c>
      <c r="D151" s="67" t="s">
        <v>697</v>
      </c>
      <c r="E151" s="415"/>
      <c r="F151" s="114" t="s">
        <v>62</v>
      </c>
      <c r="G151" s="66">
        <v>0.57999999999999996</v>
      </c>
      <c r="H151" s="416"/>
      <c r="I151" s="416"/>
      <c r="J151" s="111" t="s">
        <v>32</v>
      </c>
      <c r="K151" s="130" t="s">
        <v>32</v>
      </c>
      <c r="L151" s="111" t="s">
        <v>32</v>
      </c>
      <c r="M151" s="117">
        <v>2015</v>
      </c>
      <c r="N151" s="16">
        <v>2021</v>
      </c>
      <c r="O151" s="16">
        <v>2025</v>
      </c>
      <c r="P151" s="114" t="s">
        <v>564</v>
      </c>
      <c r="Q151" s="118" t="s">
        <v>83</v>
      </c>
      <c r="R151" s="17">
        <f t="shared" si="10"/>
        <v>2040</v>
      </c>
      <c r="S151" s="16" t="s">
        <v>63</v>
      </c>
      <c r="T151" s="16"/>
      <c r="U151" s="17">
        <f t="shared" si="11"/>
        <v>2040</v>
      </c>
      <c r="V151" s="399"/>
      <c r="W151" s="399"/>
      <c r="X151" s="399"/>
      <c r="Y151" s="399"/>
    </row>
    <row r="152" spans="1:25" s="2" customFormat="1" ht="30.2" customHeight="1" x14ac:dyDescent="0.2">
      <c r="A152" s="348">
        <v>15</v>
      </c>
      <c r="B152" s="348" t="s">
        <v>698</v>
      </c>
      <c r="C152" s="418" t="s">
        <v>565</v>
      </c>
      <c r="D152" s="408" t="s">
        <v>699</v>
      </c>
      <c r="E152" s="415" t="s">
        <v>684</v>
      </c>
      <c r="F152" s="114" t="s">
        <v>62</v>
      </c>
      <c r="G152" s="66">
        <v>1.95</v>
      </c>
      <c r="H152" s="416">
        <v>1.3</v>
      </c>
      <c r="I152" s="416">
        <v>40</v>
      </c>
      <c r="J152" s="126">
        <v>5.9</v>
      </c>
      <c r="K152" s="117">
        <v>325</v>
      </c>
      <c r="L152" s="117">
        <v>8</v>
      </c>
      <c r="M152" s="117">
        <v>2015</v>
      </c>
      <c r="N152" s="16">
        <v>2024</v>
      </c>
      <c r="O152" s="16">
        <v>2025</v>
      </c>
      <c r="P152" s="114" t="s">
        <v>564</v>
      </c>
      <c r="Q152" s="118" t="s">
        <v>257</v>
      </c>
      <c r="R152" s="17">
        <f t="shared" si="10"/>
        <v>2040</v>
      </c>
      <c r="S152" s="16" t="s">
        <v>63</v>
      </c>
      <c r="T152" s="16"/>
      <c r="U152" s="17">
        <f t="shared" si="11"/>
        <v>2040</v>
      </c>
      <c r="V152" s="399">
        <v>10</v>
      </c>
      <c r="W152" s="399">
        <v>18</v>
      </c>
      <c r="X152" s="399">
        <v>28</v>
      </c>
      <c r="Y152" s="399" t="s">
        <v>7003</v>
      </c>
    </row>
    <row r="153" spans="1:25" s="2" customFormat="1" ht="30.2" customHeight="1" x14ac:dyDescent="0.2">
      <c r="A153" s="348"/>
      <c r="B153" s="348"/>
      <c r="C153" s="418"/>
      <c r="D153" s="408"/>
      <c r="E153" s="415"/>
      <c r="F153" s="114" t="s">
        <v>62</v>
      </c>
      <c r="G153" s="66">
        <v>1.95</v>
      </c>
      <c r="H153" s="416"/>
      <c r="I153" s="416"/>
      <c r="J153" s="126">
        <v>14.1</v>
      </c>
      <c r="K153" s="117">
        <v>273</v>
      </c>
      <c r="L153" s="117">
        <v>8</v>
      </c>
      <c r="M153" s="117">
        <v>2015</v>
      </c>
      <c r="N153" s="16">
        <v>2024</v>
      </c>
      <c r="O153" s="16">
        <v>2025</v>
      </c>
      <c r="P153" s="114" t="s">
        <v>564</v>
      </c>
      <c r="Q153" s="118" t="s">
        <v>257</v>
      </c>
      <c r="R153" s="17">
        <f t="shared" si="10"/>
        <v>2040</v>
      </c>
      <c r="S153" s="16" t="s">
        <v>63</v>
      </c>
      <c r="T153" s="16"/>
      <c r="U153" s="17">
        <f t="shared" si="11"/>
        <v>2040</v>
      </c>
      <c r="V153" s="399"/>
      <c r="W153" s="399"/>
      <c r="X153" s="399"/>
      <c r="Y153" s="399"/>
    </row>
    <row r="154" spans="1:25" s="2" customFormat="1" ht="30.2" customHeight="1" x14ac:dyDescent="0.2">
      <c r="A154" s="348"/>
      <c r="B154" s="348"/>
      <c r="C154" s="418"/>
      <c r="D154" s="408"/>
      <c r="E154" s="415"/>
      <c r="F154" s="114" t="s">
        <v>62</v>
      </c>
      <c r="G154" s="66">
        <v>1.95</v>
      </c>
      <c r="H154" s="416"/>
      <c r="I154" s="416"/>
      <c r="J154" s="126">
        <v>5.5</v>
      </c>
      <c r="K154" s="117">
        <v>219</v>
      </c>
      <c r="L154" s="117">
        <v>8</v>
      </c>
      <c r="M154" s="117">
        <v>2015</v>
      </c>
      <c r="N154" s="16">
        <v>2024</v>
      </c>
      <c r="O154" s="16">
        <v>2025</v>
      </c>
      <c r="P154" s="114" t="s">
        <v>564</v>
      </c>
      <c r="Q154" s="118" t="s">
        <v>257</v>
      </c>
      <c r="R154" s="17">
        <f t="shared" si="10"/>
        <v>2040</v>
      </c>
      <c r="S154" s="16" t="s">
        <v>63</v>
      </c>
      <c r="T154" s="16"/>
      <c r="U154" s="17">
        <f t="shared" si="11"/>
        <v>2040</v>
      </c>
      <c r="V154" s="399"/>
      <c r="W154" s="399"/>
      <c r="X154" s="399"/>
      <c r="Y154" s="399"/>
    </row>
    <row r="155" spans="1:25" s="2" customFormat="1" ht="30.2" customHeight="1" x14ac:dyDescent="0.2">
      <c r="A155" s="348"/>
      <c r="B155" s="348"/>
      <c r="C155" s="418"/>
      <c r="D155" s="408"/>
      <c r="E155" s="415"/>
      <c r="F155" s="114" t="s">
        <v>62</v>
      </c>
      <c r="G155" s="66">
        <v>1.95</v>
      </c>
      <c r="H155" s="416"/>
      <c r="I155" s="416"/>
      <c r="J155" s="126">
        <v>1.1000000000000001</v>
      </c>
      <c r="K155" s="117">
        <v>32</v>
      </c>
      <c r="L155" s="117">
        <v>5</v>
      </c>
      <c r="M155" s="117">
        <v>2015</v>
      </c>
      <c r="N155" s="16">
        <v>2024</v>
      </c>
      <c r="O155" s="16">
        <v>2025</v>
      </c>
      <c r="P155" s="114" t="s">
        <v>564</v>
      </c>
      <c r="Q155" s="118" t="s">
        <v>257</v>
      </c>
      <c r="R155" s="17">
        <f t="shared" si="10"/>
        <v>2040</v>
      </c>
      <c r="S155" s="16" t="s">
        <v>63</v>
      </c>
      <c r="T155" s="16"/>
      <c r="U155" s="17">
        <f t="shared" si="11"/>
        <v>2040</v>
      </c>
      <c r="V155" s="399"/>
      <c r="W155" s="399"/>
      <c r="X155" s="399"/>
      <c r="Y155" s="399"/>
    </row>
    <row r="156" spans="1:25" s="2" customFormat="1" ht="30.2" customHeight="1" x14ac:dyDescent="0.2">
      <c r="A156" s="348"/>
      <c r="B156" s="348"/>
      <c r="C156" s="410" t="s">
        <v>565</v>
      </c>
      <c r="D156" s="408" t="s">
        <v>700</v>
      </c>
      <c r="E156" s="415"/>
      <c r="F156" s="114" t="s">
        <v>62</v>
      </c>
      <c r="G156" s="66">
        <v>1.95</v>
      </c>
      <c r="H156" s="416"/>
      <c r="I156" s="416"/>
      <c r="J156" s="126">
        <v>130.9</v>
      </c>
      <c r="K156" s="117">
        <v>273</v>
      </c>
      <c r="L156" s="117">
        <v>8</v>
      </c>
      <c r="M156" s="117">
        <v>2015</v>
      </c>
      <c r="N156" s="16">
        <v>2024</v>
      </c>
      <c r="O156" s="16">
        <v>2025</v>
      </c>
      <c r="P156" s="114" t="s">
        <v>564</v>
      </c>
      <c r="Q156" s="118" t="s">
        <v>257</v>
      </c>
      <c r="R156" s="17">
        <f t="shared" si="10"/>
        <v>2040</v>
      </c>
      <c r="S156" s="16" t="s">
        <v>63</v>
      </c>
      <c r="T156" s="16"/>
      <c r="U156" s="17">
        <f t="shared" si="11"/>
        <v>2040</v>
      </c>
      <c r="V156" s="399"/>
      <c r="W156" s="399"/>
      <c r="X156" s="399"/>
      <c r="Y156" s="399"/>
    </row>
    <row r="157" spans="1:25" s="2" customFormat="1" ht="30.2" customHeight="1" x14ac:dyDescent="0.2">
      <c r="A157" s="348"/>
      <c r="B157" s="348"/>
      <c r="C157" s="410"/>
      <c r="D157" s="408"/>
      <c r="E157" s="415"/>
      <c r="F157" s="114" t="s">
        <v>62</v>
      </c>
      <c r="G157" s="66">
        <v>1.95</v>
      </c>
      <c r="H157" s="416"/>
      <c r="I157" s="416"/>
      <c r="J157" s="126">
        <v>1</v>
      </c>
      <c r="K157" s="117">
        <v>219</v>
      </c>
      <c r="L157" s="117">
        <v>8</v>
      </c>
      <c r="M157" s="117">
        <v>2015</v>
      </c>
      <c r="N157" s="16">
        <v>2024</v>
      </c>
      <c r="O157" s="16">
        <v>2025</v>
      </c>
      <c r="P157" s="114" t="s">
        <v>564</v>
      </c>
      <c r="Q157" s="118" t="s">
        <v>257</v>
      </c>
      <c r="R157" s="17">
        <f t="shared" si="10"/>
        <v>2040</v>
      </c>
      <c r="S157" s="16" t="s">
        <v>63</v>
      </c>
      <c r="T157" s="16"/>
      <c r="U157" s="17">
        <f t="shared" si="11"/>
        <v>2040</v>
      </c>
      <c r="V157" s="399"/>
      <c r="W157" s="399"/>
      <c r="X157" s="399"/>
      <c r="Y157" s="399"/>
    </row>
    <row r="158" spans="1:25" s="2" customFormat="1" ht="30.2" customHeight="1" x14ac:dyDescent="0.2">
      <c r="A158" s="348"/>
      <c r="B158" s="348"/>
      <c r="C158" s="410"/>
      <c r="D158" s="408"/>
      <c r="E158" s="415"/>
      <c r="F158" s="114" t="s">
        <v>62</v>
      </c>
      <c r="G158" s="66">
        <v>1.95</v>
      </c>
      <c r="H158" s="416"/>
      <c r="I158" s="416"/>
      <c r="J158" s="126">
        <v>0.3</v>
      </c>
      <c r="K158" s="117">
        <v>159</v>
      </c>
      <c r="L158" s="117">
        <v>8</v>
      </c>
      <c r="M158" s="117">
        <v>2015</v>
      </c>
      <c r="N158" s="16">
        <v>2024</v>
      </c>
      <c r="O158" s="16">
        <v>2025</v>
      </c>
      <c r="P158" s="114" t="s">
        <v>564</v>
      </c>
      <c r="Q158" s="118" t="s">
        <v>257</v>
      </c>
      <c r="R158" s="17">
        <f t="shared" si="10"/>
        <v>2040</v>
      </c>
      <c r="S158" s="16" t="s">
        <v>63</v>
      </c>
      <c r="T158" s="16"/>
      <c r="U158" s="17">
        <f t="shared" si="11"/>
        <v>2040</v>
      </c>
      <c r="V158" s="399"/>
      <c r="W158" s="399"/>
      <c r="X158" s="399"/>
      <c r="Y158" s="399"/>
    </row>
    <row r="159" spans="1:25" s="2" customFormat="1" ht="30.2" customHeight="1" x14ac:dyDescent="0.2">
      <c r="A159" s="348"/>
      <c r="B159" s="348"/>
      <c r="C159" s="124" t="s">
        <v>572</v>
      </c>
      <c r="D159" s="408"/>
      <c r="E159" s="415"/>
      <c r="F159" s="114" t="s">
        <v>62</v>
      </c>
      <c r="G159" s="66">
        <v>1.95</v>
      </c>
      <c r="H159" s="416"/>
      <c r="I159" s="416"/>
      <c r="J159" s="126">
        <v>7.7</v>
      </c>
      <c r="K159" s="117">
        <v>273</v>
      </c>
      <c r="L159" s="117">
        <v>8</v>
      </c>
      <c r="M159" s="117">
        <v>2015</v>
      </c>
      <c r="N159" s="16">
        <v>2024</v>
      </c>
      <c r="O159" s="16">
        <v>2025</v>
      </c>
      <c r="P159" s="114" t="s">
        <v>564</v>
      </c>
      <c r="Q159" s="118" t="s">
        <v>257</v>
      </c>
      <c r="R159" s="17">
        <f t="shared" si="10"/>
        <v>2040</v>
      </c>
      <c r="S159" s="16" t="s">
        <v>63</v>
      </c>
      <c r="T159" s="16"/>
      <c r="U159" s="17">
        <f t="shared" si="11"/>
        <v>2040</v>
      </c>
      <c r="V159" s="399"/>
      <c r="W159" s="399"/>
      <c r="X159" s="399"/>
      <c r="Y159" s="399"/>
    </row>
    <row r="160" spans="1:25" s="2" customFormat="1" ht="30.2" customHeight="1" x14ac:dyDescent="0.2">
      <c r="A160" s="348"/>
      <c r="B160" s="348"/>
      <c r="C160" s="413" t="s">
        <v>572</v>
      </c>
      <c r="D160" s="406" t="s">
        <v>701</v>
      </c>
      <c r="E160" s="415"/>
      <c r="F160" s="114" t="s">
        <v>62</v>
      </c>
      <c r="G160" s="66">
        <v>1.95</v>
      </c>
      <c r="H160" s="416"/>
      <c r="I160" s="416"/>
      <c r="J160" s="126">
        <v>0.6</v>
      </c>
      <c r="K160" s="117">
        <v>57</v>
      </c>
      <c r="L160" s="117">
        <v>6</v>
      </c>
      <c r="M160" s="117">
        <v>2015</v>
      </c>
      <c r="N160" s="16">
        <v>2024</v>
      </c>
      <c r="O160" s="16">
        <v>2025</v>
      </c>
      <c r="P160" s="114" t="s">
        <v>564</v>
      </c>
      <c r="Q160" s="118" t="s">
        <v>257</v>
      </c>
      <c r="R160" s="17">
        <f t="shared" si="10"/>
        <v>2040</v>
      </c>
      <c r="S160" s="16" t="s">
        <v>63</v>
      </c>
      <c r="T160" s="16"/>
      <c r="U160" s="17">
        <f t="shared" si="11"/>
        <v>2040</v>
      </c>
      <c r="V160" s="399"/>
      <c r="W160" s="399"/>
      <c r="X160" s="399"/>
      <c r="Y160" s="399"/>
    </row>
    <row r="161" spans="1:25" s="2" customFormat="1" ht="30.2" customHeight="1" x14ac:dyDescent="0.2">
      <c r="A161" s="348"/>
      <c r="B161" s="348"/>
      <c r="C161" s="413"/>
      <c r="D161" s="406"/>
      <c r="E161" s="415"/>
      <c r="F161" s="114" t="s">
        <v>62</v>
      </c>
      <c r="G161" s="66">
        <v>1.95</v>
      </c>
      <c r="H161" s="416"/>
      <c r="I161" s="416"/>
      <c r="J161" s="126">
        <v>0.3</v>
      </c>
      <c r="K161" s="117">
        <v>32</v>
      </c>
      <c r="L161" s="117">
        <v>5</v>
      </c>
      <c r="M161" s="117">
        <v>2015</v>
      </c>
      <c r="N161" s="16">
        <v>2024</v>
      </c>
      <c r="O161" s="16">
        <v>2025</v>
      </c>
      <c r="P161" s="114" t="s">
        <v>564</v>
      </c>
      <c r="Q161" s="118" t="s">
        <v>257</v>
      </c>
      <c r="R161" s="17">
        <f t="shared" si="10"/>
        <v>2040</v>
      </c>
      <c r="S161" s="16" t="s">
        <v>63</v>
      </c>
      <c r="T161" s="16"/>
      <c r="U161" s="17">
        <f t="shared" si="11"/>
        <v>2040</v>
      </c>
      <c r="V161" s="399"/>
      <c r="W161" s="399"/>
      <c r="X161" s="399"/>
      <c r="Y161" s="399"/>
    </row>
    <row r="162" spans="1:25" s="2" customFormat="1" ht="30.2" customHeight="1" x14ac:dyDescent="0.2">
      <c r="A162" s="348"/>
      <c r="B162" s="348"/>
      <c r="C162" s="125" t="s">
        <v>572</v>
      </c>
      <c r="D162" s="125" t="s">
        <v>702</v>
      </c>
      <c r="E162" s="415"/>
      <c r="F162" s="114" t="s">
        <v>62</v>
      </c>
      <c r="G162" s="66">
        <v>1.95</v>
      </c>
      <c r="H162" s="416"/>
      <c r="I162" s="416"/>
      <c r="J162" s="126">
        <v>0.2</v>
      </c>
      <c r="K162" s="117">
        <v>57</v>
      </c>
      <c r="L162" s="117">
        <v>6</v>
      </c>
      <c r="M162" s="117">
        <v>2015</v>
      </c>
      <c r="N162" s="16">
        <v>2024</v>
      </c>
      <c r="O162" s="16">
        <v>2025</v>
      </c>
      <c r="P162" s="114" t="s">
        <v>564</v>
      </c>
      <c r="Q162" s="118" t="s">
        <v>257</v>
      </c>
      <c r="R162" s="17">
        <f t="shared" si="10"/>
        <v>2040</v>
      </c>
      <c r="S162" s="16" t="s">
        <v>63</v>
      </c>
      <c r="T162" s="16"/>
      <c r="U162" s="17">
        <f t="shared" si="11"/>
        <v>2040</v>
      </c>
      <c r="V162" s="399"/>
      <c r="W162" s="399"/>
      <c r="X162" s="399"/>
      <c r="Y162" s="399"/>
    </row>
    <row r="163" spans="1:25" s="2" customFormat="1" ht="30.2" customHeight="1" x14ac:dyDescent="0.2">
      <c r="A163" s="348"/>
      <c r="B163" s="348"/>
      <c r="C163" s="125" t="s">
        <v>572</v>
      </c>
      <c r="D163" s="125" t="s">
        <v>703</v>
      </c>
      <c r="E163" s="415"/>
      <c r="F163" s="114" t="s">
        <v>62</v>
      </c>
      <c r="G163" s="66">
        <v>1.95</v>
      </c>
      <c r="H163" s="416"/>
      <c r="I163" s="416"/>
      <c r="J163" s="126">
        <v>0.2</v>
      </c>
      <c r="K163" s="117">
        <v>57</v>
      </c>
      <c r="L163" s="117">
        <v>6</v>
      </c>
      <c r="M163" s="117">
        <v>2015</v>
      </c>
      <c r="N163" s="16">
        <v>2024</v>
      </c>
      <c r="O163" s="16">
        <v>2025</v>
      </c>
      <c r="P163" s="114" t="s">
        <v>564</v>
      </c>
      <c r="Q163" s="118" t="s">
        <v>257</v>
      </c>
      <c r="R163" s="17">
        <f t="shared" si="10"/>
        <v>2040</v>
      </c>
      <c r="S163" s="16" t="s">
        <v>63</v>
      </c>
      <c r="T163" s="16"/>
      <c r="U163" s="17">
        <f t="shared" si="11"/>
        <v>2040</v>
      </c>
      <c r="V163" s="399"/>
      <c r="W163" s="399"/>
      <c r="X163" s="399"/>
      <c r="Y163" s="399"/>
    </row>
    <row r="164" spans="1:25" s="2" customFormat="1" ht="30.2" customHeight="1" x14ac:dyDescent="0.2">
      <c r="A164" s="348"/>
      <c r="B164" s="348"/>
      <c r="C164" s="406" t="s">
        <v>572</v>
      </c>
      <c r="D164" s="406" t="s">
        <v>704</v>
      </c>
      <c r="E164" s="415"/>
      <c r="F164" s="114" t="s">
        <v>62</v>
      </c>
      <c r="G164" s="66">
        <v>1.95</v>
      </c>
      <c r="H164" s="416"/>
      <c r="I164" s="416"/>
      <c r="J164" s="126">
        <v>13.3</v>
      </c>
      <c r="K164" s="117">
        <v>273</v>
      </c>
      <c r="L164" s="117">
        <v>8</v>
      </c>
      <c r="M164" s="117">
        <v>2015</v>
      </c>
      <c r="N164" s="16">
        <v>2024</v>
      </c>
      <c r="O164" s="16">
        <v>2025</v>
      </c>
      <c r="P164" s="114" t="s">
        <v>564</v>
      </c>
      <c r="Q164" s="118" t="s">
        <v>257</v>
      </c>
      <c r="R164" s="17">
        <f t="shared" si="10"/>
        <v>2040</v>
      </c>
      <c r="S164" s="16" t="s">
        <v>63</v>
      </c>
      <c r="T164" s="16"/>
      <c r="U164" s="17">
        <f t="shared" si="11"/>
        <v>2040</v>
      </c>
      <c r="V164" s="399"/>
      <c r="W164" s="399"/>
      <c r="X164" s="399"/>
      <c r="Y164" s="399"/>
    </row>
    <row r="165" spans="1:25" s="2" customFormat="1" ht="30.2" customHeight="1" x14ac:dyDescent="0.2">
      <c r="A165" s="348"/>
      <c r="B165" s="348"/>
      <c r="C165" s="406"/>
      <c r="D165" s="406"/>
      <c r="E165" s="415"/>
      <c r="F165" s="114" t="s">
        <v>62</v>
      </c>
      <c r="G165" s="66">
        <v>1.95</v>
      </c>
      <c r="H165" s="416"/>
      <c r="I165" s="416"/>
      <c r="J165" s="126">
        <v>1.1000000000000001</v>
      </c>
      <c r="K165" s="117">
        <v>57</v>
      </c>
      <c r="L165" s="117">
        <v>6</v>
      </c>
      <c r="M165" s="117">
        <v>2015</v>
      </c>
      <c r="N165" s="16">
        <v>2024</v>
      </c>
      <c r="O165" s="16">
        <v>2025</v>
      </c>
      <c r="P165" s="114" t="s">
        <v>564</v>
      </c>
      <c r="Q165" s="118" t="s">
        <v>257</v>
      </c>
      <c r="R165" s="17">
        <f t="shared" si="10"/>
        <v>2040</v>
      </c>
      <c r="S165" s="16" t="s">
        <v>63</v>
      </c>
      <c r="T165" s="16"/>
      <c r="U165" s="17">
        <f t="shared" si="11"/>
        <v>2040</v>
      </c>
      <c r="V165" s="399"/>
      <c r="W165" s="399"/>
      <c r="X165" s="399"/>
      <c r="Y165" s="399"/>
    </row>
    <row r="166" spans="1:25" s="2" customFormat="1" ht="30.2" customHeight="1" x14ac:dyDescent="0.2">
      <c r="A166" s="348"/>
      <c r="B166" s="348"/>
      <c r="C166" s="406"/>
      <c r="D166" s="406"/>
      <c r="E166" s="415"/>
      <c r="F166" s="114" t="s">
        <v>62</v>
      </c>
      <c r="G166" s="66">
        <v>1.95</v>
      </c>
      <c r="H166" s="416"/>
      <c r="I166" s="416"/>
      <c r="J166" s="126">
        <v>136.9</v>
      </c>
      <c r="K166" s="117">
        <v>32</v>
      </c>
      <c r="L166" s="117">
        <v>5</v>
      </c>
      <c r="M166" s="117">
        <v>2015</v>
      </c>
      <c r="N166" s="16">
        <v>2024</v>
      </c>
      <c r="O166" s="16">
        <v>2025</v>
      </c>
      <c r="P166" s="114" t="s">
        <v>564</v>
      </c>
      <c r="Q166" s="118" t="s">
        <v>257</v>
      </c>
      <c r="R166" s="17">
        <f t="shared" si="10"/>
        <v>2040</v>
      </c>
      <c r="S166" s="16" t="s">
        <v>63</v>
      </c>
      <c r="T166" s="16"/>
      <c r="U166" s="17">
        <f t="shared" si="11"/>
        <v>2040</v>
      </c>
      <c r="V166" s="399"/>
      <c r="W166" s="399"/>
      <c r="X166" s="399"/>
      <c r="Y166" s="399"/>
    </row>
    <row r="167" spans="1:25" s="2" customFormat="1" ht="30.2" customHeight="1" x14ac:dyDescent="0.2">
      <c r="A167" s="348"/>
      <c r="B167" s="348"/>
      <c r="C167" s="413" t="s">
        <v>572</v>
      </c>
      <c r="D167" s="406" t="s">
        <v>705</v>
      </c>
      <c r="E167" s="415"/>
      <c r="F167" s="114" t="s">
        <v>62</v>
      </c>
      <c r="G167" s="66">
        <v>1.95</v>
      </c>
      <c r="H167" s="416"/>
      <c r="I167" s="416"/>
      <c r="J167" s="126">
        <v>0.6</v>
      </c>
      <c r="K167" s="117">
        <v>57</v>
      </c>
      <c r="L167" s="117">
        <v>6</v>
      </c>
      <c r="M167" s="117">
        <v>2015</v>
      </c>
      <c r="N167" s="16">
        <v>2024</v>
      </c>
      <c r="O167" s="16">
        <v>2025</v>
      </c>
      <c r="P167" s="114" t="s">
        <v>564</v>
      </c>
      <c r="Q167" s="118" t="s">
        <v>257</v>
      </c>
      <c r="R167" s="17">
        <f t="shared" si="10"/>
        <v>2040</v>
      </c>
      <c r="S167" s="16" t="s">
        <v>63</v>
      </c>
      <c r="T167" s="16"/>
      <c r="U167" s="17">
        <f t="shared" si="11"/>
        <v>2040</v>
      </c>
      <c r="V167" s="399"/>
      <c r="W167" s="399"/>
      <c r="X167" s="399"/>
      <c r="Y167" s="399"/>
    </row>
    <row r="168" spans="1:25" s="2" customFormat="1" ht="30.2" customHeight="1" x14ac:dyDescent="0.2">
      <c r="A168" s="348"/>
      <c r="B168" s="348"/>
      <c r="C168" s="413"/>
      <c r="D168" s="406"/>
      <c r="E168" s="415"/>
      <c r="F168" s="114" t="s">
        <v>62</v>
      </c>
      <c r="G168" s="66">
        <v>1.95</v>
      </c>
      <c r="H168" s="416"/>
      <c r="I168" s="416"/>
      <c r="J168" s="126">
        <v>0.3</v>
      </c>
      <c r="K168" s="117">
        <v>32</v>
      </c>
      <c r="L168" s="117">
        <v>5</v>
      </c>
      <c r="M168" s="117">
        <v>2015</v>
      </c>
      <c r="N168" s="16">
        <v>2024</v>
      </c>
      <c r="O168" s="16">
        <v>2025</v>
      </c>
      <c r="P168" s="114" t="s">
        <v>564</v>
      </c>
      <c r="Q168" s="118" t="s">
        <v>257</v>
      </c>
      <c r="R168" s="17">
        <f t="shared" si="10"/>
        <v>2040</v>
      </c>
      <c r="S168" s="16" t="s">
        <v>63</v>
      </c>
      <c r="T168" s="16"/>
      <c r="U168" s="17">
        <f t="shared" si="11"/>
        <v>2040</v>
      </c>
      <c r="V168" s="399"/>
      <c r="W168" s="399"/>
      <c r="X168" s="399"/>
      <c r="Y168" s="399"/>
    </row>
    <row r="169" spans="1:25" s="2" customFormat="1" ht="30.2" customHeight="1" x14ac:dyDescent="0.2">
      <c r="A169" s="348"/>
      <c r="B169" s="348"/>
      <c r="C169" s="413" t="s">
        <v>572</v>
      </c>
      <c r="D169" s="406" t="s">
        <v>706</v>
      </c>
      <c r="E169" s="415"/>
      <c r="F169" s="114" t="s">
        <v>62</v>
      </c>
      <c r="G169" s="66">
        <v>1.95</v>
      </c>
      <c r="H169" s="416"/>
      <c r="I169" s="416"/>
      <c r="J169" s="126">
        <v>10.3</v>
      </c>
      <c r="K169" s="117">
        <v>273</v>
      </c>
      <c r="L169" s="117">
        <v>8</v>
      </c>
      <c r="M169" s="117">
        <v>2015</v>
      </c>
      <c r="N169" s="16">
        <v>2024</v>
      </c>
      <c r="O169" s="16">
        <v>2025</v>
      </c>
      <c r="P169" s="114" t="s">
        <v>564</v>
      </c>
      <c r="Q169" s="118" t="s">
        <v>257</v>
      </c>
      <c r="R169" s="17">
        <f t="shared" si="10"/>
        <v>2040</v>
      </c>
      <c r="S169" s="16" t="s">
        <v>63</v>
      </c>
      <c r="T169" s="16"/>
      <c r="U169" s="17">
        <f t="shared" si="11"/>
        <v>2040</v>
      </c>
      <c r="V169" s="399"/>
      <c r="W169" s="399"/>
      <c r="X169" s="399"/>
      <c r="Y169" s="399"/>
    </row>
    <row r="170" spans="1:25" s="2" customFormat="1" ht="30.2" customHeight="1" x14ac:dyDescent="0.2">
      <c r="A170" s="348"/>
      <c r="B170" s="348"/>
      <c r="C170" s="413"/>
      <c r="D170" s="406"/>
      <c r="E170" s="415"/>
      <c r="F170" s="114" t="s">
        <v>62</v>
      </c>
      <c r="G170" s="66">
        <v>1.95</v>
      </c>
      <c r="H170" s="416"/>
      <c r="I170" s="416"/>
      <c r="J170" s="126">
        <v>0.7</v>
      </c>
      <c r="K170" s="117">
        <v>57</v>
      </c>
      <c r="L170" s="117">
        <v>6</v>
      </c>
      <c r="M170" s="117">
        <v>2015</v>
      </c>
      <c r="N170" s="16">
        <v>2024</v>
      </c>
      <c r="O170" s="16">
        <v>2025</v>
      </c>
      <c r="P170" s="114" t="s">
        <v>564</v>
      </c>
      <c r="Q170" s="118" t="s">
        <v>257</v>
      </c>
      <c r="R170" s="17">
        <f t="shared" si="10"/>
        <v>2040</v>
      </c>
      <c r="S170" s="16" t="s">
        <v>63</v>
      </c>
      <c r="T170" s="16"/>
      <c r="U170" s="17">
        <f t="shared" si="11"/>
        <v>2040</v>
      </c>
      <c r="V170" s="399"/>
      <c r="W170" s="399"/>
      <c r="X170" s="399"/>
      <c r="Y170" s="399"/>
    </row>
    <row r="171" spans="1:25" s="2" customFormat="1" ht="30.2" customHeight="1" x14ac:dyDescent="0.2">
      <c r="A171" s="348">
        <v>16</v>
      </c>
      <c r="B171" s="348" t="s">
        <v>707</v>
      </c>
      <c r="C171" s="413" t="s">
        <v>572</v>
      </c>
      <c r="D171" s="406" t="s">
        <v>708</v>
      </c>
      <c r="E171" s="415" t="s">
        <v>684</v>
      </c>
      <c r="F171" s="114" t="s">
        <v>709</v>
      </c>
      <c r="G171" s="66">
        <v>9.1999999999999993</v>
      </c>
      <c r="H171" s="416">
        <v>6.22</v>
      </c>
      <c r="I171" s="416">
        <v>175</v>
      </c>
      <c r="J171" s="126">
        <v>4.8</v>
      </c>
      <c r="K171" s="117">
        <v>273</v>
      </c>
      <c r="L171" s="117">
        <v>16</v>
      </c>
      <c r="M171" s="117">
        <v>2015</v>
      </c>
      <c r="N171" s="16">
        <v>2023</v>
      </c>
      <c r="O171" s="16">
        <v>2025</v>
      </c>
      <c r="P171" s="114" t="s">
        <v>564</v>
      </c>
      <c r="Q171" s="114" t="s">
        <v>710</v>
      </c>
      <c r="R171" s="17">
        <f t="shared" si="10"/>
        <v>2040</v>
      </c>
      <c r="S171" s="16" t="s">
        <v>63</v>
      </c>
      <c r="T171" s="16"/>
      <c r="U171" s="17">
        <f t="shared" si="11"/>
        <v>2040</v>
      </c>
      <c r="V171" s="399">
        <v>7</v>
      </c>
      <c r="W171" s="399"/>
      <c r="X171" s="399">
        <v>7</v>
      </c>
      <c r="Y171" s="399" t="s">
        <v>7003</v>
      </c>
    </row>
    <row r="172" spans="1:25" s="2" customFormat="1" ht="30.2" customHeight="1" x14ac:dyDescent="0.2">
      <c r="A172" s="348"/>
      <c r="B172" s="348"/>
      <c r="C172" s="413"/>
      <c r="D172" s="406"/>
      <c r="E172" s="415"/>
      <c r="F172" s="114" t="s">
        <v>709</v>
      </c>
      <c r="G172" s="66">
        <v>9.1999999999999993</v>
      </c>
      <c r="H172" s="416"/>
      <c r="I172" s="416"/>
      <c r="J172" s="126">
        <v>0.6</v>
      </c>
      <c r="K172" s="117">
        <v>88.9</v>
      </c>
      <c r="L172" s="117">
        <v>7.62</v>
      </c>
      <c r="M172" s="117">
        <v>2015</v>
      </c>
      <c r="N172" s="16">
        <v>2023</v>
      </c>
      <c r="O172" s="16">
        <v>2025</v>
      </c>
      <c r="P172" s="114" t="s">
        <v>564</v>
      </c>
      <c r="Q172" s="114" t="s">
        <v>710</v>
      </c>
      <c r="R172" s="17">
        <f t="shared" si="10"/>
        <v>2040</v>
      </c>
      <c r="S172" s="16" t="s">
        <v>63</v>
      </c>
      <c r="T172" s="16"/>
      <c r="U172" s="17">
        <f t="shared" si="11"/>
        <v>2040</v>
      </c>
      <c r="V172" s="399"/>
      <c r="W172" s="399"/>
      <c r="X172" s="399"/>
      <c r="Y172" s="399"/>
    </row>
    <row r="173" spans="1:25" s="2" customFormat="1" ht="30.2" customHeight="1" x14ac:dyDescent="0.2">
      <c r="A173" s="348"/>
      <c r="B173" s="348"/>
      <c r="C173" s="413" t="s">
        <v>572</v>
      </c>
      <c r="D173" s="406" t="s">
        <v>711</v>
      </c>
      <c r="E173" s="415"/>
      <c r="F173" s="114" t="s">
        <v>709</v>
      </c>
      <c r="G173" s="66">
        <v>9.1999999999999993</v>
      </c>
      <c r="H173" s="416"/>
      <c r="I173" s="416"/>
      <c r="J173" s="126">
        <v>12.3</v>
      </c>
      <c r="K173" s="117">
        <v>88.9</v>
      </c>
      <c r="L173" s="117">
        <v>7.62</v>
      </c>
      <c r="M173" s="117">
        <v>2015</v>
      </c>
      <c r="N173" s="16">
        <v>2023</v>
      </c>
      <c r="O173" s="16">
        <v>2025</v>
      </c>
      <c r="P173" s="114" t="s">
        <v>564</v>
      </c>
      <c r="Q173" s="114" t="s">
        <v>710</v>
      </c>
      <c r="R173" s="17">
        <f t="shared" si="10"/>
        <v>2040</v>
      </c>
      <c r="S173" s="16" t="s">
        <v>63</v>
      </c>
      <c r="T173" s="16"/>
      <c r="U173" s="17">
        <f t="shared" si="11"/>
        <v>2040</v>
      </c>
      <c r="V173" s="399"/>
      <c r="W173" s="399"/>
      <c r="X173" s="399"/>
      <c r="Y173" s="399"/>
    </row>
    <row r="174" spans="1:25" s="2" customFormat="1" ht="30.2" customHeight="1" x14ac:dyDescent="0.2">
      <c r="A174" s="348"/>
      <c r="B174" s="348"/>
      <c r="C174" s="413"/>
      <c r="D174" s="406"/>
      <c r="E174" s="415"/>
      <c r="F174" s="114" t="s">
        <v>709</v>
      </c>
      <c r="G174" s="66">
        <v>9.1999999999999993</v>
      </c>
      <c r="H174" s="416"/>
      <c r="I174" s="416"/>
      <c r="J174" s="126">
        <v>0.1</v>
      </c>
      <c r="K174" s="117">
        <v>60.3</v>
      </c>
      <c r="L174" s="117">
        <v>5.54</v>
      </c>
      <c r="M174" s="117">
        <v>2015</v>
      </c>
      <c r="N174" s="16">
        <v>2023</v>
      </c>
      <c r="O174" s="16">
        <v>2025</v>
      </c>
      <c r="P174" s="114" t="s">
        <v>564</v>
      </c>
      <c r="Q174" s="114" t="s">
        <v>710</v>
      </c>
      <c r="R174" s="17">
        <f t="shared" si="10"/>
        <v>2040</v>
      </c>
      <c r="S174" s="16" t="s">
        <v>63</v>
      </c>
      <c r="T174" s="16"/>
      <c r="U174" s="17">
        <f t="shared" si="11"/>
        <v>2040</v>
      </c>
      <c r="V174" s="399"/>
      <c r="W174" s="399"/>
      <c r="X174" s="399"/>
      <c r="Y174" s="399"/>
    </row>
    <row r="175" spans="1:25" s="2" customFormat="1" ht="30.2" customHeight="1" x14ac:dyDescent="0.2">
      <c r="A175" s="348"/>
      <c r="B175" s="348"/>
      <c r="C175" s="413"/>
      <c r="D175" s="406"/>
      <c r="E175" s="415"/>
      <c r="F175" s="114" t="s">
        <v>709</v>
      </c>
      <c r="G175" s="66">
        <v>9.1999999999999993</v>
      </c>
      <c r="H175" s="416"/>
      <c r="I175" s="416"/>
      <c r="J175" s="126">
        <v>10.3</v>
      </c>
      <c r="K175" s="117">
        <v>33.4</v>
      </c>
      <c r="L175" s="117">
        <v>6.35</v>
      </c>
      <c r="M175" s="117">
        <v>2015</v>
      </c>
      <c r="N175" s="16">
        <v>2023</v>
      </c>
      <c r="O175" s="16">
        <v>2025</v>
      </c>
      <c r="P175" s="114" t="s">
        <v>564</v>
      </c>
      <c r="Q175" s="114" t="s">
        <v>710</v>
      </c>
      <c r="R175" s="17">
        <f t="shared" si="10"/>
        <v>2040</v>
      </c>
      <c r="S175" s="16" t="s">
        <v>63</v>
      </c>
      <c r="T175" s="16"/>
      <c r="U175" s="17">
        <f t="shared" si="11"/>
        <v>2040</v>
      </c>
      <c r="V175" s="399"/>
      <c r="W175" s="399"/>
      <c r="X175" s="399"/>
      <c r="Y175" s="399"/>
    </row>
    <row r="176" spans="1:25" s="2" customFormat="1" ht="30.2" customHeight="1" x14ac:dyDescent="0.2">
      <c r="A176" s="348"/>
      <c r="B176" s="348"/>
      <c r="C176" s="413"/>
      <c r="D176" s="406"/>
      <c r="E176" s="415"/>
      <c r="F176" s="114" t="s">
        <v>709</v>
      </c>
      <c r="G176" s="66">
        <v>9.1999999999999993</v>
      </c>
      <c r="H176" s="416"/>
      <c r="I176" s="416"/>
      <c r="J176" s="126">
        <v>1</v>
      </c>
      <c r="K176" s="117">
        <v>26.7</v>
      </c>
      <c r="L176" s="117">
        <v>5.56</v>
      </c>
      <c r="M176" s="117">
        <v>2015</v>
      </c>
      <c r="N176" s="16">
        <v>2023</v>
      </c>
      <c r="O176" s="16">
        <v>2025</v>
      </c>
      <c r="P176" s="114" t="s">
        <v>564</v>
      </c>
      <c r="Q176" s="114" t="s">
        <v>710</v>
      </c>
      <c r="R176" s="17">
        <f t="shared" si="10"/>
        <v>2040</v>
      </c>
      <c r="S176" s="16" t="s">
        <v>63</v>
      </c>
      <c r="T176" s="16"/>
      <c r="U176" s="17">
        <f t="shared" si="11"/>
        <v>2040</v>
      </c>
      <c r="V176" s="399"/>
      <c r="W176" s="399"/>
      <c r="X176" s="399"/>
      <c r="Y176" s="399"/>
    </row>
    <row r="177" spans="1:25" s="2" customFormat="1" ht="30.2" customHeight="1" x14ac:dyDescent="0.2">
      <c r="A177" s="348"/>
      <c r="B177" s="348"/>
      <c r="C177" s="413" t="s">
        <v>572</v>
      </c>
      <c r="D177" s="406" t="s">
        <v>712</v>
      </c>
      <c r="E177" s="415"/>
      <c r="F177" s="114" t="s">
        <v>709</v>
      </c>
      <c r="G177" s="66">
        <v>9.1999999999999993</v>
      </c>
      <c r="H177" s="416"/>
      <c r="I177" s="416"/>
      <c r="J177" s="126">
        <v>5.2</v>
      </c>
      <c r="K177" s="117">
        <v>273</v>
      </c>
      <c r="L177" s="117">
        <v>15.09</v>
      </c>
      <c r="M177" s="117">
        <v>2015</v>
      </c>
      <c r="N177" s="16">
        <v>2023</v>
      </c>
      <c r="O177" s="16">
        <v>2025</v>
      </c>
      <c r="P177" s="114" t="s">
        <v>564</v>
      </c>
      <c r="Q177" s="114" t="s">
        <v>710</v>
      </c>
      <c r="R177" s="17">
        <f t="shared" si="10"/>
        <v>2040</v>
      </c>
      <c r="S177" s="16" t="s">
        <v>63</v>
      </c>
      <c r="T177" s="16"/>
      <c r="U177" s="17">
        <f t="shared" si="11"/>
        <v>2040</v>
      </c>
      <c r="V177" s="399"/>
      <c r="W177" s="399"/>
      <c r="X177" s="399"/>
      <c r="Y177" s="399"/>
    </row>
    <row r="178" spans="1:25" s="2" customFormat="1" ht="30.2" customHeight="1" x14ac:dyDescent="0.2">
      <c r="A178" s="348"/>
      <c r="B178" s="348"/>
      <c r="C178" s="413"/>
      <c r="D178" s="406"/>
      <c r="E178" s="415"/>
      <c r="F178" s="114" t="s">
        <v>709</v>
      </c>
      <c r="G178" s="66">
        <v>9.1999999999999993</v>
      </c>
      <c r="H178" s="416"/>
      <c r="I178" s="416"/>
      <c r="J178" s="126">
        <v>0.6</v>
      </c>
      <c r="K178" s="117">
        <v>88.9</v>
      </c>
      <c r="L178" s="117">
        <v>7.62</v>
      </c>
      <c r="M178" s="117">
        <v>2015</v>
      </c>
      <c r="N178" s="16">
        <v>2023</v>
      </c>
      <c r="O178" s="16">
        <v>2025</v>
      </c>
      <c r="P178" s="114" t="s">
        <v>564</v>
      </c>
      <c r="Q178" s="114" t="s">
        <v>710</v>
      </c>
      <c r="R178" s="17">
        <f t="shared" si="10"/>
        <v>2040</v>
      </c>
      <c r="S178" s="16" t="s">
        <v>63</v>
      </c>
      <c r="T178" s="16"/>
      <c r="U178" s="17">
        <f t="shared" si="11"/>
        <v>2040</v>
      </c>
      <c r="V178" s="399"/>
      <c r="W178" s="399"/>
      <c r="X178" s="399"/>
      <c r="Y178" s="399"/>
    </row>
    <row r="179" spans="1:25" s="2" customFormat="1" ht="30.2" customHeight="1" x14ac:dyDescent="0.2">
      <c r="A179" s="348">
        <v>17</v>
      </c>
      <c r="B179" s="348" t="s">
        <v>713</v>
      </c>
      <c r="C179" s="413" t="s">
        <v>572</v>
      </c>
      <c r="D179" s="406" t="s">
        <v>714</v>
      </c>
      <c r="E179" s="415" t="s">
        <v>684</v>
      </c>
      <c r="F179" s="114" t="s">
        <v>709</v>
      </c>
      <c r="G179" s="66">
        <v>9.1999999999999993</v>
      </c>
      <c r="H179" s="416">
        <v>6.22</v>
      </c>
      <c r="I179" s="416">
        <v>175</v>
      </c>
      <c r="J179" s="126">
        <v>43.8</v>
      </c>
      <c r="K179" s="117">
        <v>273</v>
      </c>
      <c r="L179" s="117">
        <v>16</v>
      </c>
      <c r="M179" s="117">
        <v>2015</v>
      </c>
      <c r="N179" s="16">
        <v>2021</v>
      </c>
      <c r="O179" s="16">
        <v>2025</v>
      </c>
      <c r="P179" s="114" t="s">
        <v>564</v>
      </c>
      <c r="Q179" s="114" t="s">
        <v>710</v>
      </c>
      <c r="R179" s="17">
        <f t="shared" si="10"/>
        <v>2040</v>
      </c>
      <c r="S179" s="16" t="s">
        <v>63</v>
      </c>
      <c r="T179" s="16"/>
      <c r="U179" s="17">
        <f t="shared" si="11"/>
        <v>2040</v>
      </c>
      <c r="V179" s="399">
        <v>143</v>
      </c>
      <c r="W179" s="399">
        <v>271</v>
      </c>
      <c r="X179" s="399">
        <v>414</v>
      </c>
      <c r="Y179" s="399" t="s">
        <v>7003</v>
      </c>
    </row>
    <row r="180" spans="1:25" s="2" customFormat="1" ht="30.2" customHeight="1" x14ac:dyDescent="0.2">
      <c r="A180" s="348"/>
      <c r="B180" s="348"/>
      <c r="C180" s="413"/>
      <c r="D180" s="406"/>
      <c r="E180" s="415"/>
      <c r="F180" s="114" t="s">
        <v>709</v>
      </c>
      <c r="G180" s="66">
        <v>9.1999999999999993</v>
      </c>
      <c r="H180" s="416"/>
      <c r="I180" s="416"/>
      <c r="J180" s="126">
        <v>14</v>
      </c>
      <c r="K180" s="117">
        <v>219.1</v>
      </c>
      <c r="L180" s="117">
        <v>12.7</v>
      </c>
      <c r="M180" s="117">
        <v>2015</v>
      </c>
      <c r="N180" s="16">
        <v>2021</v>
      </c>
      <c r="O180" s="16">
        <v>2025</v>
      </c>
      <c r="P180" s="114" t="s">
        <v>564</v>
      </c>
      <c r="Q180" s="114" t="s">
        <v>710</v>
      </c>
      <c r="R180" s="17">
        <f t="shared" si="10"/>
        <v>2040</v>
      </c>
      <c r="S180" s="16" t="s">
        <v>63</v>
      </c>
      <c r="T180" s="16"/>
      <c r="U180" s="17">
        <f t="shared" si="11"/>
        <v>2040</v>
      </c>
      <c r="V180" s="399"/>
      <c r="W180" s="399"/>
      <c r="X180" s="399"/>
      <c r="Y180" s="399"/>
    </row>
    <row r="181" spans="1:25" s="2" customFormat="1" ht="30.2" customHeight="1" x14ac:dyDescent="0.2">
      <c r="A181" s="348"/>
      <c r="B181" s="348"/>
      <c r="C181" s="413"/>
      <c r="D181" s="406"/>
      <c r="E181" s="415"/>
      <c r="F181" s="114" t="s">
        <v>709</v>
      </c>
      <c r="G181" s="66">
        <v>9.1999999999999993</v>
      </c>
      <c r="H181" s="416"/>
      <c r="I181" s="416"/>
      <c r="J181" s="126">
        <v>5.5</v>
      </c>
      <c r="K181" s="117">
        <v>168.3</v>
      </c>
      <c r="L181" s="117">
        <v>10.97</v>
      </c>
      <c r="M181" s="117">
        <v>2015</v>
      </c>
      <c r="N181" s="16">
        <v>2021</v>
      </c>
      <c r="O181" s="16">
        <v>2025</v>
      </c>
      <c r="P181" s="114" t="s">
        <v>564</v>
      </c>
      <c r="Q181" s="114" t="s">
        <v>710</v>
      </c>
      <c r="R181" s="17">
        <f t="shared" si="10"/>
        <v>2040</v>
      </c>
      <c r="S181" s="16" t="s">
        <v>63</v>
      </c>
      <c r="T181" s="16"/>
      <c r="U181" s="17">
        <f t="shared" si="11"/>
        <v>2040</v>
      </c>
      <c r="V181" s="399"/>
      <c r="W181" s="399"/>
      <c r="X181" s="399"/>
      <c r="Y181" s="399"/>
    </row>
    <row r="182" spans="1:25" s="2" customFormat="1" ht="30.2" customHeight="1" x14ac:dyDescent="0.2">
      <c r="A182" s="348"/>
      <c r="B182" s="348"/>
      <c r="C182" s="413"/>
      <c r="D182" s="406"/>
      <c r="E182" s="415"/>
      <c r="F182" s="114" t="s">
        <v>709</v>
      </c>
      <c r="G182" s="66">
        <v>9.1999999999999993</v>
      </c>
      <c r="H182" s="416"/>
      <c r="I182" s="416"/>
      <c r="J182" s="126">
        <v>1.5</v>
      </c>
      <c r="K182" s="117">
        <v>114.3</v>
      </c>
      <c r="L182" s="117">
        <v>8.56</v>
      </c>
      <c r="M182" s="117">
        <v>2015</v>
      </c>
      <c r="N182" s="16">
        <v>2021</v>
      </c>
      <c r="O182" s="16">
        <v>2025</v>
      </c>
      <c r="P182" s="114" t="s">
        <v>564</v>
      </c>
      <c r="Q182" s="114" t="s">
        <v>710</v>
      </c>
      <c r="R182" s="17">
        <f t="shared" si="10"/>
        <v>2040</v>
      </c>
      <c r="S182" s="16" t="s">
        <v>63</v>
      </c>
      <c r="T182" s="16"/>
      <c r="U182" s="17">
        <f t="shared" ref="U182:U239" si="12">IFERROR(IF(S182="",R182,S182+T182),R182)</f>
        <v>2040</v>
      </c>
      <c r="V182" s="399"/>
      <c r="W182" s="399"/>
      <c r="X182" s="399"/>
      <c r="Y182" s="399"/>
    </row>
    <row r="183" spans="1:25" s="2" customFormat="1" ht="30.2" customHeight="1" x14ac:dyDescent="0.2">
      <c r="A183" s="348"/>
      <c r="B183" s="348"/>
      <c r="C183" s="413"/>
      <c r="D183" s="406"/>
      <c r="E183" s="415"/>
      <c r="F183" s="114" t="s">
        <v>709</v>
      </c>
      <c r="G183" s="66">
        <v>9.1999999999999993</v>
      </c>
      <c r="H183" s="416"/>
      <c r="I183" s="416"/>
      <c r="J183" s="126">
        <v>3.5</v>
      </c>
      <c r="K183" s="117">
        <v>60.3</v>
      </c>
      <c r="L183" s="117">
        <v>5.54</v>
      </c>
      <c r="M183" s="117">
        <v>2015</v>
      </c>
      <c r="N183" s="16">
        <v>2021</v>
      </c>
      <c r="O183" s="16">
        <v>2025</v>
      </c>
      <c r="P183" s="114" t="s">
        <v>564</v>
      </c>
      <c r="Q183" s="114" t="s">
        <v>710</v>
      </c>
      <c r="R183" s="17">
        <f t="shared" si="10"/>
        <v>2040</v>
      </c>
      <c r="S183" s="16" t="s">
        <v>63</v>
      </c>
      <c r="T183" s="16"/>
      <c r="U183" s="17">
        <f t="shared" si="12"/>
        <v>2040</v>
      </c>
      <c r="V183" s="399"/>
      <c r="W183" s="399"/>
      <c r="X183" s="399"/>
      <c r="Y183" s="399"/>
    </row>
    <row r="184" spans="1:25" s="2" customFormat="1" ht="30.2" customHeight="1" x14ac:dyDescent="0.2">
      <c r="A184" s="348"/>
      <c r="B184" s="348"/>
      <c r="C184" s="413"/>
      <c r="D184" s="406"/>
      <c r="E184" s="415"/>
      <c r="F184" s="114" t="s">
        <v>709</v>
      </c>
      <c r="G184" s="66">
        <v>9.1999999999999993</v>
      </c>
      <c r="H184" s="416"/>
      <c r="I184" s="416"/>
      <c r="J184" s="126">
        <v>1.3</v>
      </c>
      <c r="K184" s="117">
        <v>33.4</v>
      </c>
      <c r="L184" s="117">
        <v>6.35</v>
      </c>
      <c r="M184" s="117">
        <v>2015</v>
      </c>
      <c r="N184" s="16">
        <v>2021</v>
      </c>
      <c r="O184" s="16">
        <v>2025</v>
      </c>
      <c r="P184" s="114" t="s">
        <v>564</v>
      </c>
      <c r="Q184" s="114" t="s">
        <v>710</v>
      </c>
      <c r="R184" s="17">
        <f t="shared" si="10"/>
        <v>2040</v>
      </c>
      <c r="S184" s="16" t="s">
        <v>63</v>
      </c>
      <c r="T184" s="16"/>
      <c r="U184" s="17">
        <f t="shared" si="12"/>
        <v>2040</v>
      </c>
      <c r="V184" s="399"/>
      <c r="W184" s="399"/>
      <c r="X184" s="399"/>
      <c r="Y184" s="399"/>
    </row>
    <row r="185" spans="1:25" s="2" customFormat="1" ht="30.2" customHeight="1" x14ac:dyDescent="0.2">
      <c r="A185" s="348"/>
      <c r="B185" s="348"/>
      <c r="C185" s="125" t="s">
        <v>572</v>
      </c>
      <c r="D185" s="125" t="s">
        <v>714</v>
      </c>
      <c r="E185" s="415"/>
      <c r="F185" s="114" t="s">
        <v>709</v>
      </c>
      <c r="G185" s="66">
        <v>9.1999999999999993</v>
      </c>
      <c r="H185" s="416"/>
      <c r="I185" s="416"/>
      <c r="J185" s="126">
        <v>0.7</v>
      </c>
      <c r="K185" s="117">
        <v>26.7</v>
      </c>
      <c r="L185" s="117">
        <v>5.56</v>
      </c>
      <c r="M185" s="117">
        <v>2015</v>
      </c>
      <c r="N185" s="16">
        <v>2021</v>
      </c>
      <c r="O185" s="16">
        <v>2025</v>
      </c>
      <c r="P185" s="114" t="s">
        <v>564</v>
      </c>
      <c r="Q185" s="114" t="s">
        <v>710</v>
      </c>
      <c r="R185" s="17">
        <f t="shared" si="10"/>
        <v>2040</v>
      </c>
      <c r="S185" s="16" t="s">
        <v>63</v>
      </c>
      <c r="T185" s="16"/>
      <c r="U185" s="17">
        <f t="shared" si="12"/>
        <v>2040</v>
      </c>
      <c r="V185" s="399"/>
      <c r="W185" s="399"/>
      <c r="X185" s="399"/>
      <c r="Y185" s="399"/>
    </row>
    <row r="186" spans="1:25" s="2" customFormat="1" ht="30.2" customHeight="1" x14ac:dyDescent="0.2">
      <c r="A186" s="348"/>
      <c r="B186" s="348"/>
      <c r="C186" s="120" t="s">
        <v>572</v>
      </c>
      <c r="D186" s="125" t="s">
        <v>715</v>
      </c>
      <c r="E186" s="415"/>
      <c r="F186" s="114" t="s">
        <v>709</v>
      </c>
      <c r="G186" s="66">
        <v>9.1999999999999993</v>
      </c>
      <c r="H186" s="416"/>
      <c r="I186" s="416"/>
      <c r="J186" s="126">
        <v>10.6</v>
      </c>
      <c r="K186" s="117">
        <v>26.7</v>
      </c>
      <c r="L186" s="117">
        <v>5.56</v>
      </c>
      <c r="M186" s="117">
        <v>2015</v>
      </c>
      <c r="N186" s="16">
        <v>2021</v>
      </c>
      <c r="O186" s="16">
        <v>2025</v>
      </c>
      <c r="P186" s="114" t="s">
        <v>564</v>
      </c>
      <c r="Q186" s="114" t="s">
        <v>710</v>
      </c>
      <c r="R186" s="17">
        <f t="shared" si="10"/>
        <v>2040</v>
      </c>
      <c r="S186" s="16" t="s">
        <v>63</v>
      </c>
      <c r="T186" s="16"/>
      <c r="U186" s="17">
        <f t="shared" si="12"/>
        <v>2040</v>
      </c>
      <c r="V186" s="399"/>
      <c r="W186" s="399"/>
      <c r="X186" s="399"/>
      <c r="Y186" s="399"/>
    </row>
    <row r="187" spans="1:25" s="2" customFormat="1" ht="30.2" customHeight="1" x14ac:dyDescent="0.2">
      <c r="A187" s="348"/>
      <c r="B187" s="348"/>
      <c r="C187" s="413" t="s">
        <v>572</v>
      </c>
      <c r="D187" s="406" t="s">
        <v>716</v>
      </c>
      <c r="E187" s="415"/>
      <c r="F187" s="114" t="s">
        <v>709</v>
      </c>
      <c r="G187" s="66">
        <v>9.1999999999999993</v>
      </c>
      <c r="H187" s="416"/>
      <c r="I187" s="416"/>
      <c r="J187" s="126">
        <v>21.6</v>
      </c>
      <c r="K187" s="117">
        <v>114.3</v>
      </c>
      <c r="L187" s="117">
        <v>8.56</v>
      </c>
      <c r="M187" s="117">
        <v>2015</v>
      </c>
      <c r="N187" s="16">
        <v>2021</v>
      </c>
      <c r="O187" s="16">
        <v>2025</v>
      </c>
      <c r="P187" s="114" t="s">
        <v>564</v>
      </c>
      <c r="Q187" s="114" t="s">
        <v>710</v>
      </c>
      <c r="R187" s="17">
        <f t="shared" si="10"/>
        <v>2040</v>
      </c>
      <c r="S187" s="16" t="s">
        <v>63</v>
      </c>
      <c r="T187" s="16"/>
      <c r="U187" s="17">
        <f t="shared" si="12"/>
        <v>2040</v>
      </c>
      <c r="V187" s="399"/>
      <c r="W187" s="399"/>
      <c r="X187" s="399"/>
      <c r="Y187" s="399"/>
    </row>
    <row r="188" spans="1:25" s="2" customFormat="1" ht="30.2" customHeight="1" x14ac:dyDescent="0.2">
      <c r="A188" s="348"/>
      <c r="B188" s="348"/>
      <c r="C188" s="413"/>
      <c r="D188" s="406"/>
      <c r="E188" s="415"/>
      <c r="F188" s="114" t="s">
        <v>709</v>
      </c>
      <c r="G188" s="66">
        <v>9.1999999999999993</v>
      </c>
      <c r="H188" s="416"/>
      <c r="I188" s="416"/>
      <c r="J188" s="126">
        <v>0.1</v>
      </c>
      <c r="K188" s="117">
        <v>33.4</v>
      </c>
      <c r="L188" s="117">
        <v>6.35</v>
      </c>
      <c r="M188" s="117">
        <v>2015</v>
      </c>
      <c r="N188" s="16">
        <v>2021</v>
      </c>
      <c r="O188" s="16">
        <v>2025</v>
      </c>
      <c r="P188" s="114" t="s">
        <v>564</v>
      </c>
      <c r="Q188" s="114" t="s">
        <v>710</v>
      </c>
      <c r="R188" s="17">
        <f t="shared" si="10"/>
        <v>2040</v>
      </c>
      <c r="S188" s="16" t="s">
        <v>63</v>
      </c>
      <c r="T188" s="16"/>
      <c r="U188" s="17">
        <f t="shared" si="12"/>
        <v>2040</v>
      </c>
      <c r="V188" s="399"/>
      <c r="W188" s="399"/>
      <c r="X188" s="399"/>
      <c r="Y188" s="399"/>
    </row>
    <row r="189" spans="1:25" s="2" customFormat="1" ht="30.2" customHeight="1" x14ac:dyDescent="0.2">
      <c r="A189" s="348"/>
      <c r="B189" s="348"/>
      <c r="C189" s="120" t="s">
        <v>572</v>
      </c>
      <c r="D189" s="125" t="s">
        <v>717</v>
      </c>
      <c r="E189" s="415"/>
      <c r="F189" s="114" t="s">
        <v>709</v>
      </c>
      <c r="G189" s="66">
        <v>9.1999999999999993</v>
      </c>
      <c r="H189" s="416"/>
      <c r="I189" s="416"/>
      <c r="J189" s="126">
        <v>12.5</v>
      </c>
      <c r="K189" s="117">
        <v>26.7</v>
      </c>
      <c r="L189" s="117">
        <v>5.56</v>
      </c>
      <c r="M189" s="117">
        <v>2015</v>
      </c>
      <c r="N189" s="16">
        <v>2021</v>
      </c>
      <c r="O189" s="16">
        <v>2025</v>
      </c>
      <c r="P189" s="114" t="s">
        <v>564</v>
      </c>
      <c r="Q189" s="114" t="s">
        <v>710</v>
      </c>
      <c r="R189" s="17">
        <f t="shared" si="10"/>
        <v>2040</v>
      </c>
      <c r="S189" s="16" t="s">
        <v>63</v>
      </c>
      <c r="T189" s="16"/>
      <c r="U189" s="17">
        <f t="shared" si="12"/>
        <v>2040</v>
      </c>
      <c r="V189" s="399"/>
      <c r="W189" s="399"/>
      <c r="X189" s="399"/>
      <c r="Y189" s="399"/>
    </row>
    <row r="190" spans="1:25" s="2" customFormat="1" ht="30.2" customHeight="1" x14ac:dyDescent="0.2">
      <c r="A190" s="348">
        <v>18</v>
      </c>
      <c r="B190" s="348" t="s">
        <v>718</v>
      </c>
      <c r="C190" s="413" t="s">
        <v>572</v>
      </c>
      <c r="D190" s="406" t="s">
        <v>719</v>
      </c>
      <c r="E190" s="415" t="s">
        <v>684</v>
      </c>
      <c r="F190" s="114" t="s">
        <v>709</v>
      </c>
      <c r="G190" s="66">
        <v>6.7</v>
      </c>
      <c r="H190" s="416">
        <v>5.92</v>
      </c>
      <c r="I190" s="416">
        <v>176</v>
      </c>
      <c r="J190" s="126">
        <v>2.2000000000000002</v>
      </c>
      <c r="K190" s="117">
        <v>219.1</v>
      </c>
      <c r="L190" s="117">
        <v>12.7</v>
      </c>
      <c r="M190" s="117">
        <v>2015</v>
      </c>
      <c r="N190" s="16">
        <v>2021</v>
      </c>
      <c r="O190" s="16">
        <v>2025</v>
      </c>
      <c r="P190" s="114" t="s">
        <v>564</v>
      </c>
      <c r="Q190" s="114" t="s">
        <v>710</v>
      </c>
      <c r="R190" s="17">
        <f t="shared" si="10"/>
        <v>2040</v>
      </c>
      <c r="S190" s="16" t="s">
        <v>63</v>
      </c>
      <c r="T190" s="16"/>
      <c r="U190" s="17">
        <f t="shared" si="12"/>
        <v>2040</v>
      </c>
      <c r="V190" s="399">
        <v>52</v>
      </c>
      <c r="W190" s="399">
        <v>98</v>
      </c>
      <c r="X190" s="399">
        <v>150</v>
      </c>
      <c r="Y190" s="399" t="s">
        <v>7003</v>
      </c>
    </row>
    <row r="191" spans="1:25" s="2" customFormat="1" ht="30.2" customHeight="1" x14ac:dyDescent="0.2">
      <c r="A191" s="348"/>
      <c r="B191" s="348"/>
      <c r="C191" s="413"/>
      <c r="D191" s="406"/>
      <c r="E191" s="415"/>
      <c r="F191" s="114" t="s">
        <v>709</v>
      </c>
      <c r="G191" s="66">
        <v>6.7</v>
      </c>
      <c r="H191" s="416"/>
      <c r="I191" s="416"/>
      <c r="J191" s="126">
        <v>5.2</v>
      </c>
      <c r="K191" s="117">
        <v>168.3</v>
      </c>
      <c r="L191" s="117">
        <v>10.97</v>
      </c>
      <c r="M191" s="117">
        <v>2015</v>
      </c>
      <c r="N191" s="16">
        <v>2021</v>
      </c>
      <c r="O191" s="16">
        <v>2025</v>
      </c>
      <c r="P191" s="114" t="s">
        <v>564</v>
      </c>
      <c r="Q191" s="114" t="s">
        <v>710</v>
      </c>
      <c r="R191" s="17">
        <f t="shared" si="10"/>
        <v>2040</v>
      </c>
      <c r="S191" s="16" t="s">
        <v>63</v>
      </c>
      <c r="T191" s="16"/>
      <c r="U191" s="17">
        <f t="shared" si="12"/>
        <v>2040</v>
      </c>
      <c r="V191" s="399"/>
      <c r="W191" s="399"/>
      <c r="X191" s="399"/>
      <c r="Y191" s="399"/>
    </row>
    <row r="192" spans="1:25" s="2" customFormat="1" ht="30.2" customHeight="1" x14ac:dyDescent="0.2">
      <c r="A192" s="348"/>
      <c r="B192" s="348"/>
      <c r="C192" s="413"/>
      <c r="D192" s="406"/>
      <c r="E192" s="415"/>
      <c r="F192" s="114" t="s">
        <v>709</v>
      </c>
      <c r="G192" s="66">
        <v>6.7</v>
      </c>
      <c r="H192" s="416"/>
      <c r="I192" s="416"/>
      <c r="J192" s="126">
        <v>20.2</v>
      </c>
      <c r="K192" s="117">
        <v>114.3</v>
      </c>
      <c r="L192" s="117">
        <v>8.56</v>
      </c>
      <c r="M192" s="117">
        <v>2015</v>
      </c>
      <c r="N192" s="16">
        <v>2021</v>
      </c>
      <c r="O192" s="16">
        <v>2025</v>
      </c>
      <c r="P192" s="114" t="s">
        <v>564</v>
      </c>
      <c r="Q192" s="114" t="s">
        <v>710</v>
      </c>
      <c r="R192" s="17">
        <f t="shared" si="10"/>
        <v>2040</v>
      </c>
      <c r="S192" s="16" t="s">
        <v>63</v>
      </c>
      <c r="T192" s="16"/>
      <c r="U192" s="17">
        <f t="shared" si="12"/>
        <v>2040</v>
      </c>
      <c r="V192" s="399"/>
      <c r="W192" s="399"/>
      <c r="X192" s="399"/>
      <c r="Y192" s="399"/>
    </row>
    <row r="193" spans="1:25" s="2" customFormat="1" ht="30.2" customHeight="1" x14ac:dyDescent="0.2">
      <c r="A193" s="348"/>
      <c r="B193" s="348"/>
      <c r="C193" s="413"/>
      <c r="D193" s="406"/>
      <c r="E193" s="415"/>
      <c r="F193" s="114" t="s">
        <v>709</v>
      </c>
      <c r="G193" s="66">
        <v>6.7</v>
      </c>
      <c r="H193" s="416"/>
      <c r="I193" s="416"/>
      <c r="J193" s="126">
        <v>0.1</v>
      </c>
      <c r="K193" s="117">
        <v>33.4</v>
      </c>
      <c r="L193" s="117">
        <v>6.35</v>
      </c>
      <c r="M193" s="117">
        <v>2015</v>
      </c>
      <c r="N193" s="16">
        <v>2021</v>
      </c>
      <c r="O193" s="16">
        <v>2025</v>
      </c>
      <c r="P193" s="114" t="s">
        <v>564</v>
      </c>
      <c r="Q193" s="114" t="s">
        <v>710</v>
      </c>
      <c r="R193" s="17">
        <f t="shared" si="10"/>
        <v>2040</v>
      </c>
      <c r="S193" s="16" t="s">
        <v>63</v>
      </c>
      <c r="T193" s="16"/>
      <c r="U193" s="17">
        <f t="shared" si="12"/>
        <v>2040</v>
      </c>
      <c r="V193" s="399"/>
      <c r="W193" s="399"/>
      <c r="X193" s="399"/>
      <c r="Y193" s="399"/>
    </row>
    <row r="194" spans="1:25" s="2" customFormat="1" ht="30.2" customHeight="1" x14ac:dyDescent="0.2">
      <c r="A194" s="348"/>
      <c r="B194" s="348"/>
      <c r="C194" s="413" t="s">
        <v>572</v>
      </c>
      <c r="D194" s="406" t="s">
        <v>720</v>
      </c>
      <c r="E194" s="415"/>
      <c r="F194" s="114" t="s">
        <v>709</v>
      </c>
      <c r="G194" s="66">
        <v>6.7</v>
      </c>
      <c r="H194" s="416"/>
      <c r="I194" s="416"/>
      <c r="J194" s="126">
        <v>3.6</v>
      </c>
      <c r="K194" s="117">
        <v>219.1</v>
      </c>
      <c r="L194" s="117">
        <v>12.7</v>
      </c>
      <c r="M194" s="117">
        <v>2015</v>
      </c>
      <c r="N194" s="16">
        <v>2021</v>
      </c>
      <c r="O194" s="16">
        <v>2025</v>
      </c>
      <c r="P194" s="114" t="s">
        <v>564</v>
      </c>
      <c r="Q194" s="114" t="s">
        <v>710</v>
      </c>
      <c r="R194" s="17">
        <f t="shared" si="10"/>
        <v>2040</v>
      </c>
      <c r="S194" s="16" t="s">
        <v>63</v>
      </c>
      <c r="T194" s="16"/>
      <c r="U194" s="17">
        <f t="shared" si="12"/>
        <v>2040</v>
      </c>
      <c r="V194" s="399"/>
      <c r="W194" s="399"/>
      <c r="X194" s="399"/>
      <c r="Y194" s="399"/>
    </row>
    <row r="195" spans="1:25" s="2" customFormat="1" ht="30.2" customHeight="1" x14ac:dyDescent="0.2">
      <c r="A195" s="348"/>
      <c r="B195" s="348"/>
      <c r="C195" s="413"/>
      <c r="D195" s="406"/>
      <c r="E195" s="415"/>
      <c r="F195" s="114" t="s">
        <v>709</v>
      </c>
      <c r="G195" s="66">
        <v>6.7</v>
      </c>
      <c r="H195" s="416"/>
      <c r="I195" s="416"/>
      <c r="J195" s="126">
        <v>3.1</v>
      </c>
      <c r="K195" s="117">
        <v>168.3</v>
      </c>
      <c r="L195" s="117">
        <v>10.97</v>
      </c>
      <c r="M195" s="117">
        <v>2015</v>
      </c>
      <c r="N195" s="16">
        <v>2021</v>
      </c>
      <c r="O195" s="16">
        <v>2025</v>
      </c>
      <c r="P195" s="114" t="s">
        <v>564</v>
      </c>
      <c r="Q195" s="114" t="s">
        <v>710</v>
      </c>
      <c r="R195" s="17">
        <f t="shared" si="10"/>
        <v>2040</v>
      </c>
      <c r="S195" s="16" t="s">
        <v>63</v>
      </c>
      <c r="T195" s="16"/>
      <c r="U195" s="17">
        <f t="shared" si="12"/>
        <v>2040</v>
      </c>
      <c r="V195" s="399"/>
      <c r="W195" s="399"/>
      <c r="X195" s="399"/>
      <c r="Y195" s="399"/>
    </row>
    <row r="196" spans="1:25" s="2" customFormat="1" ht="30.2" customHeight="1" x14ac:dyDescent="0.2">
      <c r="A196" s="348"/>
      <c r="B196" s="348"/>
      <c r="C196" s="413"/>
      <c r="D196" s="406"/>
      <c r="E196" s="415"/>
      <c r="F196" s="114" t="s">
        <v>709</v>
      </c>
      <c r="G196" s="66">
        <v>6.7</v>
      </c>
      <c r="H196" s="416"/>
      <c r="I196" s="416"/>
      <c r="J196" s="126">
        <v>17.7</v>
      </c>
      <c r="K196" s="117">
        <v>114.3</v>
      </c>
      <c r="L196" s="117">
        <v>8.56</v>
      </c>
      <c r="M196" s="117">
        <v>2015</v>
      </c>
      <c r="N196" s="16">
        <v>2021</v>
      </c>
      <c r="O196" s="16">
        <v>2025</v>
      </c>
      <c r="P196" s="114" t="s">
        <v>564</v>
      </c>
      <c r="Q196" s="114" t="s">
        <v>710</v>
      </c>
      <c r="R196" s="17">
        <f t="shared" si="10"/>
        <v>2040</v>
      </c>
      <c r="S196" s="16" t="s">
        <v>63</v>
      </c>
      <c r="T196" s="16"/>
      <c r="U196" s="17">
        <f t="shared" si="12"/>
        <v>2040</v>
      </c>
      <c r="V196" s="399"/>
      <c r="W196" s="399"/>
      <c r="X196" s="399"/>
      <c r="Y196" s="399"/>
    </row>
    <row r="197" spans="1:25" s="2" customFormat="1" ht="30.2" customHeight="1" x14ac:dyDescent="0.2">
      <c r="A197" s="348"/>
      <c r="B197" s="348"/>
      <c r="C197" s="413"/>
      <c r="D197" s="406"/>
      <c r="E197" s="415"/>
      <c r="F197" s="114" t="s">
        <v>709</v>
      </c>
      <c r="G197" s="66">
        <v>6.7</v>
      </c>
      <c r="H197" s="416"/>
      <c r="I197" s="416"/>
      <c r="J197" s="126">
        <v>0.1</v>
      </c>
      <c r="K197" s="117">
        <v>33.4</v>
      </c>
      <c r="L197" s="117">
        <v>6.35</v>
      </c>
      <c r="M197" s="117">
        <v>2015</v>
      </c>
      <c r="N197" s="16">
        <v>2021</v>
      </c>
      <c r="O197" s="16">
        <v>2025</v>
      </c>
      <c r="P197" s="114" t="s">
        <v>564</v>
      </c>
      <c r="Q197" s="114" t="s">
        <v>710</v>
      </c>
      <c r="R197" s="17">
        <f t="shared" si="10"/>
        <v>2040</v>
      </c>
      <c r="S197" s="16" t="s">
        <v>63</v>
      </c>
      <c r="T197" s="16"/>
      <c r="U197" s="17">
        <f t="shared" si="12"/>
        <v>2040</v>
      </c>
      <c r="V197" s="399"/>
      <c r="W197" s="399"/>
      <c r="X197" s="399"/>
      <c r="Y197" s="399"/>
    </row>
    <row r="198" spans="1:25" s="2" customFormat="1" ht="30.2" customHeight="1" x14ac:dyDescent="0.2">
      <c r="A198" s="348">
        <v>19</v>
      </c>
      <c r="B198" s="348" t="s">
        <v>722</v>
      </c>
      <c r="C198" s="124" t="s">
        <v>723</v>
      </c>
      <c r="D198" s="408" t="s">
        <v>724</v>
      </c>
      <c r="E198" s="415" t="s">
        <v>721</v>
      </c>
      <c r="F198" s="114" t="s">
        <v>561</v>
      </c>
      <c r="G198" s="66">
        <v>3.2</v>
      </c>
      <c r="H198" s="416">
        <v>2.5</v>
      </c>
      <c r="I198" s="416">
        <v>38</v>
      </c>
      <c r="J198" s="126">
        <v>10.5</v>
      </c>
      <c r="K198" s="117">
        <v>159</v>
      </c>
      <c r="L198" s="117">
        <v>6</v>
      </c>
      <c r="M198" s="117">
        <v>2015</v>
      </c>
      <c r="N198" s="16">
        <v>2024</v>
      </c>
      <c r="O198" s="16">
        <v>2025</v>
      </c>
      <c r="P198" s="114" t="s">
        <v>564</v>
      </c>
      <c r="Q198" s="118" t="s">
        <v>257</v>
      </c>
      <c r="R198" s="17">
        <f t="shared" si="10"/>
        <v>2040</v>
      </c>
      <c r="S198" s="16" t="s">
        <v>63</v>
      </c>
      <c r="T198" s="16"/>
      <c r="U198" s="17">
        <f t="shared" si="12"/>
        <v>2040</v>
      </c>
      <c r="V198" s="399">
        <v>8</v>
      </c>
      <c r="W198" s="399">
        <v>3</v>
      </c>
      <c r="X198" s="399">
        <v>11</v>
      </c>
      <c r="Y198" s="399" t="s">
        <v>7003</v>
      </c>
    </row>
    <row r="199" spans="1:25" s="2" customFormat="1" ht="30.2" customHeight="1" x14ac:dyDescent="0.2">
      <c r="A199" s="348"/>
      <c r="B199" s="348"/>
      <c r="C199" s="410" t="s">
        <v>565</v>
      </c>
      <c r="D199" s="408"/>
      <c r="E199" s="415"/>
      <c r="F199" s="114" t="s">
        <v>561</v>
      </c>
      <c r="G199" s="66">
        <v>3.2</v>
      </c>
      <c r="H199" s="416"/>
      <c r="I199" s="416"/>
      <c r="J199" s="126">
        <v>44.1</v>
      </c>
      <c r="K199" s="117">
        <v>159</v>
      </c>
      <c r="L199" s="117">
        <v>6</v>
      </c>
      <c r="M199" s="117">
        <v>2015</v>
      </c>
      <c r="N199" s="16">
        <v>2024</v>
      </c>
      <c r="O199" s="16">
        <v>2025</v>
      </c>
      <c r="P199" s="114" t="s">
        <v>564</v>
      </c>
      <c r="Q199" s="118" t="s">
        <v>257</v>
      </c>
      <c r="R199" s="17">
        <f t="shared" si="10"/>
        <v>2040</v>
      </c>
      <c r="S199" s="16" t="s">
        <v>63</v>
      </c>
      <c r="T199" s="16"/>
      <c r="U199" s="17">
        <f t="shared" si="12"/>
        <v>2040</v>
      </c>
      <c r="V199" s="399"/>
      <c r="W199" s="399"/>
      <c r="X199" s="399"/>
      <c r="Y199" s="399"/>
    </row>
    <row r="200" spans="1:25" s="2" customFormat="1" ht="30.2" customHeight="1" x14ac:dyDescent="0.2">
      <c r="A200" s="348"/>
      <c r="B200" s="348"/>
      <c r="C200" s="410"/>
      <c r="D200" s="408"/>
      <c r="E200" s="415"/>
      <c r="F200" s="114" t="s">
        <v>561</v>
      </c>
      <c r="G200" s="66">
        <v>3.2</v>
      </c>
      <c r="H200" s="416"/>
      <c r="I200" s="416"/>
      <c r="J200" s="126">
        <v>97.7</v>
      </c>
      <c r="K200" s="117">
        <v>89</v>
      </c>
      <c r="L200" s="117">
        <v>5</v>
      </c>
      <c r="M200" s="117">
        <v>2015</v>
      </c>
      <c r="N200" s="16">
        <v>2024</v>
      </c>
      <c r="O200" s="16">
        <v>2025</v>
      </c>
      <c r="P200" s="114" t="s">
        <v>564</v>
      </c>
      <c r="Q200" s="118" t="s">
        <v>257</v>
      </c>
      <c r="R200" s="17">
        <f t="shared" si="10"/>
        <v>2040</v>
      </c>
      <c r="S200" s="16" t="s">
        <v>63</v>
      </c>
      <c r="T200" s="16"/>
      <c r="U200" s="17">
        <f t="shared" si="12"/>
        <v>2040</v>
      </c>
      <c r="V200" s="399"/>
      <c r="W200" s="399"/>
      <c r="X200" s="399"/>
      <c r="Y200" s="399"/>
    </row>
    <row r="201" spans="1:25" s="2" customFormat="1" ht="30.2" customHeight="1" x14ac:dyDescent="0.2">
      <c r="A201" s="348"/>
      <c r="B201" s="348"/>
      <c r="C201" s="410"/>
      <c r="D201" s="408"/>
      <c r="E201" s="415"/>
      <c r="F201" s="114" t="s">
        <v>561</v>
      </c>
      <c r="G201" s="66">
        <v>3.2</v>
      </c>
      <c r="H201" s="416"/>
      <c r="I201" s="416"/>
      <c r="J201" s="126">
        <v>0.2</v>
      </c>
      <c r="K201" s="117">
        <v>57</v>
      </c>
      <c r="L201" s="117">
        <v>5</v>
      </c>
      <c r="M201" s="117">
        <v>2015</v>
      </c>
      <c r="N201" s="16">
        <v>2024</v>
      </c>
      <c r="O201" s="16">
        <v>2025</v>
      </c>
      <c r="P201" s="114" t="s">
        <v>564</v>
      </c>
      <c r="Q201" s="118" t="s">
        <v>257</v>
      </c>
      <c r="R201" s="17">
        <f t="shared" si="10"/>
        <v>2040</v>
      </c>
      <c r="S201" s="16" t="s">
        <v>63</v>
      </c>
      <c r="T201" s="16"/>
      <c r="U201" s="17">
        <f t="shared" si="12"/>
        <v>2040</v>
      </c>
      <c r="V201" s="399"/>
      <c r="W201" s="399"/>
      <c r="X201" s="399"/>
      <c r="Y201" s="399"/>
    </row>
    <row r="202" spans="1:25" s="2" customFormat="1" ht="30.2" customHeight="1" x14ac:dyDescent="0.2">
      <c r="A202" s="348"/>
      <c r="B202" s="348"/>
      <c r="C202" s="410"/>
      <c r="D202" s="408"/>
      <c r="E202" s="415"/>
      <c r="F202" s="114" t="s">
        <v>561</v>
      </c>
      <c r="G202" s="66">
        <v>3.2</v>
      </c>
      <c r="H202" s="416"/>
      <c r="I202" s="416"/>
      <c r="J202" s="126">
        <v>0.6</v>
      </c>
      <c r="K202" s="117">
        <v>32</v>
      </c>
      <c r="L202" s="117">
        <v>4</v>
      </c>
      <c r="M202" s="117">
        <v>2015</v>
      </c>
      <c r="N202" s="16">
        <v>2024</v>
      </c>
      <c r="O202" s="16">
        <v>2025</v>
      </c>
      <c r="P202" s="114" t="s">
        <v>564</v>
      </c>
      <c r="Q202" s="118" t="s">
        <v>257</v>
      </c>
      <c r="R202" s="17">
        <f t="shared" ref="R202:R265" si="13">IF(M202="","",M202+P202)</f>
        <v>2040</v>
      </c>
      <c r="S202" s="16" t="s">
        <v>63</v>
      </c>
      <c r="T202" s="16"/>
      <c r="U202" s="17">
        <f t="shared" si="12"/>
        <v>2040</v>
      </c>
      <c r="V202" s="399"/>
      <c r="W202" s="399"/>
      <c r="X202" s="399"/>
      <c r="Y202" s="399"/>
    </row>
    <row r="203" spans="1:25" s="2" customFormat="1" ht="30.2" customHeight="1" x14ac:dyDescent="0.2">
      <c r="A203" s="348"/>
      <c r="B203" s="348"/>
      <c r="C203" s="410" t="s">
        <v>572</v>
      </c>
      <c r="D203" s="408"/>
      <c r="E203" s="415"/>
      <c r="F203" s="114" t="s">
        <v>561</v>
      </c>
      <c r="G203" s="66">
        <v>3.2</v>
      </c>
      <c r="H203" s="416"/>
      <c r="I203" s="416"/>
      <c r="J203" s="126">
        <v>2.7</v>
      </c>
      <c r="K203" s="117">
        <v>89</v>
      </c>
      <c r="L203" s="117">
        <v>5</v>
      </c>
      <c r="M203" s="117">
        <v>2015</v>
      </c>
      <c r="N203" s="16">
        <v>2024</v>
      </c>
      <c r="O203" s="16">
        <v>2025</v>
      </c>
      <c r="P203" s="114" t="s">
        <v>564</v>
      </c>
      <c r="Q203" s="118" t="s">
        <v>257</v>
      </c>
      <c r="R203" s="17">
        <f t="shared" si="13"/>
        <v>2040</v>
      </c>
      <c r="S203" s="16" t="s">
        <v>63</v>
      </c>
      <c r="T203" s="16"/>
      <c r="U203" s="17">
        <f t="shared" si="12"/>
        <v>2040</v>
      </c>
      <c r="V203" s="399"/>
      <c r="W203" s="399"/>
      <c r="X203" s="399"/>
      <c r="Y203" s="399"/>
    </row>
    <row r="204" spans="1:25" s="2" customFormat="1" ht="30.2" customHeight="1" x14ac:dyDescent="0.2">
      <c r="A204" s="348"/>
      <c r="B204" s="348"/>
      <c r="C204" s="410"/>
      <c r="D204" s="408"/>
      <c r="E204" s="415"/>
      <c r="F204" s="114" t="s">
        <v>561</v>
      </c>
      <c r="G204" s="66">
        <v>3.2</v>
      </c>
      <c r="H204" s="416"/>
      <c r="I204" s="416"/>
      <c r="J204" s="126">
        <v>0.7</v>
      </c>
      <c r="K204" s="117">
        <v>57</v>
      </c>
      <c r="L204" s="117">
        <v>5</v>
      </c>
      <c r="M204" s="117">
        <v>2015</v>
      </c>
      <c r="N204" s="16">
        <v>2024</v>
      </c>
      <c r="O204" s="16">
        <v>2025</v>
      </c>
      <c r="P204" s="114" t="s">
        <v>564</v>
      </c>
      <c r="Q204" s="118" t="s">
        <v>257</v>
      </c>
      <c r="R204" s="17">
        <f t="shared" si="13"/>
        <v>2040</v>
      </c>
      <c r="S204" s="16" t="s">
        <v>63</v>
      </c>
      <c r="T204" s="16"/>
      <c r="U204" s="17">
        <f t="shared" si="12"/>
        <v>2040</v>
      </c>
      <c r="V204" s="399"/>
      <c r="W204" s="399"/>
      <c r="X204" s="399"/>
      <c r="Y204" s="399"/>
    </row>
    <row r="205" spans="1:25" s="2" customFormat="1" ht="30.2" customHeight="1" x14ac:dyDescent="0.2">
      <c r="A205" s="348"/>
      <c r="B205" s="348"/>
      <c r="C205" s="410"/>
      <c r="D205" s="408"/>
      <c r="E205" s="415"/>
      <c r="F205" s="114" t="s">
        <v>561</v>
      </c>
      <c r="G205" s="66">
        <v>3.2</v>
      </c>
      <c r="H205" s="416"/>
      <c r="I205" s="416"/>
      <c r="J205" s="126">
        <v>0.3</v>
      </c>
      <c r="K205" s="117">
        <v>32</v>
      </c>
      <c r="L205" s="117">
        <v>4</v>
      </c>
      <c r="M205" s="117">
        <v>2015</v>
      </c>
      <c r="N205" s="16">
        <v>2024</v>
      </c>
      <c r="O205" s="16">
        <v>2025</v>
      </c>
      <c r="P205" s="114" t="s">
        <v>564</v>
      </c>
      <c r="Q205" s="118" t="s">
        <v>257</v>
      </c>
      <c r="R205" s="17">
        <f t="shared" si="13"/>
        <v>2040</v>
      </c>
      <c r="S205" s="16" t="s">
        <v>63</v>
      </c>
      <c r="T205" s="16"/>
      <c r="U205" s="17">
        <f t="shared" si="12"/>
        <v>2040</v>
      </c>
      <c r="V205" s="399"/>
      <c r="W205" s="399"/>
      <c r="X205" s="399"/>
      <c r="Y205" s="399"/>
    </row>
    <row r="206" spans="1:25" s="2" customFormat="1" ht="30.2" customHeight="1" x14ac:dyDescent="0.2">
      <c r="A206" s="348"/>
      <c r="B206" s="348"/>
      <c r="C206" s="411" t="s">
        <v>568</v>
      </c>
      <c r="D206" s="331" t="s">
        <v>725</v>
      </c>
      <c r="E206" s="415"/>
      <c r="F206" s="114" t="s">
        <v>561</v>
      </c>
      <c r="G206" s="66">
        <v>3.2</v>
      </c>
      <c r="H206" s="416"/>
      <c r="I206" s="416"/>
      <c r="J206" s="126">
        <v>23.7</v>
      </c>
      <c r="K206" s="117">
        <v>159</v>
      </c>
      <c r="L206" s="117">
        <v>6</v>
      </c>
      <c r="M206" s="117">
        <v>2015</v>
      </c>
      <c r="N206" s="16">
        <v>2024</v>
      </c>
      <c r="O206" s="16">
        <v>2025</v>
      </c>
      <c r="P206" s="114" t="s">
        <v>564</v>
      </c>
      <c r="Q206" s="118" t="s">
        <v>257</v>
      </c>
      <c r="R206" s="17">
        <f t="shared" si="13"/>
        <v>2040</v>
      </c>
      <c r="S206" s="16" t="s">
        <v>63</v>
      </c>
      <c r="T206" s="16"/>
      <c r="U206" s="17">
        <f t="shared" si="12"/>
        <v>2040</v>
      </c>
      <c r="V206" s="399"/>
      <c r="W206" s="399"/>
      <c r="X206" s="399"/>
      <c r="Y206" s="399"/>
    </row>
    <row r="207" spans="1:25" s="2" customFormat="1" ht="30.2" customHeight="1" x14ac:dyDescent="0.2">
      <c r="A207" s="348"/>
      <c r="B207" s="348"/>
      <c r="C207" s="411"/>
      <c r="D207" s="331"/>
      <c r="E207" s="415"/>
      <c r="F207" s="114" t="s">
        <v>561</v>
      </c>
      <c r="G207" s="66">
        <v>3.2</v>
      </c>
      <c r="H207" s="416"/>
      <c r="I207" s="416"/>
      <c r="J207" s="126">
        <v>1.6</v>
      </c>
      <c r="K207" s="117">
        <v>57</v>
      </c>
      <c r="L207" s="117">
        <v>5</v>
      </c>
      <c r="M207" s="117">
        <v>2015</v>
      </c>
      <c r="N207" s="16">
        <v>2024</v>
      </c>
      <c r="O207" s="16">
        <v>2025</v>
      </c>
      <c r="P207" s="114" t="s">
        <v>564</v>
      </c>
      <c r="Q207" s="118" t="s">
        <v>257</v>
      </c>
      <c r="R207" s="17">
        <f t="shared" si="13"/>
        <v>2040</v>
      </c>
      <c r="S207" s="16" t="s">
        <v>63</v>
      </c>
      <c r="T207" s="16"/>
      <c r="U207" s="17">
        <f t="shared" si="12"/>
        <v>2040</v>
      </c>
      <c r="V207" s="399"/>
      <c r="W207" s="399"/>
      <c r="X207" s="399"/>
      <c r="Y207" s="399"/>
    </row>
    <row r="208" spans="1:25" s="2" customFormat="1" ht="30.2" customHeight="1" x14ac:dyDescent="0.2">
      <c r="A208" s="348"/>
      <c r="B208" s="348"/>
      <c r="C208" s="411"/>
      <c r="D208" s="331"/>
      <c r="E208" s="415"/>
      <c r="F208" s="114" t="s">
        <v>561</v>
      </c>
      <c r="G208" s="66">
        <v>3.2</v>
      </c>
      <c r="H208" s="416"/>
      <c r="I208" s="416"/>
      <c r="J208" s="126">
        <v>0.2</v>
      </c>
      <c r="K208" s="117">
        <v>32</v>
      </c>
      <c r="L208" s="117">
        <v>4</v>
      </c>
      <c r="M208" s="117">
        <v>2015</v>
      </c>
      <c r="N208" s="16">
        <v>2024</v>
      </c>
      <c r="O208" s="16">
        <v>2025</v>
      </c>
      <c r="P208" s="114" t="s">
        <v>564</v>
      </c>
      <c r="Q208" s="118" t="s">
        <v>257</v>
      </c>
      <c r="R208" s="17">
        <f t="shared" si="13"/>
        <v>2040</v>
      </c>
      <c r="S208" s="16" t="s">
        <v>63</v>
      </c>
      <c r="T208" s="16"/>
      <c r="U208" s="17">
        <f t="shared" si="12"/>
        <v>2040</v>
      </c>
      <c r="V208" s="399"/>
      <c r="W208" s="399"/>
      <c r="X208" s="399"/>
      <c r="Y208" s="399"/>
    </row>
    <row r="209" spans="1:25" s="2" customFormat="1" ht="30.2" customHeight="1" x14ac:dyDescent="0.2">
      <c r="A209" s="348"/>
      <c r="B209" s="348"/>
      <c r="C209" s="131" t="s">
        <v>568</v>
      </c>
      <c r="D209" s="114" t="s">
        <v>726</v>
      </c>
      <c r="E209" s="415"/>
      <c r="F209" s="114" t="s">
        <v>561</v>
      </c>
      <c r="G209" s="66">
        <v>3.2</v>
      </c>
      <c r="H209" s="416"/>
      <c r="I209" s="416"/>
      <c r="J209" s="126">
        <v>15.8</v>
      </c>
      <c r="K209" s="117">
        <v>159</v>
      </c>
      <c r="L209" s="117">
        <v>6</v>
      </c>
      <c r="M209" s="117">
        <v>2015</v>
      </c>
      <c r="N209" s="16">
        <v>2024</v>
      </c>
      <c r="O209" s="16">
        <v>2025</v>
      </c>
      <c r="P209" s="114" t="s">
        <v>564</v>
      </c>
      <c r="Q209" s="118" t="s">
        <v>257</v>
      </c>
      <c r="R209" s="17">
        <f t="shared" si="13"/>
        <v>2040</v>
      </c>
      <c r="S209" s="16" t="s">
        <v>63</v>
      </c>
      <c r="T209" s="16"/>
      <c r="U209" s="17">
        <f t="shared" si="12"/>
        <v>2040</v>
      </c>
      <c r="V209" s="399"/>
      <c r="W209" s="399"/>
      <c r="X209" s="399"/>
      <c r="Y209" s="399"/>
    </row>
    <row r="210" spans="1:25" s="2" customFormat="1" ht="30.2" customHeight="1" x14ac:dyDescent="0.2">
      <c r="A210" s="406">
        <v>20</v>
      </c>
      <c r="B210" s="406" t="s">
        <v>727</v>
      </c>
      <c r="C210" s="114" t="s">
        <v>568</v>
      </c>
      <c r="D210" s="114" t="s">
        <v>728</v>
      </c>
      <c r="E210" s="348" t="s">
        <v>721</v>
      </c>
      <c r="F210" s="114" t="s">
        <v>561</v>
      </c>
      <c r="G210" s="66">
        <v>2.8</v>
      </c>
      <c r="H210" s="348">
        <v>2.5</v>
      </c>
      <c r="I210" s="409">
        <v>45</v>
      </c>
      <c r="J210" s="126">
        <v>1.1000000000000001</v>
      </c>
      <c r="K210" s="117">
        <v>32</v>
      </c>
      <c r="L210" s="117">
        <v>4</v>
      </c>
      <c r="M210" s="117">
        <v>2015</v>
      </c>
      <c r="N210" s="16">
        <v>2021</v>
      </c>
      <c r="O210" s="16">
        <v>2025</v>
      </c>
      <c r="P210" s="114" t="s">
        <v>564</v>
      </c>
      <c r="Q210" s="118" t="s">
        <v>257</v>
      </c>
      <c r="R210" s="17">
        <f t="shared" si="13"/>
        <v>2040</v>
      </c>
      <c r="S210" s="16" t="s">
        <v>63</v>
      </c>
      <c r="T210" s="16"/>
      <c r="U210" s="17">
        <f t="shared" si="12"/>
        <v>2040</v>
      </c>
      <c r="V210" s="402">
        <v>53</v>
      </c>
      <c r="W210" s="402">
        <v>89</v>
      </c>
      <c r="X210" s="402">
        <v>142</v>
      </c>
      <c r="Y210" s="402" t="s">
        <v>7003</v>
      </c>
    </row>
    <row r="211" spans="1:25" s="2" customFormat="1" ht="30.2" customHeight="1" x14ac:dyDescent="0.2">
      <c r="A211" s="406"/>
      <c r="B211" s="406"/>
      <c r="C211" s="348" t="s">
        <v>568</v>
      </c>
      <c r="D211" s="348" t="s">
        <v>729</v>
      </c>
      <c r="E211" s="348"/>
      <c r="F211" s="114" t="s">
        <v>561</v>
      </c>
      <c r="G211" s="66">
        <v>2.8</v>
      </c>
      <c r="H211" s="348"/>
      <c r="I211" s="409"/>
      <c r="J211" s="126">
        <v>3.2</v>
      </c>
      <c r="K211" s="117">
        <v>32</v>
      </c>
      <c r="L211" s="117">
        <v>4</v>
      </c>
      <c r="M211" s="117">
        <v>2015</v>
      </c>
      <c r="N211" s="16">
        <v>2021</v>
      </c>
      <c r="O211" s="16">
        <v>2025</v>
      </c>
      <c r="P211" s="114" t="s">
        <v>564</v>
      </c>
      <c r="Q211" s="118" t="s">
        <v>257</v>
      </c>
      <c r="R211" s="17">
        <f t="shared" si="13"/>
        <v>2040</v>
      </c>
      <c r="S211" s="16" t="s">
        <v>63</v>
      </c>
      <c r="T211" s="16"/>
      <c r="U211" s="17">
        <f t="shared" si="12"/>
        <v>2040</v>
      </c>
      <c r="V211" s="402"/>
      <c r="W211" s="402"/>
      <c r="X211" s="402"/>
      <c r="Y211" s="402"/>
    </row>
    <row r="212" spans="1:25" s="2" customFormat="1" ht="30.2" customHeight="1" x14ac:dyDescent="0.2">
      <c r="A212" s="406"/>
      <c r="B212" s="406"/>
      <c r="C212" s="348"/>
      <c r="D212" s="348"/>
      <c r="E212" s="348"/>
      <c r="F212" s="114" t="s">
        <v>561</v>
      </c>
      <c r="G212" s="66">
        <v>2.8</v>
      </c>
      <c r="H212" s="348"/>
      <c r="I212" s="409"/>
      <c r="J212" s="126">
        <v>0.2</v>
      </c>
      <c r="K212" s="117">
        <v>33.4</v>
      </c>
      <c r="L212" s="117">
        <v>6.35</v>
      </c>
      <c r="M212" s="117">
        <v>2015</v>
      </c>
      <c r="N212" s="16">
        <v>2021</v>
      </c>
      <c r="O212" s="16">
        <v>2025</v>
      </c>
      <c r="P212" s="114" t="s">
        <v>564</v>
      </c>
      <c r="Q212" s="118" t="s">
        <v>257</v>
      </c>
      <c r="R212" s="17">
        <f t="shared" si="13"/>
        <v>2040</v>
      </c>
      <c r="S212" s="16" t="s">
        <v>63</v>
      </c>
      <c r="T212" s="16"/>
      <c r="U212" s="17">
        <f t="shared" si="12"/>
        <v>2040</v>
      </c>
      <c r="V212" s="402"/>
      <c r="W212" s="402"/>
      <c r="X212" s="402"/>
      <c r="Y212" s="402"/>
    </row>
    <row r="213" spans="1:25" s="2" customFormat="1" ht="30.2" customHeight="1" x14ac:dyDescent="0.2">
      <c r="A213" s="406"/>
      <c r="B213" s="406"/>
      <c r="C213" s="411" t="s">
        <v>568</v>
      </c>
      <c r="D213" s="331" t="s">
        <v>730</v>
      </c>
      <c r="E213" s="348"/>
      <c r="F213" s="114" t="s">
        <v>561</v>
      </c>
      <c r="G213" s="66">
        <v>2.8</v>
      </c>
      <c r="H213" s="348"/>
      <c r="I213" s="409"/>
      <c r="J213" s="126">
        <v>1.3</v>
      </c>
      <c r="K213" s="117">
        <v>273</v>
      </c>
      <c r="L213" s="117">
        <v>8</v>
      </c>
      <c r="M213" s="117">
        <v>2015</v>
      </c>
      <c r="N213" s="16">
        <v>2021</v>
      </c>
      <c r="O213" s="16">
        <v>2025</v>
      </c>
      <c r="P213" s="114" t="s">
        <v>564</v>
      </c>
      <c r="Q213" s="118" t="s">
        <v>257</v>
      </c>
      <c r="R213" s="17">
        <f t="shared" si="13"/>
        <v>2040</v>
      </c>
      <c r="S213" s="16" t="s">
        <v>63</v>
      </c>
      <c r="T213" s="16"/>
      <c r="U213" s="17">
        <f t="shared" si="12"/>
        <v>2040</v>
      </c>
      <c r="V213" s="402"/>
      <c r="W213" s="402"/>
      <c r="X213" s="402"/>
      <c r="Y213" s="402"/>
    </row>
    <row r="214" spans="1:25" s="2" customFormat="1" ht="30.2" customHeight="1" x14ac:dyDescent="0.2">
      <c r="A214" s="406"/>
      <c r="B214" s="406"/>
      <c r="C214" s="411"/>
      <c r="D214" s="331"/>
      <c r="E214" s="348"/>
      <c r="F214" s="114" t="s">
        <v>561</v>
      </c>
      <c r="G214" s="66">
        <v>2.8</v>
      </c>
      <c r="H214" s="348"/>
      <c r="I214" s="409"/>
      <c r="J214" s="126">
        <v>17.399999999999999</v>
      </c>
      <c r="K214" s="117">
        <v>219</v>
      </c>
      <c r="L214" s="117">
        <v>6</v>
      </c>
      <c r="M214" s="117">
        <v>2015</v>
      </c>
      <c r="N214" s="16">
        <v>2021</v>
      </c>
      <c r="O214" s="16">
        <v>2025</v>
      </c>
      <c r="P214" s="114" t="s">
        <v>564</v>
      </c>
      <c r="Q214" s="118" t="s">
        <v>257</v>
      </c>
      <c r="R214" s="17">
        <f t="shared" si="13"/>
        <v>2040</v>
      </c>
      <c r="S214" s="16" t="s">
        <v>63</v>
      </c>
      <c r="T214" s="16"/>
      <c r="U214" s="17">
        <f t="shared" si="12"/>
        <v>2040</v>
      </c>
      <c r="V214" s="402"/>
      <c r="W214" s="402"/>
      <c r="X214" s="402"/>
      <c r="Y214" s="402"/>
    </row>
    <row r="215" spans="1:25" s="2" customFormat="1" ht="30.2" customHeight="1" x14ac:dyDescent="0.2">
      <c r="A215" s="406"/>
      <c r="B215" s="406"/>
      <c r="C215" s="411"/>
      <c r="D215" s="331"/>
      <c r="E215" s="348"/>
      <c r="F215" s="114" t="s">
        <v>561</v>
      </c>
      <c r="G215" s="66">
        <v>2.8</v>
      </c>
      <c r="H215" s="348"/>
      <c r="I215" s="409"/>
      <c r="J215" s="126">
        <v>1</v>
      </c>
      <c r="K215" s="117">
        <v>57</v>
      </c>
      <c r="L215" s="117">
        <v>5</v>
      </c>
      <c r="M215" s="117">
        <v>2015</v>
      </c>
      <c r="N215" s="16">
        <v>2021</v>
      </c>
      <c r="O215" s="16">
        <v>2025</v>
      </c>
      <c r="P215" s="114" t="s">
        <v>564</v>
      </c>
      <c r="Q215" s="118" t="s">
        <v>257</v>
      </c>
      <c r="R215" s="17">
        <f t="shared" si="13"/>
        <v>2040</v>
      </c>
      <c r="S215" s="16" t="s">
        <v>63</v>
      </c>
      <c r="T215" s="16"/>
      <c r="U215" s="17">
        <f t="shared" si="12"/>
        <v>2040</v>
      </c>
      <c r="V215" s="402"/>
      <c r="W215" s="402"/>
      <c r="X215" s="402"/>
      <c r="Y215" s="402"/>
    </row>
    <row r="216" spans="1:25" s="2" customFormat="1" ht="30.2" customHeight="1" x14ac:dyDescent="0.2">
      <c r="A216" s="406"/>
      <c r="B216" s="406"/>
      <c r="C216" s="119" t="s">
        <v>568</v>
      </c>
      <c r="D216" s="16" t="s">
        <v>731</v>
      </c>
      <c r="E216" s="348"/>
      <c r="F216" s="114" t="s">
        <v>561</v>
      </c>
      <c r="G216" s="66">
        <v>2.8</v>
      </c>
      <c r="H216" s="348"/>
      <c r="I216" s="409"/>
      <c r="J216" s="126">
        <v>9.1</v>
      </c>
      <c r="K216" s="117">
        <v>57</v>
      </c>
      <c r="L216" s="117">
        <v>5</v>
      </c>
      <c r="M216" s="117">
        <v>2015</v>
      </c>
      <c r="N216" s="16">
        <v>2021</v>
      </c>
      <c r="O216" s="16">
        <v>2025</v>
      </c>
      <c r="P216" s="114" t="s">
        <v>564</v>
      </c>
      <c r="Q216" s="118" t="s">
        <v>257</v>
      </c>
      <c r="R216" s="17">
        <f t="shared" si="13"/>
        <v>2040</v>
      </c>
      <c r="S216" s="16" t="s">
        <v>63</v>
      </c>
      <c r="T216" s="16"/>
      <c r="U216" s="17">
        <f t="shared" si="12"/>
        <v>2040</v>
      </c>
      <c r="V216" s="402"/>
      <c r="W216" s="402"/>
      <c r="X216" s="402"/>
      <c r="Y216" s="402"/>
    </row>
    <row r="217" spans="1:25" s="2" customFormat="1" ht="30.2" customHeight="1" x14ac:dyDescent="0.2">
      <c r="A217" s="406"/>
      <c r="B217" s="406"/>
      <c r="C217" s="119" t="s">
        <v>568</v>
      </c>
      <c r="D217" s="16" t="s">
        <v>732</v>
      </c>
      <c r="E217" s="348"/>
      <c r="F217" s="114" t="s">
        <v>561</v>
      </c>
      <c r="G217" s="66">
        <v>2.8</v>
      </c>
      <c r="H217" s="348"/>
      <c r="I217" s="409"/>
      <c r="J217" s="126">
        <v>7.4</v>
      </c>
      <c r="K217" s="117">
        <v>57</v>
      </c>
      <c r="L217" s="117">
        <v>5</v>
      </c>
      <c r="M217" s="117">
        <v>2015</v>
      </c>
      <c r="N217" s="16">
        <v>2021</v>
      </c>
      <c r="O217" s="16">
        <v>2025</v>
      </c>
      <c r="P217" s="114" t="s">
        <v>564</v>
      </c>
      <c r="Q217" s="118" t="s">
        <v>257</v>
      </c>
      <c r="R217" s="17">
        <f t="shared" si="13"/>
        <v>2040</v>
      </c>
      <c r="S217" s="16" t="s">
        <v>63</v>
      </c>
      <c r="T217" s="16"/>
      <c r="U217" s="17">
        <f t="shared" si="12"/>
        <v>2040</v>
      </c>
      <c r="V217" s="402"/>
      <c r="W217" s="402"/>
      <c r="X217" s="402"/>
      <c r="Y217" s="402"/>
    </row>
    <row r="218" spans="1:25" s="2" customFormat="1" ht="30.2" customHeight="1" x14ac:dyDescent="0.2">
      <c r="A218" s="406">
        <v>21</v>
      </c>
      <c r="B218" s="406" t="s">
        <v>733</v>
      </c>
      <c r="C218" s="411" t="s">
        <v>568</v>
      </c>
      <c r="D218" s="331" t="s">
        <v>734</v>
      </c>
      <c r="E218" s="348" t="s">
        <v>721</v>
      </c>
      <c r="F218" s="114" t="s">
        <v>561</v>
      </c>
      <c r="G218" s="66">
        <v>4</v>
      </c>
      <c r="H218" s="348">
        <v>3.58</v>
      </c>
      <c r="I218" s="348">
        <v>105</v>
      </c>
      <c r="J218" s="126">
        <v>5.2</v>
      </c>
      <c r="K218" s="117">
        <v>159</v>
      </c>
      <c r="L218" s="117">
        <v>8</v>
      </c>
      <c r="M218" s="117">
        <v>2015</v>
      </c>
      <c r="N218" s="16">
        <v>2021</v>
      </c>
      <c r="O218" s="16">
        <v>2025</v>
      </c>
      <c r="P218" s="114" t="s">
        <v>564</v>
      </c>
      <c r="Q218" s="118" t="s">
        <v>257</v>
      </c>
      <c r="R218" s="17">
        <f t="shared" si="13"/>
        <v>2040</v>
      </c>
      <c r="S218" s="16" t="s">
        <v>63</v>
      </c>
      <c r="T218" s="16"/>
      <c r="U218" s="17">
        <f t="shared" si="12"/>
        <v>2040</v>
      </c>
      <c r="V218" s="402">
        <v>34</v>
      </c>
      <c r="W218" s="402">
        <v>64</v>
      </c>
      <c r="X218" s="402">
        <v>98</v>
      </c>
      <c r="Y218" s="402" t="s">
        <v>7003</v>
      </c>
    </row>
    <row r="219" spans="1:25" s="2" customFormat="1" ht="30.2" customHeight="1" x14ac:dyDescent="0.2">
      <c r="A219" s="406"/>
      <c r="B219" s="406"/>
      <c r="C219" s="411"/>
      <c r="D219" s="331"/>
      <c r="E219" s="348"/>
      <c r="F219" s="114" t="s">
        <v>561</v>
      </c>
      <c r="G219" s="66">
        <v>4</v>
      </c>
      <c r="H219" s="348"/>
      <c r="I219" s="348"/>
      <c r="J219" s="126">
        <v>8.3000000000000007</v>
      </c>
      <c r="K219" s="117">
        <v>57</v>
      </c>
      <c r="L219" s="117">
        <v>6</v>
      </c>
      <c r="M219" s="117">
        <v>2015</v>
      </c>
      <c r="N219" s="16">
        <v>2021</v>
      </c>
      <c r="O219" s="16">
        <v>2025</v>
      </c>
      <c r="P219" s="114" t="s">
        <v>564</v>
      </c>
      <c r="Q219" s="118" t="s">
        <v>257</v>
      </c>
      <c r="R219" s="17">
        <f t="shared" si="13"/>
        <v>2040</v>
      </c>
      <c r="S219" s="16" t="s">
        <v>63</v>
      </c>
      <c r="T219" s="16"/>
      <c r="U219" s="17">
        <f t="shared" si="12"/>
        <v>2040</v>
      </c>
      <c r="V219" s="402"/>
      <c r="W219" s="402"/>
      <c r="X219" s="402"/>
      <c r="Y219" s="402"/>
    </row>
    <row r="220" spans="1:25" s="2" customFormat="1" ht="30.2" customHeight="1" x14ac:dyDescent="0.2">
      <c r="A220" s="406"/>
      <c r="B220" s="406"/>
      <c r="C220" s="411" t="s">
        <v>568</v>
      </c>
      <c r="D220" s="331" t="s">
        <v>735</v>
      </c>
      <c r="E220" s="348"/>
      <c r="F220" s="114" t="s">
        <v>561</v>
      </c>
      <c r="G220" s="66">
        <v>4</v>
      </c>
      <c r="H220" s="348"/>
      <c r="I220" s="348"/>
      <c r="J220" s="126">
        <v>5.2</v>
      </c>
      <c r="K220" s="117">
        <v>159</v>
      </c>
      <c r="L220" s="117">
        <v>8</v>
      </c>
      <c r="M220" s="117">
        <v>2015</v>
      </c>
      <c r="N220" s="16">
        <v>2021</v>
      </c>
      <c r="O220" s="16">
        <v>2025</v>
      </c>
      <c r="P220" s="114" t="s">
        <v>564</v>
      </c>
      <c r="Q220" s="118" t="s">
        <v>257</v>
      </c>
      <c r="R220" s="17">
        <f t="shared" si="13"/>
        <v>2040</v>
      </c>
      <c r="S220" s="16" t="s">
        <v>63</v>
      </c>
      <c r="T220" s="16"/>
      <c r="U220" s="17">
        <f t="shared" si="12"/>
        <v>2040</v>
      </c>
      <c r="V220" s="402"/>
      <c r="W220" s="402"/>
      <c r="X220" s="402"/>
      <c r="Y220" s="402"/>
    </row>
    <row r="221" spans="1:25" s="2" customFormat="1" ht="30.2" customHeight="1" x14ac:dyDescent="0.2">
      <c r="A221" s="406"/>
      <c r="B221" s="406"/>
      <c r="C221" s="411"/>
      <c r="D221" s="331"/>
      <c r="E221" s="348"/>
      <c r="F221" s="114" t="s">
        <v>561</v>
      </c>
      <c r="G221" s="66">
        <v>4</v>
      </c>
      <c r="H221" s="348"/>
      <c r="I221" s="348"/>
      <c r="J221" s="126">
        <v>9.6</v>
      </c>
      <c r="K221" s="117">
        <v>57</v>
      </c>
      <c r="L221" s="117">
        <v>6</v>
      </c>
      <c r="M221" s="117">
        <v>2015</v>
      </c>
      <c r="N221" s="16">
        <v>2021</v>
      </c>
      <c r="O221" s="16">
        <v>2025</v>
      </c>
      <c r="P221" s="114" t="s">
        <v>564</v>
      </c>
      <c r="Q221" s="118" t="s">
        <v>257</v>
      </c>
      <c r="R221" s="17">
        <f t="shared" si="13"/>
        <v>2040</v>
      </c>
      <c r="S221" s="16" t="s">
        <v>63</v>
      </c>
      <c r="T221" s="16"/>
      <c r="U221" s="17">
        <f t="shared" si="12"/>
        <v>2040</v>
      </c>
      <c r="V221" s="402"/>
      <c r="W221" s="402"/>
      <c r="X221" s="402"/>
      <c r="Y221" s="402"/>
    </row>
    <row r="222" spans="1:25" s="2" customFormat="1" ht="30.2" customHeight="1" x14ac:dyDescent="0.2">
      <c r="A222" s="406"/>
      <c r="B222" s="406"/>
      <c r="C222" s="119" t="s">
        <v>568</v>
      </c>
      <c r="D222" s="16" t="s">
        <v>736</v>
      </c>
      <c r="E222" s="348"/>
      <c r="F222" s="114" t="s">
        <v>561</v>
      </c>
      <c r="G222" s="66">
        <v>4</v>
      </c>
      <c r="H222" s="348"/>
      <c r="I222" s="348"/>
      <c r="J222" s="126">
        <v>0.3</v>
      </c>
      <c r="K222" s="117">
        <v>32</v>
      </c>
      <c r="L222" s="117">
        <v>5</v>
      </c>
      <c r="M222" s="117">
        <v>2015</v>
      </c>
      <c r="N222" s="16">
        <v>2021</v>
      </c>
      <c r="O222" s="16">
        <v>2025</v>
      </c>
      <c r="P222" s="114" t="s">
        <v>564</v>
      </c>
      <c r="Q222" s="118" t="s">
        <v>257</v>
      </c>
      <c r="R222" s="17">
        <f t="shared" si="13"/>
        <v>2040</v>
      </c>
      <c r="S222" s="16" t="s">
        <v>63</v>
      </c>
      <c r="T222" s="16"/>
      <c r="U222" s="17">
        <f t="shared" si="12"/>
        <v>2040</v>
      </c>
      <c r="V222" s="402"/>
      <c r="W222" s="402"/>
      <c r="X222" s="402"/>
      <c r="Y222" s="402"/>
    </row>
    <row r="223" spans="1:25" s="2" customFormat="1" ht="30.2" customHeight="1" x14ac:dyDescent="0.2">
      <c r="A223" s="406"/>
      <c r="B223" s="406"/>
      <c r="C223" s="119" t="s">
        <v>568</v>
      </c>
      <c r="D223" s="16" t="s">
        <v>737</v>
      </c>
      <c r="E223" s="348"/>
      <c r="F223" s="114" t="s">
        <v>561</v>
      </c>
      <c r="G223" s="66">
        <v>4</v>
      </c>
      <c r="H223" s="348"/>
      <c r="I223" s="348"/>
      <c r="J223" s="126">
        <v>0.3</v>
      </c>
      <c r="K223" s="117">
        <v>32</v>
      </c>
      <c r="L223" s="117">
        <v>5</v>
      </c>
      <c r="M223" s="117">
        <v>2015</v>
      </c>
      <c r="N223" s="16">
        <v>2021</v>
      </c>
      <c r="O223" s="16">
        <v>2025</v>
      </c>
      <c r="P223" s="114" t="s">
        <v>564</v>
      </c>
      <c r="Q223" s="118" t="s">
        <v>257</v>
      </c>
      <c r="R223" s="17">
        <f t="shared" si="13"/>
        <v>2040</v>
      </c>
      <c r="S223" s="16" t="s">
        <v>63</v>
      </c>
      <c r="T223" s="16"/>
      <c r="U223" s="17">
        <f t="shared" si="12"/>
        <v>2040</v>
      </c>
      <c r="V223" s="402"/>
      <c r="W223" s="402"/>
      <c r="X223" s="402"/>
      <c r="Y223" s="402"/>
    </row>
    <row r="224" spans="1:25" s="2" customFormat="1" ht="30.2" customHeight="1" x14ac:dyDescent="0.2">
      <c r="A224" s="406"/>
      <c r="B224" s="406"/>
      <c r="C224" s="119" t="s">
        <v>568</v>
      </c>
      <c r="D224" s="16" t="s">
        <v>738</v>
      </c>
      <c r="E224" s="348"/>
      <c r="F224" s="114" t="s">
        <v>561</v>
      </c>
      <c r="G224" s="66">
        <v>4</v>
      </c>
      <c r="H224" s="348"/>
      <c r="I224" s="348"/>
      <c r="J224" s="126">
        <v>8.6</v>
      </c>
      <c r="K224" s="117">
        <v>57</v>
      </c>
      <c r="L224" s="117">
        <v>6</v>
      </c>
      <c r="M224" s="117">
        <v>2015</v>
      </c>
      <c r="N224" s="16">
        <v>2021</v>
      </c>
      <c r="O224" s="16">
        <v>2025</v>
      </c>
      <c r="P224" s="114" t="s">
        <v>564</v>
      </c>
      <c r="Q224" s="118" t="s">
        <v>257</v>
      </c>
      <c r="R224" s="17">
        <f t="shared" si="13"/>
        <v>2040</v>
      </c>
      <c r="S224" s="16" t="s">
        <v>63</v>
      </c>
      <c r="T224" s="16"/>
      <c r="U224" s="17">
        <f t="shared" si="12"/>
        <v>2040</v>
      </c>
      <c r="V224" s="402"/>
      <c r="W224" s="402"/>
      <c r="X224" s="402"/>
      <c r="Y224" s="402"/>
    </row>
    <row r="225" spans="1:25" s="2" customFormat="1" ht="30.2" customHeight="1" x14ac:dyDescent="0.2">
      <c r="A225" s="406"/>
      <c r="B225" s="406"/>
      <c r="C225" s="411" t="s">
        <v>568</v>
      </c>
      <c r="D225" s="331" t="s">
        <v>739</v>
      </c>
      <c r="E225" s="348"/>
      <c r="F225" s="114" t="s">
        <v>561</v>
      </c>
      <c r="G225" s="66">
        <v>4</v>
      </c>
      <c r="H225" s="348"/>
      <c r="I225" s="348"/>
      <c r="J225" s="126">
        <v>7.6</v>
      </c>
      <c r="K225" s="117">
        <v>108</v>
      </c>
      <c r="L225" s="117">
        <v>6</v>
      </c>
      <c r="M225" s="117">
        <v>2015</v>
      </c>
      <c r="N225" s="16">
        <v>2021</v>
      </c>
      <c r="O225" s="16">
        <v>2025</v>
      </c>
      <c r="P225" s="114" t="s">
        <v>564</v>
      </c>
      <c r="Q225" s="118" t="s">
        <v>257</v>
      </c>
      <c r="R225" s="17">
        <f t="shared" si="13"/>
        <v>2040</v>
      </c>
      <c r="S225" s="16" t="s">
        <v>63</v>
      </c>
      <c r="T225" s="16"/>
      <c r="U225" s="17">
        <f t="shared" si="12"/>
        <v>2040</v>
      </c>
      <c r="V225" s="402"/>
      <c r="W225" s="402"/>
      <c r="X225" s="402"/>
      <c r="Y225" s="402"/>
    </row>
    <row r="226" spans="1:25" s="2" customFormat="1" ht="30.2" customHeight="1" x14ac:dyDescent="0.2">
      <c r="A226" s="406"/>
      <c r="B226" s="406"/>
      <c r="C226" s="411"/>
      <c r="D226" s="331"/>
      <c r="E226" s="348"/>
      <c r="F226" s="114" t="s">
        <v>561</v>
      </c>
      <c r="G226" s="66">
        <v>4</v>
      </c>
      <c r="H226" s="348"/>
      <c r="I226" s="348"/>
      <c r="J226" s="126">
        <v>8.3000000000000007</v>
      </c>
      <c r="K226" s="117">
        <v>57</v>
      </c>
      <c r="L226" s="117">
        <v>6</v>
      </c>
      <c r="M226" s="117">
        <v>2015</v>
      </c>
      <c r="N226" s="16">
        <v>2021</v>
      </c>
      <c r="O226" s="16">
        <v>2025</v>
      </c>
      <c r="P226" s="114" t="s">
        <v>564</v>
      </c>
      <c r="Q226" s="118" t="s">
        <v>257</v>
      </c>
      <c r="R226" s="17">
        <f t="shared" si="13"/>
        <v>2040</v>
      </c>
      <c r="S226" s="16" t="s">
        <v>63</v>
      </c>
      <c r="T226" s="16"/>
      <c r="U226" s="17">
        <f t="shared" si="12"/>
        <v>2040</v>
      </c>
      <c r="V226" s="402"/>
      <c r="W226" s="402"/>
      <c r="X226" s="402"/>
      <c r="Y226" s="402"/>
    </row>
    <row r="227" spans="1:25" s="2" customFormat="1" ht="30.2" customHeight="1" x14ac:dyDescent="0.2">
      <c r="A227" s="406">
        <v>22</v>
      </c>
      <c r="B227" s="406" t="s">
        <v>740</v>
      </c>
      <c r="C227" s="119" t="s">
        <v>568</v>
      </c>
      <c r="D227" s="16" t="s">
        <v>741</v>
      </c>
      <c r="E227" s="348" t="s">
        <v>721</v>
      </c>
      <c r="F227" s="114" t="s">
        <v>561</v>
      </c>
      <c r="G227" s="66">
        <v>4</v>
      </c>
      <c r="H227" s="348">
        <v>3.58</v>
      </c>
      <c r="I227" s="409">
        <v>45</v>
      </c>
      <c r="J227" s="126">
        <v>2.4</v>
      </c>
      <c r="K227" s="117">
        <v>159</v>
      </c>
      <c r="L227" s="117">
        <v>8</v>
      </c>
      <c r="M227" s="117">
        <v>2015</v>
      </c>
      <c r="N227" s="16">
        <v>2021</v>
      </c>
      <c r="O227" s="16">
        <v>2025</v>
      </c>
      <c r="P227" s="114" t="s">
        <v>564</v>
      </c>
      <c r="Q227" s="118" t="s">
        <v>257</v>
      </c>
      <c r="R227" s="17">
        <f t="shared" si="13"/>
        <v>2040</v>
      </c>
      <c r="S227" s="16" t="s">
        <v>63</v>
      </c>
      <c r="T227" s="16"/>
      <c r="U227" s="17">
        <f t="shared" si="12"/>
        <v>2040</v>
      </c>
      <c r="V227" s="402">
        <v>38</v>
      </c>
      <c r="W227" s="402">
        <v>64</v>
      </c>
      <c r="X227" s="402">
        <v>102</v>
      </c>
      <c r="Y227" s="402" t="s">
        <v>7003</v>
      </c>
    </row>
    <row r="228" spans="1:25" s="2" customFormat="1" ht="30.2" customHeight="1" x14ac:dyDescent="0.2">
      <c r="A228" s="406"/>
      <c r="B228" s="406"/>
      <c r="C228" s="131" t="s">
        <v>568</v>
      </c>
      <c r="D228" s="114" t="s">
        <v>742</v>
      </c>
      <c r="E228" s="348"/>
      <c r="F228" s="114" t="s">
        <v>561</v>
      </c>
      <c r="G228" s="66">
        <v>4</v>
      </c>
      <c r="H228" s="348"/>
      <c r="I228" s="409"/>
      <c r="J228" s="126">
        <v>3.7</v>
      </c>
      <c r="K228" s="117">
        <v>32</v>
      </c>
      <c r="L228" s="117">
        <v>5</v>
      </c>
      <c r="M228" s="117">
        <v>2015</v>
      </c>
      <c r="N228" s="16">
        <v>2021</v>
      </c>
      <c r="O228" s="16">
        <v>2025</v>
      </c>
      <c r="P228" s="114" t="s">
        <v>564</v>
      </c>
      <c r="Q228" s="118" t="s">
        <v>257</v>
      </c>
      <c r="R228" s="17">
        <f t="shared" si="13"/>
        <v>2040</v>
      </c>
      <c r="S228" s="16" t="s">
        <v>63</v>
      </c>
      <c r="T228" s="16"/>
      <c r="U228" s="17">
        <f t="shared" si="12"/>
        <v>2040</v>
      </c>
      <c r="V228" s="402"/>
      <c r="W228" s="402"/>
      <c r="X228" s="402"/>
      <c r="Y228" s="402"/>
    </row>
    <row r="229" spans="1:25" s="2" customFormat="1" ht="30.2" customHeight="1" x14ac:dyDescent="0.2">
      <c r="A229" s="406"/>
      <c r="B229" s="406"/>
      <c r="C229" s="119" t="s">
        <v>568</v>
      </c>
      <c r="D229" s="16" t="s">
        <v>743</v>
      </c>
      <c r="E229" s="348"/>
      <c r="F229" s="114" t="s">
        <v>561</v>
      </c>
      <c r="G229" s="66">
        <v>4</v>
      </c>
      <c r="H229" s="348"/>
      <c r="I229" s="409"/>
      <c r="J229" s="126">
        <v>2.7</v>
      </c>
      <c r="K229" s="117">
        <v>159</v>
      </c>
      <c r="L229" s="117">
        <v>8</v>
      </c>
      <c r="M229" s="117">
        <v>2015</v>
      </c>
      <c r="N229" s="16">
        <v>2021</v>
      </c>
      <c r="O229" s="16">
        <v>2025</v>
      </c>
      <c r="P229" s="114" t="s">
        <v>564</v>
      </c>
      <c r="Q229" s="118" t="s">
        <v>257</v>
      </c>
      <c r="R229" s="17">
        <f t="shared" si="13"/>
        <v>2040</v>
      </c>
      <c r="S229" s="16" t="s">
        <v>63</v>
      </c>
      <c r="T229" s="16"/>
      <c r="U229" s="17">
        <f t="shared" si="12"/>
        <v>2040</v>
      </c>
      <c r="V229" s="402"/>
      <c r="W229" s="402"/>
      <c r="X229" s="402"/>
      <c r="Y229" s="402"/>
    </row>
    <row r="230" spans="1:25" s="2" customFormat="1" ht="30.2" customHeight="1" x14ac:dyDescent="0.2">
      <c r="A230" s="406"/>
      <c r="B230" s="406"/>
      <c r="C230" s="131" t="s">
        <v>568</v>
      </c>
      <c r="D230" s="114" t="s">
        <v>744</v>
      </c>
      <c r="E230" s="348"/>
      <c r="F230" s="114" t="s">
        <v>561</v>
      </c>
      <c r="G230" s="66">
        <v>4</v>
      </c>
      <c r="H230" s="348"/>
      <c r="I230" s="409"/>
      <c r="J230" s="126">
        <v>2.2999999999999998</v>
      </c>
      <c r="K230" s="117">
        <v>32</v>
      </c>
      <c r="L230" s="117">
        <v>5</v>
      </c>
      <c r="M230" s="117">
        <v>2015</v>
      </c>
      <c r="N230" s="16">
        <v>2021</v>
      </c>
      <c r="O230" s="16">
        <v>2025</v>
      </c>
      <c r="P230" s="114" t="s">
        <v>564</v>
      </c>
      <c r="Q230" s="118" t="s">
        <v>257</v>
      </c>
      <c r="R230" s="17">
        <f t="shared" si="13"/>
        <v>2040</v>
      </c>
      <c r="S230" s="16" t="s">
        <v>63</v>
      </c>
      <c r="T230" s="16"/>
      <c r="U230" s="17">
        <f t="shared" si="12"/>
        <v>2040</v>
      </c>
      <c r="V230" s="402"/>
      <c r="W230" s="402"/>
      <c r="X230" s="402"/>
      <c r="Y230" s="402"/>
    </row>
    <row r="231" spans="1:25" s="2" customFormat="1" ht="30.2" customHeight="1" x14ac:dyDescent="0.2">
      <c r="A231" s="406"/>
      <c r="B231" s="406"/>
      <c r="C231" s="131" t="s">
        <v>568</v>
      </c>
      <c r="D231" s="114" t="s">
        <v>745</v>
      </c>
      <c r="E231" s="348"/>
      <c r="F231" s="114" t="s">
        <v>561</v>
      </c>
      <c r="G231" s="66">
        <v>4</v>
      </c>
      <c r="H231" s="348"/>
      <c r="I231" s="409"/>
      <c r="J231" s="126">
        <v>0.8</v>
      </c>
      <c r="K231" s="117">
        <v>32</v>
      </c>
      <c r="L231" s="117">
        <v>5</v>
      </c>
      <c r="M231" s="117">
        <v>2015</v>
      </c>
      <c r="N231" s="16">
        <v>2021</v>
      </c>
      <c r="O231" s="16">
        <v>2025</v>
      </c>
      <c r="P231" s="114" t="s">
        <v>564</v>
      </c>
      <c r="Q231" s="118" t="s">
        <v>257</v>
      </c>
      <c r="R231" s="17">
        <f t="shared" si="13"/>
        <v>2040</v>
      </c>
      <c r="S231" s="16" t="s">
        <v>63</v>
      </c>
      <c r="T231" s="16"/>
      <c r="U231" s="17">
        <f t="shared" si="12"/>
        <v>2040</v>
      </c>
      <c r="V231" s="402"/>
      <c r="W231" s="402"/>
      <c r="X231" s="402"/>
      <c r="Y231" s="402"/>
    </row>
    <row r="232" spans="1:25" s="2" customFormat="1" ht="30.2" customHeight="1" x14ac:dyDescent="0.2">
      <c r="A232" s="406"/>
      <c r="B232" s="406"/>
      <c r="C232" s="131" t="s">
        <v>568</v>
      </c>
      <c r="D232" s="114" t="s">
        <v>746</v>
      </c>
      <c r="E232" s="348"/>
      <c r="F232" s="114" t="s">
        <v>561</v>
      </c>
      <c r="G232" s="66">
        <v>4</v>
      </c>
      <c r="H232" s="348"/>
      <c r="I232" s="409"/>
      <c r="J232" s="126">
        <v>0.7</v>
      </c>
      <c r="K232" s="117">
        <v>32</v>
      </c>
      <c r="L232" s="117">
        <v>5</v>
      </c>
      <c r="M232" s="117">
        <v>2015</v>
      </c>
      <c r="N232" s="16">
        <v>2021</v>
      </c>
      <c r="O232" s="16">
        <v>2025</v>
      </c>
      <c r="P232" s="114" t="s">
        <v>564</v>
      </c>
      <c r="Q232" s="118" t="s">
        <v>257</v>
      </c>
      <c r="R232" s="17">
        <f t="shared" si="13"/>
        <v>2040</v>
      </c>
      <c r="S232" s="16" t="s">
        <v>63</v>
      </c>
      <c r="T232" s="16"/>
      <c r="U232" s="17">
        <f t="shared" si="12"/>
        <v>2040</v>
      </c>
      <c r="V232" s="402"/>
      <c r="W232" s="402"/>
      <c r="X232" s="402"/>
      <c r="Y232" s="402"/>
    </row>
    <row r="233" spans="1:25" s="2" customFormat="1" ht="30.2" customHeight="1" x14ac:dyDescent="0.2">
      <c r="A233" s="406"/>
      <c r="B233" s="406"/>
      <c r="C233" s="119" t="s">
        <v>568</v>
      </c>
      <c r="D233" s="16" t="s">
        <v>747</v>
      </c>
      <c r="E233" s="348"/>
      <c r="F233" s="114" t="s">
        <v>561</v>
      </c>
      <c r="G233" s="66">
        <v>4</v>
      </c>
      <c r="H233" s="348"/>
      <c r="I233" s="409"/>
      <c r="J233" s="126">
        <v>3.4</v>
      </c>
      <c r="K233" s="117">
        <v>159</v>
      </c>
      <c r="L233" s="117">
        <v>8</v>
      </c>
      <c r="M233" s="117">
        <v>2015</v>
      </c>
      <c r="N233" s="16">
        <v>2021</v>
      </c>
      <c r="O233" s="16">
        <v>2025</v>
      </c>
      <c r="P233" s="114" t="s">
        <v>564</v>
      </c>
      <c r="Q233" s="118" t="s">
        <v>257</v>
      </c>
      <c r="R233" s="17">
        <f t="shared" si="13"/>
        <v>2040</v>
      </c>
      <c r="S233" s="16" t="s">
        <v>63</v>
      </c>
      <c r="T233" s="16"/>
      <c r="U233" s="17">
        <f t="shared" si="12"/>
        <v>2040</v>
      </c>
      <c r="V233" s="402"/>
      <c r="W233" s="402"/>
      <c r="X233" s="402"/>
      <c r="Y233" s="402"/>
    </row>
    <row r="234" spans="1:25" s="2" customFormat="1" ht="30.2" customHeight="1" x14ac:dyDescent="0.2">
      <c r="A234" s="406"/>
      <c r="B234" s="406"/>
      <c r="C234" s="119" t="s">
        <v>568</v>
      </c>
      <c r="D234" s="16" t="s">
        <v>748</v>
      </c>
      <c r="E234" s="348"/>
      <c r="F234" s="114" t="s">
        <v>561</v>
      </c>
      <c r="G234" s="66">
        <v>4</v>
      </c>
      <c r="H234" s="348"/>
      <c r="I234" s="409"/>
      <c r="J234" s="126">
        <v>6.5</v>
      </c>
      <c r="K234" s="117">
        <v>159</v>
      </c>
      <c r="L234" s="117">
        <v>8</v>
      </c>
      <c r="M234" s="117">
        <v>2015</v>
      </c>
      <c r="N234" s="16">
        <v>2021</v>
      </c>
      <c r="O234" s="16">
        <v>2025</v>
      </c>
      <c r="P234" s="114" t="s">
        <v>564</v>
      </c>
      <c r="Q234" s="118" t="s">
        <v>257</v>
      </c>
      <c r="R234" s="17">
        <f t="shared" si="13"/>
        <v>2040</v>
      </c>
      <c r="S234" s="16" t="s">
        <v>63</v>
      </c>
      <c r="T234" s="16"/>
      <c r="U234" s="17">
        <f t="shared" si="12"/>
        <v>2040</v>
      </c>
      <c r="V234" s="402"/>
      <c r="W234" s="402"/>
      <c r="X234" s="402"/>
      <c r="Y234" s="402"/>
    </row>
    <row r="235" spans="1:25" s="2" customFormat="1" ht="30.2" customHeight="1" x14ac:dyDescent="0.2">
      <c r="A235" s="406">
        <v>23</v>
      </c>
      <c r="B235" s="406" t="s">
        <v>749</v>
      </c>
      <c r="C235" s="411" t="s">
        <v>568</v>
      </c>
      <c r="D235" s="331" t="s">
        <v>750</v>
      </c>
      <c r="E235" s="348" t="s">
        <v>721</v>
      </c>
      <c r="F235" s="114" t="s">
        <v>561</v>
      </c>
      <c r="G235" s="66">
        <v>7</v>
      </c>
      <c r="H235" s="348">
        <v>6.22</v>
      </c>
      <c r="I235" s="348">
        <v>105</v>
      </c>
      <c r="J235" s="126">
        <v>6</v>
      </c>
      <c r="K235" s="117">
        <v>168.3</v>
      </c>
      <c r="L235" s="117">
        <v>10.97</v>
      </c>
      <c r="M235" s="117">
        <v>2015</v>
      </c>
      <c r="N235" s="16">
        <v>2024</v>
      </c>
      <c r="O235" s="16">
        <v>2025</v>
      </c>
      <c r="P235" s="114" t="s">
        <v>564</v>
      </c>
      <c r="Q235" s="114" t="s">
        <v>751</v>
      </c>
      <c r="R235" s="17">
        <f t="shared" si="13"/>
        <v>2040</v>
      </c>
      <c r="S235" s="16" t="s">
        <v>63</v>
      </c>
      <c r="T235" s="16"/>
      <c r="U235" s="17">
        <f t="shared" si="12"/>
        <v>2040</v>
      </c>
      <c r="V235" s="402">
        <v>7</v>
      </c>
      <c r="W235" s="402">
        <v>2</v>
      </c>
      <c r="X235" s="402">
        <v>9</v>
      </c>
      <c r="Y235" s="402" t="s">
        <v>7003</v>
      </c>
    </row>
    <row r="236" spans="1:25" s="2" customFormat="1" ht="30.2" customHeight="1" x14ac:dyDescent="0.2">
      <c r="A236" s="406"/>
      <c r="B236" s="406"/>
      <c r="C236" s="411"/>
      <c r="D236" s="331"/>
      <c r="E236" s="348"/>
      <c r="F236" s="114" t="s">
        <v>561</v>
      </c>
      <c r="G236" s="66">
        <v>7</v>
      </c>
      <c r="H236" s="348"/>
      <c r="I236" s="348"/>
      <c r="J236" s="126">
        <v>7.3</v>
      </c>
      <c r="K236" s="117">
        <v>114.3</v>
      </c>
      <c r="L236" s="117">
        <v>8.56</v>
      </c>
      <c r="M236" s="117">
        <v>2015</v>
      </c>
      <c r="N236" s="16">
        <v>2024</v>
      </c>
      <c r="O236" s="16">
        <v>2025</v>
      </c>
      <c r="P236" s="114" t="s">
        <v>564</v>
      </c>
      <c r="Q236" s="114" t="s">
        <v>751</v>
      </c>
      <c r="R236" s="17">
        <f t="shared" si="13"/>
        <v>2040</v>
      </c>
      <c r="S236" s="16" t="s">
        <v>63</v>
      </c>
      <c r="T236" s="16"/>
      <c r="U236" s="17">
        <f t="shared" si="12"/>
        <v>2040</v>
      </c>
      <c r="V236" s="402"/>
      <c r="W236" s="402"/>
      <c r="X236" s="402"/>
      <c r="Y236" s="402"/>
    </row>
    <row r="237" spans="1:25" s="2" customFormat="1" ht="30.2" customHeight="1" x14ac:dyDescent="0.2">
      <c r="A237" s="406"/>
      <c r="B237" s="406"/>
      <c r="C237" s="411"/>
      <c r="D237" s="331"/>
      <c r="E237" s="348"/>
      <c r="F237" s="114" t="s">
        <v>561</v>
      </c>
      <c r="G237" s="66">
        <v>7</v>
      </c>
      <c r="H237" s="348"/>
      <c r="I237" s="348"/>
      <c r="J237" s="126">
        <v>1.5</v>
      </c>
      <c r="K237" s="117">
        <v>88.97</v>
      </c>
      <c r="L237" s="117">
        <v>7.62</v>
      </c>
      <c r="M237" s="117">
        <v>2015</v>
      </c>
      <c r="N237" s="16">
        <v>2024</v>
      </c>
      <c r="O237" s="16">
        <v>2025</v>
      </c>
      <c r="P237" s="114" t="s">
        <v>564</v>
      </c>
      <c r="Q237" s="114" t="s">
        <v>751</v>
      </c>
      <c r="R237" s="17">
        <f t="shared" si="13"/>
        <v>2040</v>
      </c>
      <c r="S237" s="16" t="s">
        <v>63</v>
      </c>
      <c r="T237" s="16"/>
      <c r="U237" s="17">
        <f t="shared" si="12"/>
        <v>2040</v>
      </c>
      <c r="V237" s="402"/>
      <c r="W237" s="402"/>
      <c r="X237" s="402"/>
      <c r="Y237" s="402"/>
    </row>
    <row r="238" spans="1:25" s="2" customFormat="1" ht="30.2" customHeight="1" x14ac:dyDescent="0.2">
      <c r="A238" s="406"/>
      <c r="B238" s="406"/>
      <c r="C238" s="411"/>
      <c r="D238" s="331"/>
      <c r="E238" s="348"/>
      <c r="F238" s="114" t="s">
        <v>561</v>
      </c>
      <c r="G238" s="66">
        <v>7</v>
      </c>
      <c r="H238" s="348"/>
      <c r="I238" s="348"/>
      <c r="J238" s="126">
        <v>15.6</v>
      </c>
      <c r="K238" s="117">
        <v>60.3</v>
      </c>
      <c r="L238" s="117">
        <v>5.54</v>
      </c>
      <c r="M238" s="117">
        <v>2015</v>
      </c>
      <c r="N238" s="16">
        <v>2024</v>
      </c>
      <c r="O238" s="16">
        <v>2025</v>
      </c>
      <c r="P238" s="114" t="s">
        <v>564</v>
      </c>
      <c r="Q238" s="114" t="s">
        <v>751</v>
      </c>
      <c r="R238" s="17">
        <f t="shared" si="13"/>
        <v>2040</v>
      </c>
      <c r="S238" s="16" t="s">
        <v>63</v>
      </c>
      <c r="T238" s="16"/>
      <c r="U238" s="17">
        <f t="shared" si="12"/>
        <v>2040</v>
      </c>
      <c r="V238" s="402"/>
      <c r="W238" s="402"/>
      <c r="X238" s="402"/>
      <c r="Y238" s="402"/>
    </row>
    <row r="239" spans="1:25" s="2" customFormat="1" ht="30.2" customHeight="1" x14ac:dyDescent="0.2">
      <c r="A239" s="406"/>
      <c r="B239" s="406"/>
      <c r="C239" s="411"/>
      <c r="D239" s="331"/>
      <c r="E239" s="348"/>
      <c r="F239" s="114" t="s">
        <v>561</v>
      </c>
      <c r="G239" s="66">
        <v>7</v>
      </c>
      <c r="H239" s="348"/>
      <c r="I239" s="348"/>
      <c r="J239" s="126">
        <v>0.4</v>
      </c>
      <c r="K239" s="117">
        <v>33.4</v>
      </c>
      <c r="L239" s="117">
        <v>6.35</v>
      </c>
      <c r="M239" s="117">
        <v>2015</v>
      </c>
      <c r="N239" s="16">
        <v>2024</v>
      </c>
      <c r="O239" s="16">
        <v>2025</v>
      </c>
      <c r="P239" s="114" t="s">
        <v>564</v>
      </c>
      <c r="Q239" s="114" t="s">
        <v>751</v>
      </c>
      <c r="R239" s="17">
        <f t="shared" si="13"/>
        <v>2040</v>
      </c>
      <c r="S239" s="16" t="s">
        <v>63</v>
      </c>
      <c r="T239" s="16"/>
      <c r="U239" s="17">
        <f t="shared" si="12"/>
        <v>2040</v>
      </c>
      <c r="V239" s="402"/>
      <c r="W239" s="402"/>
      <c r="X239" s="402"/>
      <c r="Y239" s="402"/>
    </row>
    <row r="240" spans="1:25" s="2" customFormat="1" ht="30.2" customHeight="1" x14ac:dyDescent="0.2">
      <c r="A240" s="406"/>
      <c r="B240" s="406"/>
      <c r="C240" s="331" t="s">
        <v>568</v>
      </c>
      <c r="D240" s="331" t="s">
        <v>752</v>
      </c>
      <c r="E240" s="348"/>
      <c r="F240" s="114" t="s">
        <v>561</v>
      </c>
      <c r="G240" s="66">
        <v>7</v>
      </c>
      <c r="H240" s="348"/>
      <c r="I240" s="348"/>
      <c r="J240" s="126">
        <v>8</v>
      </c>
      <c r="K240" s="117">
        <v>168.3</v>
      </c>
      <c r="L240" s="117">
        <v>10.97</v>
      </c>
      <c r="M240" s="117">
        <v>2015</v>
      </c>
      <c r="N240" s="16">
        <v>2024</v>
      </c>
      <c r="O240" s="16">
        <v>2025</v>
      </c>
      <c r="P240" s="114" t="s">
        <v>564</v>
      </c>
      <c r="Q240" s="114" t="s">
        <v>751</v>
      </c>
      <c r="R240" s="17">
        <f t="shared" si="13"/>
        <v>2040</v>
      </c>
      <c r="S240" s="16" t="s">
        <v>63</v>
      </c>
      <c r="T240" s="16"/>
      <c r="U240" s="17">
        <f t="shared" ref="U240:U273" si="14">IFERROR(IF(S240="",R240,S240+T240),R240)</f>
        <v>2040</v>
      </c>
      <c r="V240" s="402"/>
      <c r="W240" s="402"/>
      <c r="X240" s="402"/>
      <c r="Y240" s="402"/>
    </row>
    <row r="241" spans="1:25" s="2" customFormat="1" ht="30.2" customHeight="1" x14ac:dyDescent="0.2">
      <c r="A241" s="406"/>
      <c r="B241" s="406"/>
      <c r="C241" s="331"/>
      <c r="D241" s="331"/>
      <c r="E241" s="348"/>
      <c r="F241" s="114" t="s">
        <v>561</v>
      </c>
      <c r="G241" s="66">
        <v>7</v>
      </c>
      <c r="H241" s="348"/>
      <c r="I241" s="348"/>
      <c r="J241" s="126">
        <v>5.7</v>
      </c>
      <c r="K241" s="117">
        <v>114.3</v>
      </c>
      <c r="L241" s="117">
        <v>8.56</v>
      </c>
      <c r="M241" s="117">
        <v>2015</v>
      </c>
      <c r="N241" s="16">
        <v>2024</v>
      </c>
      <c r="O241" s="16">
        <v>2025</v>
      </c>
      <c r="P241" s="114" t="s">
        <v>564</v>
      </c>
      <c r="Q241" s="114" t="s">
        <v>751</v>
      </c>
      <c r="R241" s="17">
        <f t="shared" si="13"/>
        <v>2040</v>
      </c>
      <c r="S241" s="16" t="s">
        <v>63</v>
      </c>
      <c r="T241" s="16"/>
      <c r="U241" s="17">
        <f t="shared" si="14"/>
        <v>2040</v>
      </c>
      <c r="V241" s="402"/>
      <c r="W241" s="402"/>
      <c r="X241" s="402"/>
      <c r="Y241" s="402"/>
    </row>
    <row r="242" spans="1:25" s="2" customFormat="1" ht="30.2" customHeight="1" x14ac:dyDescent="0.2">
      <c r="A242" s="406"/>
      <c r="B242" s="406"/>
      <c r="C242" s="331"/>
      <c r="D242" s="331"/>
      <c r="E242" s="348"/>
      <c r="F242" s="114" t="s">
        <v>561</v>
      </c>
      <c r="G242" s="66">
        <v>7</v>
      </c>
      <c r="H242" s="348"/>
      <c r="I242" s="348"/>
      <c r="J242" s="126">
        <v>9.6999999999999993</v>
      </c>
      <c r="K242" s="117">
        <v>60.3</v>
      </c>
      <c r="L242" s="117">
        <v>5.54</v>
      </c>
      <c r="M242" s="117">
        <v>2015</v>
      </c>
      <c r="N242" s="16">
        <v>2024</v>
      </c>
      <c r="O242" s="16">
        <v>2025</v>
      </c>
      <c r="P242" s="114" t="s">
        <v>564</v>
      </c>
      <c r="Q242" s="114" t="s">
        <v>751</v>
      </c>
      <c r="R242" s="17">
        <f t="shared" si="13"/>
        <v>2040</v>
      </c>
      <c r="S242" s="16" t="s">
        <v>63</v>
      </c>
      <c r="T242" s="16"/>
      <c r="U242" s="17">
        <f t="shared" si="14"/>
        <v>2040</v>
      </c>
      <c r="V242" s="402"/>
      <c r="W242" s="402"/>
      <c r="X242" s="402"/>
      <c r="Y242" s="402"/>
    </row>
    <row r="243" spans="1:25" s="2" customFormat="1" ht="30.2" customHeight="1" x14ac:dyDescent="0.2">
      <c r="A243" s="406"/>
      <c r="B243" s="406"/>
      <c r="C243" s="331"/>
      <c r="D243" s="331"/>
      <c r="E243" s="348"/>
      <c r="F243" s="114" t="s">
        <v>561</v>
      </c>
      <c r="G243" s="66">
        <v>7</v>
      </c>
      <c r="H243" s="348"/>
      <c r="I243" s="348"/>
      <c r="J243" s="126">
        <v>0.1</v>
      </c>
      <c r="K243" s="117">
        <v>33.4</v>
      </c>
      <c r="L243" s="117">
        <v>6.35</v>
      </c>
      <c r="M243" s="117">
        <v>2015</v>
      </c>
      <c r="N243" s="16">
        <v>2024</v>
      </c>
      <c r="O243" s="16">
        <v>2025</v>
      </c>
      <c r="P243" s="114" t="s">
        <v>564</v>
      </c>
      <c r="Q243" s="114" t="s">
        <v>751</v>
      </c>
      <c r="R243" s="17">
        <f t="shared" si="13"/>
        <v>2040</v>
      </c>
      <c r="S243" s="16" t="s">
        <v>63</v>
      </c>
      <c r="T243" s="16"/>
      <c r="U243" s="17">
        <f t="shared" si="14"/>
        <v>2040</v>
      </c>
      <c r="V243" s="402"/>
      <c r="W243" s="402"/>
      <c r="X243" s="402"/>
      <c r="Y243" s="402"/>
    </row>
    <row r="244" spans="1:25" s="2" customFormat="1" ht="30.2" customHeight="1" x14ac:dyDescent="0.2">
      <c r="A244" s="406"/>
      <c r="B244" s="406"/>
      <c r="C244" s="16" t="s">
        <v>568</v>
      </c>
      <c r="D244" s="16" t="s">
        <v>753</v>
      </c>
      <c r="E244" s="348"/>
      <c r="F244" s="114" t="s">
        <v>561</v>
      </c>
      <c r="G244" s="66">
        <v>7</v>
      </c>
      <c r="H244" s="348"/>
      <c r="I244" s="348"/>
      <c r="J244" s="126">
        <v>6.1</v>
      </c>
      <c r="K244" s="117">
        <v>60.3</v>
      </c>
      <c r="L244" s="117">
        <v>5.54</v>
      </c>
      <c r="M244" s="117">
        <v>2015</v>
      </c>
      <c r="N244" s="16">
        <v>2024</v>
      </c>
      <c r="O244" s="16">
        <v>2025</v>
      </c>
      <c r="P244" s="114" t="s">
        <v>564</v>
      </c>
      <c r="Q244" s="114" t="s">
        <v>751</v>
      </c>
      <c r="R244" s="17">
        <f t="shared" si="13"/>
        <v>2040</v>
      </c>
      <c r="S244" s="16" t="s">
        <v>63</v>
      </c>
      <c r="T244" s="16"/>
      <c r="U244" s="17">
        <f t="shared" si="14"/>
        <v>2040</v>
      </c>
      <c r="V244" s="402"/>
      <c r="W244" s="402"/>
      <c r="X244" s="402"/>
      <c r="Y244" s="402"/>
    </row>
    <row r="245" spans="1:25" s="2" customFormat="1" ht="30.2" customHeight="1" x14ac:dyDescent="0.2">
      <c r="A245" s="406"/>
      <c r="B245" s="406"/>
      <c r="C245" s="331" t="s">
        <v>568</v>
      </c>
      <c r="D245" s="331" t="s">
        <v>754</v>
      </c>
      <c r="E245" s="348"/>
      <c r="F245" s="114" t="s">
        <v>561</v>
      </c>
      <c r="G245" s="66">
        <v>7</v>
      </c>
      <c r="H245" s="348"/>
      <c r="I245" s="348"/>
      <c r="J245" s="126">
        <v>4.7</v>
      </c>
      <c r="K245" s="117">
        <v>114.3</v>
      </c>
      <c r="L245" s="117">
        <v>8.56</v>
      </c>
      <c r="M245" s="117">
        <v>2015</v>
      </c>
      <c r="N245" s="16">
        <v>2024</v>
      </c>
      <c r="O245" s="16">
        <v>2025</v>
      </c>
      <c r="P245" s="114" t="s">
        <v>564</v>
      </c>
      <c r="Q245" s="114" t="s">
        <v>751</v>
      </c>
      <c r="R245" s="17">
        <f t="shared" si="13"/>
        <v>2040</v>
      </c>
      <c r="S245" s="16" t="s">
        <v>63</v>
      </c>
      <c r="T245" s="16"/>
      <c r="U245" s="17">
        <f t="shared" si="14"/>
        <v>2040</v>
      </c>
      <c r="V245" s="402"/>
      <c r="W245" s="402"/>
      <c r="X245" s="402"/>
      <c r="Y245" s="402"/>
    </row>
    <row r="246" spans="1:25" s="2" customFormat="1" ht="30.2" customHeight="1" x14ac:dyDescent="0.2">
      <c r="A246" s="406"/>
      <c r="B246" s="406"/>
      <c r="C246" s="331"/>
      <c r="D246" s="331"/>
      <c r="E246" s="348"/>
      <c r="F246" s="114" t="s">
        <v>561</v>
      </c>
      <c r="G246" s="66">
        <v>7</v>
      </c>
      <c r="H246" s="348"/>
      <c r="I246" s="348"/>
      <c r="J246" s="126">
        <v>11.4</v>
      </c>
      <c r="K246" s="117">
        <v>60.3</v>
      </c>
      <c r="L246" s="117">
        <v>5.54</v>
      </c>
      <c r="M246" s="117">
        <v>2015</v>
      </c>
      <c r="N246" s="16">
        <v>2024</v>
      </c>
      <c r="O246" s="16">
        <v>2025</v>
      </c>
      <c r="P246" s="114" t="s">
        <v>564</v>
      </c>
      <c r="Q246" s="114" t="s">
        <v>751</v>
      </c>
      <c r="R246" s="17">
        <f t="shared" si="13"/>
        <v>2040</v>
      </c>
      <c r="S246" s="16" t="s">
        <v>63</v>
      </c>
      <c r="T246" s="16"/>
      <c r="U246" s="17">
        <f t="shared" si="14"/>
        <v>2040</v>
      </c>
      <c r="V246" s="402"/>
      <c r="W246" s="402"/>
      <c r="X246" s="402"/>
      <c r="Y246" s="402"/>
    </row>
    <row r="247" spans="1:25" s="2" customFormat="1" ht="30.2" customHeight="1" x14ac:dyDescent="0.2">
      <c r="A247" s="406"/>
      <c r="B247" s="406"/>
      <c r="C247" s="16" t="s">
        <v>568</v>
      </c>
      <c r="D247" s="16" t="s">
        <v>755</v>
      </c>
      <c r="E247" s="348"/>
      <c r="F247" s="114" t="s">
        <v>561</v>
      </c>
      <c r="G247" s="66">
        <v>7</v>
      </c>
      <c r="H247" s="348"/>
      <c r="I247" s="348"/>
      <c r="J247" s="126">
        <v>6.3</v>
      </c>
      <c r="K247" s="117">
        <v>168.3</v>
      </c>
      <c r="L247" s="117">
        <v>10.97</v>
      </c>
      <c r="M247" s="117">
        <v>2015</v>
      </c>
      <c r="N247" s="16">
        <v>2024</v>
      </c>
      <c r="O247" s="16">
        <v>2025</v>
      </c>
      <c r="P247" s="114" t="s">
        <v>564</v>
      </c>
      <c r="Q247" s="114" t="s">
        <v>751</v>
      </c>
      <c r="R247" s="17">
        <f t="shared" si="13"/>
        <v>2040</v>
      </c>
      <c r="S247" s="16" t="s">
        <v>63</v>
      </c>
      <c r="T247" s="16"/>
      <c r="U247" s="17">
        <f t="shared" si="14"/>
        <v>2040</v>
      </c>
      <c r="V247" s="402"/>
      <c r="W247" s="402"/>
      <c r="X247" s="402"/>
      <c r="Y247" s="402"/>
    </row>
    <row r="248" spans="1:25" s="2" customFormat="1" ht="30.2" customHeight="1" x14ac:dyDescent="0.2">
      <c r="A248" s="406"/>
      <c r="B248" s="406"/>
      <c r="C248" s="16" t="s">
        <v>568</v>
      </c>
      <c r="D248" s="16" t="s">
        <v>756</v>
      </c>
      <c r="E248" s="348"/>
      <c r="F248" s="114" t="s">
        <v>561</v>
      </c>
      <c r="G248" s="66">
        <v>7</v>
      </c>
      <c r="H248" s="348"/>
      <c r="I248" s="348"/>
      <c r="J248" s="126">
        <v>10.1</v>
      </c>
      <c r="K248" s="117">
        <v>168.3</v>
      </c>
      <c r="L248" s="117">
        <v>10.97</v>
      </c>
      <c r="M248" s="117">
        <v>2015</v>
      </c>
      <c r="N248" s="16">
        <v>2024</v>
      </c>
      <c r="O248" s="16">
        <v>2025</v>
      </c>
      <c r="P248" s="114" t="s">
        <v>564</v>
      </c>
      <c r="Q248" s="114" t="s">
        <v>751</v>
      </c>
      <c r="R248" s="17">
        <f t="shared" si="13"/>
        <v>2040</v>
      </c>
      <c r="S248" s="16" t="s">
        <v>63</v>
      </c>
      <c r="T248" s="16"/>
      <c r="U248" s="17">
        <f t="shared" si="14"/>
        <v>2040</v>
      </c>
      <c r="V248" s="402"/>
      <c r="W248" s="402"/>
      <c r="X248" s="402"/>
      <c r="Y248" s="402"/>
    </row>
    <row r="249" spans="1:25" s="2" customFormat="1" ht="30.2" customHeight="1" x14ac:dyDescent="0.2">
      <c r="A249" s="331">
        <v>24</v>
      </c>
      <c r="B249" s="331" t="s">
        <v>757</v>
      </c>
      <c r="C249" s="413" t="s">
        <v>572</v>
      </c>
      <c r="D249" s="406" t="s">
        <v>758</v>
      </c>
      <c r="E249" s="415" t="s">
        <v>759</v>
      </c>
      <c r="F249" s="114" t="s">
        <v>561</v>
      </c>
      <c r="G249" s="66">
        <v>6.7</v>
      </c>
      <c r="H249" s="416">
        <v>5.92</v>
      </c>
      <c r="I249" s="416">
        <v>177</v>
      </c>
      <c r="J249" s="126">
        <v>22.3</v>
      </c>
      <c r="K249" s="117">
        <v>323.89999999999998</v>
      </c>
      <c r="L249" s="117">
        <v>14.27</v>
      </c>
      <c r="M249" s="117">
        <v>2015</v>
      </c>
      <c r="N249" s="16">
        <v>2021</v>
      </c>
      <c r="O249" s="16">
        <v>2025</v>
      </c>
      <c r="P249" s="114" t="s">
        <v>564</v>
      </c>
      <c r="Q249" s="114" t="s">
        <v>710</v>
      </c>
      <c r="R249" s="17">
        <f t="shared" si="13"/>
        <v>2040</v>
      </c>
      <c r="S249" s="16" t="s">
        <v>63</v>
      </c>
      <c r="T249" s="16"/>
      <c r="U249" s="17">
        <f t="shared" si="14"/>
        <v>2040</v>
      </c>
      <c r="V249" s="401">
        <v>62</v>
      </c>
      <c r="W249" s="401">
        <v>106</v>
      </c>
      <c r="X249" s="401">
        <v>168</v>
      </c>
      <c r="Y249" s="401" t="s">
        <v>7003</v>
      </c>
    </row>
    <row r="250" spans="1:25" s="2" customFormat="1" ht="30.2" customHeight="1" x14ac:dyDescent="0.2">
      <c r="A250" s="331"/>
      <c r="B250" s="331"/>
      <c r="C250" s="413"/>
      <c r="D250" s="406"/>
      <c r="E250" s="415"/>
      <c r="F250" s="114" t="s">
        <v>561</v>
      </c>
      <c r="G250" s="66">
        <v>6.7</v>
      </c>
      <c r="H250" s="416"/>
      <c r="I250" s="416"/>
      <c r="J250" s="126">
        <v>0.4</v>
      </c>
      <c r="K250" s="117">
        <v>168.3</v>
      </c>
      <c r="L250" s="117">
        <v>10.97</v>
      </c>
      <c r="M250" s="117">
        <v>2015</v>
      </c>
      <c r="N250" s="16">
        <v>2021</v>
      </c>
      <c r="O250" s="16">
        <v>2025</v>
      </c>
      <c r="P250" s="114" t="s">
        <v>564</v>
      </c>
      <c r="Q250" s="114" t="s">
        <v>710</v>
      </c>
      <c r="R250" s="17">
        <f t="shared" si="13"/>
        <v>2040</v>
      </c>
      <c r="S250" s="16" t="s">
        <v>63</v>
      </c>
      <c r="T250" s="16"/>
      <c r="U250" s="17">
        <f t="shared" si="14"/>
        <v>2040</v>
      </c>
      <c r="V250" s="401"/>
      <c r="W250" s="401"/>
      <c r="X250" s="401"/>
      <c r="Y250" s="401"/>
    </row>
    <row r="251" spans="1:25" s="2" customFormat="1" ht="30.2" customHeight="1" x14ac:dyDescent="0.2">
      <c r="A251" s="331"/>
      <c r="B251" s="331"/>
      <c r="C251" s="413"/>
      <c r="D251" s="406"/>
      <c r="E251" s="415"/>
      <c r="F251" s="114" t="s">
        <v>561</v>
      </c>
      <c r="G251" s="66">
        <v>6.7</v>
      </c>
      <c r="H251" s="416"/>
      <c r="I251" s="416"/>
      <c r="J251" s="126">
        <v>0.2</v>
      </c>
      <c r="K251" s="117">
        <v>88.9</v>
      </c>
      <c r="L251" s="117">
        <v>7.62</v>
      </c>
      <c r="M251" s="117">
        <v>2015</v>
      </c>
      <c r="N251" s="16">
        <v>2021</v>
      </c>
      <c r="O251" s="16">
        <v>2025</v>
      </c>
      <c r="P251" s="114" t="s">
        <v>564</v>
      </c>
      <c r="Q251" s="114" t="s">
        <v>710</v>
      </c>
      <c r="R251" s="17">
        <f t="shared" si="13"/>
        <v>2040</v>
      </c>
      <c r="S251" s="16" t="s">
        <v>63</v>
      </c>
      <c r="T251" s="16"/>
      <c r="U251" s="17">
        <f t="shared" si="14"/>
        <v>2040</v>
      </c>
      <c r="V251" s="401"/>
      <c r="W251" s="401"/>
      <c r="X251" s="401"/>
      <c r="Y251" s="401"/>
    </row>
    <row r="252" spans="1:25" s="2" customFormat="1" ht="30.2" customHeight="1" x14ac:dyDescent="0.2">
      <c r="A252" s="331"/>
      <c r="B252" s="331"/>
      <c r="C252" s="413"/>
      <c r="D252" s="406"/>
      <c r="E252" s="415"/>
      <c r="F252" s="114" t="s">
        <v>561</v>
      </c>
      <c r="G252" s="66">
        <v>6.7</v>
      </c>
      <c r="H252" s="416"/>
      <c r="I252" s="416"/>
      <c r="J252" s="126">
        <v>0.5</v>
      </c>
      <c r="K252" s="117">
        <v>60.3</v>
      </c>
      <c r="L252" s="117">
        <v>5.54</v>
      </c>
      <c r="M252" s="117">
        <v>2015</v>
      </c>
      <c r="N252" s="16">
        <v>2021</v>
      </c>
      <c r="O252" s="16">
        <v>2025</v>
      </c>
      <c r="P252" s="114" t="s">
        <v>564</v>
      </c>
      <c r="Q252" s="114" t="s">
        <v>710</v>
      </c>
      <c r="R252" s="17">
        <f t="shared" si="13"/>
        <v>2040</v>
      </c>
      <c r="S252" s="16" t="s">
        <v>63</v>
      </c>
      <c r="T252" s="16"/>
      <c r="U252" s="17">
        <f t="shared" si="14"/>
        <v>2040</v>
      </c>
      <c r="V252" s="401"/>
      <c r="W252" s="401"/>
      <c r="X252" s="401"/>
      <c r="Y252" s="401"/>
    </row>
    <row r="253" spans="1:25" s="2" customFormat="1" ht="30.2" customHeight="1" x14ac:dyDescent="0.2">
      <c r="A253" s="331"/>
      <c r="B253" s="331"/>
      <c r="C253" s="413" t="s">
        <v>572</v>
      </c>
      <c r="D253" s="406" t="s">
        <v>760</v>
      </c>
      <c r="E253" s="415"/>
      <c r="F253" s="114" t="s">
        <v>561</v>
      </c>
      <c r="G253" s="66">
        <v>6.7</v>
      </c>
      <c r="H253" s="416"/>
      <c r="I253" s="416"/>
      <c r="J253" s="126">
        <v>8.6999999999999993</v>
      </c>
      <c r="K253" s="117">
        <v>323.89999999999998</v>
      </c>
      <c r="L253" s="117">
        <v>12.7</v>
      </c>
      <c r="M253" s="117">
        <v>2015</v>
      </c>
      <c r="N253" s="16">
        <v>2021</v>
      </c>
      <c r="O253" s="16">
        <v>2025</v>
      </c>
      <c r="P253" s="114" t="s">
        <v>564</v>
      </c>
      <c r="Q253" s="114" t="s">
        <v>761</v>
      </c>
      <c r="R253" s="17">
        <f t="shared" si="13"/>
        <v>2040</v>
      </c>
      <c r="S253" s="16" t="s">
        <v>63</v>
      </c>
      <c r="T253" s="16"/>
      <c r="U253" s="17">
        <f t="shared" si="14"/>
        <v>2040</v>
      </c>
      <c r="V253" s="401"/>
      <c r="W253" s="401"/>
      <c r="X253" s="401"/>
      <c r="Y253" s="401"/>
    </row>
    <row r="254" spans="1:25" s="2" customFormat="1" ht="30.2" customHeight="1" x14ac:dyDescent="0.2">
      <c r="A254" s="331"/>
      <c r="B254" s="331"/>
      <c r="C254" s="413"/>
      <c r="D254" s="406"/>
      <c r="E254" s="415"/>
      <c r="F254" s="114" t="s">
        <v>561</v>
      </c>
      <c r="G254" s="66">
        <v>6.7</v>
      </c>
      <c r="H254" s="416"/>
      <c r="I254" s="416"/>
      <c r="J254" s="126">
        <v>0.3</v>
      </c>
      <c r="K254" s="117">
        <v>33.4</v>
      </c>
      <c r="L254" s="117">
        <v>3.38</v>
      </c>
      <c r="M254" s="117">
        <v>2015</v>
      </c>
      <c r="N254" s="16">
        <v>2021</v>
      </c>
      <c r="O254" s="16">
        <v>2025</v>
      </c>
      <c r="P254" s="114" t="s">
        <v>564</v>
      </c>
      <c r="Q254" s="114" t="s">
        <v>761</v>
      </c>
      <c r="R254" s="17">
        <f t="shared" si="13"/>
        <v>2040</v>
      </c>
      <c r="S254" s="16" t="s">
        <v>63</v>
      </c>
      <c r="T254" s="16"/>
      <c r="U254" s="17">
        <f t="shared" si="14"/>
        <v>2040</v>
      </c>
      <c r="V254" s="401"/>
      <c r="W254" s="401"/>
      <c r="X254" s="401"/>
      <c r="Y254" s="401"/>
    </row>
    <row r="255" spans="1:25" s="2" customFormat="1" ht="30.2" customHeight="1" x14ac:dyDescent="0.2">
      <c r="A255" s="331"/>
      <c r="B255" s="331"/>
      <c r="C255" s="413" t="s">
        <v>572</v>
      </c>
      <c r="D255" s="406" t="s">
        <v>762</v>
      </c>
      <c r="E255" s="415"/>
      <c r="F255" s="114" t="s">
        <v>561</v>
      </c>
      <c r="G255" s="66">
        <v>6.7</v>
      </c>
      <c r="H255" s="416"/>
      <c r="I255" s="416"/>
      <c r="J255" s="126">
        <v>15</v>
      </c>
      <c r="K255" s="117">
        <v>323.89999999999998</v>
      </c>
      <c r="L255" s="117">
        <v>14.27</v>
      </c>
      <c r="M255" s="117">
        <v>2015</v>
      </c>
      <c r="N255" s="16">
        <v>2021</v>
      </c>
      <c r="O255" s="16">
        <v>2025</v>
      </c>
      <c r="P255" s="114" t="s">
        <v>564</v>
      </c>
      <c r="Q255" s="114" t="s">
        <v>710</v>
      </c>
      <c r="R255" s="17">
        <f t="shared" si="13"/>
        <v>2040</v>
      </c>
      <c r="S255" s="16" t="s">
        <v>63</v>
      </c>
      <c r="T255" s="16"/>
      <c r="U255" s="17">
        <f t="shared" si="14"/>
        <v>2040</v>
      </c>
      <c r="V255" s="401"/>
      <c r="W255" s="401"/>
      <c r="X255" s="401"/>
      <c r="Y255" s="401"/>
    </row>
    <row r="256" spans="1:25" s="2" customFormat="1" ht="30.2" customHeight="1" x14ac:dyDescent="0.2">
      <c r="A256" s="331"/>
      <c r="B256" s="331"/>
      <c r="C256" s="413"/>
      <c r="D256" s="406"/>
      <c r="E256" s="415"/>
      <c r="F256" s="114" t="s">
        <v>561</v>
      </c>
      <c r="G256" s="66">
        <v>6.7</v>
      </c>
      <c r="H256" s="416"/>
      <c r="I256" s="416"/>
      <c r="J256" s="126">
        <v>0.4</v>
      </c>
      <c r="K256" s="117">
        <v>168.3</v>
      </c>
      <c r="L256" s="117">
        <v>10.97</v>
      </c>
      <c r="M256" s="117">
        <v>2015</v>
      </c>
      <c r="N256" s="16">
        <v>2021</v>
      </c>
      <c r="O256" s="16">
        <v>2025</v>
      </c>
      <c r="P256" s="114" t="s">
        <v>564</v>
      </c>
      <c r="Q256" s="114" t="s">
        <v>710</v>
      </c>
      <c r="R256" s="17">
        <f t="shared" si="13"/>
        <v>2040</v>
      </c>
      <c r="S256" s="16" t="s">
        <v>63</v>
      </c>
      <c r="T256" s="16"/>
      <c r="U256" s="17">
        <f t="shared" si="14"/>
        <v>2040</v>
      </c>
      <c r="V256" s="401"/>
      <c r="W256" s="401"/>
      <c r="X256" s="401"/>
      <c r="Y256" s="401"/>
    </row>
    <row r="257" spans="1:25" s="2" customFormat="1" ht="30.2" customHeight="1" x14ac:dyDescent="0.2">
      <c r="A257" s="331"/>
      <c r="B257" s="331"/>
      <c r="C257" s="413"/>
      <c r="D257" s="406"/>
      <c r="E257" s="415"/>
      <c r="F257" s="114" t="s">
        <v>561</v>
      </c>
      <c r="G257" s="66">
        <v>6.7</v>
      </c>
      <c r="H257" s="416"/>
      <c r="I257" s="416"/>
      <c r="J257" s="126">
        <v>0.2</v>
      </c>
      <c r="K257" s="117">
        <v>88.9</v>
      </c>
      <c r="L257" s="117">
        <v>7.62</v>
      </c>
      <c r="M257" s="117">
        <v>2015</v>
      </c>
      <c r="N257" s="16">
        <v>2021</v>
      </c>
      <c r="O257" s="16">
        <v>2025</v>
      </c>
      <c r="P257" s="114" t="s">
        <v>564</v>
      </c>
      <c r="Q257" s="114" t="s">
        <v>710</v>
      </c>
      <c r="R257" s="17">
        <f t="shared" si="13"/>
        <v>2040</v>
      </c>
      <c r="S257" s="16" t="s">
        <v>63</v>
      </c>
      <c r="T257" s="16"/>
      <c r="U257" s="17">
        <f t="shared" si="14"/>
        <v>2040</v>
      </c>
      <c r="V257" s="401"/>
      <c r="W257" s="401"/>
      <c r="X257" s="401"/>
      <c r="Y257" s="401"/>
    </row>
    <row r="258" spans="1:25" s="2" customFormat="1" ht="30.2" customHeight="1" x14ac:dyDescent="0.2">
      <c r="A258" s="331"/>
      <c r="B258" s="331"/>
      <c r="C258" s="413"/>
      <c r="D258" s="406"/>
      <c r="E258" s="415"/>
      <c r="F258" s="114" t="s">
        <v>561</v>
      </c>
      <c r="G258" s="66">
        <v>6.7</v>
      </c>
      <c r="H258" s="416"/>
      <c r="I258" s="416"/>
      <c r="J258" s="126">
        <v>0.5</v>
      </c>
      <c r="K258" s="117">
        <v>60.3</v>
      </c>
      <c r="L258" s="117">
        <v>5.54</v>
      </c>
      <c r="M258" s="117">
        <v>2015</v>
      </c>
      <c r="N258" s="16">
        <v>2021</v>
      </c>
      <c r="O258" s="16">
        <v>2025</v>
      </c>
      <c r="P258" s="114" t="s">
        <v>564</v>
      </c>
      <c r="Q258" s="114" t="s">
        <v>710</v>
      </c>
      <c r="R258" s="17">
        <f t="shared" si="13"/>
        <v>2040</v>
      </c>
      <c r="S258" s="16" t="s">
        <v>63</v>
      </c>
      <c r="T258" s="16"/>
      <c r="U258" s="17">
        <f t="shared" si="14"/>
        <v>2040</v>
      </c>
      <c r="V258" s="401"/>
      <c r="W258" s="401"/>
      <c r="X258" s="401"/>
      <c r="Y258" s="401"/>
    </row>
    <row r="259" spans="1:25" s="2" customFormat="1" ht="30.2" customHeight="1" x14ac:dyDescent="0.2">
      <c r="A259" s="331"/>
      <c r="B259" s="331"/>
      <c r="C259" s="413" t="s">
        <v>572</v>
      </c>
      <c r="D259" s="406" t="s">
        <v>763</v>
      </c>
      <c r="E259" s="415"/>
      <c r="F259" s="114" t="s">
        <v>561</v>
      </c>
      <c r="G259" s="66">
        <v>6.7</v>
      </c>
      <c r="H259" s="416"/>
      <c r="I259" s="416"/>
      <c r="J259" s="126">
        <v>8.6999999999999993</v>
      </c>
      <c r="K259" s="117">
        <v>323.89999999999998</v>
      </c>
      <c r="L259" s="117">
        <v>12.7</v>
      </c>
      <c r="M259" s="117">
        <v>2015</v>
      </c>
      <c r="N259" s="16">
        <v>2021</v>
      </c>
      <c r="O259" s="16">
        <v>2025</v>
      </c>
      <c r="P259" s="114" t="s">
        <v>564</v>
      </c>
      <c r="Q259" s="114" t="s">
        <v>761</v>
      </c>
      <c r="R259" s="17">
        <f t="shared" si="13"/>
        <v>2040</v>
      </c>
      <c r="S259" s="16" t="s">
        <v>63</v>
      </c>
      <c r="T259" s="16"/>
      <c r="U259" s="17">
        <f t="shared" si="14"/>
        <v>2040</v>
      </c>
      <c r="V259" s="401"/>
      <c r="W259" s="401"/>
      <c r="X259" s="401"/>
      <c r="Y259" s="401"/>
    </row>
    <row r="260" spans="1:25" s="2" customFormat="1" ht="30.2" customHeight="1" x14ac:dyDescent="0.2">
      <c r="A260" s="331"/>
      <c r="B260" s="331"/>
      <c r="C260" s="413"/>
      <c r="D260" s="406"/>
      <c r="E260" s="415"/>
      <c r="F260" s="114" t="s">
        <v>561</v>
      </c>
      <c r="G260" s="66">
        <v>6.7</v>
      </c>
      <c r="H260" s="416"/>
      <c r="I260" s="416"/>
      <c r="J260" s="126">
        <v>0.4</v>
      </c>
      <c r="K260" s="117">
        <v>33.4</v>
      </c>
      <c r="L260" s="117">
        <v>3.38</v>
      </c>
      <c r="M260" s="117">
        <v>2015</v>
      </c>
      <c r="N260" s="16">
        <v>2021</v>
      </c>
      <c r="O260" s="16">
        <v>2025</v>
      </c>
      <c r="P260" s="114" t="s">
        <v>564</v>
      </c>
      <c r="Q260" s="114" t="s">
        <v>761</v>
      </c>
      <c r="R260" s="17">
        <f t="shared" si="13"/>
        <v>2040</v>
      </c>
      <c r="S260" s="16" t="s">
        <v>63</v>
      </c>
      <c r="T260" s="16"/>
      <c r="U260" s="17">
        <f t="shared" si="14"/>
        <v>2040</v>
      </c>
      <c r="V260" s="401"/>
      <c r="W260" s="401"/>
      <c r="X260" s="401"/>
      <c r="Y260" s="401"/>
    </row>
    <row r="261" spans="1:25" s="2" customFormat="1" ht="30.2" customHeight="1" x14ac:dyDescent="0.2">
      <c r="A261" s="331">
        <v>25</v>
      </c>
      <c r="B261" s="331" t="s">
        <v>764</v>
      </c>
      <c r="C261" s="124" t="s">
        <v>572</v>
      </c>
      <c r="D261" s="408" t="s">
        <v>765</v>
      </c>
      <c r="E261" s="415" t="s">
        <v>759</v>
      </c>
      <c r="F261" s="114" t="s">
        <v>561</v>
      </c>
      <c r="G261" s="66">
        <v>6.6</v>
      </c>
      <c r="H261" s="416">
        <v>5.8</v>
      </c>
      <c r="I261" s="416">
        <v>346</v>
      </c>
      <c r="J261" s="126">
        <v>17.3</v>
      </c>
      <c r="K261" s="117">
        <v>355.6</v>
      </c>
      <c r="L261" s="117">
        <v>15.09</v>
      </c>
      <c r="M261" s="117">
        <v>2015</v>
      </c>
      <c r="N261" s="16">
        <v>2021</v>
      </c>
      <c r="O261" s="16">
        <v>2025</v>
      </c>
      <c r="P261" s="114" t="s">
        <v>564</v>
      </c>
      <c r="Q261" s="114" t="s">
        <v>761</v>
      </c>
      <c r="R261" s="17">
        <f t="shared" si="13"/>
        <v>2040</v>
      </c>
      <c r="S261" s="16" t="s">
        <v>63</v>
      </c>
      <c r="T261" s="16"/>
      <c r="U261" s="17">
        <f t="shared" si="14"/>
        <v>2040</v>
      </c>
      <c r="V261" s="401">
        <v>75</v>
      </c>
      <c r="W261" s="401">
        <v>128</v>
      </c>
      <c r="X261" s="401">
        <v>203</v>
      </c>
      <c r="Y261" s="401" t="s">
        <v>7003</v>
      </c>
    </row>
    <row r="262" spans="1:25" s="2" customFormat="1" ht="30.2" customHeight="1" x14ac:dyDescent="0.2">
      <c r="A262" s="331"/>
      <c r="B262" s="331"/>
      <c r="C262" s="124" t="s">
        <v>570</v>
      </c>
      <c r="D262" s="408"/>
      <c r="E262" s="415"/>
      <c r="F262" s="114" t="s">
        <v>561</v>
      </c>
      <c r="G262" s="66">
        <v>6.6</v>
      </c>
      <c r="H262" s="416"/>
      <c r="I262" s="416"/>
      <c r="J262" s="126">
        <v>2.9</v>
      </c>
      <c r="K262" s="117">
        <v>60.3</v>
      </c>
      <c r="L262" s="117">
        <v>3.91</v>
      </c>
      <c r="M262" s="117">
        <v>2015</v>
      </c>
      <c r="N262" s="16">
        <v>2021</v>
      </c>
      <c r="O262" s="16">
        <v>2025</v>
      </c>
      <c r="P262" s="114" t="s">
        <v>564</v>
      </c>
      <c r="Q262" s="114" t="s">
        <v>761</v>
      </c>
      <c r="R262" s="17">
        <f t="shared" si="13"/>
        <v>2040</v>
      </c>
      <c r="S262" s="16" t="s">
        <v>63</v>
      </c>
      <c r="T262" s="16"/>
      <c r="U262" s="17">
        <f t="shared" si="14"/>
        <v>2040</v>
      </c>
      <c r="V262" s="401"/>
      <c r="W262" s="401"/>
      <c r="X262" s="401"/>
      <c r="Y262" s="401"/>
    </row>
    <row r="263" spans="1:25" s="2" customFormat="1" ht="30.2" customHeight="1" x14ac:dyDescent="0.2">
      <c r="A263" s="331"/>
      <c r="B263" s="331"/>
      <c r="C263" s="125" t="s">
        <v>572</v>
      </c>
      <c r="D263" s="121" t="s">
        <v>766</v>
      </c>
      <c r="E263" s="415"/>
      <c r="F263" s="114" t="s">
        <v>561</v>
      </c>
      <c r="G263" s="66">
        <v>6.6</v>
      </c>
      <c r="H263" s="416"/>
      <c r="I263" s="416"/>
      <c r="J263" s="126">
        <v>8.5</v>
      </c>
      <c r="K263" s="117">
        <v>114.3</v>
      </c>
      <c r="L263" s="117">
        <v>6.02</v>
      </c>
      <c r="M263" s="117">
        <v>2015</v>
      </c>
      <c r="N263" s="16">
        <v>2021</v>
      </c>
      <c r="O263" s="16">
        <v>2025</v>
      </c>
      <c r="P263" s="114" t="s">
        <v>564</v>
      </c>
      <c r="Q263" s="114" t="s">
        <v>767</v>
      </c>
      <c r="R263" s="17">
        <f t="shared" si="13"/>
        <v>2040</v>
      </c>
      <c r="S263" s="16" t="s">
        <v>63</v>
      </c>
      <c r="T263" s="16"/>
      <c r="U263" s="17">
        <f t="shared" si="14"/>
        <v>2040</v>
      </c>
      <c r="V263" s="401"/>
      <c r="W263" s="401"/>
      <c r="X263" s="401"/>
      <c r="Y263" s="401"/>
    </row>
    <row r="264" spans="1:25" s="2" customFormat="1" ht="30.2" customHeight="1" x14ac:dyDescent="0.2">
      <c r="A264" s="331"/>
      <c r="B264" s="331"/>
      <c r="C264" s="72" t="s">
        <v>768</v>
      </c>
      <c r="D264" s="406" t="s">
        <v>769</v>
      </c>
      <c r="E264" s="415"/>
      <c r="F264" s="114" t="s">
        <v>561</v>
      </c>
      <c r="G264" s="66">
        <v>6.6</v>
      </c>
      <c r="H264" s="416"/>
      <c r="I264" s="416"/>
      <c r="J264" s="126">
        <v>28.3</v>
      </c>
      <c r="K264" s="117">
        <v>355.6</v>
      </c>
      <c r="L264" s="117">
        <v>15.09</v>
      </c>
      <c r="M264" s="117">
        <v>2015</v>
      </c>
      <c r="N264" s="16">
        <v>2021</v>
      </c>
      <c r="O264" s="16">
        <v>2025</v>
      </c>
      <c r="P264" s="114" t="s">
        <v>564</v>
      </c>
      <c r="Q264" s="114" t="s">
        <v>761</v>
      </c>
      <c r="R264" s="17">
        <f t="shared" si="13"/>
        <v>2040</v>
      </c>
      <c r="S264" s="16" t="s">
        <v>63</v>
      </c>
      <c r="T264" s="16"/>
      <c r="U264" s="17">
        <f t="shared" si="14"/>
        <v>2040</v>
      </c>
      <c r="V264" s="401"/>
      <c r="W264" s="401"/>
      <c r="X264" s="401"/>
      <c r="Y264" s="401"/>
    </row>
    <row r="265" spans="1:25" s="2" customFormat="1" ht="30.2" customHeight="1" x14ac:dyDescent="0.2">
      <c r="A265" s="331"/>
      <c r="B265" s="331"/>
      <c r="C265" s="412" t="s">
        <v>570</v>
      </c>
      <c r="D265" s="406"/>
      <c r="E265" s="415"/>
      <c r="F265" s="114" t="s">
        <v>561</v>
      </c>
      <c r="G265" s="66">
        <v>6.6</v>
      </c>
      <c r="H265" s="416"/>
      <c r="I265" s="416"/>
      <c r="J265" s="126">
        <v>22.6</v>
      </c>
      <c r="K265" s="117">
        <v>355.6</v>
      </c>
      <c r="L265" s="117">
        <v>15.09</v>
      </c>
      <c r="M265" s="117">
        <v>2015</v>
      </c>
      <c r="N265" s="16">
        <v>2021</v>
      </c>
      <c r="O265" s="16">
        <v>2025</v>
      </c>
      <c r="P265" s="114" t="s">
        <v>564</v>
      </c>
      <c r="Q265" s="114" t="s">
        <v>761</v>
      </c>
      <c r="R265" s="17">
        <f t="shared" si="13"/>
        <v>2040</v>
      </c>
      <c r="S265" s="16" t="s">
        <v>63</v>
      </c>
      <c r="T265" s="16"/>
      <c r="U265" s="17">
        <f t="shared" si="14"/>
        <v>2040</v>
      </c>
      <c r="V265" s="401"/>
      <c r="W265" s="401"/>
      <c r="X265" s="401"/>
      <c r="Y265" s="401"/>
    </row>
    <row r="266" spans="1:25" s="2" customFormat="1" ht="30.2" customHeight="1" x14ac:dyDescent="0.2">
      <c r="A266" s="331"/>
      <c r="B266" s="331"/>
      <c r="C266" s="412"/>
      <c r="D266" s="406"/>
      <c r="E266" s="415"/>
      <c r="F266" s="114" t="s">
        <v>561</v>
      </c>
      <c r="G266" s="66">
        <v>6.6</v>
      </c>
      <c r="H266" s="416"/>
      <c r="I266" s="416"/>
      <c r="J266" s="126">
        <v>2.4</v>
      </c>
      <c r="K266" s="117">
        <v>60.3</v>
      </c>
      <c r="L266" s="117">
        <v>3.91</v>
      </c>
      <c r="M266" s="117">
        <v>2015</v>
      </c>
      <c r="N266" s="16">
        <v>2021</v>
      </c>
      <c r="O266" s="16">
        <v>2025</v>
      </c>
      <c r="P266" s="114" t="s">
        <v>564</v>
      </c>
      <c r="Q266" s="114" t="s">
        <v>761</v>
      </c>
      <c r="R266" s="17">
        <f t="shared" ref="R266:R329" si="15">IF(M266="","",M266+P266)</f>
        <v>2040</v>
      </c>
      <c r="S266" s="16" t="s">
        <v>63</v>
      </c>
      <c r="T266" s="16"/>
      <c r="U266" s="17">
        <f t="shared" si="14"/>
        <v>2040</v>
      </c>
      <c r="V266" s="401"/>
      <c r="W266" s="401"/>
      <c r="X266" s="401"/>
      <c r="Y266" s="401"/>
    </row>
    <row r="267" spans="1:25" s="2" customFormat="1" ht="30.2" customHeight="1" x14ac:dyDescent="0.2">
      <c r="A267" s="331"/>
      <c r="B267" s="331"/>
      <c r="C267" s="120" t="s">
        <v>572</v>
      </c>
      <c r="D267" s="121" t="s">
        <v>770</v>
      </c>
      <c r="E267" s="415"/>
      <c r="F267" s="114" t="s">
        <v>561</v>
      </c>
      <c r="G267" s="66">
        <v>6.6</v>
      </c>
      <c r="H267" s="416"/>
      <c r="I267" s="416"/>
      <c r="J267" s="126">
        <v>9.3000000000000007</v>
      </c>
      <c r="K267" s="117">
        <v>114.3</v>
      </c>
      <c r="L267" s="117">
        <v>6.02</v>
      </c>
      <c r="M267" s="117">
        <v>2015</v>
      </c>
      <c r="N267" s="16">
        <v>2021</v>
      </c>
      <c r="O267" s="16">
        <v>2025</v>
      </c>
      <c r="P267" s="114" t="s">
        <v>564</v>
      </c>
      <c r="Q267" s="114" t="s">
        <v>767</v>
      </c>
      <c r="R267" s="17">
        <f t="shared" si="15"/>
        <v>2040</v>
      </c>
      <c r="S267" s="16" t="s">
        <v>63</v>
      </c>
      <c r="T267" s="16"/>
      <c r="U267" s="17">
        <f t="shared" si="14"/>
        <v>2040</v>
      </c>
      <c r="V267" s="401"/>
      <c r="W267" s="401"/>
      <c r="X267" s="401"/>
      <c r="Y267" s="401"/>
    </row>
    <row r="268" spans="1:25" s="2" customFormat="1" ht="30.2" customHeight="1" x14ac:dyDescent="0.2">
      <c r="A268" s="331">
        <v>26</v>
      </c>
      <c r="B268" s="331" t="s">
        <v>772</v>
      </c>
      <c r="C268" s="119" t="s">
        <v>773</v>
      </c>
      <c r="D268" s="408" t="s">
        <v>774</v>
      </c>
      <c r="E268" s="415" t="s">
        <v>771</v>
      </c>
      <c r="F268" s="114" t="s">
        <v>62</v>
      </c>
      <c r="G268" s="66">
        <v>0.6</v>
      </c>
      <c r="H268" s="416">
        <v>0.38</v>
      </c>
      <c r="I268" s="416">
        <v>39</v>
      </c>
      <c r="J268" s="126">
        <v>38.200000000000003</v>
      </c>
      <c r="K268" s="117">
        <v>168.3</v>
      </c>
      <c r="L268" s="117">
        <v>7.11</v>
      </c>
      <c r="M268" s="117">
        <v>2015</v>
      </c>
      <c r="N268" s="16">
        <v>2021</v>
      </c>
      <c r="O268" s="16">
        <v>2025</v>
      </c>
      <c r="P268" s="114" t="s">
        <v>564</v>
      </c>
      <c r="Q268" s="114" t="s">
        <v>631</v>
      </c>
      <c r="R268" s="17">
        <f t="shared" si="15"/>
        <v>2040</v>
      </c>
      <c r="S268" s="16" t="s">
        <v>63</v>
      </c>
      <c r="T268" s="16"/>
      <c r="U268" s="17">
        <f t="shared" si="14"/>
        <v>2040</v>
      </c>
      <c r="V268" s="401">
        <v>46</v>
      </c>
      <c r="W268" s="401">
        <v>77</v>
      </c>
      <c r="X268" s="401">
        <v>123</v>
      </c>
      <c r="Y268" s="401" t="s">
        <v>7003</v>
      </c>
    </row>
    <row r="269" spans="1:25" s="2" customFormat="1" ht="30.2" customHeight="1" x14ac:dyDescent="0.2">
      <c r="A269" s="331"/>
      <c r="B269" s="331"/>
      <c r="C269" s="411" t="s">
        <v>573</v>
      </c>
      <c r="D269" s="408"/>
      <c r="E269" s="415"/>
      <c r="F269" s="114" t="s">
        <v>62</v>
      </c>
      <c r="G269" s="66">
        <v>0.6</v>
      </c>
      <c r="H269" s="416"/>
      <c r="I269" s="416"/>
      <c r="J269" s="126">
        <v>21</v>
      </c>
      <c r="K269" s="117">
        <v>168.3</v>
      </c>
      <c r="L269" s="117">
        <v>7.11</v>
      </c>
      <c r="M269" s="117">
        <v>2015</v>
      </c>
      <c r="N269" s="16">
        <v>2021</v>
      </c>
      <c r="O269" s="16">
        <v>2025</v>
      </c>
      <c r="P269" s="114" t="s">
        <v>564</v>
      </c>
      <c r="Q269" s="114" t="s">
        <v>631</v>
      </c>
      <c r="R269" s="17">
        <f t="shared" si="15"/>
        <v>2040</v>
      </c>
      <c r="S269" s="16" t="s">
        <v>63</v>
      </c>
      <c r="T269" s="16"/>
      <c r="U269" s="17">
        <f t="shared" si="14"/>
        <v>2040</v>
      </c>
      <c r="V269" s="401"/>
      <c r="W269" s="401"/>
      <c r="X269" s="401"/>
      <c r="Y269" s="401"/>
    </row>
    <row r="270" spans="1:25" s="2" customFormat="1" ht="30.2" customHeight="1" x14ac:dyDescent="0.2">
      <c r="A270" s="331"/>
      <c r="B270" s="331"/>
      <c r="C270" s="411"/>
      <c r="D270" s="408"/>
      <c r="E270" s="415"/>
      <c r="F270" s="114" t="s">
        <v>62</v>
      </c>
      <c r="G270" s="66">
        <v>0.6</v>
      </c>
      <c r="H270" s="416"/>
      <c r="I270" s="416"/>
      <c r="J270" s="126">
        <v>0.2</v>
      </c>
      <c r="K270" s="117">
        <v>60.3</v>
      </c>
      <c r="L270" s="117">
        <v>8.74</v>
      </c>
      <c r="M270" s="117">
        <v>2015</v>
      </c>
      <c r="N270" s="16">
        <v>2021</v>
      </c>
      <c r="O270" s="16">
        <v>2025</v>
      </c>
      <c r="P270" s="114" t="s">
        <v>564</v>
      </c>
      <c r="Q270" s="114" t="s">
        <v>631</v>
      </c>
      <c r="R270" s="17">
        <f t="shared" si="15"/>
        <v>2040</v>
      </c>
      <c r="S270" s="16" t="s">
        <v>63</v>
      </c>
      <c r="T270" s="16"/>
      <c r="U270" s="17">
        <f t="shared" si="14"/>
        <v>2040</v>
      </c>
      <c r="V270" s="401"/>
      <c r="W270" s="401"/>
      <c r="X270" s="401"/>
      <c r="Y270" s="401"/>
    </row>
    <row r="271" spans="1:25" s="2" customFormat="1" ht="30.2" customHeight="1" x14ac:dyDescent="0.2">
      <c r="A271" s="331"/>
      <c r="B271" s="331"/>
      <c r="C271" s="411" t="s">
        <v>572</v>
      </c>
      <c r="D271" s="408"/>
      <c r="E271" s="415"/>
      <c r="F271" s="114" t="s">
        <v>62</v>
      </c>
      <c r="G271" s="66">
        <v>0.6</v>
      </c>
      <c r="H271" s="416"/>
      <c r="I271" s="416"/>
      <c r="J271" s="126">
        <v>11.9</v>
      </c>
      <c r="K271" s="117">
        <v>168.3</v>
      </c>
      <c r="L271" s="117">
        <v>7.11</v>
      </c>
      <c r="M271" s="117">
        <v>2015</v>
      </c>
      <c r="N271" s="16">
        <v>2021</v>
      </c>
      <c r="O271" s="16">
        <v>2025</v>
      </c>
      <c r="P271" s="114" t="s">
        <v>564</v>
      </c>
      <c r="Q271" s="114" t="s">
        <v>631</v>
      </c>
      <c r="R271" s="17">
        <f t="shared" si="15"/>
        <v>2040</v>
      </c>
      <c r="S271" s="16" t="s">
        <v>63</v>
      </c>
      <c r="T271" s="16"/>
      <c r="U271" s="17">
        <f t="shared" si="14"/>
        <v>2040</v>
      </c>
      <c r="V271" s="401"/>
      <c r="W271" s="401"/>
      <c r="X271" s="401"/>
      <c r="Y271" s="401"/>
    </row>
    <row r="272" spans="1:25" s="2" customFormat="1" ht="30.2" customHeight="1" x14ac:dyDescent="0.2">
      <c r="A272" s="331"/>
      <c r="B272" s="331"/>
      <c r="C272" s="411"/>
      <c r="D272" s="408"/>
      <c r="E272" s="415"/>
      <c r="F272" s="114" t="s">
        <v>62</v>
      </c>
      <c r="G272" s="66">
        <v>0.6</v>
      </c>
      <c r="H272" s="416"/>
      <c r="I272" s="416"/>
      <c r="J272" s="126">
        <v>1.8</v>
      </c>
      <c r="K272" s="117">
        <v>114.3</v>
      </c>
      <c r="L272" s="117">
        <v>8.56</v>
      </c>
      <c r="M272" s="117">
        <v>2015</v>
      </c>
      <c r="N272" s="16">
        <v>2021</v>
      </c>
      <c r="O272" s="16">
        <v>2025</v>
      </c>
      <c r="P272" s="114" t="s">
        <v>564</v>
      </c>
      <c r="Q272" s="114" t="s">
        <v>631</v>
      </c>
      <c r="R272" s="17">
        <f t="shared" si="15"/>
        <v>2040</v>
      </c>
      <c r="S272" s="16" t="s">
        <v>63</v>
      </c>
      <c r="T272" s="16"/>
      <c r="U272" s="17">
        <f t="shared" si="14"/>
        <v>2040</v>
      </c>
      <c r="V272" s="401"/>
      <c r="W272" s="401"/>
      <c r="X272" s="401"/>
      <c r="Y272" s="401"/>
    </row>
    <row r="273" spans="1:25" s="2" customFormat="1" ht="30.2" customHeight="1" x14ac:dyDescent="0.2">
      <c r="A273" s="331"/>
      <c r="B273" s="331"/>
      <c r="C273" s="411"/>
      <c r="D273" s="408"/>
      <c r="E273" s="415"/>
      <c r="F273" s="114" t="s">
        <v>62</v>
      </c>
      <c r="G273" s="66">
        <v>0.6</v>
      </c>
      <c r="H273" s="416"/>
      <c r="I273" s="416"/>
      <c r="J273" s="126">
        <v>0.9</v>
      </c>
      <c r="K273" s="117">
        <v>33.4</v>
      </c>
      <c r="L273" s="117">
        <v>6.35</v>
      </c>
      <c r="M273" s="117">
        <v>2015</v>
      </c>
      <c r="N273" s="16">
        <v>2021</v>
      </c>
      <c r="O273" s="16">
        <v>2025</v>
      </c>
      <c r="P273" s="114" t="s">
        <v>564</v>
      </c>
      <c r="Q273" s="114" t="s">
        <v>631</v>
      </c>
      <c r="R273" s="17">
        <f t="shared" si="15"/>
        <v>2040</v>
      </c>
      <c r="S273" s="16" t="s">
        <v>63</v>
      </c>
      <c r="T273" s="16"/>
      <c r="U273" s="17">
        <f t="shared" si="14"/>
        <v>2040</v>
      </c>
      <c r="V273" s="401"/>
      <c r="W273" s="401"/>
      <c r="X273" s="401"/>
      <c r="Y273" s="401"/>
    </row>
    <row r="274" spans="1:25" s="2" customFormat="1" ht="30.2" customHeight="1" x14ac:dyDescent="0.2">
      <c r="A274" s="331">
        <v>27</v>
      </c>
      <c r="B274" s="331" t="s">
        <v>778</v>
      </c>
      <c r="C274" s="413" t="s">
        <v>572</v>
      </c>
      <c r="D274" s="406" t="s">
        <v>779</v>
      </c>
      <c r="E274" s="348" t="s">
        <v>776</v>
      </c>
      <c r="F274" s="114" t="s">
        <v>561</v>
      </c>
      <c r="G274" s="66">
        <v>5.5</v>
      </c>
      <c r="H274" s="407">
        <v>4.63</v>
      </c>
      <c r="I274" s="407">
        <v>40</v>
      </c>
      <c r="J274" s="126">
        <v>26.8</v>
      </c>
      <c r="K274" s="117">
        <v>457</v>
      </c>
      <c r="L274" s="117">
        <v>14.27</v>
      </c>
      <c r="M274" s="117">
        <v>2015</v>
      </c>
      <c r="N274" s="16">
        <v>2021</v>
      </c>
      <c r="O274" s="16">
        <v>2025</v>
      </c>
      <c r="P274" s="114" t="s">
        <v>564</v>
      </c>
      <c r="Q274" s="114" t="s">
        <v>761</v>
      </c>
      <c r="R274" s="17">
        <f t="shared" si="15"/>
        <v>2040</v>
      </c>
      <c r="S274" s="16" t="s">
        <v>63</v>
      </c>
      <c r="T274" s="16"/>
      <c r="U274" s="17">
        <f t="shared" ref="U274:U305" si="16">IFERROR(IF(S274="",R274,S274+T274),R274)</f>
        <v>2040</v>
      </c>
      <c r="V274" s="401">
        <v>60</v>
      </c>
      <c r="W274" s="401">
        <v>119</v>
      </c>
      <c r="X274" s="401">
        <v>179</v>
      </c>
      <c r="Y274" s="401" t="s">
        <v>7003</v>
      </c>
    </row>
    <row r="275" spans="1:25" s="2" customFormat="1" ht="30.2" customHeight="1" x14ac:dyDescent="0.2">
      <c r="A275" s="331"/>
      <c r="B275" s="331"/>
      <c r="C275" s="413"/>
      <c r="D275" s="406"/>
      <c r="E275" s="348"/>
      <c r="F275" s="114" t="s">
        <v>561</v>
      </c>
      <c r="G275" s="66">
        <v>5.5</v>
      </c>
      <c r="H275" s="407"/>
      <c r="I275" s="407"/>
      <c r="J275" s="126">
        <v>10.199999999999999</v>
      </c>
      <c r="K275" s="117">
        <v>355.6</v>
      </c>
      <c r="L275" s="117">
        <v>15.09</v>
      </c>
      <c r="M275" s="117">
        <v>2015</v>
      </c>
      <c r="N275" s="16">
        <v>2021</v>
      </c>
      <c r="O275" s="16">
        <v>2025</v>
      </c>
      <c r="P275" s="114" t="s">
        <v>564</v>
      </c>
      <c r="Q275" s="114" t="s">
        <v>761</v>
      </c>
      <c r="R275" s="17">
        <f t="shared" si="15"/>
        <v>2040</v>
      </c>
      <c r="S275" s="16" t="s">
        <v>63</v>
      </c>
      <c r="T275" s="16"/>
      <c r="U275" s="17">
        <f t="shared" si="16"/>
        <v>2040</v>
      </c>
      <c r="V275" s="401"/>
      <c r="W275" s="401"/>
      <c r="X275" s="401"/>
      <c r="Y275" s="401"/>
    </row>
    <row r="276" spans="1:25" s="2" customFormat="1" ht="30.2" customHeight="1" x14ac:dyDescent="0.2">
      <c r="A276" s="331"/>
      <c r="B276" s="331"/>
      <c r="C276" s="413"/>
      <c r="D276" s="406"/>
      <c r="E276" s="348"/>
      <c r="F276" s="114" t="s">
        <v>561</v>
      </c>
      <c r="G276" s="66">
        <v>5.5</v>
      </c>
      <c r="H276" s="407"/>
      <c r="I276" s="407"/>
      <c r="J276" s="126">
        <v>10.8</v>
      </c>
      <c r="K276" s="117">
        <v>323.89999999999998</v>
      </c>
      <c r="L276" s="117">
        <v>14.27</v>
      </c>
      <c r="M276" s="117">
        <v>2015</v>
      </c>
      <c r="N276" s="16">
        <v>2021</v>
      </c>
      <c r="O276" s="16">
        <v>2025</v>
      </c>
      <c r="P276" s="114" t="s">
        <v>564</v>
      </c>
      <c r="Q276" s="114" t="s">
        <v>761</v>
      </c>
      <c r="R276" s="17">
        <f t="shared" si="15"/>
        <v>2040</v>
      </c>
      <c r="S276" s="16" t="s">
        <v>63</v>
      </c>
      <c r="T276" s="16"/>
      <c r="U276" s="17">
        <f t="shared" si="16"/>
        <v>2040</v>
      </c>
      <c r="V276" s="401"/>
      <c r="W276" s="401"/>
      <c r="X276" s="401"/>
      <c r="Y276" s="401"/>
    </row>
    <row r="277" spans="1:25" s="2" customFormat="1" ht="30.2" customHeight="1" x14ac:dyDescent="0.2">
      <c r="A277" s="331"/>
      <c r="B277" s="331"/>
      <c r="C277" s="413"/>
      <c r="D277" s="406"/>
      <c r="E277" s="348"/>
      <c r="F277" s="114" t="s">
        <v>561</v>
      </c>
      <c r="G277" s="66">
        <v>5.5</v>
      </c>
      <c r="H277" s="407"/>
      <c r="I277" s="407"/>
      <c r="J277" s="126">
        <v>32.4</v>
      </c>
      <c r="K277" s="117">
        <v>219.1</v>
      </c>
      <c r="L277" s="117">
        <v>8.18</v>
      </c>
      <c r="M277" s="117">
        <v>2015</v>
      </c>
      <c r="N277" s="16">
        <v>2021</v>
      </c>
      <c r="O277" s="16">
        <v>2025</v>
      </c>
      <c r="P277" s="114" t="s">
        <v>564</v>
      </c>
      <c r="Q277" s="114" t="s">
        <v>761</v>
      </c>
      <c r="R277" s="17">
        <f t="shared" si="15"/>
        <v>2040</v>
      </c>
      <c r="S277" s="16" t="s">
        <v>63</v>
      </c>
      <c r="T277" s="16"/>
      <c r="U277" s="17">
        <f t="shared" si="16"/>
        <v>2040</v>
      </c>
      <c r="V277" s="401"/>
      <c r="W277" s="401"/>
      <c r="X277" s="401"/>
      <c r="Y277" s="401"/>
    </row>
    <row r="278" spans="1:25" s="2" customFormat="1" ht="30.2" customHeight="1" x14ac:dyDescent="0.2">
      <c r="A278" s="331"/>
      <c r="B278" s="331"/>
      <c r="C278" s="413"/>
      <c r="D278" s="406"/>
      <c r="E278" s="348"/>
      <c r="F278" s="114" t="s">
        <v>561</v>
      </c>
      <c r="G278" s="66">
        <v>5.5</v>
      </c>
      <c r="H278" s="407"/>
      <c r="I278" s="407"/>
      <c r="J278" s="126">
        <v>0.4</v>
      </c>
      <c r="K278" s="117">
        <v>60.3</v>
      </c>
      <c r="L278" s="117">
        <v>5.54</v>
      </c>
      <c r="M278" s="117">
        <v>2015</v>
      </c>
      <c r="N278" s="16">
        <v>2021</v>
      </c>
      <c r="O278" s="16">
        <v>2025</v>
      </c>
      <c r="P278" s="114" t="s">
        <v>564</v>
      </c>
      <c r="Q278" s="114" t="s">
        <v>761</v>
      </c>
      <c r="R278" s="17">
        <f t="shared" si="15"/>
        <v>2040</v>
      </c>
      <c r="S278" s="16" t="s">
        <v>63</v>
      </c>
      <c r="T278" s="16"/>
      <c r="U278" s="17">
        <f t="shared" si="16"/>
        <v>2040</v>
      </c>
      <c r="V278" s="401"/>
      <c r="W278" s="401"/>
      <c r="X278" s="401"/>
      <c r="Y278" s="401"/>
    </row>
    <row r="279" spans="1:25" s="2" customFormat="1" ht="30.2" customHeight="1" x14ac:dyDescent="0.2">
      <c r="A279" s="331">
        <v>28</v>
      </c>
      <c r="B279" s="331" t="s">
        <v>780</v>
      </c>
      <c r="C279" s="125" t="s">
        <v>572</v>
      </c>
      <c r="D279" s="125" t="s">
        <v>781</v>
      </c>
      <c r="E279" s="415" t="s">
        <v>782</v>
      </c>
      <c r="F279" s="118" t="s">
        <v>103</v>
      </c>
      <c r="G279" s="66">
        <v>7.51</v>
      </c>
      <c r="H279" s="416">
        <v>5.2</v>
      </c>
      <c r="I279" s="416">
        <v>35</v>
      </c>
      <c r="J279" s="126">
        <v>1.9</v>
      </c>
      <c r="K279" s="117">
        <v>33.4</v>
      </c>
      <c r="L279" s="117">
        <v>6.35</v>
      </c>
      <c r="M279" s="117">
        <v>2015</v>
      </c>
      <c r="N279" s="16">
        <v>2021</v>
      </c>
      <c r="O279" s="16">
        <v>2025</v>
      </c>
      <c r="P279" s="114" t="s">
        <v>564</v>
      </c>
      <c r="Q279" s="114" t="s">
        <v>710</v>
      </c>
      <c r="R279" s="17">
        <f t="shared" si="15"/>
        <v>2040</v>
      </c>
      <c r="S279" s="16" t="s">
        <v>63</v>
      </c>
      <c r="T279" s="16"/>
      <c r="U279" s="17">
        <f t="shared" si="16"/>
        <v>2040</v>
      </c>
      <c r="V279" s="401">
        <v>221</v>
      </c>
      <c r="W279" s="401">
        <v>398</v>
      </c>
      <c r="X279" s="401">
        <v>619</v>
      </c>
      <c r="Y279" s="401" t="s">
        <v>7003</v>
      </c>
    </row>
    <row r="280" spans="1:25" s="2" customFormat="1" ht="30.2" customHeight="1" x14ac:dyDescent="0.2">
      <c r="A280" s="331"/>
      <c r="B280" s="331"/>
      <c r="C280" s="125" t="s">
        <v>572</v>
      </c>
      <c r="D280" s="125" t="s">
        <v>783</v>
      </c>
      <c r="E280" s="415"/>
      <c r="F280" s="118" t="s">
        <v>103</v>
      </c>
      <c r="G280" s="66">
        <v>7.51</v>
      </c>
      <c r="H280" s="416"/>
      <c r="I280" s="416"/>
      <c r="J280" s="126">
        <v>0.6</v>
      </c>
      <c r="K280" s="117">
        <v>33.4</v>
      </c>
      <c r="L280" s="117">
        <v>6.35</v>
      </c>
      <c r="M280" s="117">
        <v>2015</v>
      </c>
      <c r="N280" s="16">
        <v>2021</v>
      </c>
      <c r="O280" s="16">
        <v>2025</v>
      </c>
      <c r="P280" s="114" t="s">
        <v>564</v>
      </c>
      <c r="Q280" s="114" t="s">
        <v>710</v>
      </c>
      <c r="R280" s="17">
        <f t="shared" si="15"/>
        <v>2040</v>
      </c>
      <c r="S280" s="16" t="s">
        <v>63</v>
      </c>
      <c r="T280" s="16"/>
      <c r="U280" s="17">
        <f t="shared" si="16"/>
        <v>2040</v>
      </c>
      <c r="V280" s="401"/>
      <c r="W280" s="401"/>
      <c r="X280" s="401"/>
      <c r="Y280" s="401"/>
    </row>
    <row r="281" spans="1:25" s="2" customFormat="1" ht="30.2" customHeight="1" x14ac:dyDescent="0.2">
      <c r="A281" s="331"/>
      <c r="B281" s="331"/>
      <c r="C281" s="406" t="s">
        <v>572</v>
      </c>
      <c r="D281" s="406" t="s">
        <v>784</v>
      </c>
      <c r="E281" s="415"/>
      <c r="F281" s="118" t="s">
        <v>103</v>
      </c>
      <c r="G281" s="66">
        <v>7.51</v>
      </c>
      <c r="H281" s="416"/>
      <c r="I281" s="416"/>
      <c r="J281" s="126">
        <v>2.1</v>
      </c>
      <c r="K281" s="117">
        <v>88.9</v>
      </c>
      <c r="L281" s="117">
        <v>7.62</v>
      </c>
      <c r="M281" s="117">
        <v>2015</v>
      </c>
      <c r="N281" s="16">
        <v>2021</v>
      </c>
      <c r="O281" s="16">
        <v>2025</v>
      </c>
      <c r="P281" s="114" t="s">
        <v>564</v>
      </c>
      <c r="Q281" s="114" t="s">
        <v>710</v>
      </c>
      <c r="R281" s="17">
        <f t="shared" si="15"/>
        <v>2040</v>
      </c>
      <c r="S281" s="16" t="s">
        <v>63</v>
      </c>
      <c r="T281" s="16"/>
      <c r="U281" s="17">
        <f t="shared" si="16"/>
        <v>2040</v>
      </c>
      <c r="V281" s="401"/>
      <c r="W281" s="401"/>
      <c r="X281" s="401"/>
      <c r="Y281" s="401"/>
    </row>
    <row r="282" spans="1:25" s="2" customFormat="1" ht="30.2" customHeight="1" x14ac:dyDescent="0.2">
      <c r="A282" s="331"/>
      <c r="B282" s="331"/>
      <c r="C282" s="406"/>
      <c r="D282" s="406"/>
      <c r="E282" s="415"/>
      <c r="F282" s="118" t="s">
        <v>103</v>
      </c>
      <c r="G282" s="66">
        <v>7.51</v>
      </c>
      <c r="H282" s="416"/>
      <c r="I282" s="416"/>
      <c r="J282" s="126">
        <v>0.6</v>
      </c>
      <c r="K282" s="117">
        <v>33.4</v>
      </c>
      <c r="L282" s="117">
        <v>6.35</v>
      </c>
      <c r="M282" s="117">
        <v>2015</v>
      </c>
      <c r="N282" s="16">
        <v>2021</v>
      </c>
      <c r="O282" s="16">
        <v>2025</v>
      </c>
      <c r="P282" s="114" t="s">
        <v>564</v>
      </c>
      <c r="Q282" s="114" t="s">
        <v>710</v>
      </c>
      <c r="R282" s="17">
        <f t="shared" si="15"/>
        <v>2040</v>
      </c>
      <c r="S282" s="16" t="s">
        <v>63</v>
      </c>
      <c r="T282" s="16"/>
      <c r="U282" s="17">
        <f t="shared" si="16"/>
        <v>2040</v>
      </c>
      <c r="V282" s="401"/>
      <c r="W282" s="401"/>
      <c r="X282" s="401"/>
      <c r="Y282" s="401"/>
    </row>
    <row r="283" spans="1:25" s="2" customFormat="1" ht="30.2" customHeight="1" x14ac:dyDescent="0.2">
      <c r="A283" s="331"/>
      <c r="B283" s="331"/>
      <c r="C283" s="406" t="s">
        <v>572</v>
      </c>
      <c r="D283" s="406" t="s">
        <v>785</v>
      </c>
      <c r="E283" s="415"/>
      <c r="F283" s="118" t="s">
        <v>103</v>
      </c>
      <c r="G283" s="66">
        <v>7.51</v>
      </c>
      <c r="H283" s="416"/>
      <c r="I283" s="416"/>
      <c r="J283" s="126">
        <v>2.1</v>
      </c>
      <c r="K283" s="117">
        <v>88.9</v>
      </c>
      <c r="L283" s="117">
        <v>7.62</v>
      </c>
      <c r="M283" s="117">
        <v>2015</v>
      </c>
      <c r="N283" s="16">
        <v>2021</v>
      </c>
      <c r="O283" s="16">
        <v>2025</v>
      </c>
      <c r="P283" s="114" t="s">
        <v>564</v>
      </c>
      <c r="Q283" s="114" t="s">
        <v>710</v>
      </c>
      <c r="R283" s="17">
        <f t="shared" si="15"/>
        <v>2040</v>
      </c>
      <c r="S283" s="16" t="s">
        <v>63</v>
      </c>
      <c r="T283" s="16"/>
      <c r="U283" s="17">
        <f t="shared" si="16"/>
        <v>2040</v>
      </c>
      <c r="V283" s="401"/>
      <c r="W283" s="401"/>
      <c r="X283" s="401"/>
      <c r="Y283" s="401"/>
    </row>
    <row r="284" spans="1:25" s="2" customFormat="1" ht="30.2" customHeight="1" x14ac:dyDescent="0.2">
      <c r="A284" s="331"/>
      <c r="B284" s="331"/>
      <c r="C284" s="406"/>
      <c r="D284" s="406"/>
      <c r="E284" s="415"/>
      <c r="F284" s="118" t="s">
        <v>103</v>
      </c>
      <c r="G284" s="66">
        <v>7.51</v>
      </c>
      <c r="H284" s="416"/>
      <c r="I284" s="416"/>
      <c r="J284" s="126">
        <v>0.7</v>
      </c>
      <c r="K284" s="117">
        <v>33.4</v>
      </c>
      <c r="L284" s="117">
        <v>6.35</v>
      </c>
      <c r="M284" s="117">
        <v>2015</v>
      </c>
      <c r="N284" s="16">
        <v>2021</v>
      </c>
      <c r="O284" s="16">
        <v>2025</v>
      </c>
      <c r="P284" s="114" t="s">
        <v>564</v>
      </c>
      <c r="Q284" s="114" t="s">
        <v>710</v>
      </c>
      <c r="R284" s="17">
        <f t="shared" si="15"/>
        <v>2040</v>
      </c>
      <c r="S284" s="16" t="s">
        <v>63</v>
      </c>
      <c r="T284" s="16"/>
      <c r="U284" s="17">
        <f t="shared" si="16"/>
        <v>2040</v>
      </c>
      <c r="V284" s="401"/>
      <c r="W284" s="401"/>
      <c r="X284" s="401"/>
      <c r="Y284" s="401"/>
    </row>
    <row r="285" spans="1:25" s="2" customFormat="1" ht="30.2" customHeight="1" x14ac:dyDescent="0.2">
      <c r="A285" s="331"/>
      <c r="B285" s="331"/>
      <c r="C285" s="406" t="s">
        <v>572</v>
      </c>
      <c r="D285" s="406" t="s">
        <v>786</v>
      </c>
      <c r="E285" s="415"/>
      <c r="F285" s="118" t="s">
        <v>103</v>
      </c>
      <c r="G285" s="66">
        <v>7.51</v>
      </c>
      <c r="H285" s="416"/>
      <c r="I285" s="416"/>
      <c r="J285" s="126">
        <v>48.1</v>
      </c>
      <c r="K285" s="117">
        <v>88.9</v>
      </c>
      <c r="L285" s="117">
        <v>7.62</v>
      </c>
      <c r="M285" s="117">
        <v>2015</v>
      </c>
      <c r="N285" s="16">
        <v>2021</v>
      </c>
      <c r="O285" s="16">
        <v>2025</v>
      </c>
      <c r="P285" s="114" t="s">
        <v>564</v>
      </c>
      <c r="Q285" s="114" t="s">
        <v>710</v>
      </c>
      <c r="R285" s="17">
        <f t="shared" si="15"/>
        <v>2040</v>
      </c>
      <c r="S285" s="16" t="s">
        <v>63</v>
      </c>
      <c r="T285" s="16"/>
      <c r="U285" s="17">
        <f t="shared" si="16"/>
        <v>2040</v>
      </c>
      <c r="V285" s="401"/>
      <c r="W285" s="401"/>
      <c r="X285" s="401"/>
      <c r="Y285" s="401"/>
    </row>
    <row r="286" spans="1:25" s="2" customFormat="1" ht="30.2" customHeight="1" x14ac:dyDescent="0.2">
      <c r="A286" s="331"/>
      <c r="B286" s="331"/>
      <c r="C286" s="406"/>
      <c r="D286" s="406"/>
      <c r="E286" s="415"/>
      <c r="F286" s="118" t="s">
        <v>103</v>
      </c>
      <c r="G286" s="66">
        <v>7.51</v>
      </c>
      <c r="H286" s="416"/>
      <c r="I286" s="416"/>
      <c r="J286" s="126">
        <v>1</v>
      </c>
      <c r="K286" s="117">
        <v>60.3</v>
      </c>
      <c r="L286" s="117">
        <v>8.74</v>
      </c>
      <c r="M286" s="117">
        <v>2015</v>
      </c>
      <c r="N286" s="16">
        <v>2021</v>
      </c>
      <c r="O286" s="16">
        <v>2025</v>
      </c>
      <c r="P286" s="114" t="s">
        <v>564</v>
      </c>
      <c r="Q286" s="114" t="s">
        <v>710</v>
      </c>
      <c r="R286" s="17">
        <f t="shared" si="15"/>
        <v>2040</v>
      </c>
      <c r="S286" s="16" t="s">
        <v>63</v>
      </c>
      <c r="T286" s="16"/>
      <c r="U286" s="17">
        <f t="shared" si="16"/>
        <v>2040</v>
      </c>
      <c r="V286" s="401"/>
      <c r="W286" s="401"/>
      <c r="X286" s="401"/>
      <c r="Y286" s="401"/>
    </row>
    <row r="287" spans="1:25" s="2" customFormat="1" ht="30.2" customHeight="1" x14ac:dyDescent="0.2">
      <c r="A287" s="331"/>
      <c r="B287" s="331"/>
      <c r="C287" s="406"/>
      <c r="D287" s="406"/>
      <c r="E287" s="415"/>
      <c r="F287" s="118" t="s">
        <v>103</v>
      </c>
      <c r="G287" s="66">
        <v>7.51</v>
      </c>
      <c r="H287" s="416"/>
      <c r="I287" s="416"/>
      <c r="J287" s="126">
        <v>3</v>
      </c>
      <c r="K287" s="117">
        <v>33.4</v>
      </c>
      <c r="L287" s="117">
        <v>6.35</v>
      </c>
      <c r="M287" s="117">
        <v>2015</v>
      </c>
      <c r="N287" s="16">
        <v>2021</v>
      </c>
      <c r="O287" s="16">
        <v>2025</v>
      </c>
      <c r="P287" s="114" t="s">
        <v>564</v>
      </c>
      <c r="Q287" s="114" t="s">
        <v>710</v>
      </c>
      <c r="R287" s="17">
        <f t="shared" si="15"/>
        <v>2040</v>
      </c>
      <c r="S287" s="16" t="s">
        <v>63</v>
      </c>
      <c r="T287" s="16"/>
      <c r="U287" s="17">
        <f t="shared" si="16"/>
        <v>2040</v>
      </c>
      <c r="V287" s="401"/>
      <c r="W287" s="401"/>
      <c r="X287" s="401"/>
      <c r="Y287" s="401"/>
    </row>
    <row r="288" spans="1:25" s="2" customFormat="1" ht="30.2" customHeight="1" x14ac:dyDescent="0.2">
      <c r="A288" s="331"/>
      <c r="B288" s="331"/>
      <c r="C288" s="125" t="s">
        <v>572</v>
      </c>
      <c r="D288" s="125" t="s">
        <v>787</v>
      </c>
      <c r="E288" s="415"/>
      <c r="F288" s="118" t="s">
        <v>103</v>
      </c>
      <c r="G288" s="66">
        <v>7.51</v>
      </c>
      <c r="H288" s="416"/>
      <c r="I288" s="416"/>
      <c r="J288" s="126">
        <v>7.3</v>
      </c>
      <c r="K288" s="117">
        <v>60.3</v>
      </c>
      <c r="L288" s="117">
        <v>8.74</v>
      </c>
      <c r="M288" s="117">
        <v>2015</v>
      </c>
      <c r="N288" s="16">
        <v>2021</v>
      </c>
      <c r="O288" s="16">
        <v>2025</v>
      </c>
      <c r="P288" s="114" t="s">
        <v>564</v>
      </c>
      <c r="Q288" s="114" t="s">
        <v>710</v>
      </c>
      <c r="R288" s="17">
        <f t="shared" si="15"/>
        <v>2040</v>
      </c>
      <c r="S288" s="16" t="s">
        <v>63</v>
      </c>
      <c r="T288" s="16"/>
      <c r="U288" s="17">
        <f t="shared" si="16"/>
        <v>2040</v>
      </c>
      <c r="V288" s="401"/>
      <c r="W288" s="401"/>
      <c r="X288" s="401"/>
      <c r="Y288" s="401"/>
    </row>
    <row r="289" spans="1:25" s="2" customFormat="1" ht="30.2" customHeight="1" x14ac:dyDescent="0.2">
      <c r="A289" s="331"/>
      <c r="B289" s="331"/>
      <c r="C289" s="406" t="s">
        <v>572</v>
      </c>
      <c r="D289" s="406" t="s">
        <v>788</v>
      </c>
      <c r="E289" s="415"/>
      <c r="F289" s="118" t="s">
        <v>103</v>
      </c>
      <c r="G289" s="66">
        <v>7.51</v>
      </c>
      <c r="H289" s="416"/>
      <c r="I289" s="416"/>
      <c r="J289" s="126">
        <v>46.9</v>
      </c>
      <c r="K289" s="117">
        <v>88.9</v>
      </c>
      <c r="L289" s="117">
        <v>7.62</v>
      </c>
      <c r="M289" s="117">
        <v>2015</v>
      </c>
      <c r="N289" s="16">
        <v>2021</v>
      </c>
      <c r="O289" s="16">
        <v>2025</v>
      </c>
      <c r="P289" s="114" t="s">
        <v>564</v>
      </c>
      <c r="Q289" s="114" t="s">
        <v>710</v>
      </c>
      <c r="R289" s="17">
        <f t="shared" si="15"/>
        <v>2040</v>
      </c>
      <c r="S289" s="16" t="s">
        <v>63</v>
      </c>
      <c r="T289" s="16"/>
      <c r="U289" s="17">
        <f t="shared" si="16"/>
        <v>2040</v>
      </c>
      <c r="V289" s="401"/>
      <c r="W289" s="401"/>
      <c r="X289" s="401"/>
      <c r="Y289" s="401"/>
    </row>
    <row r="290" spans="1:25" s="2" customFormat="1" ht="30.2" customHeight="1" x14ac:dyDescent="0.2">
      <c r="A290" s="331"/>
      <c r="B290" s="331"/>
      <c r="C290" s="406"/>
      <c r="D290" s="406"/>
      <c r="E290" s="415"/>
      <c r="F290" s="118" t="s">
        <v>103</v>
      </c>
      <c r="G290" s="66">
        <v>7.51</v>
      </c>
      <c r="H290" s="416"/>
      <c r="I290" s="416"/>
      <c r="J290" s="126">
        <v>13.2</v>
      </c>
      <c r="K290" s="117">
        <v>60.3</v>
      </c>
      <c r="L290" s="117">
        <v>8.74</v>
      </c>
      <c r="M290" s="117">
        <v>2015</v>
      </c>
      <c r="N290" s="16">
        <v>2021</v>
      </c>
      <c r="O290" s="16">
        <v>2025</v>
      </c>
      <c r="P290" s="114" t="s">
        <v>564</v>
      </c>
      <c r="Q290" s="114" t="s">
        <v>710</v>
      </c>
      <c r="R290" s="17">
        <f t="shared" si="15"/>
        <v>2040</v>
      </c>
      <c r="S290" s="16" t="s">
        <v>63</v>
      </c>
      <c r="T290" s="16"/>
      <c r="U290" s="17">
        <f t="shared" si="16"/>
        <v>2040</v>
      </c>
      <c r="V290" s="401"/>
      <c r="W290" s="401"/>
      <c r="X290" s="401"/>
      <c r="Y290" s="401"/>
    </row>
    <row r="291" spans="1:25" s="2" customFormat="1" ht="30.2" customHeight="1" x14ac:dyDescent="0.2">
      <c r="A291" s="331"/>
      <c r="B291" s="331"/>
      <c r="C291" s="406"/>
      <c r="D291" s="406"/>
      <c r="E291" s="415"/>
      <c r="F291" s="118" t="s">
        <v>103</v>
      </c>
      <c r="G291" s="66">
        <v>7.51</v>
      </c>
      <c r="H291" s="416"/>
      <c r="I291" s="416"/>
      <c r="J291" s="126">
        <v>0.9</v>
      </c>
      <c r="K291" s="117">
        <v>33.4</v>
      </c>
      <c r="L291" s="117">
        <v>6.35</v>
      </c>
      <c r="M291" s="117">
        <v>2015</v>
      </c>
      <c r="N291" s="16">
        <v>2021</v>
      </c>
      <c r="O291" s="16">
        <v>2025</v>
      </c>
      <c r="P291" s="114" t="s">
        <v>564</v>
      </c>
      <c r="Q291" s="114" t="s">
        <v>710</v>
      </c>
      <c r="R291" s="17">
        <f t="shared" si="15"/>
        <v>2040</v>
      </c>
      <c r="S291" s="16" t="s">
        <v>63</v>
      </c>
      <c r="T291" s="16"/>
      <c r="U291" s="17">
        <f t="shared" si="16"/>
        <v>2040</v>
      </c>
      <c r="V291" s="401"/>
      <c r="W291" s="401"/>
      <c r="X291" s="401"/>
      <c r="Y291" s="401"/>
    </row>
    <row r="292" spans="1:25" s="2" customFormat="1" ht="30.2" customHeight="1" x14ac:dyDescent="0.2">
      <c r="A292" s="406">
        <v>29</v>
      </c>
      <c r="B292" s="406" t="s">
        <v>790</v>
      </c>
      <c r="C292" s="119" t="s">
        <v>791</v>
      </c>
      <c r="D292" s="331" t="s">
        <v>792</v>
      </c>
      <c r="E292" s="348" t="s">
        <v>793</v>
      </c>
      <c r="F292" s="114" t="s">
        <v>134</v>
      </c>
      <c r="G292" s="66">
        <v>5.4</v>
      </c>
      <c r="H292" s="407">
        <v>4.62</v>
      </c>
      <c r="I292" s="415">
        <v>40</v>
      </c>
      <c r="J292" s="126">
        <v>13.3</v>
      </c>
      <c r="K292" s="117">
        <v>219.1</v>
      </c>
      <c r="L292" s="117">
        <v>8.18</v>
      </c>
      <c r="M292" s="117">
        <v>2015</v>
      </c>
      <c r="N292" s="16">
        <v>2021</v>
      </c>
      <c r="O292" s="16">
        <v>2025</v>
      </c>
      <c r="P292" s="114" t="s">
        <v>564</v>
      </c>
      <c r="Q292" s="114" t="s">
        <v>794</v>
      </c>
      <c r="R292" s="17">
        <f t="shared" si="15"/>
        <v>2040</v>
      </c>
      <c r="S292" s="16" t="s">
        <v>63</v>
      </c>
      <c r="T292" s="16"/>
      <c r="U292" s="17">
        <f t="shared" si="16"/>
        <v>2040</v>
      </c>
      <c r="V292" s="402">
        <v>100</v>
      </c>
      <c r="W292" s="402">
        <v>198</v>
      </c>
      <c r="X292" s="402">
        <v>298</v>
      </c>
      <c r="Y292" s="402" t="s">
        <v>7003</v>
      </c>
    </row>
    <row r="293" spans="1:25" s="2" customFormat="1" ht="30.2" customHeight="1" x14ac:dyDescent="0.2">
      <c r="A293" s="406"/>
      <c r="B293" s="406"/>
      <c r="C293" s="119" t="s">
        <v>565</v>
      </c>
      <c r="D293" s="331"/>
      <c r="E293" s="348"/>
      <c r="F293" s="114" t="s">
        <v>134</v>
      </c>
      <c r="G293" s="66">
        <v>5.4</v>
      </c>
      <c r="H293" s="407"/>
      <c r="I293" s="415"/>
      <c r="J293" s="126">
        <v>106</v>
      </c>
      <c r="K293" s="117">
        <v>219.1</v>
      </c>
      <c r="L293" s="117">
        <v>8.18</v>
      </c>
      <c r="M293" s="117">
        <v>2015</v>
      </c>
      <c r="N293" s="16">
        <v>2021</v>
      </c>
      <c r="O293" s="16">
        <v>2025</v>
      </c>
      <c r="P293" s="114" t="s">
        <v>564</v>
      </c>
      <c r="Q293" s="114" t="s">
        <v>794</v>
      </c>
      <c r="R293" s="17">
        <f t="shared" si="15"/>
        <v>2040</v>
      </c>
      <c r="S293" s="16" t="s">
        <v>63</v>
      </c>
      <c r="T293" s="16"/>
      <c r="U293" s="17">
        <f t="shared" si="16"/>
        <v>2040</v>
      </c>
      <c r="V293" s="402"/>
      <c r="W293" s="402"/>
      <c r="X293" s="402"/>
      <c r="Y293" s="402"/>
    </row>
    <row r="294" spans="1:25" s="2" customFormat="1" ht="30.2" customHeight="1" x14ac:dyDescent="0.2">
      <c r="A294" s="406"/>
      <c r="B294" s="406"/>
      <c r="C294" s="119" t="s">
        <v>572</v>
      </c>
      <c r="D294" s="331"/>
      <c r="E294" s="348"/>
      <c r="F294" s="114" t="s">
        <v>134</v>
      </c>
      <c r="G294" s="66">
        <v>5.4</v>
      </c>
      <c r="H294" s="407"/>
      <c r="I294" s="415"/>
      <c r="J294" s="126">
        <v>15.6</v>
      </c>
      <c r="K294" s="117">
        <v>219.1</v>
      </c>
      <c r="L294" s="117">
        <v>8.18</v>
      </c>
      <c r="M294" s="117">
        <v>2015</v>
      </c>
      <c r="N294" s="16">
        <v>2021</v>
      </c>
      <c r="O294" s="16">
        <v>2025</v>
      </c>
      <c r="P294" s="114" t="s">
        <v>564</v>
      </c>
      <c r="Q294" s="114" t="s">
        <v>794</v>
      </c>
      <c r="R294" s="17">
        <f t="shared" si="15"/>
        <v>2040</v>
      </c>
      <c r="S294" s="16" t="s">
        <v>63</v>
      </c>
      <c r="T294" s="16"/>
      <c r="U294" s="17">
        <f t="shared" si="16"/>
        <v>2040</v>
      </c>
      <c r="V294" s="402"/>
      <c r="W294" s="402"/>
      <c r="X294" s="402"/>
      <c r="Y294" s="402"/>
    </row>
    <row r="295" spans="1:25" s="2" customFormat="1" ht="30.2" customHeight="1" x14ac:dyDescent="0.2">
      <c r="A295" s="406"/>
      <c r="B295" s="406"/>
      <c r="C295" s="119" t="s">
        <v>566</v>
      </c>
      <c r="D295" s="16" t="s">
        <v>795</v>
      </c>
      <c r="E295" s="348"/>
      <c r="F295" s="114" t="s">
        <v>134</v>
      </c>
      <c r="G295" s="66">
        <v>5.4</v>
      </c>
      <c r="H295" s="407"/>
      <c r="I295" s="415"/>
      <c r="J295" s="126">
        <v>12.9</v>
      </c>
      <c r="K295" s="117">
        <v>60.3</v>
      </c>
      <c r="L295" s="117">
        <v>3.91</v>
      </c>
      <c r="M295" s="117">
        <v>2015</v>
      </c>
      <c r="N295" s="16">
        <v>2021</v>
      </c>
      <c r="O295" s="16">
        <v>2025</v>
      </c>
      <c r="P295" s="114" t="s">
        <v>564</v>
      </c>
      <c r="Q295" s="114" t="s">
        <v>794</v>
      </c>
      <c r="R295" s="17">
        <f t="shared" si="15"/>
        <v>2040</v>
      </c>
      <c r="S295" s="16" t="s">
        <v>63</v>
      </c>
      <c r="T295" s="16"/>
      <c r="U295" s="17">
        <f t="shared" si="16"/>
        <v>2040</v>
      </c>
      <c r="V295" s="402"/>
      <c r="W295" s="402"/>
      <c r="X295" s="402"/>
      <c r="Y295" s="402"/>
    </row>
    <row r="296" spans="1:25" s="2" customFormat="1" ht="30.2" customHeight="1" x14ac:dyDescent="0.2">
      <c r="A296" s="406"/>
      <c r="B296" s="406"/>
      <c r="C296" s="411" t="s">
        <v>566</v>
      </c>
      <c r="D296" s="406" t="s">
        <v>796</v>
      </c>
      <c r="E296" s="348"/>
      <c r="F296" s="114" t="s">
        <v>134</v>
      </c>
      <c r="G296" s="66">
        <v>5.4</v>
      </c>
      <c r="H296" s="407"/>
      <c r="I296" s="415"/>
      <c r="J296" s="126">
        <v>3.1</v>
      </c>
      <c r="K296" s="117">
        <v>33.4</v>
      </c>
      <c r="L296" s="117">
        <v>3.38</v>
      </c>
      <c r="M296" s="117">
        <v>2015</v>
      </c>
      <c r="N296" s="16">
        <v>2021</v>
      </c>
      <c r="O296" s="16">
        <v>2025</v>
      </c>
      <c r="P296" s="114" t="s">
        <v>564</v>
      </c>
      <c r="Q296" s="114" t="s">
        <v>794</v>
      </c>
      <c r="R296" s="17">
        <f t="shared" si="15"/>
        <v>2040</v>
      </c>
      <c r="S296" s="16" t="s">
        <v>63</v>
      </c>
      <c r="T296" s="16"/>
      <c r="U296" s="17">
        <f t="shared" si="16"/>
        <v>2040</v>
      </c>
      <c r="V296" s="402"/>
      <c r="W296" s="402"/>
      <c r="X296" s="402"/>
      <c r="Y296" s="402"/>
    </row>
    <row r="297" spans="1:25" s="2" customFormat="1" ht="30.2" customHeight="1" x14ac:dyDescent="0.2">
      <c r="A297" s="406"/>
      <c r="B297" s="406"/>
      <c r="C297" s="411"/>
      <c r="D297" s="406"/>
      <c r="E297" s="348"/>
      <c r="F297" s="114" t="s">
        <v>134</v>
      </c>
      <c r="G297" s="66">
        <v>5.4</v>
      </c>
      <c r="H297" s="407"/>
      <c r="I297" s="415"/>
      <c r="J297" s="126">
        <v>0.8</v>
      </c>
      <c r="K297" s="117">
        <v>21.3</v>
      </c>
      <c r="L297" s="117">
        <v>2.77</v>
      </c>
      <c r="M297" s="117">
        <v>2015</v>
      </c>
      <c r="N297" s="16">
        <v>2021</v>
      </c>
      <c r="O297" s="16">
        <v>2025</v>
      </c>
      <c r="P297" s="114" t="s">
        <v>564</v>
      </c>
      <c r="Q297" s="114" t="s">
        <v>794</v>
      </c>
      <c r="R297" s="17">
        <f t="shared" si="15"/>
        <v>2040</v>
      </c>
      <c r="S297" s="16" t="s">
        <v>63</v>
      </c>
      <c r="T297" s="16"/>
      <c r="U297" s="17">
        <f t="shared" si="16"/>
        <v>2040</v>
      </c>
      <c r="V297" s="402"/>
      <c r="W297" s="402"/>
      <c r="X297" s="402"/>
      <c r="Y297" s="402"/>
    </row>
    <row r="298" spans="1:25" s="2" customFormat="1" ht="30.2" customHeight="1" x14ac:dyDescent="0.2">
      <c r="A298" s="406"/>
      <c r="B298" s="406"/>
      <c r="C298" s="413" t="s">
        <v>572</v>
      </c>
      <c r="D298" s="406" t="s">
        <v>797</v>
      </c>
      <c r="E298" s="348"/>
      <c r="F298" s="114" t="s">
        <v>134</v>
      </c>
      <c r="G298" s="66">
        <v>5.4</v>
      </c>
      <c r="H298" s="407"/>
      <c r="I298" s="415"/>
      <c r="J298" s="126">
        <v>45.3</v>
      </c>
      <c r="K298" s="117">
        <v>114.3</v>
      </c>
      <c r="L298" s="117">
        <v>6.02</v>
      </c>
      <c r="M298" s="117">
        <v>2015</v>
      </c>
      <c r="N298" s="16">
        <v>2021</v>
      </c>
      <c r="O298" s="16">
        <v>2025</v>
      </c>
      <c r="P298" s="114" t="s">
        <v>564</v>
      </c>
      <c r="Q298" s="114" t="s">
        <v>794</v>
      </c>
      <c r="R298" s="17">
        <f t="shared" si="15"/>
        <v>2040</v>
      </c>
      <c r="S298" s="16" t="s">
        <v>63</v>
      </c>
      <c r="T298" s="16"/>
      <c r="U298" s="17">
        <f t="shared" si="16"/>
        <v>2040</v>
      </c>
      <c r="V298" s="402"/>
      <c r="W298" s="402"/>
      <c r="X298" s="402"/>
      <c r="Y298" s="402"/>
    </row>
    <row r="299" spans="1:25" s="2" customFormat="1" ht="30.2" customHeight="1" x14ac:dyDescent="0.2">
      <c r="A299" s="406"/>
      <c r="B299" s="406"/>
      <c r="C299" s="413"/>
      <c r="D299" s="406"/>
      <c r="E299" s="348"/>
      <c r="F299" s="114" t="s">
        <v>134</v>
      </c>
      <c r="G299" s="66">
        <v>5.4</v>
      </c>
      <c r="H299" s="407"/>
      <c r="I299" s="415"/>
      <c r="J299" s="126">
        <v>9.6999999999999993</v>
      </c>
      <c r="K299" s="117">
        <v>60.3</v>
      </c>
      <c r="L299" s="117">
        <v>3.91</v>
      </c>
      <c r="M299" s="117">
        <v>2015</v>
      </c>
      <c r="N299" s="16">
        <v>2021</v>
      </c>
      <c r="O299" s="16">
        <v>2025</v>
      </c>
      <c r="P299" s="114" t="s">
        <v>564</v>
      </c>
      <c r="Q299" s="114" t="s">
        <v>794</v>
      </c>
      <c r="R299" s="17">
        <f t="shared" si="15"/>
        <v>2040</v>
      </c>
      <c r="S299" s="16" t="s">
        <v>63</v>
      </c>
      <c r="T299" s="16"/>
      <c r="U299" s="17">
        <f t="shared" si="16"/>
        <v>2040</v>
      </c>
      <c r="V299" s="402"/>
      <c r="W299" s="402"/>
      <c r="X299" s="402"/>
      <c r="Y299" s="402"/>
    </row>
    <row r="300" spans="1:25" s="2" customFormat="1" ht="30.2" customHeight="1" x14ac:dyDescent="0.2">
      <c r="A300" s="406"/>
      <c r="B300" s="406"/>
      <c r="C300" s="413"/>
      <c r="D300" s="406"/>
      <c r="E300" s="348"/>
      <c r="F300" s="114" t="s">
        <v>134</v>
      </c>
      <c r="G300" s="66">
        <v>5.4</v>
      </c>
      <c r="H300" s="407"/>
      <c r="I300" s="415"/>
      <c r="J300" s="126">
        <v>0.2</v>
      </c>
      <c r="K300" s="117">
        <v>33.4</v>
      </c>
      <c r="L300" s="117">
        <v>3.38</v>
      </c>
      <c r="M300" s="117">
        <v>2015</v>
      </c>
      <c r="N300" s="16">
        <v>2021</v>
      </c>
      <c r="O300" s="16">
        <v>2025</v>
      </c>
      <c r="P300" s="114" t="s">
        <v>564</v>
      </c>
      <c r="Q300" s="114" t="s">
        <v>794</v>
      </c>
      <c r="R300" s="17">
        <f t="shared" si="15"/>
        <v>2040</v>
      </c>
      <c r="S300" s="16" t="s">
        <v>63</v>
      </c>
      <c r="T300" s="16"/>
      <c r="U300" s="17">
        <f t="shared" si="16"/>
        <v>2040</v>
      </c>
      <c r="V300" s="402"/>
      <c r="W300" s="402"/>
      <c r="X300" s="402"/>
      <c r="Y300" s="402"/>
    </row>
    <row r="301" spans="1:25" s="2" customFormat="1" ht="30.2" customHeight="1" x14ac:dyDescent="0.2">
      <c r="A301" s="406"/>
      <c r="B301" s="406"/>
      <c r="C301" s="66" t="s">
        <v>572</v>
      </c>
      <c r="D301" s="125" t="s">
        <v>798</v>
      </c>
      <c r="E301" s="348"/>
      <c r="F301" s="114" t="s">
        <v>134</v>
      </c>
      <c r="G301" s="66">
        <v>5.4</v>
      </c>
      <c r="H301" s="407"/>
      <c r="I301" s="415"/>
      <c r="J301" s="126">
        <v>0.2</v>
      </c>
      <c r="K301" s="117">
        <v>88.9</v>
      </c>
      <c r="L301" s="117">
        <v>5.49</v>
      </c>
      <c r="M301" s="117">
        <v>2015</v>
      </c>
      <c r="N301" s="16">
        <v>2021</v>
      </c>
      <c r="O301" s="16">
        <v>2025</v>
      </c>
      <c r="P301" s="114" t="s">
        <v>564</v>
      </c>
      <c r="Q301" s="114" t="s">
        <v>794</v>
      </c>
      <c r="R301" s="17">
        <f t="shared" si="15"/>
        <v>2040</v>
      </c>
      <c r="S301" s="16" t="s">
        <v>63</v>
      </c>
      <c r="T301" s="16"/>
      <c r="U301" s="17">
        <f t="shared" si="16"/>
        <v>2040</v>
      </c>
      <c r="V301" s="402"/>
      <c r="W301" s="402"/>
      <c r="X301" s="402"/>
      <c r="Y301" s="402"/>
    </row>
    <row r="302" spans="1:25" s="2" customFormat="1" ht="30.2" customHeight="1" x14ac:dyDescent="0.2">
      <c r="A302" s="331">
        <v>30</v>
      </c>
      <c r="B302" s="331" t="s">
        <v>800</v>
      </c>
      <c r="C302" s="411" t="s">
        <v>566</v>
      </c>
      <c r="D302" s="406" t="s">
        <v>801</v>
      </c>
      <c r="E302" s="415" t="s">
        <v>799</v>
      </c>
      <c r="F302" s="114" t="s">
        <v>62</v>
      </c>
      <c r="G302" s="66">
        <v>2.2999999999999998</v>
      </c>
      <c r="H302" s="407">
        <v>1.6</v>
      </c>
      <c r="I302" s="414">
        <v>40</v>
      </c>
      <c r="J302" s="126">
        <v>44.8</v>
      </c>
      <c r="K302" s="117">
        <v>108</v>
      </c>
      <c r="L302" s="117">
        <v>8</v>
      </c>
      <c r="M302" s="117">
        <v>2015</v>
      </c>
      <c r="N302" s="16">
        <v>2024</v>
      </c>
      <c r="O302" s="16">
        <v>2025</v>
      </c>
      <c r="P302" s="114" t="s">
        <v>564</v>
      </c>
      <c r="Q302" s="118" t="s">
        <v>257</v>
      </c>
      <c r="R302" s="17">
        <f t="shared" si="15"/>
        <v>2040</v>
      </c>
      <c r="S302" s="16" t="s">
        <v>63</v>
      </c>
      <c r="T302" s="16"/>
      <c r="U302" s="17">
        <f t="shared" si="16"/>
        <v>2040</v>
      </c>
      <c r="V302" s="401">
        <v>23</v>
      </c>
      <c r="W302" s="401">
        <v>3</v>
      </c>
      <c r="X302" s="401">
        <v>26</v>
      </c>
      <c r="Y302" s="401" t="s">
        <v>7003</v>
      </c>
    </row>
    <row r="303" spans="1:25" s="2" customFormat="1" ht="30.2" customHeight="1" x14ac:dyDescent="0.2">
      <c r="A303" s="331"/>
      <c r="B303" s="331"/>
      <c r="C303" s="411"/>
      <c r="D303" s="406"/>
      <c r="E303" s="415"/>
      <c r="F303" s="114" t="s">
        <v>62</v>
      </c>
      <c r="G303" s="66">
        <v>2.2999999999999998</v>
      </c>
      <c r="H303" s="407"/>
      <c r="I303" s="414"/>
      <c r="J303" s="126">
        <v>1.7</v>
      </c>
      <c r="K303" s="117">
        <v>89</v>
      </c>
      <c r="L303" s="117">
        <v>7</v>
      </c>
      <c r="M303" s="117">
        <v>2015</v>
      </c>
      <c r="N303" s="16">
        <v>2024</v>
      </c>
      <c r="O303" s="16">
        <v>2025</v>
      </c>
      <c r="P303" s="114" t="s">
        <v>564</v>
      </c>
      <c r="Q303" s="118" t="s">
        <v>257</v>
      </c>
      <c r="R303" s="17">
        <f t="shared" si="15"/>
        <v>2040</v>
      </c>
      <c r="S303" s="16" t="s">
        <v>63</v>
      </c>
      <c r="T303" s="16"/>
      <c r="U303" s="17">
        <f t="shared" si="16"/>
        <v>2040</v>
      </c>
      <c r="V303" s="401"/>
      <c r="W303" s="401"/>
      <c r="X303" s="401"/>
      <c r="Y303" s="401"/>
    </row>
    <row r="304" spans="1:25" s="2" customFormat="1" ht="30.2" customHeight="1" x14ac:dyDescent="0.2">
      <c r="A304" s="331"/>
      <c r="B304" s="331"/>
      <c r="C304" s="411"/>
      <c r="D304" s="406"/>
      <c r="E304" s="415"/>
      <c r="F304" s="114" t="s">
        <v>62</v>
      </c>
      <c r="G304" s="66">
        <v>2.2999999999999998</v>
      </c>
      <c r="H304" s="407"/>
      <c r="I304" s="414"/>
      <c r="J304" s="126">
        <v>0.8</v>
      </c>
      <c r="K304" s="117">
        <v>57</v>
      </c>
      <c r="L304" s="117">
        <v>6</v>
      </c>
      <c r="M304" s="117">
        <v>2015</v>
      </c>
      <c r="N304" s="16">
        <v>2024</v>
      </c>
      <c r="O304" s="16">
        <v>2025</v>
      </c>
      <c r="P304" s="114" t="s">
        <v>564</v>
      </c>
      <c r="Q304" s="118" t="s">
        <v>257</v>
      </c>
      <c r="R304" s="17">
        <f t="shared" si="15"/>
        <v>2040</v>
      </c>
      <c r="S304" s="16" t="s">
        <v>63</v>
      </c>
      <c r="T304" s="16"/>
      <c r="U304" s="17">
        <f t="shared" si="16"/>
        <v>2040</v>
      </c>
      <c r="V304" s="401"/>
      <c r="W304" s="401"/>
      <c r="X304" s="401"/>
      <c r="Y304" s="401"/>
    </row>
    <row r="305" spans="1:25" s="2" customFormat="1" ht="30.2" customHeight="1" x14ac:dyDescent="0.2">
      <c r="A305" s="331"/>
      <c r="B305" s="331"/>
      <c r="C305" s="411"/>
      <c r="D305" s="406"/>
      <c r="E305" s="415"/>
      <c r="F305" s="114" t="s">
        <v>62</v>
      </c>
      <c r="G305" s="66">
        <v>2.2999999999999998</v>
      </c>
      <c r="H305" s="407"/>
      <c r="I305" s="414"/>
      <c r="J305" s="126">
        <v>0.2</v>
      </c>
      <c r="K305" s="117">
        <v>32</v>
      </c>
      <c r="L305" s="117">
        <v>5</v>
      </c>
      <c r="M305" s="117">
        <v>2015</v>
      </c>
      <c r="N305" s="16">
        <v>2024</v>
      </c>
      <c r="O305" s="16">
        <v>2025</v>
      </c>
      <c r="P305" s="114" t="s">
        <v>564</v>
      </c>
      <c r="Q305" s="118" t="s">
        <v>257</v>
      </c>
      <c r="R305" s="17">
        <f t="shared" si="15"/>
        <v>2040</v>
      </c>
      <c r="S305" s="16" t="s">
        <v>63</v>
      </c>
      <c r="T305" s="16"/>
      <c r="U305" s="17">
        <f t="shared" si="16"/>
        <v>2040</v>
      </c>
      <c r="V305" s="401"/>
      <c r="W305" s="401"/>
      <c r="X305" s="401"/>
      <c r="Y305" s="401"/>
    </row>
    <row r="306" spans="1:25" s="2" customFormat="1" ht="30.2" customHeight="1" x14ac:dyDescent="0.2">
      <c r="A306" s="331"/>
      <c r="B306" s="331"/>
      <c r="C306" s="119" t="s">
        <v>565</v>
      </c>
      <c r="D306" s="406"/>
      <c r="E306" s="415"/>
      <c r="F306" s="114" t="s">
        <v>62</v>
      </c>
      <c r="G306" s="66">
        <v>2.2999999999999998</v>
      </c>
      <c r="H306" s="407"/>
      <c r="I306" s="414"/>
      <c r="J306" s="126">
        <v>26.5</v>
      </c>
      <c r="K306" s="117">
        <v>108</v>
      </c>
      <c r="L306" s="117">
        <v>8</v>
      </c>
      <c r="M306" s="117">
        <v>2015</v>
      </c>
      <c r="N306" s="16">
        <v>2024</v>
      </c>
      <c r="O306" s="16">
        <v>2025</v>
      </c>
      <c r="P306" s="114" t="s">
        <v>564</v>
      </c>
      <c r="Q306" s="118" t="s">
        <v>257</v>
      </c>
      <c r="R306" s="17">
        <f t="shared" si="15"/>
        <v>2040</v>
      </c>
      <c r="S306" s="16" t="s">
        <v>63</v>
      </c>
      <c r="T306" s="16"/>
      <c r="U306" s="17">
        <f t="shared" ref="U306:U323" si="17">IFERROR(IF(S306="",R306,S306+T306),R306)</f>
        <v>2040</v>
      </c>
      <c r="V306" s="401"/>
      <c r="W306" s="401"/>
      <c r="X306" s="401"/>
      <c r="Y306" s="401"/>
    </row>
    <row r="307" spans="1:25" s="2" customFormat="1" ht="30.2" customHeight="1" x14ac:dyDescent="0.2">
      <c r="A307" s="331"/>
      <c r="B307" s="331"/>
      <c r="C307" s="411" t="s">
        <v>573</v>
      </c>
      <c r="D307" s="406"/>
      <c r="E307" s="415"/>
      <c r="F307" s="114" t="s">
        <v>62</v>
      </c>
      <c r="G307" s="66">
        <v>2.2999999999999998</v>
      </c>
      <c r="H307" s="407"/>
      <c r="I307" s="414"/>
      <c r="J307" s="126">
        <v>52.6</v>
      </c>
      <c r="K307" s="117">
        <v>108</v>
      </c>
      <c r="L307" s="117">
        <v>8</v>
      </c>
      <c r="M307" s="117">
        <v>2015</v>
      </c>
      <c r="N307" s="16">
        <v>2024</v>
      </c>
      <c r="O307" s="16">
        <v>2025</v>
      </c>
      <c r="P307" s="114" t="s">
        <v>564</v>
      </c>
      <c r="Q307" s="118" t="s">
        <v>257</v>
      </c>
      <c r="R307" s="17">
        <f t="shared" si="15"/>
        <v>2040</v>
      </c>
      <c r="S307" s="16" t="s">
        <v>63</v>
      </c>
      <c r="T307" s="16"/>
      <c r="U307" s="17">
        <f t="shared" si="17"/>
        <v>2040</v>
      </c>
      <c r="V307" s="401"/>
      <c r="W307" s="401"/>
      <c r="X307" s="401"/>
      <c r="Y307" s="401"/>
    </row>
    <row r="308" spans="1:25" s="2" customFormat="1" ht="30.2" customHeight="1" x14ac:dyDescent="0.2">
      <c r="A308" s="331"/>
      <c r="B308" s="331"/>
      <c r="C308" s="411"/>
      <c r="D308" s="406"/>
      <c r="E308" s="415"/>
      <c r="F308" s="114" t="s">
        <v>62</v>
      </c>
      <c r="G308" s="66">
        <v>2.2999999999999998</v>
      </c>
      <c r="H308" s="407"/>
      <c r="I308" s="414"/>
      <c r="J308" s="126">
        <v>1.4</v>
      </c>
      <c r="K308" s="117">
        <v>89</v>
      </c>
      <c r="L308" s="117">
        <v>7</v>
      </c>
      <c r="M308" s="117">
        <v>2015</v>
      </c>
      <c r="N308" s="16">
        <v>2024</v>
      </c>
      <c r="O308" s="16">
        <v>2025</v>
      </c>
      <c r="P308" s="114" t="s">
        <v>564</v>
      </c>
      <c r="Q308" s="118" t="s">
        <v>257</v>
      </c>
      <c r="R308" s="17">
        <f t="shared" si="15"/>
        <v>2040</v>
      </c>
      <c r="S308" s="16" t="s">
        <v>63</v>
      </c>
      <c r="T308" s="16"/>
      <c r="U308" s="17">
        <f t="shared" si="17"/>
        <v>2040</v>
      </c>
      <c r="V308" s="401"/>
      <c r="W308" s="401"/>
      <c r="X308" s="401"/>
      <c r="Y308" s="401"/>
    </row>
    <row r="309" spans="1:25" s="2" customFormat="1" ht="30.2" customHeight="1" x14ac:dyDescent="0.2">
      <c r="A309" s="331"/>
      <c r="B309" s="331"/>
      <c r="C309" s="411"/>
      <c r="D309" s="406"/>
      <c r="E309" s="415"/>
      <c r="F309" s="114" t="s">
        <v>62</v>
      </c>
      <c r="G309" s="66">
        <v>2.2999999999999998</v>
      </c>
      <c r="H309" s="407"/>
      <c r="I309" s="414"/>
      <c r="J309" s="126">
        <v>2.2000000000000002</v>
      </c>
      <c r="K309" s="117">
        <v>32</v>
      </c>
      <c r="L309" s="117">
        <v>5</v>
      </c>
      <c r="M309" s="117">
        <v>2015</v>
      </c>
      <c r="N309" s="16">
        <v>2024</v>
      </c>
      <c r="O309" s="16">
        <v>2025</v>
      </c>
      <c r="P309" s="114" t="s">
        <v>564</v>
      </c>
      <c r="Q309" s="118" t="s">
        <v>257</v>
      </c>
      <c r="R309" s="17">
        <f t="shared" si="15"/>
        <v>2040</v>
      </c>
      <c r="S309" s="16" t="s">
        <v>63</v>
      </c>
      <c r="T309" s="16"/>
      <c r="U309" s="17">
        <f t="shared" si="17"/>
        <v>2040</v>
      </c>
      <c r="V309" s="401"/>
      <c r="W309" s="401"/>
      <c r="X309" s="401"/>
      <c r="Y309" s="401"/>
    </row>
    <row r="310" spans="1:25" s="2" customFormat="1" ht="30.2" customHeight="1" x14ac:dyDescent="0.2">
      <c r="A310" s="331"/>
      <c r="B310" s="331"/>
      <c r="C310" s="413" t="s">
        <v>573</v>
      </c>
      <c r="D310" s="406" t="s">
        <v>802</v>
      </c>
      <c r="E310" s="415"/>
      <c r="F310" s="114" t="s">
        <v>62</v>
      </c>
      <c r="G310" s="66">
        <v>2.2999999999999998</v>
      </c>
      <c r="H310" s="407"/>
      <c r="I310" s="414"/>
      <c r="J310" s="66">
        <v>1.2</v>
      </c>
      <c r="K310" s="117">
        <v>89</v>
      </c>
      <c r="L310" s="117">
        <v>7</v>
      </c>
      <c r="M310" s="117">
        <v>2015</v>
      </c>
      <c r="N310" s="16">
        <v>2024</v>
      </c>
      <c r="O310" s="16">
        <v>2025</v>
      </c>
      <c r="P310" s="114" t="s">
        <v>564</v>
      </c>
      <c r="Q310" s="118" t="s">
        <v>257</v>
      </c>
      <c r="R310" s="17">
        <f t="shared" si="15"/>
        <v>2040</v>
      </c>
      <c r="S310" s="16" t="s">
        <v>63</v>
      </c>
      <c r="T310" s="16"/>
      <c r="U310" s="17">
        <f t="shared" si="17"/>
        <v>2040</v>
      </c>
      <c r="V310" s="401"/>
      <c r="W310" s="401"/>
      <c r="X310" s="401"/>
      <c r="Y310" s="401"/>
    </row>
    <row r="311" spans="1:25" s="2" customFormat="1" ht="30.2" customHeight="1" x14ac:dyDescent="0.2">
      <c r="A311" s="331"/>
      <c r="B311" s="331"/>
      <c r="C311" s="413"/>
      <c r="D311" s="406"/>
      <c r="E311" s="415"/>
      <c r="F311" s="114" t="s">
        <v>62</v>
      </c>
      <c r="G311" s="66">
        <v>2.2999999999999998</v>
      </c>
      <c r="H311" s="407"/>
      <c r="I311" s="414"/>
      <c r="J311" s="66">
        <v>2.5</v>
      </c>
      <c r="K311" s="117">
        <v>45</v>
      </c>
      <c r="L311" s="117">
        <v>5</v>
      </c>
      <c r="M311" s="117">
        <v>2015</v>
      </c>
      <c r="N311" s="16">
        <v>2024</v>
      </c>
      <c r="O311" s="16">
        <v>2025</v>
      </c>
      <c r="P311" s="114" t="s">
        <v>564</v>
      </c>
      <c r="Q311" s="118" t="s">
        <v>257</v>
      </c>
      <c r="R311" s="17">
        <f t="shared" si="15"/>
        <v>2040</v>
      </c>
      <c r="S311" s="16" t="s">
        <v>63</v>
      </c>
      <c r="T311" s="16"/>
      <c r="U311" s="17">
        <f t="shared" si="17"/>
        <v>2040</v>
      </c>
      <c r="V311" s="401"/>
      <c r="W311" s="401"/>
      <c r="X311" s="401"/>
      <c r="Y311" s="401"/>
    </row>
    <row r="312" spans="1:25" s="2" customFormat="1" ht="30.2" customHeight="1" x14ac:dyDescent="0.2">
      <c r="A312" s="331"/>
      <c r="B312" s="331"/>
      <c r="C312" s="413"/>
      <c r="D312" s="406"/>
      <c r="E312" s="415"/>
      <c r="F312" s="114" t="s">
        <v>62</v>
      </c>
      <c r="G312" s="66">
        <v>2.2999999999999998</v>
      </c>
      <c r="H312" s="407"/>
      <c r="I312" s="414"/>
      <c r="J312" s="66">
        <v>0.2</v>
      </c>
      <c r="K312" s="117">
        <v>32</v>
      </c>
      <c r="L312" s="117">
        <v>5</v>
      </c>
      <c r="M312" s="117">
        <v>2015</v>
      </c>
      <c r="N312" s="16">
        <v>2024</v>
      </c>
      <c r="O312" s="16">
        <v>2025</v>
      </c>
      <c r="P312" s="114" t="s">
        <v>564</v>
      </c>
      <c r="Q312" s="118" t="s">
        <v>257</v>
      </c>
      <c r="R312" s="17">
        <f t="shared" si="15"/>
        <v>2040</v>
      </c>
      <c r="S312" s="16" t="s">
        <v>63</v>
      </c>
      <c r="T312" s="16"/>
      <c r="U312" s="17">
        <f t="shared" si="17"/>
        <v>2040</v>
      </c>
      <c r="V312" s="401"/>
      <c r="W312" s="401"/>
      <c r="X312" s="401"/>
      <c r="Y312" s="401"/>
    </row>
    <row r="313" spans="1:25" s="2" customFormat="1" ht="30.2" customHeight="1" x14ac:dyDescent="0.2">
      <c r="A313" s="331">
        <v>31</v>
      </c>
      <c r="B313" s="331" t="s">
        <v>803</v>
      </c>
      <c r="C313" s="410" t="s">
        <v>565</v>
      </c>
      <c r="D313" s="408" t="s">
        <v>804</v>
      </c>
      <c r="E313" s="415" t="s">
        <v>799</v>
      </c>
      <c r="F313" s="114" t="s">
        <v>62</v>
      </c>
      <c r="G313" s="66">
        <v>2.2999999999999998</v>
      </c>
      <c r="H313" s="417">
        <v>1.4</v>
      </c>
      <c r="I313" s="414" t="s">
        <v>805</v>
      </c>
      <c r="J313" s="66">
        <v>58.5</v>
      </c>
      <c r="K313" s="117">
        <v>89</v>
      </c>
      <c r="L313" s="117">
        <v>7</v>
      </c>
      <c r="M313" s="117">
        <v>2015</v>
      </c>
      <c r="N313" s="16">
        <v>2024</v>
      </c>
      <c r="O313" s="16">
        <v>2025</v>
      </c>
      <c r="P313" s="114" t="s">
        <v>564</v>
      </c>
      <c r="Q313" s="118" t="s">
        <v>257</v>
      </c>
      <c r="R313" s="17">
        <f t="shared" si="15"/>
        <v>2040</v>
      </c>
      <c r="S313" s="16" t="s">
        <v>63</v>
      </c>
      <c r="T313" s="16"/>
      <c r="U313" s="17">
        <f t="shared" si="17"/>
        <v>2040</v>
      </c>
      <c r="V313" s="401">
        <v>2</v>
      </c>
      <c r="W313" s="401">
        <v>3</v>
      </c>
      <c r="X313" s="401">
        <v>5</v>
      </c>
      <c r="Y313" s="401" t="s">
        <v>7003</v>
      </c>
    </row>
    <row r="314" spans="1:25" s="2" customFormat="1" ht="30.2" customHeight="1" x14ac:dyDescent="0.2">
      <c r="A314" s="331"/>
      <c r="B314" s="331"/>
      <c r="C314" s="410"/>
      <c r="D314" s="408"/>
      <c r="E314" s="415"/>
      <c r="F314" s="114" t="s">
        <v>62</v>
      </c>
      <c r="G314" s="66">
        <v>2.2999999999999998</v>
      </c>
      <c r="H314" s="417"/>
      <c r="I314" s="414"/>
      <c r="J314" s="66">
        <v>0.2</v>
      </c>
      <c r="K314" s="117">
        <v>57</v>
      </c>
      <c r="L314" s="117">
        <v>6</v>
      </c>
      <c r="M314" s="117">
        <v>2015</v>
      </c>
      <c r="N314" s="16">
        <v>2024</v>
      </c>
      <c r="O314" s="16">
        <v>2025</v>
      </c>
      <c r="P314" s="114" t="s">
        <v>564</v>
      </c>
      <c r="Q314" s="118" t="s">
        <v>257</v>
      </c>
      <c r="R314" s="17">
        <f t="shared" si="15"/>
        <v>2040</v>
      </c>
      <c r="S314" s="16" t="s">
        <v>63</v>
      </c>
      <c r="T314" s="16"/>
      <c r="U314" s="17">
        <f t="shared" si="17"/>
        <v>2040</v>
      </c>
      <c r="V314" s="401"/>
      <c r="W314" s="401"/>
      <c r="X314" s="401"/>
      <c r="Y314" s="401"/>
    </row>
    <row r="315" spans="1:25" s="2" customFormat="1" ht="30.2" customHeight="1" x14ac:dyDescent="0.2">
      <c r="A315" s="331"/>
      <c r="B315" s="331"/>
      <c r="C315" s="410"/>
      <c r="D315" s="408"/>
      <c r="E315" s="415"/>
      <c r="F315" s="114" t="s">
        <v>62</v>
      </c>
      <c r="G315" s="66">
        <v>2.2999999999999998</v>
      </c>
      <c r="H315" s="417"/>
      <c r="I315" s="414"/>
      <c r="J315" s="66">
        <v>0.5</v>
      </c>
      <c r="K315" s="117">
        <v>32</v>
      </c>
      <c r="L315" s="117">
        <v>5</v>
      </c>
      <c r="M315" s="117">
        <v>2015</v>
      </c>
      <c r="N315" s="16">
        <v>2024</v>
      </c>
      <c r="O315" s="16">
        <v>2025</v>
      </c>
      <c r="P315" s="114" t="s">
        <v>564</v>
      </c>
      <c r="Q315" s="118" t="s">
        <v>257</v>
      </c>
      <c r="R315" s="17">
        <f t="shared" si="15"/>
        <v>2040</v>
      </c>
      <c r="S315" s="16" t="s">
        <v>63</v>
      </c>
      <c r="T315" s="16"/>
      <c r="U315" s="17">
        <f t="shared" si="17"/>
        <v>2040</v>
      </c>
      <c r="V315" s="401"/>
      <c r="W315" s="401"/>
      <c r="X315" s="401"/>
      <c r="Y315" s="401"/>
    </row>
    <row r="316" spans="1:25" s="2" customFormat="1" ht="30.2" customHeight="1" x14ac:dyDescent="0.2">
      <c r="A316" s="331"/>
      <c r="B316" s="331"/>
      <c r="C316" s="413" t="s">
        <v>573</v>
      </c>
      <c r="D316" s="408"/>
      <c r="E316" s="415"/>
      <c r="F316" s="114" t="s">
        <v>62</v>
      </c>
      <c r="G316" s="66">
        <v>2.2999999999999998</v>
      </c>
      <c r="H316" s="417"/>
      <c r="I316" s="414"/>
      <c r="J316" s="66">
        <v>16.100000000000001</v>
      </c>
      <c r="K316" s="117">
        <v>89</v>
      </c>
      <c r="L316" s="117">
        <v>7</v>
      </c>
      <c r="M316" s="117">
        <v>2015</v>
      </c>
      <c r="N316" s="16">
        <v>2024</v>
      </c>
      <c r="O316" s="16">
        <v>2025</v>
      </c>
      <c r="P316" s="114" t="s">
        <v>564</v>
      </c>
      <c r="Q316" s="118" t="s">
        <v>257</v>
      </c>
      <c r="R316" s="17">
        <f t="shared" si="15"/>
        <v>2040</v>
      </c>
      <c r="S316" s="16" t="s">
        <v>63</v>
      </c>
      <c r="T316" s="16"/>
      <c r="U316" s="17">
        <f t="shared" si="17"/>
        <v>2040</v>
      </c>
      <c r="V316" s="401"/>
      <c r="W316" s="401"/>
      <c r="X316" s="401"/>
      <c r="Y316" s="401"/>
    </row>
    <row r="317" spans="1:25" s="2" customFormat="1" ht="30.2" customHeight="1" x14ac:dyDescent="0.2">
      <c r="A317" s="331"/>
      <c r="B317" s="331"/>
      <c r="C317" s="413"/>
      <c r="D317" s="408"/>
      <c r="E317" s="415"/>
      <c r="F317" s="114" t="s">
        <v>62</v>
      </c>
      <c r="G317" s="66">
        <v>2.2999999999999998</v>
      </c>
      <c r="H317" s="417"/>
      <c r="I317" s="414"/>
      <c r="J317" s="126">
        <v>0.6</v>
      </c>
      <c r="K317" s="117">
        <v>45</v>
      </c>
      <c r="L317" s="117">
        <v>5</v>
      </c>
      <c r="M317" s="117">
        <v>2015</v>
      </c>
      <c r="N317" s="16">
        <v>2024</v>
      </c>
      <c r="O317" s="16">
        <v>2025</v>
      </c>
      <c r="P317" s="114" t="s">
        <v>564</v>
      </c>
      <c r="Q317" s="118" t="s">
        <v>257</v>
      </c>
      <c r="R317" s="17">
        <f t="shared" si="15"/>
        <v>2040</v>
      </c>
      <c r="S317" s="16" t="s">
        <v>63</v>
      </c>
      <c r="T317" s="16"/>
      <c r="U317" s="17">
        <f t="shared" si="17"/>
        <v>2040</v>
      </c>
      <c r="V317" s="401"/>
      <c r="W317" s="401"/>
      <c r="X317" s="401"/>
      <c r="Y317" s="401"/>
    </row>
    <row r="318" spans="1:25" s="2" customFormat="1" ht="30.2" customHeight="1" x14ac:dyDescent="0.2">
      <c r="A318" s="407">
        <v>32</v>
      </c>
      <c r="B318" s="407" t="s">
        <v>806</v>
      </c>
      <c r="C318" s="411" t="s">
        <v>566</v>
      </c>
      <c r="D318" s="406" t="s">
        <v>807</v>
      </c>
      <c r="E318" s="415" t="s">
        <v>799</v>
      </c>
      <c r="F318" s="114" t="s">
        <v>62</v>
      </c>
      <c r="G318" s="66">
        <v>0.45</v>
      </c>
      <c r="H318" s="407">
        <v>0.13</v>
      </c>
      <c r="I318" s="414">
        <v>40</v>
      </c>
      <c r="J318" s="126">
        <v>2.6</v>
      </c>
      <c r="K318" s="117">
        <v>108</v>
      </c>
      <c r="L318" s="117">
        <v>8</v>
      </c>
      <c r="M318" s="117">
        <v>2015</v>
      </c>
      <c r="N318" s="16">
        <v>2023</v>
      </c>
      <c r="O318" s="16">
        <v>2025</v>
      </c>
      <c r="P318" s="114" t="s">
        <v>564</v>
      </c>
      <c r="Q318" s="118" t="s">
        <v>257</v>
      </c>
      <c r="R318" s="17">
        <f t="shared" si="15"/>
        <v>2040</v>
      </c>
      <c r="S318" s="16" t="s">
        <v>63</v>
      </c>
      <c r="T318" s="16"/>
      <c r="U318" s="17">
        <f t="shared" si="17"/>
        <v>2040</v>
      </c>
      <c r="V318" s="400">
        <v>5</v>
      </c>
      <c r="W318" s="400">
        <v>2</v>
      </c>
      <c r="X318" s="400">
        <v>7</v>
      </c>
      <c r="Y318" s="400" t="s">
        <v>7003</v>
      </c>
    </row>
    <row r="319" spans="1:25" s="2" customFormat="1" ht="30.2" customHeight="1" x14ac:dyDescent="0.2">
      <c r="A319" s="407"/>
      <c r="B319" s="407"/>
      <c r="C319" s="411"/>
      <c r="D319" s="406"/>
      <c r="E319" s="415"/>
      <c r="F319" s="114" t="s">
        <v>62</v>
      </c>
      <c r="G319" s="66">
        <v>0.45</v>
      </c>
      <c r="H319" s="407"/>
      <c r="I319" s="414"/>
      <c r="J319" s="126">
        <v>1.8</v>
      </c>
      <c r="K319" s="117">
        <v>89</v>
      </c>
      <c r="L319" s="117">
        <v>7</v>
      </c>
      <c r="M319" s="117">
        <v>2015</v>
      </c>
      <c r="N319" s="16">
        <v>2023</v>
      </c>
      <c r="O319" s="16">
        <v>2025</v>
      </c>
      <c r="P319" s="114" t="s">
        <v>564</v>
      </c>
      <c r="Q319" s="118" t="s">
        <v>257</v>
      </c>
      <c r="R319" s="17">
        <f t="shared" si="15"/>
        <v>2040</v>
      </c>
      <c r="S319" s="16" t="s">
        <v>63</v>
      </c>
      <c r="T319" s="16"/>
      <c r="U319" s="17">
        <f t="shared" si="17"/>
        <v>2040</v>
      </c>
      <c r="V319" s="400"/>
      <c r="W319" s="400"/>
      <c r="X319" s="400"/>
      <c r="Y319" s="400"/>
    </row>
    <row r="320" spans="1:25" s="2" customFormat="1" ht="30.2" customHeight="1" x14ac:dyDescent="0.2">
      <c r="A320" s="406">
        <v>33</v>
      </c>
      <c r="B320" s="406" t="s">
        <v>810</v>
      </c>
      <c r="C320" s="413" t="s">
        <v>573</v>
      </c>
      <c r="D320" s="406" t="s">
        <v>811</v>
      </c>
      <c r="E320" s="415" t="s">
        <v>808</v>
      </c>
      <c r="F320" s="114" t="s">
        <v>62</v>
      </c>
      <c r="G320" s="66">
        <v>0.93</v>
      </c>
      <c r="H320" s="416">
        <v>0.86</v>
      </c>
      <c r="I320" s="416">
        <v>181</v>
      </c>
      <c r="J320" s="126">
        <v>70.599999999999994</v>
      </c>
      <c r="K320" s="117">
        <v>219</v>
      </c>
      <c r="L320" s="117">
        <v>8</v>
      </c>
      <c r="M320" s="117">
        <v>2015</v>
      </c>
      <c r="N320" s="16">
        <v>2021</v>
      </c>
      <c r="O320" s="16">
        <v>2025</v>
      </c>
      <c r="P320" s="114" t="s">
        <v>564</v>
      </c>
      <c r="Q320" s="118" t="s">
        <v>257</v>
      </c>
      <c r="R320" s="17">
        <f t="shared" si="15"/>
        <v>2040</v>
      </c>
      <c r="S320" s="16" t="s">
        <v>63</v>
      </c>
      <c r="T320" s="16"/>
      <c r="U320" s="17">
        <f t="shared" si="17"/>
        <v>2040</v>
      </c>
      <c r="V320" s="402">
        <v>71</v>
      </c>
      <c r="W320" s="402">
        <v>116</v>
      </c>
      <c r="X320" s="402">
        <v>187</v>
      </c>
      <c r="Y320" s="402" t="s">
        <v>7003</v>
      </c>
    </row>
    <row r="321" spans="1:25" s="2" customFormat="1" ht="30.2" customHeight="1" x14ac:dyDescent="0.2">
      <c r="A321" s="406"/>
      <c r="B321" s="406"/>
      <c r="C321" s="413"/>
      <c r="D321" s="406"/>
      <c r="E321" s="415"/>
      <c r="F321" s="114" t="s">
        <v>62</v>
      </c>
      <c r="G321" s="66">
        <v>0.93</v>
      </c>
      <c r="H321" s="416"/>
      <c r="I321" s="416"/>
      <c r="J321" s="126">
        <v>1.3</v>
      </c>
      <c r="K321" s="117">
        <v>159</v>
      </c>
      <c r="L321" s="117">
        <v>8</v>
      </c>
      <c r="M321" s="117">
        <v>2015</v>
      </c>
      <c r="N321" s="16">
        <v>2021</v>
      </c>
      <c r="O321" s="16">
        <v>2025</v>
      </c>
      <c r="P321" s="114" t="s">
        <v>564</v>
      </c>
      <c r="Q321" s="118" t="s">
        <v>257</v>
      </c>
      <c r="R321" s="17">
        <f t="shared" si="15"/>
        <v>2040</v>
      </c>
      <c r="S321" s="16" t="s">
        <v>63</v>
      </c>
      <c r="T321" s="16"/>
      <c r="U321" s="17">
        <f t="shared" si="17"/>
        <v>2040</v>
      </c>
      <c r="V321" s="402"/>
      <c r="W321" s="402"/>
      <c r="X321" s="402"/>
      <c r="Y321" s="402"/>
    </row>
    <row r="322" spans="1:25" s="2" customFormat="1" ht="30.2" customHeight="1" x14ac:dyDescent="0.2">
      <c r="A322" s="406"/>
      <c r="B322" s="406"/>
      <c r="C322" s="413"/>
      <c r="D322" s="406"/>
      <c r="E322" s="415"/>
      <c r="F322" s="114" t="s">
        <v>62</v>
      </c>
      <c r="G322" s="66">
        <v>0.93</v>
      </c>
      <c r="H322" s="416"/>
      <c r="I322" s="416"/>
      <c r="J322" s="126">
        <v>2.2000000000000002</v>
      </c>
      <c r="K322" s="117">
        <v>57</v>
      </c>
      <c r="L322" s="117">
        <v>6</v>
      </c>
      <c r="M322" s="117">
        <v>2015</v>
      </c>
      <c r="N322" s="16">
        <v>2021</v>
      </c>
      <c r="O322" s="16">
        <v>2025</v>
      </c>
      <c r="P322" s="114" t="s">
        <v>564</v>
      </c>
      <c r="Q322" s="118" t="s">
        <v>257</v>
      </c>
      <c r="R322" s="17">
        <f t="shared" si="15"/>
        <v>2040</v>
      </c>
      <c r="S322" s="16" t="s">
        <v>63</v>
      </c>
      <c r="T322" s="16"/>
      <c r="U322" s="17">
        <f t="shared" si="17"/>
        <v>2040</v>
      </c>
      <c r="V322" s="402"/>
      <c r="W322" s="402"/>
      <c r="X322" s="402"/>
      <c r="Y322" s="402"/>
    </row>
    <row r="323" spans="1:25" s="2" customFormat="1" ht="30.2" customHeight="1" x14ac:dyDescent="0.2">
      <c r="A323" s="406"/>
      <c r="B323" s="406"/>
      <c r="C323" s="413"/>
      <c r="D323" s="406"/>
      <c r="E323" s="415"/>
      <c r="F323" s="114" t="s">
        <v>62</v>
      </c>
      <c r="G323" s="66">
        <v>0.93</v>
      </c>
      <c r="H323" s="416"/>
      <c r="I323" s="416"/>
      <c r="J323" s="126">
        <v>0.9</v>
      </c>
      <c r="K323" s="117">
        <v>32</v>
      </c>
      <c r="L323" s="117">
        <v>5</v>
      </c>
      <c r="M323" s="117">
        <v>2015</v>
      </c>
      <c r="N323" s="16">
        <v>2021</v>
      </c>
      <c r="O323" s="16">
        <v>2025</v>
      </c>
      <c r="P323" s="114" t="s">
        <v>564</v>
      </c>
      <c r="Q323" s="118" t="s">
        <v>257</v>
      </c>
      <c r="R323" s="17">
        <f t="shared" si="15"/>
        <v>2040</v>
      </c>
      <c r="S323" s="16" t="s">
        <v>63</v>
      </c>
      <c r="T323" s="16"/>
      <c r="U323" s="17">
        <f t="shared" si="17"/>
        <v>2040</v>
      </c>
      <c r="V323" s="402"/>
      <c r="W323" s="402"/>
      <c r="X323" s="402"/>
      <c r="Y323" s="402"/>
    </row>
    <row r="324" spans="1:25" s="2" customFormat="1" ht="30.2" customHeight="1" x14ac:dyDescent="0.2">
      <c r="A324" s="331">
        <v>34</v>
      </c>
      <c r="B324" s="331" t="s">
        <v>813</v>
      </c>
      <c r="C324" s="124" t="s">
        <v>768</v>
      </c>
      <c r="D324" s="406" t="s">
        <v>814</v>
      </c>
      <c r="E324" s="415" t="s">
        <v>815</v>
      </c>
      <c r="F324" s="114" t="s">
        <v>561</v>
      </c>
      <c r="G324" s="66">
        <v>5.7</v>
      </c>
      <c r="H324" s="407">
        <v>4.88</v>
      </c>
      <c r="I324" s="407">
        <v>393</v>
      </c>
      <c r="J324" s="126">
        <v>21.2</v>
      </c>
      <c r="K324" s="117">
        <v>355.6</v>
      </c>
      <c r="L324" s="117">
        <v>15.09</v>
      </c>
      <c r="M324" s="117">
        <v>2015</v>
      </c>
      <c r="N324" s="16">
        <v>2024</v>
      </c>
      <c r="O324" s="16">
        <v>2025</v>
      </c>
      <c r="P324" s="114" t="s">
        <v>564</v>
      </c>
      <c r="Q324" s="114" t="s">
        <v>761</v>
      </c>
      <c r="R324" s="17">
        <f t="shared" si="15"/>
        <v>2040</v>
      </c>
      <c r="S324" s="16" t="s">
        <v>63</v>
      </c>
      <c r="T324" s="16"/>
      <c r="U324" s="17">
        <f t="shared" ref="U324:U357" si="18">IFERROR(IF(S324="",R324,S324+T324),R324)</f>
        <v>2040</v>
      </c>
      <c r="V324" s="401">
        <v>1</v>
      </c>
      <c r="W324" s="401"/>
      <c r="X324" s="401">
        <v>1</v>
      </c>
      <c r="Y324" s="401" t="s">
        <v>7003</v>
      </c>
    </row>
    <row r="325" spans="1:25" s="2" customFormat="1" ht="30.2" customHeight="1" x14ac:dyDescent="0.2">
      <c r="A325" s="331"/>
      <c r="B325" s="331"/>
      <c r="C325" s="410" t="s">
        <v>570</v>
      </c>
      <c r="D325" s="406"/>
      <c r="E325" s="415"/>
      <c r="F325" s="114" t="s">
        <v>561</v>
      </c>
      <c r="G325" s="66">
        <v>5.7</v>
      </c>
      <c r="H325" s="407"/>
      <c r="I325" s="407"/>
      <c r="J325" s="126">
        <v>3.7</v>
      </c>
      <c r="K325" s="117">
        <v>355.6</v>
      </c>
      <c r="L325" s="117">
        <v>15.09</v>
      </c>
      <c r="M325" s="117">
        <v>2015</v>
      </c>
      <c r="N325" s="16">
        <v>2024</v>
      </c>
      <c r="O325" s="16">
        <v>2025</v>
      </c>
      <c r="P325" s="114" t="s">
        <v>564</v>
      </c>
      <c r="Q325" s="114" t="s">
        <v>761</v>
      </c>
      <c r="R325" s="17">
        <f t="shared" si="15"/>
        <v>2040</v>
      </c>
      <c r="S325" s="16" t="s">
        <v>63</v>
      </c>
      <c r="T325" s="16"/>
      <c r="U325" s="17">
        <f t="shared" si="18"/>
        <v>2040</v>
      </c>
      <c r="V325" s="401"/>
      <c r="W325" s="401"/>
      <c r="X325" s="401"/>
      <c r="Y325" s="401"/>
    </row>
    <row r="326" spans="1:25" s="2" customFormat="1" ht="30.2" customHeight="1" x14ac:dyDescent="0.2">
      <c r="A326" s="331"/>
      <c r="B326" s="331"/>
      <c r="C326" s="410"/>
      <c r="D326" s="406"/>
      <c r="E326" s="415"/>
      <c r="F326" s="114" t="s">
        <v>561</v>
      </c>
      <c r="G326" s="66">
        <v>5.7</v>
      </c>
      <c r="H326" s="407"/>
      <c r="I326" s="407"/>
      <c r="J326" s="126">
        <v>0.4</v>
      </c>
      <c r="K326" s="117">
        <v>88.9</v>
      </c>
      <c r="L326" s="117">
        <v>5.49</v>
      </c>
      <c r="M326" s="117">
        <v>2015</v>
      </c>
      <c r="N326" s="16">
        <v>2024</v>
      </c>
      <c r="O326" s="16">
        <v>2025</v>
      </c>
      <c r="P326" s="114" t="s">
        <v>564</v>
      </c>
      <c r="Q326" s="114" t="s">
        <v>761</v>
      </c>
      <c r="R326" s="17">
        <f t="shared" si="15"/>
        <v>2040</v>
      </c>
      <c r="S326" s="16" t="s">
        <v>63</v>
      </c>
      <c r="T326" s="16"/>
      <c r="U326" s="17">
        <f t="shared" si="18"/>
        <v>2040</v>
      </c>
      <c r="V326" s="401"/>
      <c r="W326" s="401"/>
      <c r="X326" s="401"/>
      <c r="Y326" s="401"/>
    </row>
    <row r="327" spans="1:25" s="2" customFormat="1" ht="30.2" customHeight="1" x14ac:dyDescent="0.2">
      <c r="A327" s="331"/>
      <c r="B327" s="331"/>
      <c r="C327" s="410"/>
      <c r="D327" s="406"/>
      <c r="E327" s="415"/>
      <c r="F327" s="114" t="s">
        <v>561</v>
      </c>
      <c r="G327" s="66">
        <v>5.7</v>
      </c>
      <c r="H327" s="407"/>
      <c r="I327" s="407"/>
      <c r="J327" s="126">
        <v>0.4</v>
      </c>
      <c r="K327" s="117">
        <v>60.3</v>
      </c>
      <c r="L327" s="117">
        <v>3.91</v>
      </c>
      <c r="M327" s="117">
        <v>2015</v>
      </c>
      <c r="N327" s="16">
        <v>2024</v>
      </c>
      <c r="O327" s="16">
        <v>2025</v>
      </c>
      <c r="P327" s="114" t="s">
        <v>564</v>
      </c>
      <c r="Q327" s="114" t="s">
        <v>761</v>
      </c>
      <c r="R327" s="17">
        <f t="shared" si="15"/>
        <v>2040</v>
      </c>
      <c r="S327" s="16" t="s">
        <v>63</v>
      </c>
      <c r="T327" s="16"/>
      <c r="U327" s="17">
        <f t="shared" si="18"/>
        <v>2040</v>
      </c>
      <c r="V327" s="401"/>
      <c r="W327" s="401"/>
      <c r="X327" s="401"/>
      <c r="Y327" s="401"/>
    </row>
    <row r="328" spans="1:25" s="2" customFormat="1" ht="30.2" customHeight="1" x14ac:dyDescent="0.2">
      <c r="A328" s="331"/>
      <c r="B328" s="331"/>
      <c r="C328" s="410"/>
      <c r="D328" s="406"/>
      <c r="E328" s="415"/>
      <c r="F328" s="114" t="s">
        <v>561</v>
      </c>
      <c r="G328" s="66">
        <v>5.7</v>
      </c>
      <c r="H328" s="407"/>
      <c r="I328" s="407"/>
      <c r="J328" s="126">
        <v>0.1</v>
      </c>
      <c r="K328" s="117">
        <v>33.4</v>
      </c>
      <c r="L328" s="117">
        <v>3.38</v>
      </c>
      <c r="M328" s="117">
        <v>2015</v>
      </c>
      <c r="N328" s="16">
        <v>2024</v>
      </c>
      <c r="O328" s="16">
        <v>2025</v>
      </c>
      <c r="P328" s="114" t="s">
        <v>564</v>
      </c>
      <c r="Q328" s="114" t="s">
        <v>761</v>
      </c>
      <c r="R328" s="17">
        <f t="shared" si="15"/>
        <v>2040</v>
      </c>
      <c r="S328" s="16" t="s">
        <v>63</v>
      </c>
      <c r="T328" s="16"/>
      <c r="U328" s="17">
        <f t="shared" si="18"/>
        <v>2040</v>
      </c>
      <c r="V328" s="401"/>
      <c r="W328" s="401"/>
      <c r="X328" s="401"/>
      <c r="Y328" s="401"/>
    </row>
    <row r="329" spans="1:25" s="2" customFormat="1" ht="30.2" customHeight="1" x14ac:dyDescent="0.2">
      <c r="A329" s="331"/>
      <c r="B329" s="331"/>
      <c r="C329" s="124" t="s">
        <v>570</v>
      </c>
      <c r="D329" s="125" t="s">
        <v>816</v>
      </c>
      <c r="E329" s="415"/>
      <c r="F329" s="114" t="s">
        <v>561</v>
      </c>
      <c r="G329" s="66">
        <v>5.7</v>
      </c>
      <c r="H329" s="407"/>
      <c r="I329" s="407"/>
      <c r="J329" s="126">
        <v>18.5</v>
      </c>
      <c r="K329" s="117">
        <v>60.3</v>
      </c>
      <c r="L329" s="117">
        <v>3.91</v>
      </c>
      <c r="M329" s="117">
        <v>2015</v>
      </c>
      <c r="N329" s="16">
        <v>2024</v>
      </c>
      <c r="O329" s="16">
        <v>2025</v>
      </c>
      <c r="P329" s="114" t="s">
        <v>564</v>
      </c>
      <c r="Q329" s="114" t="s">
        <v>767</v>
      </c>
      <c r="R329" s="17">
        <f t="shared" si="15"/>
        <v>2040</v>
      </c>
      <c r="S329" s="16" t="s">
        <v>63</v>
      </c>
      <c r="T329" s="16"/>
      <c r="U329" s="17">
        <f t="shared" si="18"/>
        <v>2040</v>
      </c>
      <c r="V329" s="401"/>
      <c r="W329" s="401"/>
      <c r="X329" s="401"/>
      <c r="Y329" s="401"/>
    </row>
    <row r="330" spans="1:25" s="2" customFormat="1" ht="30.2" customHeight="1" x14ac:dyDescent="0.2">
      <c r="A330" s="331"/>
      <c r="B330" s="331"/>
      <c r="C330" s="413" t="s">
        <v>572</v>
      </c>
      <c r="D330" s="406" t="s">
        <v>817</v>
      </c>
      <c r="E330" s="415"/>
      <c r="F330" s="114" t="s">
        <v>561</v>
      </c>
      <c r="G330" s="66">
        <v>5.7</v>
      </c>
      <c r="H330" s="407"/>
      <c r="I330" s="407"/>
      <c r="J330" s="126">
        <v>12.5</v>
      </c>
      <c r="K330" s="117">
        <v>273.10000000000002</v>
      </c>
      <c r="L330" s="117">
        <v>12.7</v>
      </c>
      <c r="M330" s="117">
        <v>2015</v>
      </c>
      <c r="N330" s="16">
        <v>2024</v>
      </c>
      <c r="O330" s="16">
        <v>2025</v>
      </c>
      <c r="P330" s="114" t="s">
        <v>564</v>
      </c>
      <c r="Q330" s="114" t="s">
        <v>761</v>
      </c>
      <c r="R330" s="17">
        <f t="shared" ref="R330:R393" si="19">IF(M330="","",M330+P330)</f>
        <v>2040</v>
      </c>
      <c r="S330" s="16" t="s">
        <v>63</v>
      </c>
      <c r="T330" s="16"/>
      <c r="U330" s="17">
        <f t="shared" si="18"/>
        <v>2040</v>
      </c>
      <c r="V330" s="401"/>
      <c r="W330" s="401"/>
      <c r="X330" s="401"/>
      <c r="Y330" s="401"/>
    </row>
    <row r="331" spans="1:25" s="2" customFormat="1" ht="30.2" customHeight="1" x14ac:dyDescent="0.2">
      <c r="A331" s="331"/>
      <c r="B331" s="331"/>
      <c r="C331" s="413"/>
      <c r="D331" s="406"/>
      <c r="E331" s="415"/>
      <c r="F331" s="114" t="s">
        <v>561</v>
      </c>
      <c r="G331" s="66">
        <v>5.7</v>
      </c>
      <c r="H331" s="407"/>
      <c r="I331" s="407"/>
      <c r="J331" s="126">
        <v>0.3</v>
      </c>
      <c r="K331" s="117">
        <v>33.4</v>
      </c>
      <c r="L331" s="117">
        <v>3.38</v>
      </c>
      <c r="M331" s="117">
        <v>2015</v>
      </c>
      <c r="N331" s="16">
        <v>2024</v>
      </c>
      <c r="O331" s="16">
        <v>2025</v>
      </c>
      <c r="P331" s="114" t="s">
        <v>564</v>
      </c>
      <c r="Q331" s="114" t="s">
        <v>761</v>
      </c>
      <c r="R331" s="17">
        <f t="shared" si="19"/>
        <v>2040</v>
      </c>
      <c r="S331" s="16" t="s">
        <v>63</v>
      </c>
      <c r="T331" s="16"/>
      <c r="U331" s="17">
        <f t="shared" si="18"/>
        <v>2040</v>
      </c>
      <c r="V331" s="401"/>
      <c r="W331" s="401"/>
      <c r="X331" s="401"/>
      <c r="Y331" s="401"/>
    </row>
    <row r="332" spans="1:25" s="2" customFormat="1" ht="30.2" customHeight="1" x14ac:dyDescent="0.2">
      <c r="A332" s="331"/>
      <c r="B332" s="331"/>
      <c r="C332" s="124" t="s">
        <v>768</v>
      </c>
      <c r="D332" s="406" t="s">
        <v>818</v>
      </c>
      <c r="E332" s="415"/>
      <c r="F332" s="114" t="s">
        <v>561</v>
      </c>
      <c r="G332" s="66">
        <v>5.7</v>
      </c>
      <c r="H332" s="407"/>
      <c r="I332" s="407"/>
      <c r="J332" s="126">
        <v>20.8</v>
      </c>
      <c r="K332" s="117">
        <v>355.6</v>
      </c>
      <c r="L332" s="117">
        <v>15.09</v>
      </c>
      <c r="M332" s="117">
        <v>2015</v>
      </c>
      <c r="N332" s="16">
        <v>2024</v>
      </c>
      <c r="O332" s="16">
        <v>2025</v>
      </c>
      <c r="P332" s="114" t="s">
        <v>564</v>
      </c>
      <c r="Q332" s="114" t="s">
        <v>761</v>
      </c>
      <c r="R332" s="17">
        <f t="shared" si="19"/>
        <v>2040</v>
      </c>
      <c r="S332" s="16" t="s">
        <v>63</v>
      </c>
      <c r="T332" s="16"/>
      <c r="U332" s="17">
        <f t="shared" si="18"/>
        <v>2040</v>
      </c>
      <c r="V332" s="401"/>
      <c r="W332" s="401"/>
      <c r="X332" s="401"/>
      <c r="Y332" s="401"/>
    </row>
    <row r="333" spans="1:25" s="2" customFormat="1" ht="30.2" customHeight="1" x14ac:dyDescent="0.2">
      <c r="A333" s="331"/>
      <c r="B333" s="331"/>
      <c r="C333" s="410" t="s">
        <v>570</v>
      </c>
      <c r="D333" s="406"/>
      <c r="E333" s="415"/>
      <c r="F333" s="114" t="s">
        <v>561</v>
      </c>
      <c r="G333" s="66">
        <v>5.7</v>
      </c>
      <c r="H333" s="407"/>
      <c r="I333" s="407"/>
      <c r="J333" s="126">
        <v>24.5</v>
      </c>
      <c r="K333" s="117">
        <v>355.6</v>
      </c>
      <c r="L333" s="117">
        <v>15.09</v>
      </c>
      <c r="M333" s="117">
        <v>2015</v>
      </c>
      <c r="N333" s="16">
        <v>2024</v>
      </c>
      <c r="O333" s="16">
        <v>2025</v>
      </c>
      <c r="P333" s="114" t="s">
        <v>564</v>
      </c>
      <c r="Q333" s="114" t="s">
        <v>761</v>
      </c>
      <c r="R333" s="17">
        <f t="shared" si="19"/>
        <v>2040</v>
      </c>
      <c r="S333" s="16" t="s">
        <v>63</v>
      </c>
      <c r="T333" s="16"/>
      <c r="U333" s="17">
        <f t="shared" si="18"/>
        <v>2040</v>
      </c>
      <c r="V333" s="401"/>
      <c r="W333" s="401"/>
      <c r="X333" s="401"/>
      <c r="Y333" s="401"/>
    </row>
    <row r="334" spans="1:25" s="2" customFormat="1" ht="30.2" customHeight="1" x14ac:dyDescent="0.2">
      <c r="A334" s="331"/>
      <c r="B334" s="331"/>
      <c r="C334" s="410"/>
      <c r="D334" s="406"/>
      <c r="E334" s="415"/>
      <c r="F334" s="114" t="s">
        <v>561</v>
      </c>
      <c r="G334" s="66">
        <v>5.7</v>
      </c>
      <c r="H334" s="407"/>
      <c r="I334" s="407"/>
      <c r="J334" s="126">
        <v>0.4</v>
      </c>
      <c r="K334" s="117">
        <v>88.9</v>
      </c>
      <c r="L334" s="117">
        <v>5.49</v>
      </c>
      <c r="M334" s="117">
        <v>2015</v>
      </c>
      <c r="N334" s="16">
        <v>2024</v>
      </c>
      <c r="O334" s="16">
        <v>2025</v>
      </c>
      <c r="P334" s="114" t="s">
        <v>564</v>
      </c>
      <c r="Q334" s="114" t="s">
        <v>761</v>
      </c>
      <c r="R334" s="17">
        <f t="shared" si="19"/>
        <v>2040</v>
      </c>
      <c r="S334" s="16" t="s">
        <v>63</v>
      </c>
      <c r="T334" s="16"/>
      <c r="U334" s="17">
        <f t="shared" si="18"/>
        <v>2040</v>
      </c>
      <c r="V334" s="401"/>
      <c r="W334" s="401"/>
      <c r="X334" s="401"/>
      <c r="Y334" s="401"/>
    </row>
    <row r="335" spans="1:25" s="2" customFormat="1" ht="30.2" customHeight="1" x14ac:dyDescent="0.2">
      <c r="A335" s="331"/>
      <c r="B335" s="331"/>
      <c r="C335" s="410"/>
      <c r="D335" s="406"/>
      <c r="E335" s="415"/>
      <c r="F335" s="114" t="s">
        <v>561</v>
      </c>
      <c r="G335" s="66">
        <v>5.7</v>
      </c>
      <c r="H335" s="407"/>
      <c r="I335" s="407"/>
      <c r="J335" s="126">
        <v>0.5</v>
      </c>
      <c r="K335" s="117">
        <v>60.3</v>
      </c>
      <c r="L335" s="117">
        <v>3.91</v>
      </c>
      <c r="M335" s="117">
        <v>2015</v>
      </c>
      <c r="N335" s="16">
        <v>2024</v>
      </c>
      <c r="O335" s="16">
        <v>2025</v>
      </c>
      <c r="P335" s="114" t="s">
        <v>564</v>
      </c>
      <c r="Q335" s="114" t="s">
        <v>761</v>
      </c>
      <c r="R335" s="17">
        <f t="shared" si="19"/>
        <v>2040</v>
      </c>
      <c r="S335" s="16" t="s">
        <v>63</v>
      </c>
      <c r="T335" s="16"/>
      <c r="U335" s="17">
        <f t="shared" si="18"/>
        <v>2040</v>
      </c>
      <c r="V335" s="401"/>
      <c r="W335" s="401"/>
      <c r="X335" s="401"/>
      <c r="Y335" s="401"/>
    </row>
    <row r="336" spans="1:25" s="2" customFormat="1" ht="30.2" customHeight="1" x14ac:dyDescent="0.2">
      <c r="A336" s="331"/>
      <c r="B336" s="331"/>
      <c r="C336" s="410"/>
      <c r="D336" s="406"/>
      <c r="E336" s="415"/>
      <c r="F336" s="114" t="s">
        <v>561</v>
      </c>
      <c r="G336" s="66">
        <v>5.7</v>
      </c>
      <c r="H336" s="407"/>
      <c r="I336" s="407"/>
      <c r="J336" s="126">
        <v>0.1</v>
      </c>
      <c r="K336" s="117">
        <v>33.4</v>
      </c>
      <c r="L336" s="117">
        <v>3.38</v>
      </c>
      <c r="M336" s="117">
        <v>2015</v>
      </c>
      <c r="N336" s="16">
        <v>2024</v>
      </c>
      <c r="O336" s="16">
        <v>2025</v>
      </c>
      <c r="P336" s="114" t="s">
        <v>564</v>
      </c>
      <c r="Q336" s="114" t="s">
        <v>761</v>
      </c>
      <c r="R336" s="17">
        <f t="shared" si="19"/>
        <v>2040</v>
      </c>
      <c r="S336" s="16" t="s">
        <v>63</v>
      </c>
      <c r="T336" s="16"/>
      <c r="U336" s="17">
        <f t="shared" si="18"/>
        <v>2040</v>
      </c>
      <c r="V336" s="401"/>
      <c r="W336" s="401"/>
      <c r="X336" s="401"/>
      <c r="Y336" s="401"/>
    </row>
    <row r="337" spans="1:25" s="2" customFormat="1" ht="30.2" customHeight="1" x14ac:dyDescent="0.2">
      <c r="A337" s="331"/>
      <c r="B337" s="331"/>
      <c r="C337" s="124" t="s">
        <v>570</v>
      </c>
      <c r="D337" s="125" t="s">
        <v>819</v>
      </c>
      <c r="E337" s="415"/>
      <c r="F337" s="114" t="s">
        <v>561</v>
      </c>
      <c r="G337" s="66">
        <v>5.7</v>
      </c>
      <c r="H337" s="407"/>
      <c r="I337" s="407"/>
      <c r="J337" s="126">
        <v>18.399999999999999</v>
      </c>
      <c r="K337" s="117">
        <v>60.3</v>
      </c>
      <c r="L337" s="117">
        <v>3.91</v>
      </c>
      <c r="M337" s="117">
        <v>2015</v>
      </c>
      <c r="N337" s="16">
        <v>2024</v>
      </c>
      <c r="O337" s="16">
        <v>2025</v>
      </c>
      <c r="P337" s="114" t="s">
        <v>564</v>
      </c>
      <c r="Q337" s="114" t="s">
        <v>767</v>
      </c>
      <c r="R337" s="17">
        <f t="shared" si="19"/>
        <v>2040</v>
      </c>
      <c r="S337" s="16" t="s">
        <v>63</v>
      </c>
      <c r="T337" s="16"/>
      <c r="U337" s="17">
        <f t="shared" si="18"/>
        <v>2040</v>
      </c>
      <c r="V337" s="401"/>
      <c r="W337" s="401"/>
      <c r="X337" s="401"/>
      <c r="Y337" s="401"/>
    </row>
    <row r="338" spans="1:25" s="2" customFormat="1" ht="30.2" customHeight="1" x14ac:dyDescent="0.2">
      <c r="A338" s="331"/>
      <c r="B338" s="331"/>
      <c r="C338" s="413" t="s">
        <v>572</v>
      </c>
      <c r="D338" s="406" t="s">
        <v>820</v>
      </c>
      <c r="E338" s="415"/>
      <c r="F338" s="114" t="s">
        <v>561</v>
      </c>
      <c r="G338" s="66">
        <v>5.7</v>
      </c>
      <c r="H338" s="407"/>
      <c r="I338" s="407"/>
      <c r="J338" s="126">
        <v>12.5</v>
      </c>
      <c r="K338" s="117">
        <v>273.10000000000002</v>
      </c>
      <c r="L338" s="117">
        <v>12.7</v>
      </c>
      <c r="M338" s="117">
        <v>2015</v>
      </c>
      <c r="N338" s="16">
        <v>2024</v>
      </c>
      <c r="O338" s="16">
        <v>2025</v>
      </c>
      <c r="P338" s="114" t="s">
        <v>564</v>
      </c>
      <c r="Q338" s="114" t="s">
        <v>761</v>
      </c>
      <c r="R338" s="17">
        <f t="shared" si="19"/>
        <v>2040</v>
      </c>
      <c r="S338" s="16" t="s">
        <v>63</v>
      </c>
      <c r="T338" s="16"/>
      <c r="U338" s="17">
        <f t="shared" si="18"/>
        <v>2040</v>
      </c>
      <c r="V338" s="401"/>
      <c r="W338" s="401"/>
      <c r="X338" s="401"/>
      <c r="Y338" s="401"/>
    </row>
    <row r="339" spans="1:25" s="2" customFormat="1" ht="30.2" customHeight="1" x14ac:dyDescent="0.2">
      <c r="A339" s="331"/>
      <c r="B339" s="331"/>
      <c r="C339" s="413"/>
      <c r="D339" s="406"/>
      <c r="E339" s="415"/>
      <c r="F339" s="114" t="s">
        <v>561</v>
      </c>
      <c r="G339" s="66">
        <v>5.7</v>
      </c>
      <c r="H339" s="407"/>
      <c r="I339" s="407"/>
      <c r="J339" s="126">
        <v>0.3</v>
      </c>
      <c r="K339" s="117">
        <v>33.4</v>
      </c>
      <c r="L339" s="117">
        <v>3.38</v>
      </c>
      <c r="M339" s="117">
        <v>2015</v>
      </c>
      <c r="N339" s="16">
        <v>2024</v>
      </c>
      <c r="O339" s="16">
        <v>2025</v>
      </c>
      <c r="P339" s="114" t="s">
        <v>564</v>
      </c>
      <c r="Q339" s="114" t="s">
        <v>761</v>
      </c>
      <c r="R339" s="17">
        <f t="shared" si="19"/>
        <v>2040</v>
      </c>
      <c r="S339" s="16" t="s">
        <v>63</v>
      </c>
      <c r="T339" s="16"/>
      <c r="U339" s="17">
        <f t="shared" si="18"/>
        <v>2040</v>
      </c>
      <c r="V339" s="401"/>
      <c r="W339" s="401"/>
      <c r="X339" s="401"/>
      <c r="Y339" s="401"/>
    </row>
    <row r="340" spans="1:25" s="2" customFormat="1" ht="30.2" customHeight="1" x14ac:dyDescent="0.2">
      <c r="A340" s="331">
        <v>35</v>
      </c>
      <c r="B340" s="331" t="s">
        <v>821</v>
      </c>
      <c r="C340" s="413" t="s">
        <v>572</v>
      </c>
      <c r="D340" s="406" t="s">
        <v>822</v>
      </c>
      <c r="E340" s="415" t="s">
        <v>815</v>
      </c>
      <c r="F340" s="114" t="s">
        <v>561</v>
      </c>
      <c r="G340" s="66">
        <v>5.6</v>
      </c>
      <c r="H340" s="407">
        <v>4.76</v>
      </c>
      <c r="I340" s="407">
        <v>250</v>
      </c>
      <c r="J340" s="126">
        <v>6.3</v>
      </c>
      <c r="K340" s="117">
        <v>323.89999999999998</v>
      </c>
      <c r="L340" s="117">
        <v>17.48</v>
      </c>
      <c r="M340" s="117">
        <v>2015</v>
      </c>
      <c r="N340" s="16">
        <v>2021</v>
      </c>
      <c r="O340" s="16">
        <v>2025</v>
      </c>
      <c r="P340" s="114" t="s">
        <v>564</v>
      </c>
      <c r="Q340" s="114" t="s">
        <v>775</v>
      </c>
      <c r="R340" s="17">
        <f t="shared" si="19"/>
        <v>2040</v>
      </c>
      <c r="S340" s="16" t="s">
        <v>63</v>
      </c>
      <c r="T340" s="16"/>
      <c r="U340" s="17">
        <f t="shared" si="18"/>
        <v>2040</v>
      </c>
      <c r="V340" s="401">
        <v>26</v>
      </c>
      <c r="W340" s="401">
        <v>46</v>
      </c>
      <c r="X340" s="401">
        <v>72</v>
      </c>
      <c r="Y340" s="401" t="s">
        <v>7003</v>
      </c>
    </row>
    <row r="341" spans="1:25" s="2" customFormat="1" ht="30.2" customHeight="1" x14ac:dyDescent="0.2">
      <c r="A341" s="331"/>
      <c r="B341" s="331"/>
      <c r="C341" s="413"/>
      <c r="D341" s="406"/>
      <c r="E341" s="415"/>
      <c r="F341" s="114" t="s">
        <v>561</v>
      </c>
      <c r="G341" s="66">
        <v>5.6</v>
      </c>
      <c r="H341" s="407"/>
      <c r="I341" s="407"/>
      <c r="J341" s="126">
        <v>0.1</v>
      </c>
      <c r="K341" s="117">
        <v>88.9</v>
      </c>
      <c r="L341" s="117">
        <v>7.62</v>
      </c>
      <c r="M341" s="117">
        <v>2015</v>
      </c>
      <c r="N341" s="16">
        <v>2021</v>
      </c>
      <c r="O341" s="16">
        <v>2025</v>
      </c>
      <c r="P341" s="114" t="s">
        <v>564</v>
      </c>
      <c r="Q341" s="114" t="s">
        <v>775</v>
      </c>
      <c r="R341" s="17">
        <f t="shared" si="19"/>
        <v>2040</v>
      </c>
      <c r="S341" s="16" t="s">
        <v>63</v>
      </c>
      <c r="T341" s="16"/>
      <c r="U341" s="17">
        <f t="shared" si="18"/>
        <v>2040</v>
      </c>
      <c r="V341" s="401"/>
      <c r="W341" s="401"/>
      <c r="X341" s="401"/>
      <c r="Y341" s="401"/>
    </row>
    <row r="342" spans="1:25" s="2" customFormat="1" ht="30.2" customHeight="1" x14ac:dyDescent="0.2">
      <c r="A342" s="331"/>
      <c r="B342" s="331"/>
      <c r="C342" s="413"/>
      <c r="D342" s="406"/>
      <c r="E342" s="415"/>
      <c r="F342" s="114" t="s">
        <v>561</v>
      </c>
      <c r="G342" s="66">
        <v>5.6</v>
      </c>
      <c r="H342" s="407"/>
      <c r="I342" s="407"/>
      <c r="J342" s="126">
        <v>0.3</v>
      </c>
      <c r="K342" s="117">
        <v>60.3</v>
      </c>
      <c r="L342" s="117">
        <v>8.74</v>
      </c>
      <c r="M342" s="117">
        <v>2015</v>
      </c>
      <c r="N342" s="16">
        <v>2021</v>
      </c>
      <c r="O342" s="16">
        <v>2025</v>
      </c>
      <c r="P342" s="114" t="s">
        <v>564</v>
      </c>
      <c r="Q342" s="114" t="s">
        <v>775</v>
      </c>
      <c r="R342" s="17">
        <f t="shared" si="19"/>
        <v>2040</v>
      </c>
      <c r="S342" s="16" t="s">
        <v>63</v>
      </c>
      <c r="T342" s="16"/>
      <c r="U342" s="17">
        <f t="shared" si="18"/>
        <v>2040</v>
      </c>
      <c r="V342" s="401"/>
      <c r="W342" s="401"/>
      <c r="X342" s="401"/>
      <c r="Y342" s="401"/>
    </row>
    <row r="343" spans="1:25" s="2" customFormat="1" ht="30.2" customHeight="1" x14ac:dyDescent="0.2">
      <c r="A343" s="331"/>
      <c r="B343" s="331"/>
      <c r="C343" s="413"/>
      <c r="D343" s="406"/>
      <c r="E343" s="415"/>
      <c r="F343" s="114" t="s">
        <v>561</v>
      </c>
      <c r="G343" s="66">
        <v>5.6</v>
      </c>
      <c r="H343" s="407"/>
      <c r="I343" s="407"/>
      <c r="J343" s="126">
        <v>0.2</v>
      </c>
      <c r="K343" s="117">
        <v>33.4</v>
      </c>
      <c r="L343" s="117">
        <v>6.35</v>
      </c>
      <c r="M343" s="117">
        <v>2015</v>
      </c>
      <c r="N343" s="16">
        <v>2021</v>
      </c>
      <c r="O343" s="16">
        <v>2025</v>
      </c>
      <c r="P343" s="114" t="s">
        <v>564</v>
      </c>
      <c r="Q343" s="114" t="s">
        <v>775</v>
      </c>
      <c r="R343" s="17">
        <f t="shared" si="19"/>
        <v>2040</v>
      </c>
      <c r="S343" s="16" t="s">
        <v>63</v>
      </c>
      <c r="T343" s="16"/>
      <c r="U343" s="17">
        <f t="shared" si="18"/>
        <v>2040</v>
      </c>
      <c r="V343" s="401"/>
      <c r="W343" s="401"/>
      <c r="X343" s="401"/>
      <c r="Y343" s="401"/>
    </row>
    <row r="344" spans="1:25" s="2" customFormat="1" ht="30.2" customHeight="1" x14ac:dyDescent="0.2">
      <c r="A344" s="331"/>
      <c r="B344" s="331"/>
      <c r="C344" s="413" t="s">
        <v>572</v>
      </c>
      <c r="D344" s="406" t="s">
        <v>823</v>
      </c>
      <c r="E344" s="415"/>
      <c r="F344" s="114" t="s">
        <v>561</v>
      </c>
      <c r="G344" s="66">
        <v>5.6</v>
      </c>
      <c r="H344" s="407"/>
      <c r="I344" s="407"/>
      <c r="J344" s="126">
        <v>2.5</v>
      </c>
      <c r="K344" s="117">
        <v>33.4</v>
      </c>
      <c r="L344" s="117">
        <v>6.35</v>
      </c>
      <c r="M344" s="117">
        <v>2015</v>
      </c>
      <c r="N344" s="16">
        <v>2021</v>
      </c>
      <c r="O344" s="16">
        <v>2025</v>
      </c>
      <c r="P344" s="114" t="s">
        <v>564</v>
      </c>
      <c r="Q344" s="114" t="s">
        <v>775</v>
      </c>
      <c r="R344" s="17">
        <f t="shared" si="19"/>
        <v>2040</v>
      </c>
      <c r="S344" s="16" t="s">
        <v>63</v>
      </c>
      <c r="T344" s="16"/>
      <c r="U344" s="17">
        <f t="shared" si="18"/>
        <v>2040</v>
      </c>
      <c r="V344" s="401"/>
      <c r="W344" s="401"/>
      <c r="X344" s="401"/>
      <c r="Y344" s="401"/>
    </row>
    <row r="345" spans="1:25" s="2" customFormat="1" ht="30.2" customHeight="1" x14ac:dyDescent="0.2">
      <c r="A345" s="331"/>
      <c r="B345" s="331"/>
      <c r="C345" s="413"/>
      <c r="D345" s="406"/>
      <c r="E345" s="415"/>
      <c r="F345" s="114" t="s">
        <v>561</v>
      </c>
      <c r="G345" s="66">
        <v>5.6</v>
      </c>
      <c r="H345" s="407"/>
      <c r="I345" s="407"/>
      <c r="J345" s="126">
        <v>0.1</v>
      </c>
      <c r="K345" s="117">
        <v>21.3</v>
      </c>
      <c r="L345" s="117">
        <v>7.47</v>
      </c>
      <c r="M345" s="117">
        <v>2015</v>
      </c>
      <c r="N345" s="16">
        <v>2021</v>
      </c>
      <c r="O345" s="16">
        <v>2025</v>
      </c>
      <c r="P345" s="114" t="s">
        <v>564</v>
      </c>
      <c r="Q345" s="114" t="s">
        <v>775</v>
      </c>
      <c r="R345" s="17">
        <f t="shared" si="19"/>
        <v>2040</v>
      </c>
      <c r="S345" s="16" t="s">
        <v>63</v>
      </c>
      <c r="T345" s="16"/>
      <c r="U345" s="17">
        <f t="shared" si="18"/>
        <v>2040</v>
      </c>
      <c r="V345" s="401"/>
      <c r="W345" s="401"/>
      <c r="X345" s="401"/>
      <c r="Y345" s="401"/>
    </row>
    <row r="346" spans="1:25" s="2" customFormat="1" ht="30.2" customHeight="1" x14ac:dyDescent="0.2">
      <c r="A346" s="406">
        <v>36</v>
      </c>
      <c r="B346" s="406" t="s">
        <v>825</v>
      </c>
      <c r="C346" s="413" t="s">
        <v>573</v>
      </c>
      <c r="D346" s="406" t="s">
        <v>826</v>
      </c>
      <c r="E346" s="415" t="s">
        <v>824</v>
      </c>
      <c r="F346" s="114" t="s">
        <v>709</v>
      </c>
      <c r="G346" s="66">
        <v>0.45</v>
      </c>
      <c r="H346" s="416">
        <v>0.14000000000000001</v>
      </c>
      <c r="I346" s="416">
        <v>204</v>
      </c>
      <c r="J346" s="126">
        <v>1.2</v>
      </c>
      <c r="K346" s="117">
        <v>159</v>
      </c>
      <c r="L346" s="117">
        <v>6</v>
      </c>
      <c r="M346" s="117">
        <v>2015</v>
      </c>
      <c r="N346" s="16">
        <v>2023</v>
      </c>
      <c r="O346" s="16">
        <v>2025</v>
      </c>
      <c r="P346" s="114" t="s">
        <v>564</v>
      </c>
      <c r="Q346" s="118" t="s">
        <v>257</v>
      </c>
      <c r="R346" s="17">
        <f t="shared" si="19"/>
        <v>2040</v>
      </c>
      <c r="S346" s="16" t="s">
        <v>63</v>
      </c>
      <c r="T346" s="16"/>
      <c r="U346" s="17">
        <f t="shared" si="18"/>
        <v>2040</v>
      </c>
      <c r="V346" s="402">
        <v>5</v>
      </c>
      <c r="W346" s="402">
        <v>1</v>
      </c>
      <c r="X346" s="402">
        <v>6</v>
      </c>
      <c r="Y346" s="402" t="s">
        <v>7003</v>
      </c>
    </row>
    <row r="347" spans="1:25" s="2" customFormat="1" ht="30.2" customHeight="1" x14ac:dyDescent="0.2">
      <c r="A347" s="406"/>
      <c r="B347" s="406"/>
      <c r="C347" s="413"/>
      <c r="D347" s="406"/>
      <c r="E347" s="415"/>
      <c r="F347" s="114" t="s">
        <v>709</v>
      </c>
      <c r="G347" s="66">
        <v>0.45</v>
      </c>
      <c r="H347" s="416"/>
      <c r="I347" s="416"/>
      <c r="J347" s="126">
        <v>0.2</v>
      </c>
      <c r="K347" s="117">
        <v>57</v>
      </c>
      <c r="L347" s="117">
        <v>5</v>
      </c>
      <c r="M347" s="117">
        <v>2015</v>
      </c>
      <c r="N347" s="16">
        <v>2023</v>
      </c>
      <c r="O347" s="16">
        <v>2025</v>
      </c>
      <c r="P347" s="114" t="s">
        <v>564</v>
      </c>
      <c r="Q347" s="118" t="s">
        <v>257</v>
      </c>
      <c r="R347" s="17">
        <f t="shared" si="19"/>
        <v>2040</v>
      </c>
      <c r="S347" s="16" t="s">
        <v>63</v>
      </c>
      <c r="T347" s="16"/>
      <c r="U347" s="17">
        <f t="shared" si="18"/>
        <v>2040</v>
      </c>
      <c r="V347" s="402"/>
      <c r="W347" s="402"/>
      <c r="X347" s="402"/>
      <c r="Y347" s="402"/>
    </row>
    <row r="348" spans="1:25" s="2" customFormat="1" ht="30.2" customHeight="1" x14ac:dyDescent="0.2">
      <c r="A348" s="406"/>
      <c r="B348" s="406"/>
      <c r="C348" s="413" t="s">
        <v>573</v>
      </c>
      <c r="D348" s="406" t="s">
        <v>827</v>
      </c>
      <c r="E348" s="415"/>
      <c r="F348" s="114" t="s">
        <v>709</v>
      </c>
      <c r="G348" s="66">
        <v>0.45</v>
      </c>
      <c r="H348" s="416"/>
      <c r="I348" s="416"/>
      <c r="J348" s="126">
        <v>1.2</v>
      </c>
      <c r="K348" s="117">
        <v>159</v>
      </c>
      <c r="L348" s="117">
        <v>6</v>
      </c>
      <c r="M348" s="117">
        <v>2015</v>
      </c>
      <c r="N348" s="16">
        <v>2023</v>
      </c>
      <c r="O348" s="16">
        <v>2025</v>
      </c>
      <c r="P348" s="114" t="s">
        <v>564</v>
      </c>
      <c r="Q348" s="118" t="s">
        <v>257</v>
      </c>
      <c r="R348" s="17">
        <f t="shared" si="19"/>
        <v>2040</v>
      </c>
      <c r="S348" s="16" t="s">
        <v>63</v>
      </c>
      <c r="T348" s="16"/>
      <c r="U348" s="17">
        <f t="shared" si="18"/>
        <v>2040</v>
      </c>
      <c r="V348" s="402"/>
      <c r="W348" s="402"/>
      <c r="X348" s="402"/>
      <c r="Y348" s="402"/>
    </row>
    <row r="349" spans="1:25" s="2" customFormat="1" ht="30.2" customHeight="1" x14ac:dyDescent="0.2">
      <c r="A349" s="406"/>
      <c r="B349" s="406"/>
      <c r="C349" s="413"/>
      <c r="D349" s="406"/>
      <c r="E349" s="415"/>
      <c r="F349" s="114" t="s">
        <v>709</v>
      </c>
      <c r="G349" s="66">
        <v>0.45</v>
      </c>
      <c r="H349" s="416"/>
      <c r="I349" s="416"/>
      <c r="J349" s="126">
        <v>0.2</v>
      </c>
      <c r="K349" s="117">
        <v>57</v>
      </c>
      <c r="L349" s="117">
        <v>5</v>
      </c>
      <c r="M349" s="117">
        <v>2015</v>
      </c>
      <c r="N349" s="16">
        <v>2023</v>
      </c>
      <c r="O349" s="16">
        <v>2025</v>
      </c>
      <c r="P349" s="114" t="s">
        <v>564</v>
      </c>
      <c r="Q349" s="118" t="s">
        <v>257</v>
      </c>
      <c r="R349" s="17">
        <f t="shared" si="19"/>
        <v>2040</v>
      </c>
      <c r="S349" s="16" t="s">
        <v>63</v>
      </c>
      <c r="T349" s="16"/>
      <c r="U349" s="17">
        <f t="shared" si="18"/>
        <v>2040</v>
      </c>
      <c r="V349" s="402"/>
      <c r="W349" s="402"/>
      <c r="X349" s="402"/>
      <c r="Y349" s="402"/>
    </row>
    <row r="350" spans="1:25" s="2" customFormat="1" ht="30.2" customHeight="1" x14ac:dyDescent="0.2">
      <c r="A350" s="406"/>
      <c r="B350" s="406"/>
      <c r="C350" s="413" t="s">
        <v>573</v>
      </c>
      <c r="D350" s="406" t="s">
        <v>828</v>
      </c>
      <c r="E350" s="415"/>
      <c r="F350" s="114" t="s">
        <v>709</v>
      </c>
      <c r="G350" s="66">
        <v>0.45</v>
      </c>
      <c r="H350" s="416"/>
      <c r="I350" s="416"/>
      <c r="J350" s="126">
        <v>1.5</v>
      </c>
      <c r="K350" s="117">
        <v>57</v>
      </c>
      <c r="L350" s="117">
        <v>5</v>
      </c>
      <c r="M350" s="117">
        <v>2015</v>
      </c>
      <c r="N350" s="16">
        <v>2023</v>
      </c>
      <c r="O350" s="16">
        <v>2025</v>
      </c>
      <c r="P350" s="114" t="s">
        <v>564</v>
      </c>
      <c r="Q350" s="118" t="s">
        <v>257</v>
      </c>
      <c r="R350" s="17">
        <f t="shared" si="19"/>
        <v>2040</v>
      </c>
      <c r="S350" s="16" t="s">
        <v>63</v>
      </c>
      <c r="T350" s="16"/>
      <c r="U350" s="17">
        <f t="shared" si="18"/>
        <v>2040</v>
      </c>
      <c r="V350" s="402"/>
      <c r="W350" s="402"/>
      <c r="X350" s="402"/>
      <c r="Y350" s="402"/>
    </row>
    <row r="351" spans="1:25" s="2" customFormat="1" ht="30.2" customHeight="1" x14ac:dyDescent="0.2">
      <c r="A351" s="406"/>
      <c r="B351" s="406"/>
      <c r="C351" s="413"/>
      <c r="D351" s="406"/>
      <c r="E351" s="415"/>
      <c r="F351" s="114" t="s">
        <v>709</v>
      </c>
      <c r="G351" s="66">
        <v>0.45</v>
      </c>
      <c r="H351" s="416"/>
      <c r="I351" s="416"/>
      <c r="J351" s="126">
        <v>2.2999999999999998</v>
      </c>
      <c r="K351" s="117">
        <v>32</v>
      </c>
      <c r="L351" s="117">
        <v>4</v>
      </c>
      <c r="M351" s="117">
        <v>2015</v>
      </c>
      <c r="N351" s="16">
        <v>2023</v>
      </c>
      <c r="O351" s="16">
        <v>2025</v>
      </c>
      <c r="P351" s="114" t="s">
        <v>564</v>
      </c>
      <c r="Q351" s="118" t="s">
        <v>257</v>
      </c>
      <c r="R351" s="17">
        <f t="shared" si="19"/>
        <v>2040</v>
      </c>
      <c r="S351" s="16" t="s">
        <v>63</v>
      </c>
      <c r="T351" s="16"/>
      <c r="U351" s="17">
        <f t="shared" si="18"/>
        <v>2040</v>
      </c>
      <c r="V351" s="402"/>
      <c r="W351" s="402"/>
      <c r="X351" s="402"/>
      <c r="Y351" s="402"/>
    </row>
    <row r="352" spans="1:25" s="2" customFormat="1" ht="30.2" customHeight="1" x14ac:dyDescent="0.2">
      <c r="A352" s="406"/>
      <c r="B352" s="406"/>
      <c r="C352" s="120" t="s">
        <v>573</v>
      </c>
      <c r="D352" s="125" t="s">
        <v>829</v>
      </c>
      <c r="E352" s="415"/>
      <c r="F352" s="114" t="s">
        <v>709</v>
      </c>
      <c r="G352" s="66">
        <v>0.45</v>
      </c>
      <c r="H352" s="416"/>
      <c r="I352" s="416"/>
      <c r="J352" s="126">
        <v>1.4</v>
      </c>
      <c r="K352" s="117">
        <v>57</v>
      </c>
      <c r="L352" s="117">
        <v>5</v>
      </c>
      <c r="M352" s="117">
        <v>2015</v>
      </c>
      <c r="N352" s="16">
        <v>2023</v>
      </c>
      <c r="O352" s="16">
        <v>2025</v>
      </c>
      <c r="P352" s="114" t="s">
        <v>564</v>
      </c>
      <c r="Q352" s="118" t="s">
        <v>257</v>
      </c>
      <c r="R352" s="17">
        <f t="shared" si="19"/>
        <v>2040</v>
      </c>
      <c r="S352" s="16" t="s">
        <v>63</v>
      </c>
      <c r="T352" s="16"/>
      <c r="U352" s="17">
        <f t="shared" si="18"/>
        <v>2040</v>
      </c>
      <c r="V352" s="402"/>
      <c r="W352" s="402"/>
      <c r="X352" s="402"/>
      <c r="Y352" s="402"/>
    </row>
    <row r="353" spans="1:25" s="2" customFormat="1" ht="30.2" customHeight="1" x14ac:dyDescent="0.2">
      <c r="A353" s="406"/>
      <c r="B353" s="406"/>
      <c r="C353" s="120" t="s">
        <v>573</v>
      </c>
      <c r="D353" s="125" t="s">
        <v>829</v>
      </c>
      <c r="E353" s="113" t="s">
        <v>830</v>
      </c>
      <c r="F353" s="114" t="s">
        <v>709</v>
      </c>
      <c r="G353" s="66">
        <v>0.45</v>
      </c>
      <c r="H353" s="416"/>
      <c r="I353" s="416"/>
      <c r="J353" s="126">
        <v>2.2999999999999998</v>
      </c>
      <c r="K353" s="117">
        <v>32</v>
      </c>
      <c r="L353" s="117">
        <v>4</v>
      </c>
      <c r="M353" s="117">
        <v>2015</v>
      </c>
      <c r="N353" s="16">
        <v>2023</v>
      </c>
      <c r="O353" s="16">
        <v>2025</v>
      </c>
      <c r="P353" s="114" t="s">
        <v>564</v>
      </c>
      <c r="Q353" s="118" t="s">
        <v>257</v>
      </c>
      <c r="R353" s="17">
        <f t="shared" si="19"/>
        <v>2040</v>
      </c>
      <c r="S353" s="16" t="s">
        <v>63</v>
      </c>
      <c r="T353" s="16"/>
      <c r="U353" s="17">
        <f t="shared" si="18"/>
        <v>2040</v>
      </c>
      <c r="V353" s="402"/>
      <c r="W353" s="402"/>
      <c r="X353" s="402"/>
      <c r="Y353" s="402"/>
    </row>
    <row r="354" spans="1:25" s="2" customFormat="1" ht="30.2" customHeight="1" x14ac:dyDescent="0.2">
      <c r="A354" s="331">
        <v>37</v>
      </c>
      <c r="B354" s="331" t="s">
        <v>831</v>
      </c>
      <c r="C354" s="413" t="s">
        <v>573</v>
      </c>
      <c r="D354" s="406" t="s">
        <v>832</v>
      </c>
      <c r="E354" s="415" t="s">
        <v>824</v>
      </c>
      <c r="F354" s="114" t="s">
        <v>709</v>
      </c>
      <c r="G354" s="66">
        <v>3.5</v>
      </c>
      <c r="H354" s="407">
        <v>1.67</v>
      </c>
      <c r="I354" s="414">
        <v>210</v>
      </c>
      <c r="J354" s="126">
        <v>24.2</v>
      </c>
      <c r="K354" s="117">
        <v>108</v>
      </c>
      <c r="L354" s="117">
        <v>5</v>
      </c>
      <c r="M354" s="117">
        <v>2015</v>
      </c>
      <c r="N354" s="16">
        <v>2024</v>
      </c>
      <c r="O354" s="16">
        <v>2025</v>
      </c>
      <c r="P354" s="114" t="s">
        <v>564</v>
      </c>
      <c r="Q354" s="118" t="s">
        <v>257</v>
      </c>
      <c r="R354" s="17">
        <f t="shared" si="19"/>
        <v>2040</v>
      </c>
      <c r="S354" s="16" t="s">
        <v>63</v>
      </c>
      <c r="T354" s="16"/>
      <c r="U354" s="17">
        <f t="shared" si="18"/>
        <v>2040</v>
      </c>
      <c r="V354" s="401">
        <v>7</v>
      </c>
      <c r="W354" s="401">
        <v>2</v>
      </c>
      <c r="X354" s="401">
        <v>9</v>
      </c>
      <c r="Y354" s="401" t="s">
        <v>7003</v>
      </c>
    </row>
    <row r="355" spans="1:25" s="2" customFormat="1" ht="30.2" customHeight="1" x14ac:dyDescent="0.2">
      <c r="A355" s="331"/>
      <c r="B355" s="331"/>
      <c r="C355" s="413"/>
      <c r="D355" s="406"/>
      <c r="E355" s="415"/>
      <c r="F355" s="114" t="s">
        <v>709</v>
      </c>
      <c r="G355" s="66">
        <v>3.5</v>
      </c>
      <c r="H355" s="407"/>
      <c r="I355" s="414"/>
      <c r="J355" s="126">
        <v>12.1</v>
      </c>
      <c r="K355" s="117">
        <v>89</v>
      </c>
      <c r="L355" s="117">
        <v>5</v>
      </c>
      <c r="M355" s="117">
        <v>2015</v>
      </c>
      <c r="N355" s="16">
        <v>2024</v>
      </c>
      <c r="O355" s="16">
        <v>2025</v>
      </c>
      <c r="P355" s="114" t="s">
        <v>564</v>
      </c>
      <c r="Q355" s="118" t="s">
        <v>257</v>
      </c>
      <c r="R355" s="17">
        <f t="shared" si="19"/>
        <v>2040</v>
      </c>
      <c r="S355" s="16" t="s">
        <v>63</v>
      </c>
      <c r="T355" s="16"/>
      <c r="U355" s="17">
        <f t="shared" si="18"/>
        <v>2040</v>
      </c>
      <c r="V355" s="401"/>
      <c r="W355" s="401"/>
      <c r="X355" s="401"/>
      <c r="Y355" s="401"/>
    </row>
    <row r="356" spans="1:25" s="2" customFormat="1" ht="30.2" customHeight="1" x14ac:dyDescent="0.2">
      <c r="A356" s="331"/>
      <c r="B356" s="331"/>
      <c r="C356" s="413"/>
      <c r="D356" s="406"/>
      <c r="E356" s="415"/>
      <c r="F356" s="114" t="s">
        <v>709</v>
      </c>
      <c r="G356" s="66">
        <v>3.5</v>
      </c>
      <c r="H356" s="407"/>
      <c r="I356" s="414"/>
      <c r="J356" s="126">
        <v>1.1000000000000001</v>
      </c>
      <c r="K356" s="117">
        <v>57</v>
      </c>
      <c r="L356" s="117">
        <v>5</v>
      </c>
      <c r="M356" s="117">
        <v>2015</v>
      </c>
      <c r="N356" s="16">
        <v>2024</v>
      </c>
      <c r="O356" s="16">
        <v>2025</v>
      </c>
      <c r="P356" s="114" t="s">
        <v>564</v>
      </c>
      <c r="Q356" s="118" t="s">
        <v>257</v>
      </c>
      <c r="R356" s="17">
        <f t="shared" si="19"/>
        <v>2040</v>
      </c>
      <c r="S356" s="16" t="s">
        <v>63</v>
      </c>
      <c r="T356" s="16"/>
      <c r="U356" s="17">
        <f t="shared" si="18"/>
        <v>2040</v>
      </c>
      <c r="V356" s="401"/>
      <c r="W356" s="401"/>
      <c r="X356" s="401"/>
      <c r="Y356" s="401"/>
    </row>
    <row r="357" spans="1:25" s="2" customFormat="1" ht="30.2" customHeight="1" x14ac:dyDescent="0.2">
      <c r="A357" s="331"/>
      <c r="B357" s="331"/>
      <c r="C357" s="413"/>
      <c r="D357" s="406"/>
      <c r="E357" s="415"/>
      <c r="F357" s="114" t="s">
        <v>709</v>
      </c>
      <c r="G357" s="66">
        <v>3.5</v>
      </c>
      <c r="H357" s="407"/>
      <c r="I357" s="414"/>
      <c r="J357" s="126">
        <v>2.5</v>
      </c>
      <c r="K357" s="117">
        <v>32</v>
      </c>
      <c r="L357" s="117">
        <v>4</v>
      </c>
      <c r="M357" s="117">
        <v>2015</v>
      </c>
      <c r="N357" s="16">
        <v>2024</v>
      </c>
      <c r="O357" s="16">
        <v>2025</v>
      </c>
      <c r="P357" s="114" t="s">
        <v>564</v>
      </c>
      <c r="Q357" s="118" t="s">
        <v>257</v>
      </c>
      <c r="R357" s="17">
        <f t="shared" si="19"/>
        <v>2040</v>
      </c>
      <c r="S357" s="16" t="s">
        <v>63</v>
      </c>
      <c r="T357" s="16"/>
      <c r="U357" s="17">
        <f t="shared" si="18"/>
        <v>2040</v>
      </c>
      <c r="V357" s="401"/>
      <c r="W357" s="401"/>
      <c r="X357" s="401"/>
      <c r="Y357" s="401"/>
    </row>
    <row r="358" spans="1:25" s="2" customFormat="1" ht="30.2" customHeight="1" x14ac:dyDescent="0.2">
      <c r="A358" s="331"/>
      <c r="B358" s="331"/>
      <c r="C358" s="413"/>
      <c r="D358" s="406"/>
      <c r="E358" s="415"/>
      <c r="F358" s="114" t="s">
        <v>709</v>
      </c>
      <c r="G358" s="66">
        <v>3.5</v>
      </c>
      <c r="H358" s="407"/>
      <c r="I358" s="414"/>
      <c r="J358" s="126">
        <v>0.2</v>
      </c>
      <c r="K358" s="117">
        <v>18</v>
      </c>
      <c r="L358" s="117">
        <v>4</v>
      </c>
      <c r="M358" s="117">
        <v>2015</v>
      </c>
      <c r="N358" s="16">
        <v>2024</v>
      </c>
      <c r="O358" s="16">
        <v>2025</v>
      </c>
      <c r="P358" s="114" t="s">
        <v>564</v>
      </c>
      <c r="Q358" s="118" t="s">
        <v>257</v>
      </c>
      <c r="R358" s="17">
        <f t="shared" si="19"/>
        <v>2040</v>
      </c>
      <c r="S358" s="16" t="s">
        <v>63</v>
      </c>
      <c r="T358" s="16"/>
      <c r="U358" s="17">
        <f t="shared" ref="U358:U396" si="20">IFERROR(IF(S358="",R358,S358+T358),R358)</f>
        <v>2040</v>
      </c>
      <c r="V358" s="401"/>
      <c r="W358" s="401"/>
      <c r="X358" s="401"/>
      <c r="Y358" s="401"/>
    </row>
    <row r="359" spans="1:25" s="2" customFormat="1" ht="30.2" customHeight="1" x14ac:dyDescent="0.2">
      <c r="A359" s="331"/>
      <c r="B359" s="331"/>
      <c r="C359" s="120" t="s">
        <v>573</v>
      </c>
      <c r="D359" s="125" t="s">
        <v>833</v>
      </c>
      <c r="E359" s="415"/>
      <c r="F359" s="114" t="s">
        <v>709</v>
      </c>
      <c r="G359" s="66">
        <v>3.5</v>
      </c>
      <c r="H359" s="407"/>
      <c r="I359" s="414"/>
      <c r="J359" s="126">
        <v>12</v>
      </c>
      <c r="K359" s="117">
        <v>14</v>
      </c>
      <c r="L359" s="117">
        <v>2</v>
      </c>
      <c r="M359" s="117">
        <v>2015</v>
      </c>
      <c r="N359" s="16">
        <v>2024</v>
      </c>
      <c r="O359" s="16">
        <v>2025</v>
      </c>
      <c r="P359" s="114" t="s">
        <v>564</v>
      </c>
      <c r="Q359" s="118" t="s">
        <v>834</v>
      </c>
      <c r="R359" s="17">
        <f t="shared" si="19"/>
        <v>2040</v>
      </c>
      <c r="S359" s="16" t="s">
        <v>63</v>
      </c>
      <c r="T359" s="16"/>
      <c r="U359" s="17">
        <f t="shared" si="20"/>
        <v>2040</v>
      </c>
      <c r="V359" s="401"/>
      <c r="W359" s="401"/>
      <c r="X359" s="401"/>
      <c r="Y359" s="401"/>
    </row>
    <row r="360" spans="1:25" s="2" customFormat="1" ht="30.2" customHeight="1" x14ac:dyDescent="0.2">
      <c r="A360" s="331"/>
      <c r="B360" s="331"/>
      <c r="C360" s="119" t="s">
        <v>835</v>
      </c>
      <c r="D360" s="406" t="s">
        <v>836</v>
      </c>
      <c r="E360" s="415"/>
      <c r="F360" s="114" t="s">
        <v>709</v>
      </c>
      <c r="G360" s="66">
        <v>3.5</v>
      </c>
      <c r="H360" s="407"/>
      <c r="I360" s="414"/>
      <c r="J360" s="126">
        <v>4.4000000000000004</v>
      </c>
      <c r="K360" s="117">
        <v>57</v>
      </c>
      <c r="L360" s="117">
        <v>5</v>
      </c>
      <c r="M360" s="117">
        <v>2015</v>
      </c>
      <c r="N360" s="16">
        <v>2024</v>
      </c>
      <c r="O360" s="16">
        <v>2025</v>
      </c>
      <c r="P360" s="114" t="s">
        <v>564</v>
      </c>
      <c r="Q360" s="118" t="s">
        <v>257</v>
      </c>
      <c r="R360" s="17">
        <f t="shared" si="19"/>
        <v>2040</v>
      </c>
      <c r="S360" s="16" t="s">
        <v>63</v>
      </c>
      <c r="T360" s="16"/>
      <c r="U360" s="17">
        <f t="shared" si="20"/>
        <v>2040</v>
      </c>
      <c r="V360" s="401"/>
      <c r="W360" s="401"/>
      <c r="X360" s="401"/>
      <c r="Y360" s="401"/>
    </row>
    <row r="361" spans="1:25" s="2" customFormat="1" ht="30.2" customHeight="1" x14ac:dyDescent="0.2">
      <c r="A361" s="331"/>
      <c r="B361" s="331"/>
      <c r="C361" s="119" t="s">
        <v>565</v>
      </c>
      <c r="D361" s="406"/>
      <c r="E361" s="415"/>
      <c r="F361" s="114" t="s">
        <v>709</v>
      </c>
      <c r="G361" s="66">
        <v>3.5</v>
      </c>
      <c r="H361" s="407"/>
      <c r="I361" s="414"/>
      <c r="J361" s="126">
        <v>59.7</v>
      </c>
      <c r="K361" s="117">
        <v>57</v>
      </c>
      <c r="L361" s="117">
        <v>5</v>
      </c>
      <c r="M361" s="117">
        <v>2015</v>
      </c>
      <c r="N361" s="16">
        <v>2024</v>
      </c>
      <c r="O361" s="16">
        <v>2025</v>
      </c>
      <c r="P361" s="114" t="s">
        <v>564</v>
      </c>
      <c r="Q361" s="118" t="s">
        <v>257</v>
      </c>
      <c r="R361" s="17">
        <f t="shared" si="19"/>
        <v>2040</v>
      </c>
      <c r="S361" s="16" t="s">
        <v>63</v>
      </c>
      <c r="T361" s="16"/>
      <c r="U361" s="17">
        <f t="shared" si="20"/>
        <v>2040</v>
      </c>
      <c r="V361" s="401"/>
      <c r="W361" s="401"/>
      <c r="X361" s="401"/>
      <c r="Y361" s="401"/>
    </row>
    <row r="362" spans="1:25" s="2" customFormat="1" ht="30.2" customHeight="1" x14ac:dyDescent="0.2">
      <c r="A362" s="331"/>
      <c r="B362" s="331"/>
      <c r="C362" s="119" t="s">
        <v>573</v>
      </c>
      <c r="D362" s="406"/>
      <c r="E362" s="415"/>
      <c r="F362" s="114" t="s">
        <v>709</v>
      </c>
      <c r="G362" s="66">
        <v>3.5</v>
      </c>
      <c r="H362" s="407"/>
      <c r="I362" s="414"/>
      <c r="J362" s="126">
        <v>19.8</v>
      </c>
      <c r="K362" s="117">
        <v>57</v>
      </c>
      <c r="L362" s="117">
        <v>5</v>
      </c>
      <c r="M362" s="117">
        <v>2015</v>
      </c>
      <c r="N362" s="16">
        <v>2024</v>
      </c>
      <c r="O362" s="16">
        <v>2025</v>
      </c>
      <c r="P362" s="114" t="s">
        <v>564</v>
      </c>
      <c r="Q362" s="118" t="s">
        <v>257</v>
      </c>
      <c r="R362" s="17">
        <f t="shared" si="19"/>
        <v>2040</v>
      </c>
      <c r="S362" s="16" t="s">
        <v>63</v>
      </c>
      <c r="T362" s="16"/>
      <c r="U362" s="17">
        <f t="shared" si="20"/>
        <v>2040</v>
      </c>
      <c r="V362" s="401"/>
      <c r="W362" s="401"/>
      <c r="X362" s="401"/>
      <c r="Y362" s="401"/>
    </row>
    <row r="363" spans="1:25" s="2" customFormat="1" ht="30.2" customHeight="1" x14ac:dyDescent="0.2">
      <c r="A363" s="331"/>
      <c r="B363" s="331"/>
      <c r="C363" s="413" t="s">
        <v>573</v>
      </c>
      <c r="D363" s="406" t="s">
        <v>837</v>
      </c>
      <c r="E363" s="415"/>
      <c r="F363" s="114" t="s">
        <v>709</v>
      </c>
      <c r="G363" s="66">
        <v>3.5</v>
      </c>
      <c r="H363" s="407"/>
      <c r="I363" s="414"/>
      <c r="J363" s="126">
        <v>0.6</v>
      </c>
      <c r="K363" s="117">
        <v>89</v>
      </c>
      <c r="L363" s="117">
        <v>5</v>
      </c>
      <c r="M363" s="117">
        <v>2015</v>
      </c>
      <c r="N363" s="16">
        <v>2024</v>
      </c>
      <c r="O363" s="16">
        <v>2025</v>
      </c>
      <c r="P363" s="114" t="s">
        <v>564</v>
      </c>
      <c r="Q363" s="118" t="s">
        <v>257</v>
      </c>
      <c r="R363" s="17">
        <f t="shared" si="19"/>
        <v>2040</v>
      </c>
      <c r="S363" s="16" t="s">
        <v>63</v>
      </c>
      <c r="T363" s="16"/>
      <c r="U363" s="17">
        <f t="shared" si="20"/>
        <v>2040</v>
      </c>
      <c r="V363" s="401"/>
      <c r="W363" s="401"/>
      <c r="X363" s="401"/>
      <c r="Y363" s="401"/>
    </row>
    <row r="364" spans="1:25" s="2" customFormat="1" ht="30.2" customHeight="1" x14ac:dyDescent="0.2">
      <c r="A364" s="331"/>
      <c r="B364" s="331"/>
      <c r="C364" s="413"/>
      <c r="D364" s="406"/>
      <c r="E364" s="415"/>
      <c r="F364" s="114" t="s">
        <v>709</v>
      </c>
      <c r="G364" s="66">
        <v>3.5</v>
      </c>
      <c r="H364" s="407"/>
      <c r="I364" s="414"/>
      <c r="J364" s="126">
        <v>1.3</v>
      </c>
      <c r="K364" s="117">
        <v>57</v>
      </c>
      <c r="L364" s="117">
        <v>5</v>
      </c>
      <c r="M364" s="117">
        <v>2015</v>
      </c>
      <c r="N364" s="16">
        <v>2024</v>
      </c>
      <c r="O364" s="16">
        <v>2025</v>
      </c>
      <c r="P364" s="114" t="s">
        <v>564</v>
      </c>
      <c r="Q364" s="118" t="s">
        <v>257</v>
      </c>
      <c r="R364" s="17">
        <f t="shared" si="19"/>
        <v>2040</v>
      </c>
      <c r="S364" s="16" t="s">
        <v>63</v>
      </c>
      <c r="T364" s="16"/>
      <c r="U364" s="17">
        <f t="shared" si="20"/>
        <v>2040</v>
      </c>
      <c r="V364" s="401"/>
      <c r="W364" s="401"/>
      <c r="X364" s="401"/>
      <c r="Y364" s="401"/>
    </row>
    <row r="365" spans="1:25" s="2" customFormat="1" ht="30.2" customHeight="1" x14ac:dyDescent="0.2">
      <c r="A365" s="406">
        <v>38</v>
      </c>
      <c r="B365" s="406" t="s">
        <v>838</v>
      </c>
      <c r="C365" s="411" t="s">
        <v>566</v>
      </c>
      <c r="D365" s="406" t="s">
        <v>839</v>
      </c>
      <c r="E365" s="415" t="s">
        <v>840</v>
      </c>
      <c r="F365" s="114" t="s">
        <v>62</v>
      </c>
      <c r="G365" s="66">
        <v>0.45</v>
      </c>
      <c r="H365" s="407">
        <v>0.15</v>
      </c>
      <c r="I365" s="414">
        <v>241</v>
      </c>
      <c r="J365" s="126">
        <v>5.0999999999999996</v>
      </c>
      <c r="K365" s="117">
        <v>219</v>
      </c>
      <c r="L365" s="117">
        <v>6</v>
      </c>
      <c r="M365" s="117">
        <v>2015</v>
      </c>
      <c r="N365" s="16">
        <v>2021</v>
      </c>
      <c r="O365" s="16">
        <v>2025</v>
      </c>
      <c r="P365" s="114" t="s">
        <v>564</v>
      </c>
      <c r="Q365" s="118" t="s">
        <v>257</v>
      </c>
      <c r="R365" s="17">
        <f t="shared" si="19"/>
        <v>2040</v>
      </c>
      <c r="S365" s="16" t="s">
        <v>63</v>
      </c>
      <c r="T365" s="16"/>
      <c r="U365" s="17">
        <f t="shared" si="20"/>
        <v>2040</v>
      </c>
      <c r="V365" s="402">
        <v>85</v>
      </c>
      <c r="W365" s="402">
        <v>151</v>
      </c>
      <c r="X365" s="402">
        <v>236</v>
      </c>
      <c r="Y365" s="402" t="s">
        <v>7003</v>
      </c>
    </row>
    <row r="366" spans="1:25" s="2" customFormat="1" ht="30.2" customHeight="1" x14ac:dyDescent="0.2">
      <c r="A366" s="406"/>
      <c r="B366" s="406"/>
      <c r="C366" s="411"/>
      <c r="D366" s="406"/>
      <c r="E366" s="415"/>
      <c r="F366" s="114" t="s">
        <v>62</v>
      </c>
      <c r="G366" s="66">
        <v>0.45</v>
      </c>
      <c r="H366" s="407"/>
      <c r="I366" s="414"/>
      <c r="J366" s="126">
        <v>3.6</v>
      </c>
      <c r="K366" s="117">
        <v>89</v>
      </c>
      <c r="L366" s="117">
        <v>5</v>
      </c>
      <c r="M366" s="117">
        <v>2015</v>
      </c>
      <c r="N366" s="16">
        <v>2021</v>
      </c>
      <c r="O366" s="16">
        <v>2025</v>
      </c>
      <c r="P366" s="114" t="s">
        <v>564</v>
      </c>
      <c r="Q366" s="118" t="s">
        <v>257</v>
      </c>
      <c r="R366" s="17">
        <f t="shared" si="19"/>
        <v>2040</v>
      </c>
      <c r="S366" s="16" t="s">
        <v>63</v>
      </c>
      <c r="T366" s="16"/>
      <c r="U366" s="17">
        <f t="shared" si="20"/>
        <v>2040</v>
      </c>
      <c r="V366" s="402"/>
      <c r="W366" s="402"/>
      <c r="X366" s="402"/>
      <c r="Y366" s="402"/>
    </row>
    <row r="367" spans="1:25" s="2" customFormat="1" ht="30.2" customHeight="1" x14ac:dyDescent="0.2">
      <c r="A367" s="406"/>
      <c r="B367" s="406"/>
      <c r="C367" s="411"/>
      <c r="D367" s="406"/>
      <c r="E367" s="415"/>
      <c r="F367" s="114" t="s">
        <v>62</v>
      </c>
      <c r="G367" s="66">
        <v>0.45</v>
      </c>
      <c r="H367" s="407"/>
      <c r="I367" s="414"/>
      <c r="J367" s="126">
        <v>0.4</v>
      </c>
      <c r="K367" s="117">
        <v>32</v>
      </c>
      <c r="L367" s="117">
        <v>4</v>
      </c>
      <c r="M367" s="117">
        <v>2015</v>
      </c>
      <c r="N367" s="16">
        <v>2021</v>
      </c>
      <c r="O367" s="16">
        <v>2025</v>
      </c>
      <c r="P367" s="114" t="s">
        <v>564</v>
      </c>
      <c r="Q367" s="118" t="s">
        <v>257</v>
      </c>
      <c r="R367" s="17">
        <f t="shared" si="19"/>
        <v>2040</v>
      </c>
      <c r="S367" s="16" t="s">
        <v>63</v>
      </c>
      <c r="T367" s="16"/>
      <c r="U367" s="17">
        <f t="shared" si="20"/>
        <v>2040</v>
      </c>
      <c r="V367" s="402"/>
      <c r="W367" s="402"/>
      <c r="X367" s="402"/>
      <c r="Y367" s="402"/>
    </row>
    <row r="368" spans="1:25" s="2" customFormat="1" ht="30.2" customHeight="1" x14ac:dyDescent="0.2">
      <c r="A368" s="406"/>
      <c r="B368" s="406"/>
      <c r="C368" s="411" t="s">
        <v>565</v>
      </c>
      <c r="D368" s="406"/>
      <c r="E368" s="415"/>
      <c r="F368" s="114" t="s">
        <v>62</v>
      </c>
      <c r="G368" s="66">
        <v>0.45</v>
      </c>
      <c r="H368" s="407"/>
      <c r="I368" s="414"/>
      <c r="J368" s="126">
        <v>45.4</v>
      </c>
      <c r="K368" s="117">
        <v>219</v>
      </c>
      <c r="L368" s="117">
        <v>6</v>
      </c>
      <c r="M368" s="117">
        <v>2015</v>
      </c>
      <c r="N368" s="16">
        <v>2021</v>
      </c>
      <c r="O368" s="16">
        <v>2025</v>
      </c>
      <c r="P368" s="114" t="s">
        <v>564</v>
      </c>
      <c r="Q368" s="118" t="s">
        <v>257</v>
      </c>
      <c r="R368" s="17">
        <f t="shared" si="19"/>
        <v>2040</v>
      </c>
      <c r="S368" s="16" t="s">
        <v>63</v>
      </c>
      <c r="T368" s="16"/>
      <c r="U368" s="17">
        <f t="shared" si="20"/>
        <v>2040</v>
      </c>
      <c r="V368" s="402"/>
      <c r="W368" s="402"/>
      <c r="X368" s="402"/>
      <c r="Y368" s="402"/>
    </row>
    <row r="369" spans="1:25" s="2" customFormat="1" ht="30.2" customHeight="1" x14ac:dyDescent="0.2">
      <c r="A369" s="406"/>
      <c r="B369" s="406"/>
      <c r="C369" s="411"/>
      <c r="D369" s="406"/>
      <c r="E369" s="415"/>
      <c r="F369" s="114" t="s">
        <v>62</v>
      </c>
      <c r="G369" s="66">
        <v>0.45</v>
      </c>
      <c r="H369" s="407"/>
      <c r="I369" s="414"/>
      <c r="J369" s="126">
        <v>3.6</v>
      </c>
      <c r="K369" s="117">
        <v>89</v>
      </c>
      <c r="L369" s="117">
        <v>5</v>
      </c>
      <c r="M369" s="117">
        <v>2015</v>
      </c>
      <c r="N369" s="16">
        <v>2021</v>
      </c>
      <c r="O369" s="16">
        <v>2025</v>
      </c>
      <c r="P369" s="114" t="s">
        <v>564</v>
      </c>
      <c r="Q369" s="118" t="s">
        <v>257</v>
      </c>
      <c r="R369" s="17">
        <f t="shared" si="19"/>
        <v>2040</v>
      </c>
      <c r="S369" s="16" t="s">
        <v>63</v>
      </c>
      <c r="T369" s="16"/>
      <c r="U369" s="17">
        <f t="shared" si="20"/>
        <v>2040</v>
      </c>
      <c r="V369" s="402"/>
      <c r="W369" s="402"/>
      <c r="X369" s="402"/>
      <c r="Y369" s="402"/>
    </row>
    <row r="370" spans="1:25" s="2" customFormat="1" ht="30.2" customHeight="1" x14ac:dyDescent="0.2">
      <c r="A370" s="406"/>
      <c r="B370" s="406"/>
      <c r="C370" s="411"/>
      <c r="D370" s="406"/>
      <c r="E370" s="415"/>
      <c r="F370" s="114" t="s">
        <v>62</v>
      </c>
      <c r="G370" s="66">
        <v>0.45</v>
      </c>
      <c r="H370" s="407"/>
      <c r="I370" s="414"/>
      <c r="J370" s="126">
        <v>0.4</v>
      </c>
      <c r="K370" s="117">
        <v>32</v>
      </c>
      <c r="L370" s="117">
        <v>4</v>
      </c>
      <c r="M370" s="117">
        <v>2015</v>
      </c>
      <c r="N370" s="16">
        <v>2021</v>
      </c>
      <c r="O370" s="16">
        <v>2025</v>
      </c>
      <c r="P370" s="114" t="s">
        <v>564</v>
      </c>
      <c r="Q370" s="118" t="s">
        <v>257</v>
      </c>
      <c r="R370" s="17">
        <f t="shared" si="19"/>
        <v>2040</v>
      </c>
      <c r="S370" s="16" t="s">
        <v>63</v>
      </c>
      <c r="T370" s="16"/>
      <c r="U370" s="17">
        <f t="shared" si="20"/>
        <v>2040</v>
      </c>
      <c r="V370" s="402"/>
      <c r="W370" s="402"/>
      <c r="X370" s="402"/>
      <c r="Y370" s="402"/>
    </row>
    <row r="371" spans="1:25" s="2" customFormat="1" ht="30.2" customHeight="1" x14ac:dyDescent="0.2">
      <c r="A371" s="406"/>
      <c r="B371" s="406"/>
      <c r="C371" s="119" t="s">
        <v>573</v>
      </c>
      <c r="D371" s="406"/>
      <c r="E371" s="415"/>
      <c r="F371" s="114" t="s">
        <v>62</v>
      </c>
      <c r="G371" s="66">
        <v>0.45</v>
      </c>
      <c r="H371" s="407"/>
      <c r="I371" s="414"/>
      <c r="J371" s="126">
        <v>7.2</v>
      </c>
      <c r="K371" s="117">
        <v>219</v>
      </c>
      <c r="L371" s="117">
        <v>6</v>
      </c>
      <c r="M371" s="117">
        <v>2015</v>
      </c>
      <c r="N371" s="16">
        <v>2021</v>
      </c>
      <c r="O371" s="16">
        <v>2025</v>
      </c>
      <c r="P371" s="114" t="s">
        <v>564</v>
      </c>
      <c r="Q371" s="118" t="s">
        <v>257</v>
      </c>
      <c r="R371" s="17">
        <f t="shared" si="19"/>
        <v>2040</v>
      </c>
      <c r="S371" s="16" t="s">
        <v>63</v>
      </c>
      <c r="T371" s="16"/>
      <c r="U371" s="17">
        <f t="shared" si="20"/>
        <v>2040</v>
      </c>
      <c r="V371" s="402"/>
      <c r="W371" s="402"/>
      <c r="X371" s="402"/>
      <c r="Y371" s="402"/>
    </row>
    <row r="372" spans="1:25" s="2" customFormat="1" ht="30.2" customHeight="1" x14ac:dyDescent="0.2">
      <c r="A372" s="406"/>
      <c r="B372" s="406"/>
      <c r="C372" s="119" t="s">
        <v>566</v>
      </c>
      <c r="D372" s="125" t="s">
        <v>841</v>
      </c>
      <c r="E372" s="415"/>
      <c r="F372" s="114" t="s">
        <v>62</v>
      </c>
      <c r="G372" s="66">
        <v>0.45</v>
      </c>
      <c r="H372" s="407"/>
      <c r="I372" s="414"/>
      <c r="J372" s="126" t="s">
        <v>32</v>
      </c>
      <c r="K372" s="117" t="s">
        <v>32</v>
      </c>
      <c r="L372" s="126" t="s">
        <v>32</v>
      </c>
      <c r="M372" s="117">
        <v>2015</v>
      </c>
      <c r="N372" s="16">
        <v>2021</v>
      </c>
      <c r="O372" s="16">
        <v>2025</v>
      </c>
      <c r="P372" s="114" t="s">
        <v>564</v>
      </c>
      <c r="Q372" s="118" t="s">
        <v>257</v>
      </c>
      <c r="R372" s="17">
        <f t="shared" si="19"/>
        <v>2040</v>
      </c>
      <c r="S372" s="16" t="s">
        <v>63</v>
      </c>
      <c r="T372" s="16"/>
      <c r="U372" s="17">
        <f t="shared" si="20"/>
        <v>2040</v>
      </c>
      <c r="V372" s="402"/>
      <c r="W372" s="402"/>
      <c r="X372" s="402"/>
      <c r="Y372" s="402"/>
    </row>
    <row r="373" spans="1:25" s="2" customFormat="1" ht="30.2" customHeight="1" x14ac:dyDescent="0.2">
      <c r="A373" s="406"/>
      <c r="B373" s="406"/>
      <c r="C373" s="119" t="s">
        <v>566</v>
      </c>
      <c r="D373" s="125" t="s">
        <v>842</v>
      </c>
      <c r="E373" s="415"/>
      <c r="F373" s="114" t="s">
        <v>62</v>
      </c>
      <c r="G373" s="66">
        <v>0.45</v>
      </c>
      <c r="H373" s="407"/>
      <c r="I373" s="414"/>
      <c r="J373" s="126" t="s">
        <v>32</v>
      </c>
      <c r="K373" s="117">
        <v>57</v>
      </c>
      <c r="L373" s="126">
        <v>6</v>
      </c>
      <c r="M373" s="117">
        <v>2015</v>
      </c>
      <c r="N373" s="16">
        <v>2021</v>
      </c>
      <c r="O373" s="16">
        <v>2025</v>
      </c>
      <c r="P373" s="114" t="s">
        <v>564</v>
      </c>
      <c r="Q373" s="118" t="s">
        <v>257</v>
      </c>
      <c r="R373" s="17">
        <f t="shared" si="19"/>
        <v>2040</v>
      </c>
      <c r="S373" s="16" t="s">
        <v>63</v>
      </c>
      <c r="T373" s="16"/>
      <c r="U373" s="17">
        <f t="shared" si="20"/>
        <v>2040</v>
      </c>
      <c r="V373" s="402"/>
      <c r="W373" s="402"/>
      <c r="X373" s="402"/>
      <c r="Y373" s="402"/>
    </row>
    <row r="374" spans="1:25" s="2" customFormat="1" ht="30.2" customHeight="1" x14ac:dyDescent="0.2">
      <c r="A374" s="406"/>
      <c r="B374" s="406"/>
      <c r="C374" s="119" t="s">
        <v>566</v>
      </c>
      <c r="D374" s="125" t="s">
        <v>843</v>
      </c>
      <c r="E374" s="415"/>
      <c r="F374" s="114" t="s">
        <v>62</v>
      </c>
      <c r="G374" s="66">
        <v>0.45</v>
      </c>
      <c r="H374" s="407"/>
      <c r="I374" s="414"/>
      <c r="J374" s="126">
        <v>1.2</v>
      </c>
      <c r="K374" s="117">
        <v>32</v>
      </c>
      <c r="L374" s="117">
        <v>4</v>
      </c>
      <c r="M374" s="117">
        <v>2015</v>
      </c>
      <c r="N374" s="16">
        <v>2021</v>
      </c>
      <c r="O374" s="16">
        <v>2025</v>
      </c>
      <c r="P374" s="114" t="s">
        <v>564</v>
      </c>
      <c r="Q374" s="118" t="s">
        <v>257</v>
      </c>
      <c r="R374" s="17">
        <f t="shared" si="19"/>
        <v>2040</v>
      </c>
      <c r="S374" s="16" t="s">
        <v>63</v>
      </c>
      <c r="T374" s="16"/>
      <c r="U374" s="17">
        <f t="shared" si="20"/>
        <v>2040</v>
      </c>
      <c r="V374" s="402"/>
      <c r="W374" s="402"/>
      <c r="X374" s="402"/>
      <c r="Y374" s="402"/>
    </row>
    <row r="375" spans="1:25" s="2" customFormat="1" ht="30.2" customHeight="1" x14ac:dyDescent="0.2">
      <c r="A375" s="406"/>
      <c r="B375" s="406"/>
      <c r="C375" s="119" t="s">
        <v>566</v>
      </c>
      <c r="D375" s="125" t="s">
        <v>844</v>
      </c>
      <c r="E375" s="415"/>
      <c r="F375" s="114" t="s">
        <v>62</v>
      </c>
      <c r="G375" s="66">
        <v>0.45</v>
      </c>
      <c r="H375" s="407"/>
      <c r="I375" s="414"/>
      <c r="J375" s="126" t="s">
        <v>32</v>
      </c>
      <c r="K375" s="117">
        <v>89</v>
      </c>
      <c r="L375" s="126">
        <v>6</v>
      </c>
      <c r="M375" s="117">
        <v>2015</v>
      </c>
      <c r="N375" s="16">
        <v>2021</v>
      </c>
      <c r="O375" s="16">
        <v>2025</v>
      </c>
      <c r="P375" s="114" t="s">
        <v>564</v>
      </c>
      <c r="Q375" s="118" t="s">
        <v>257</v>
      </c>
      <c r="R375" s="17">
        <f t="shared" si="19"/>
        <v>2040</v>
      </c>
      <c r="S375" s="16" t="s">
        <v>63</v>
      </c>
      <c r="T375" s="16"/>
      <c r="U375" s="17">
        <f t="shared" si="20"/>
        <v>2040</v>
      </c>
      <c r="V375" s="402"/>
      <c r="W375" s="402"/>
      <c r="X375" s="402"/>
      <c r="Y375" s="402"/>
    </row>
    <row r="376" spans="1:25" s="2" customFormat="1" ht="30.2" customHeight="1" x14ac:dyDescent="0.2">
      <c r="A376" s="406"/>
      <c r="B376" s="406"/>
      <c r="C376" s="119" t="s">
        <v>566</v>
      </c>
      <c r="D376" s="125" t="s">
        <v>845</v>
      </c>
      <c r="E376" s="415"/>
      <c r="F376" s="114" t="s">
        <v>62</v>
      </c>
      <c r="G376" s="66">
        <v>0.45</v>
      </c>
      <c r="H376" s="407"/>
      <c r="I376" s="414"/>
      <c r="J376" s="126">
        <v>6.7</v>
      </c>
      <c r="K376" s="117">
        <v>32</v>
      </c>
      <c r="L376" s="117">
        <v>4</v>
      </c>
      <c r="M376" s="117">
        <v>2015</v>
      </c>
      <c r="N376" s="16">
        <v>2021</v>
      </c>
      <c r="O376" s="16">
        <v>2025</v>
      </c>
      <c r="P376" s="114" t="s">
        <v>564</v>
      </c>
      <c r="Q376" s="118" t="s">
        <v>257</v>
      </c>
      <c r="R376" s="17">
        <f t="shared" si="19"/>
        <v>2040</v>
      </c>
      <c r="S376" s="16" t="s">
        <v>63</v>
      </c>
      <c r="T376" s="16"/>
      <c r="U376" s="17">
        <f t="shared" si="20"/>
        <v>2040</v>
      </c>
      <c r="V376" s="402"/>
      <c r="W376" s="402"/>
      <c r="X376" s="402"/>
      <c r="Y376" s="402"/>
    </row>
    <row r="377" spans="1:25" s="2" customFormat="1" ht="30.2" customHeight="1" x14ac:dyDescent="0.2">
      <c r="A377" s="406"/>
      <c r="B377" s="406"/>
      <c r="C377" s="411" t="s">
        <v>566</v>
      </c>
      <c r="D377" s="406" t="s">
        <v>846</v>
      </c>
      <c r="E377" s="415"/>
      <c r="F377" s="114" t="s">
        <v>62</v>
      </c>
      <c r="G377" s="66">
        <v>0.45</v>
      </c>
      <c r="H377" s="407"/>
      <c r="I377" s="414"/>
      <c r="J377" s="126">
        <v>0.1</v>
      </c>
      <c r="K377" s="117">
        <v>159</v>
      </c>
      <c r="L377" s="117">
        <v>6</v>
      </c>
      <c r="M377" s="117">
        <v>2015</v>
      </c>
      <c r="N377" s="16">
        <v>2021</v>
      </c>
      <c r="O377" s="16">
        <v>2025</v>
      </c>
      <c r="P377" s="114" t="s">
        <v>564</v>
      </c>
      <c r="Q377" s="118" t="s">
        <v>257</v>
      </c>
      <c r="R377" s="17">
        <f t="shared" si="19"/>
        <v>2040</v>
      </c>
      <c r="S377" s="16" t="s">
        <v>63</v>
      </c>
      <c r="T377" s="16"/>
      <c r="U377" s="17">
        <f t="shared" si="20"/>
        <v>2040</v>
      </c>
      <c r="V377" s="402"/>
      <c r="W377" s="402"/>
      <c r="X377" s="402"/>
      <c r="Y377" s="402"/>
    </row>
    <row r="378" spans="1:25" s="2" customFormat="1" ht="30.2" customHeight="1" x14ac:dyDescent="0.2">
      <c r="A378" s="406"/>
      <c r="B378" s="406"/>
      <c r="C378" s="411"/>
      <c r="D378" s="406"/>
      <c r="E378" s="415"/>
      <c r="F378" s="114" t="s">
        <v>62</v>
      </c>
      <c r="G378" s="66">
        <v>0.45</v>
      </c>
      <c r="H378" s="407"/>
      <c r="I378" s="414"/>
      <c r="J378" s="126">
        <v>0.3</v>
      </c>
      <c r="K378" s="117">
        <v>89</v>
      </c>
      <c r="L378" s="117">
        <v>5</v>
      </c>
      <c r="M378" s="117">
        <v>2015</v>
      </c>
      <c r="N378" s="16">
        <v>2021</v>
      </c>
      <c r="O378" s="16">
        <v>2025</v>
      </c>
      <c r="P378" s="114" t="s">
        <v>564</v>
      </c>
      <c r="Q378" s="118" t="s">
        <v>257</v>
      </c>
      <c r="R378" s="17">
        <f t="shared" si="19"/>
        <v>2040</v>
      </c>
      <c r="S378" s="16" t="s">
        <v>63</v>
      </c>
      <c r="T378" s="16"/>
      <c r="U378" s="17">
        <f t="shared" si="20"/>
        <v>2040</v>
      </c>
      <c r="V378" s="402"/>
      <c r="W378" s="402"/>
      <c r="X378" s="402"/>
      <c r="Y378" s="402"/>
    </row>
    <row r="379" spans="1:25" s="2" customFormat="1" ht="30.2" customHeight="1" x14ac:dyDescent="0.2">
      <c r="A379" s="406"/>
      <c r="B379" s="406"/>
      <c r="C379" s="411"/>
      <c r="D379" s="406"/>
      <c r="E379" s="415"/>
      <c r="F379" s="114" t="s">
        <v>62</v>
      </c>
      <c r="G379" s="66">
        <v>0.45</v>
      </c>
      <c r="H379" s="407"/>
      <c r="I379" s="414"/>
      <c r="J379" s="126">
        <v>2.6</v>
      </c>
      <c r="K379" s="117">
        <v>32</v>
      </c>
      <c r="L379" s="117">
        <v>4</v>
      </c>
      <c r="M379" s="117">
        <v>2015</v>
      </c>
      <c r="N379" s="16">
        <v>2021</v>
      </c>
      <c r="O379" s="16">
        <v>2025</v>
      </c>
      <c r="P379" s="114" t="s">
        <v>564</v>
      </c>
      <c r="Q379" s="118" t="s">
        <v>257</v>
      </c>
      <c r="R379" s="17">
        <f t="shared" si="19"/>
        <v>2040</v>
      </c>
      <c r="S379" s="16" t="s">
        <v>63</v>
      </c>
      <c r="T379" s="16"/>
      <c r="U379" s="17">
        <f t="shared" si="20"/>
        <v>2040</v>
      </c>
      <c r="V379" s="402"/>
      <c r="W379" s="402"/>
      <c r="X379" s="402"/>
      <c r="Y379" s="402"/>
    </row>
    <row r="380" spans="1:25" s="2" customFormat="1" ht="30.2" customHeight="1" x14ac:dyDescent="0.2">
      <c r="A380" s="406"/>
      <c r="B380" s="406"/>
      <c r="C380" s="411"/>
      <c r="D380" s="406"/>
      <c r="E380" s="415"/>
      <c r="F380" s="114" t="s">
        <v>62</v>
      </c>
      <c r="G380" s="66">
        <v>0.45</v>
      </c>
      <c r="H380" s="407"/>
      <c r="I380" s="414"/>
      <c r="J380" s="126">
        <v>0.1</v>
      </c>
      <c r="K380" s="117">
        <v>18</v>
      </c>
      <c r="L380" s="117">
        <v>4</v>
      </c>
      <c r="M380" s="117">
        <v>2015</v>
      </c>
      <c r="N380" s="16">
        <v>2021</v>
      </c>
      <c r="O380" s="16">
        <v>2025</v>
      </c>
      <c r="P380" s="114" t="s">
        <v>564</v>
      </c>
      <c r="Q380" s="118" t="s">
        <v>257</v>
      </c>
      <c r="R380" s="17">
        <f t="shared" si="19"/>
        <v>2040</v>
      </c>
      <c r="S380" s="16" t="s">
        <v>63</v>
      </c>
      <c r="T380" s="16"/>
      <c r="U380" s="17">
        <f t="shared" si="20"/>
        <v>2040</v>
      </c>
      <c r="V380" s="402"/>
      <c r="W380" s="402"/>
      <c r="X380" s="402"/>
      <c r="Y380" s="402"/>
    </row>
    <row r="381" spans="1:25" s="2" customFormat="1" ht="30.2" customHeight="1" x14ac:dyDescent="0.2">
      <c r="A381" s="406">
        <v>39</v>
      </c>
      <c r="B381" s="406" t="s">
        <v>847</v>
      </c>
      <c r="C381" s="413" t="s">
        <v>573</v>
      </c>
      <c r="D381" s="406" t="s">
        <v>848</v>
      </c>
      <c r="E381" s="415" t="s">
        <v>840</v>
      </c>
      <c r="F381" s="114" t="s">
        <v>709</v>
      </c>
      <c r="G381" s="66">
        <v>0.45</v>
      </c>
      <c r="H381" s="416">
        <v>0.15</v>
      </c>
      <c r="I381" s="416">
        <v>241</v>
      </c>
      <c r="J381" s="126">
        <v>0.9</v>
      </c>
      <c r="K381" s="117">
        <v>219</v>
      </c>
      <c r="L381" s="117">
        <v>6</v>
      </c>
      <c r="M381" s="117">
        <v>2015</v>
      </c>
      <c r="N381" s="16">
        <v>2021</v>
      </c>
      <c r="O381" s="16">
        <v>2025</v>
      </c>
      <c r="P381" s="114" t="s">
        <v>564</v>
      </c>
      <c r="Q381" s="118" t="s">
        <v>257</v>
      </c>
      <c r="R381" s="17">
        <f t="shared" si="19"/>
        <v>2040</v>
      </c>
      <c r="S381" s="16" t="s">
        <v>63</v>
      </c>
      <c r="T381" s="16"/>
      <c r="U381" s="17">
        <f t="shared" si="20"/>
        <v>2040</v>
      </c>
      <c r="V381" s="402">
        <v>48</v>
      </c>
      <c r="W381" s="402">
        <v>76</v>
      </c>
      <c r="X381" s="402">
        <v>124</v>
      </c>
      <c r="Y381" s="402" t="s">
        <v>7003</v>
      </c>
    </row>
    <row r="382" spans="1:25" s="2" customFormat="1" ht="30.2" customHeight="1" x14ac:dyDescent="0.2">
      <c r="A382" s="406"/>
      <c r="B382" s="406"/>
      <c r="C382" s="413"/>
      <c r="D382" s="406"/>
      <c r="E382" s="415"/>
      <c r="F382" s="114" t="s">
        <v>709</v>
      </c>
      <c r="G382" s="66">
        <v>0.45</v>
      </c>
      <c r="H382" s="416"/>
      <c r="I382" s="416"/>
      <c r="J382" s="126">
        <v>0.3</v>
      </c>
      <c r="K382" s="117">
        <v>57</v>
      </c>
      <c r="L382" s="117">
        <v>5</v>
      </c>
      <c r="M382" s="117">
        <v>2015</v>
      </c>
      <c r="N382" s="16">
        <v>2021</v>
      </c>
      <c r="O382" s="16">
        <v>2025</v>
      </c>
      <c r="P382" s="114" t="s">
        <v>564</v>
      </c>
      <c r="Q382" s="118" t="s">
        <v>257</v>
      </c>
      <c r="R382" s="17">
        <f t="shared" si="19"/>
        <v>2040</v>
      </c>
      <c r="S382" s="16" t="s">
        <v>63</v>
      </c>
      <c r="T382" s="16"/>
      <c r="U382" s="17">
        <f t="shared" si="20"/>
        <v>2040</v>
      </c>
      <c r="V382" s="402"/>
      <c r="W382" s="402"/>
      <c r="X382" s="402"/>
      <c r="Y382" s="402"/>
    </row>
    <row r="383" spans="1:25" s="2" customFormat="1" ht="30.2" customHeight="1" x14ac:dyDescent="0.2">
      <c r="A383" s="406"/>
      <c r="B383" s="406"/>
      <c r="C383" s="413"/>
      <c r="D383" s="406"/>
      <c r="E383" s="415"/>
      <c r="F383" s="114" t="s">
        <v>709</v>
      </c>
      <c r="G383" s="66">
        <v>0.45</v>
      </c>
      <c r="H383" s="416"/>
      <c r="I383" s="416"/>
      <c r="J383" s="126">
        <v>0.5</v>
      </c>
      <c r="K383" s="117">
        <v>18</v>
      </c>
      <c r="L383" s="117">
        <v>4</v>
      </c>
      <c r="M383" s="117">
        <v>2015</v>
      </c>
      <c r="N383" s="16">
        <v>2021</v>
      </c>
      <c r="O383" s="16">
        <v>2025</v>
      </c>
      <c r="P383" s="114" t="s">
        <v>564</v>
      </c>
      <c r="Q383" s="118" t="s">
        <v>257</v>
      </c>
      <c r="R383" s="17">
        <f t="shared" si="19"/>
        <v>2040</v>
      </c>
      <c r="S383" s="16" t="s">
        <v>63</v>
      </c>
      <c r="T383" s="16"/>
      <c r="U383" s="17">
        <f t="shared" si="20"/>
        <v>2040</v>
      </c>
      <c r="V383" s="402"/>
      <c r="W383" s="402"/>
      <c r="X383" s="402"/>
      <c r="Y383" s="402"/>
    </row>
    <row r="384" spans="1:25" s="2" customFormat="1" ht="30.2" customHeight="1" x14ac:dyDescent="0.2">
      <c r="A384" s="406"/>
      <c r="B384" s="406"/>
      <c r="C384" s="413" t="s">
        <v>573</v>
      </c>
      <c r="D384" s="406" t="s">
        <v>849</v>
      </c>
      <c r="E384" s="415"/>
      <c r="F384" s="114" t="s">
        <v>709</v>
      </c>
      <c r="G384" s="66">
        <v>0.45</v>
      </c>
      <c r="H384" s="416"/>
      <c r="I384" s="416"/>
      <c r="J384" s="126">
        <v>1.9</v>
      </c>
      <c r="K384" s="117">
        <v>57</v>
      </c>
      <c r="L384" s="117">
        <v>5</v>
      </c>
      <c r="M384" s="117">
        <v>2015</v>
      </c>
      <c r="N384" s="16">
        <v>2021</v>
      </c>
      <c r="O384" s="16">
        <v>2025</v>
      </c>
      <c r="P384" s="114" t="s">
        <v>564</v>
      </c>
      <c r="Q384" s="118" t="s">
        <v>257</v>
      </c>
      <c r="R384" s="17">
        <f t="shared" si="19"/>
        <v>2040</v>
      </c>
      <c r="S384" s="16" t="s">
        <v>63</v>
      </c>
      <c r="T384" s="16"/>
      <c r="U384" s="17">
        <f t="shared" si="20"/>
        <v>2040</v>
      </c>
      <c r="V384" s="402"/>
      <c r="W384" s="402"/>
      <c r="X384" s="402"/>
      <c r="Y384" s="402"/>
    </row>
    <row r="385" spans="1:25" s="2" customFormat="1" ht="30.2" customHeight="1" x14ac:dyDescent="0.2">
      <c r="A385" s="406"/>
      <c r="B385" s="406"/>
      <c r="C385" s="413"/>
      <c r="D385" s="406"/>
      <c r="E385" s="415"/>
      <c r="F385" s="114" t="s">
        <v>709</v>
      </c>
      <c r="G385" s="66">
        <v>0.45</v>
      </c>
      <c r="H385" s="416"/>
      <c r="I385" s="416"/>
      <c r="J385" s="126">
        <v>0.4</v>
      </c>
      <c r="K385" s="117">
        <v>32</v>
      </c>
      <c r="L385" s="117">
        <v>4</v>
      </c>
      <c r="M385" s="117">
        <v>2015</v>
      </c>
      <c r="N385" s="16">
        <v>2021</v>
      </c>
      <c r="O385" s="16">
        <v>2025</v>
      </c>
      <c r="P385" s="114" t="s">
        <v>564</v>
      </c>
      <c r="Q385" s="118" t="s">
        <v>257</v>
      </c>
      <c r="R385" s="17">
        <f t="shared" si="19"/>
        <v>2040</v>
      </c>
      <c r="S385" s="16" t="s">
        <v>63</v>
      </c>
      <c r="T385" s="16"/>
      <c r="U385" s="17">
        <f t="shared" si="20"/>
        <v>2040</v>
      </c>
      <c r="V385" s="402"/>
      <c r="W385" s="402"/>
      <c r="X385" s="402"/>
      <c r="Y385" s="402"/>
    </row>
    <row r="386" spans="1:25" s="2" customFormat="1" ht="30.2" customHeight="1" x14ac:dyDescent="0.2">
      <c r="A386" s="406"/>
      <c r="B386" s="406"/>
      <c r="C386" s="413"/>
      <c r="D386" s="406"/>
      <c r="E386" s="415"/>
      <c r="F386" s="114" t="s">
        <v>709</v>
      </c>
      <c r="G386" s="66">
        <v>0.45</v>
      </c>
      <c r="H386" s="416"/>
      <c r="I386" s="416"/>
      <c r="J386" s="126">
        <v>0.8</v>
      </c>
      <c r="K386" s="116">
        <v>25</v>
      </c>
      <c r="L386" s="117">
        <v>4</v>
      </c>
      <c r="M386" s="117">
        <v>2015</v>
      </c>
      <c r="N386" s="16">
        <v>2021</v>
      </c>
      <c r="O386" s="16">
        <v>2025</v>
      </c>
      <c r="P386" s="114" t="s">
        <v>564</v>
      </c>
      <c r="Q386" s="118" t="s">
        <v>257</v>
      </c>
      <c r="R386" s="17">
        <f t="shared" si="19"/>
        <v>2040</v>
      </c>
      <c r="S386" s="16" t="s">
        <v>63</v>
      </c>
      <c r="T386" s="16"/>
      <c r="U386" s="17">
        <f t="shared" si="20"/>
        <v>2040</v>
      </c>
      <c r="V386" s="402"/>
      <c r="W386" s="402"/>
      <c r="X386" s="402"/>
      <c r="Y386" s="402"/>
    </row>
    <row r="387" spans="1:25" s="2" customFormat="1" ht="30.2" customHeight="1" x14ac:dyDescent="0.2">
      <c r="A387" s="406"/>
      <c r="B387" s="406"/>
      <c r="C387" s="413" t="s">
        <v>573</v>
      </c>
      <c r="D387" s="406" t="s">
        <v>850</v>
      </c>
      <c r="E387" s="415"/>
      <c r="F387" s="114" t="s">
        <v>709</v>
      </c>
      <c r="G387" s="66">
        <v>0.45</v>
      </c>
      <c r="H387" s="416"/>
      <c r="I387" s="416"/>
      <c r="J387" s="126">
        <v>0.9</v>
      </c>
      <c r="K387" s="117">
        <v>219</v>
      </c>
      <c r="L387" s="117">
        <v>6</v>
      </c>
      <c r="M387" s="117">
        <v>2015</v>
      </c>
      <c r="N387" s="16">
        <v>2021</v>
      </c>
      <c r="O387" s="16">
        <v>2025</v>
      </c>
      <c r="P387" s="114" t="s">
        <v>564</v>
      </c>
      <c r="Q387" s="118" t="s">
        <v>257</v>
      </c>
      <c r="R387" s="17">
        <f t="shared" si="19"/>
        <v>2040</v>
      </c>
      <c r="S387" s="16" t="s">
        <v>63</v>
      </c>
      <c r="T387" s="16"/>
      <c r="U387" s="17">
        <f t="shared" si="20"/>
        <v>2040</v>
      </c>
      <c r="V387" s="402"/>
      <c r="W387" s="402"/>
      <c r="X387" s="402"/>
      <c r="Y387" s="402"/>
    </row>
    <row r="388" spans="1:25" s="2" customFormat="1" ht="30.2" customHeight="1" x14ac:dyDescent="0.2">
      <c r="A388" s="406"/>
      <c r="B388" s="406"/>
      <c r="C388" s="413"/>
      <c r="D388" s="406"/>
      <c r="E388" s="415"/>
      <c r="F388" s="114" t="s">
        <v>709</v>
      </c>
      <c r="G388" s="66">
        <v>0.45</v>
      </c>
      <c r="H388" s="416"/>
      <c r="I388" s="416"/>
      <c r="J388" s="126">
        <v>0.3</v>
      </c>
      <c r="K388" s="117">
        <v>57</v>
      </c>
      <c r="L388" s="117">
        <v>5</v>
      </c>
      <c r="M388" s="117">
        <v>2015</v>
      </c>
      <c r="N388" s="16">
        <v>2021</v>
      </c>
      <c r="O388" s="16">
        <v>2025</v>
      </c>
      <c r="P388" s="114" t="s">
        <v>564</v>
      </c>
      <c r="Q388" s="118" t="s">
        <v>257</v>
      </c>
      <c r="R388" s="17">
        <f t="shared" si="19"/>
        <v>2040</v>
      </c>
      <c r="S388" s="16" t="s">
        <v>63</v>
      </c>
      <c r="T388" s="16"/>
      <c r="U388" s="17">
        <f t="shared" si="20"/>
        <v>2040</v>
      </c>
      <c r="V388" s="402"/>
      <c r="W388" s="402"/>
      <c r="X388" s="402"/>
      <c r="Y388" s="402"/>
    </row>
    <row r="389" spans="1:25" s="2" customFormat="1" ht="30.2" customHeight="1" x14ac:dyDescent="0.2">
      <c r="A389" s="406"/>
      <c r="B389" s="406"/>
      <c r="C389" s="413"/>
      <c r="D389" s="406"/>
      <c r="E389" s="415"/>
      <c r="F389" s="114" t="s">
        <v>709</v>
      </c>
      <c r="G389" s="66">
        <v>0.45</v>
      </c>
      <c r="H389" s="416"/>
      <c r="I389" s="416"/>
      <c r="J389" s="126">
        <v>0.5</v>
      </c>
      <c r="K389" s="117">
        <v>18</v>
      </c>
      <c r="L389" s="117">
        <v>4</v>
      </c>
      <c r="M389" s="117">
        <v>2015</v>
      </c>
      <c r="N389" s="16">
        <v>2021</v>
      </c>
      <c r="O389" s="16">
        <v>2025</v>
      </c>
      <c r="P389" s="114" t="s">
        <v>564</v>
      </c>
      <c r="Q389" s="118" t="s">
        <v>257</v>
      </c>
      <c r="R389" s="17">
        <f t="shared" si="19"/>
        <v>2040</v>
      </c>
      <c r="S389" s="16" t="s">
        <v>63</v>
      </c>
      <c r="T389" s="16"/>
      <c r="U389" s="17">
        <f t="shared" si="20"/>
        <v>2040</v>
      </c>
      <c r="V389" s="402"/>
      <c r="W389" s="402"/>
      <c r="X389" s="402"/>
      <c r="Y389" s="402"/>
    </row>
    <row r="390" spans="1:25" s="2" customFormat="1" ht="30.2" customHeight="1" x14ac:dyDescent="0.2">
      <c r="A390" s="406"/>
      <c r="B390" s="406"/>
      <c r="C390" s="413" t="s">
        <v>573</v>
      </c>
      <c r="D390" s="406" t="s">
        <v>851</v>
      </c>
      <c r="E390" s="415"/>
      <c r="F390" s="114" t="s">
        <v>709</v>
      </c>
      <c r="G390" s="66">
        <v>0.45</v>
      </c>
      <c r="H390" s="416"/>
      <c r="I390" s="416"/>
      <c r="J390" s="126">
        <v>1.5</v>
      </c>
      <c r="K390" s="117">
        <v>57</v>
      </c>
      <c r="L390" s="117">
        <v>5</v>
      </c>
      <c r="M390" s="117">
        <v>2015</v>
      </c>
      <c r="N390" s="16">
        <v>2021</v>
      </c>
      <c r="O390" s="16">
        <v>2025</v>
      </c>
      <c r="P390" s="114" t="s">
        <v>564</v>
      </c>
      <c r="Q390" s="118" t="s">
        <v>257</v>
      </c>
      <c r="R390" s="17">
        <f t="shared" si="19"/>
        <v>2040</v>
      </c>
      <c r="S390" s="16" t="s">
        <v>63</v>
      </c>
      <c r="T390" s="16"/>
      <c r="U390" s="17">
        <f t="shared" si="20"/>
        <v>2040</v>
      </c>
      <c r="V390" s="402"/>
      <c r="W390" s="402"/>
      <c r="X390" s="402"/>
      <c r="Y390" s="402"/>
    </row>
    <row r="391" spans="1:25" s="2" customFormat="1" ht="30.2" customHeight="1" x14ac:dyDescent="0.2">
      <c r="A391" s="406"/>
      <c r="B391" s="406"/>
      <c r="C391" s="413"/>
      <c r="D391" s="406"/>
      <c r="E391" s="415"/>
      <c r="F391" s="114" t="s">
        <v>709</v>
      </c>
      <c r="G391" s="66">
        <v>0.45</v>
      </c>
      <c r="H391" s="416"/>
      <c r="I391" s="416"/>
      <c r="J391" s="126">
        <v>0.4</v>
      </c>
      <c r="K391" s="117">
        <v>32</v>
      </c>
      <c r="L391" s="117">
        <v>4</v>
      </c>
      <c r="M391" s="117">
        <v>2015</v>
      </c>
      <c r="N391" s="16">
        <v>2021</v>
      </c>
      <c r="O391" s="16">
        <v>2025</v>
      </c>
      <c r="P391" s="114" t="s">
        <v>564</v>
      </c>
      <c r="Q391" s="118" t="s">
        <v>257</v>
      </c>
      <c r="R391" s="17">
        <f t="shared" si="19"/>
        <v>2040</v>
      </c>
      <c r="S391" s="16" t="s">
        <v>63</v>
      </c>
      <c r="T391" s="16"/>
      <c r="U391" s="17">
        <f t="shared" si="20"/>
        <v>2040</v>
      </c>
      <c r="V391" s="402"/>
      <c r="W391" s="402"/>
      <c r="X391" s="402"/>
      <c r="Y391" s="402"/>
    </row>
    <row r="392" spans="1:25" s="2" customFormat="1" ht="30.2" customHeight="1" x14ac:dyDescent="0.2">
      <c r="A392" s="406"/>
      <c r="B392" s="406"/>
      <c r="C392" s="413"/>
      <c r="D392" s="406"/>
      <c r="E392" s="415"/>
      <c r="F392" s="114" t="s">
        <v>709</v>
      </c>
      <c r="G392" s="66">
        <v>0.45</v>
      </c>
      <c r="H392" s="416"/>
      <c r="I392" s="416"/>
      <c r="J392" s="126">
        <v>0.8</v>
      </c>
      <c r="K392" s="116">
        <v>25</v>
      </c>
      <c r="L392" s="117">
        <v>4</v>
      </c>
      <c r="M392" s="117">
        <v>2015</v>
      </c>
      <c r="N392" s="16">
        <v>2021</v>
      </c>
      <c r="O392" s="16">
        <v>2025</v>
      </c>
      <c r="P392" s="114" t="s">
        <v>564</v>
      </c>
      <c r="Q392" s="118" t="s">
        <v>257</v>
      </c>
      <c r="R392" s="17">
        <f t="shared" si="19"/>
        <v>2040</v>
      </c>
      <c r="S392" s="16" t="s">
        <v>63</v>
      </c>
      <c r="T392" s="16"/>
      <c r="U392" s="17">
        <f t="shared" si="20"/>
        <v>2040</v>
      </c>
      <c r="V392" s="402"/>
      <c r="W392" s="402"/>
      <c r="X392" s="402"/>
      <c r="Y392" s="402"/>
    </row>
    <row r="393" spans="1:25" s="2" customFormat="1" ht="30.2" customHeight="1" x14ac:dyDescent="0.2">
      <c r="A393" s="331">
        <v>40</v>
      </c>
      <c r="B393" s="331" t="s">
        <v>852</v>
      </c>
      <c r="C393" s="411" t="s">
        <v>566</v>
      </c>
      <c r="D393" s="406" t="s">
        <v>853</v>
      </c>
      <c r="E393" s="415" t="s">
        <v>840</v>
      </c>
      <c r="F393" s="114" t="s">
        <v>62</v>
      </c>
      <c r="G393" s="66">
        <v>0.45</v>
      </c>
      <c r="H393" s="407">
        <v>0.15</v>
      </c>
      <c r="I393" s="414">
        <v>234</v>
      </c>
      <c r="J393" s="126">
        <v>30.2</v>
      </c>
      <c r="K393" s="117">
        <v>325</v>
      </c>
      <c r="L393" s="117">
        <v>8</v>
      </c>
      <c r="M393" s="117">
        <v>2015</v>
      </c>
      <c r="N393" s="16">
        <v>2021</v>
      </c>
      <c r="O393" s="16">
        <v>2025</v>
      </c>
      <c r="P393" s="114" t="s">
        <v>564</v>
      </c>
      <c r="Q393" s="118" t="s">
        <v>257</v>
      </c>
      <c r="R393" s="17">
        <f t="shared" si="19"/>
        <v>2040</v>
      </c>
      <c r="S393" s="16" t="s">
        <v>63</v>
      </c>
      <c r="T393" s="16"/>
      <c r="U393" s="17">
        <f t="shared" si="20"/>
        <v>2040</v>
      </c>
      <c r="V393" s="401">
        <v>31</v>
      </c>
      <c r="W393" s="401">
        <v>59</v>
      </c>
      <c r="X393" s="401">
        <v>90</v>
      </c>
      <c r="Y393" s="401" t="s">
        <v>7003</v>
      </c>
    </row>
    <row r="394" spans="1:25" s="2" customFormat="1" ht="30.2" customHeight="1" x14ac:dyDescent="0.2">
      <c r="A394" s="331"/>
      <c r="B394" s="331"/>
      <c r="C394" s="411"/>
      <c r="D394" s="406"/>
      <c r="E394" s="415"/>
      <c r="F394" s="114" t="s">
        <v>62</v>
      </c>
      <c r="G394" s="66">
        <v>0.45</v>
      </c>
      <c r="H394" s="407"/>
      <c r="I394" s="414"/>
      <c r="J394" s="126">
        <v>5.4</v>
      </c>
      <c r="K394" s="117">
        <v>273</v>
      </c>
      <c r="L394" s="117">
        <v>8</v>
      </c>
      <c r="M394" s="117">
        <v>2015</v>
      </c>
      <c r="N394" s="16">
        <v>2021</v>
      </c>
      <c r="O394" s="16">
        <v>2025</v>
      </c>
      <c r="P394" s="114" t="s">
        <v>564</v>
      </c>
      <c r="Q394" s="118" t="s">
        <v>257</v>
      </c>
      <c r="R394" s="17">
        <f t="shared" ref="R394:R457" si="21">IF(M394="","",M394+P394)</f>
        <v>2040</v>
      </c>
      <c r="S394" s="16" t="s">
        <v>63</v>
      </c>
      <c r="T394" s="16"/>
      <c r="U394" s="17">
        <f t="shared" si="20"/>
        <v>2040</v>
      </c>
      <c r="V394" s="401"/>
      <c r="W394" s="401"/>
      <c r="X394" s="401"/>
      <c r="Y394" s="401"/>
    </row>
    <row r="395" spans="1:25" s="2" customFormat="1" ht="30.2" customHeight="1" x14ac:dyDescent="0.2">
      <c r="A395" s="331"/>
      <c r="B395" s="331"/>
      <c r="C395" s="411"/>
      <c r="D395" s="406"/>
      <c r="E395" s="415"/>
      <c r="F395" s="114" t="s">
        <v>62</v>
      </c>
      <c r="G395" s="66">
        <v>0.45</v>
      </c>
      <c r="H395" s="407"/>
      <c r="I395" s="414"/>
      <c r="J395" s="126">
        <v>0.8</v>
      </c>
      <c r="K395" s="117">
        <v>57</v>
      </c>
      <c r="L395" s="117">
        <v>5</v>
      </c>
      <c r="M395" s="117">
        <v>2015</v>
      </c>
      <c r="N395" s="16">
        <v>2021</v>
      </c>
      <c r="O395" s="16">
        <v>2025</v>
      </c>
      <c r="P395" s="114" t="s">
        <v>564</v>
      </c>
      <c r="Q395" s="118" t="s">
        <v>257</v>
      </c>
      <c r="R395" s="17">
        <f t="shared" si="21"/>
        <v>2040</v>
      </c>
      <c r="S395" s="16" t="s">
        <v>63</v>
      </c>
      <c r="T395" s="16"/>
      <c r="U395" s="17">
        <f t="shared" si="20"/>
        <v>2040</v>
      </c>
      <c r="V395" s="401"/>
      <c r="W395" s="401"/>
      <c r="X395" s="401"/>
      <c r="Y395" s="401"/>
    </row>
    <row r="396" spans="1:25" s="2" customFormat="1" ht="30.2" customHeight="1" x14ac:dyDescent="0.2">
      <c r="A396" s="331"/>
      <c r="B396" s="331"/>
      <c r="C396" s="411"/>
      <c r="D396" s="406"/>
      <c r="E396" s="415"/>
      <c r="F396" s="114" t="s">
        <v>62</v>
      </c>
      <c r="G396" s="66">
        <v>0.45</v>
      </c>
      <c r="H396" s="407"/>
      <c r="I396" s="414"/>
      <c r="J396" s="126">
        <v>0.2</v>
      </c>
      <c r="K396" s="117">
        <v>32</v>
      </c>
      <c r="L396" s="117">
        <v>4</v>
      </c>
      <c r="M396" s="117">
        <v>2015</v>
      </c>
      <c r="N396" s="16">
        <v>2021</v>
      </c>
      <c r="O396" s="16">
        <v>2025</v>
      </c>
      <c r="P396" s="114" t="s">
        <v>564</v>
      </c>
      <c r="Q396" s="118" t="s">
        <v>257</v>
      </c>
      <c r="R396" s="17">
        <f t="shared" si="21"/>
        <v>2040</v>
      </c>
      <c r="S396" s="16" t="s">
        <v>63</v>
      </c>
      <c r="T396" s="16"/>
      <c r="U396" s="17">
        <f t="shared" si="20"/>
        <v>2040</v>
      </c>
      <c r="V396" s="401"/>
      <c r="W396" s="401"/>
      <c r="X396" s="401"/>
      <c r="Y396" s="401"/>
    </row>
    <row r="397" spans="1:25" s="2" customFormat="1" ht="30.2" customHeight="1" x14ac:dyDescent="0.2">
      <c r="A397" s="16">
        <v>41</v>
      </c>
      <c r="B397" s="16" t="s">
        <v>854</v>
      </c>
      <c r="C397" s="119" t="s">
        <v>566</v>
      </c>
      <c r="D397" s="125" t="s">
        <v>855</v>
      </c>
      <c r="E397" s="113" t="s">
        <v>840</v>
      </c>
      <c r="F397" s="114" t="s">
        <v>62</v>
      </c>
      <c r="G397" s="66">
        <v>0.45</v>
      </c>
      <c r="H397" s="66">
        <v>0.14000000000000001</v>
      </c>
      <c r="I397" s="118">
        <v>240</v>
      </c>
      <c r="J397" s="126">
        <v>13.4</v>
      </c>
      <c r="K397" s="117">
        <v>57</v>
      </c>
      <c r="L397" s="117">
        <v>5</v>
      </c>
      <c r="M397" s="117">
        <v>2015</v>
      </c>
      <c r="N397" s="16">
        <v>2023</v>
      </c>
      <c r="O397" s="16">
        <v>2025</v>
      </c>
      <c r="P397" s="114" t="s">
        <v>564</v>
      </c>
      <c r="Q397" s="118" t="s">
        <v>257</v>
      </c>
      <c r="R397" s="17">
        <f t="shared" si="21"/>
        <v>2040</v>
      </c>
      <c r="S397" s="16" t="s">
        <v>63</v>
      </c>
      <c r="T397" s="16"/>
      <c r="U397" s="17">
        <f t="shared" ref="U397:U421" si="22">IFERROR(IF(S397="",R397,S397+T397),R397)</f>
        <v>2040</v>
      </c>
      <c r="V397" s="132">
        <v>7</v>
      </c>
      <c r="W397" s="132">
        <v>2</v>
      </c>
      <c r="X397" s="132">
        <v>9</v>
      </c>
      <c r="Y397" s="132" t="s">
        <v>7003</v>
      </c>
    </row>
    <row r="398" spans="1:25" s="2" customFormat="1" ht="30.2" customHeight="1" x14ac:dyDescent="0.2">
      <c r="A398" s="331">
        <v>42</v>
      </c>
      <c r="B398" s="331" t="s">
        <v>856</v>
      </c>
      <c r="C398" s="413" t="s">
        <v>573</v>
      </c>
      <c r="D398" s="406" t="s">
        <v>857</v>
      </c>
      <c r="E398" s="415" t="s">
        <v>840</v>
      </c>
      <c r="F398" s="114" t="s">
        <v>709</v>
      </c>
      <c r="G398" s="66">
        <v>2.9</v>
      </c>
      <c r="H398" s="407">
        <v>1.46</v>
      </c>
      <c r="I398" s="416">
        <v>241</v>
      </c>
      <c r="J398" s="126">
        <v>0.4</v>
      </c>
      <c r="K398" s="117">
        <v>159</v>
      </c>
      <c r="L398" s="117">
        <v>6</v>
      </c>
      <c r="M398" s="117">
        <v>2015</v>
      </c>
      <c r="N398" s="16">
        <v>2023</v>
      </c>
      <c r="O398" s="16">
        <v>2025</v>
      </c>
      <c r="P398" s="114" t="s">
        <v>564</v>
      </c>
      <c r="Q398" s="118" t="s">
        <v>257</v>
      </c>
      <c r="R398" s="17">
        <f t="shared" si="21"/>
        <v>2040</v>
      </c>
      <c r="S398" s="16" t="s">
        <v>63</v>
      </c>
      <c r="T398" s="16"/>
      <c r="U398" s="17">
        <f t="shared" si="22"/>
        <v>2040</v>
      </c>
      <c r="V398" s="401">
        <v>2</v>
      </c>
      <c r="W398" s="401"/>
      <c r="X398" s="401">
        <v>2</v>
      </c>
      <c r="Y398" s="401" t="s">
        <v>7003</v>
      </c>
    </row>
    <row r="399" spans="1:25" s="2" customFormat="1" ht="30.2" customHeight="1" x14ac:dyDescent="0.2">
      <c r="A399" s="331"/>
      <c r="B399" s="331"/>
      <c r="C399" s="413"/>
      <c r="D399" s="406"/>
      <c r="E399" s="415"/>
      <c r="F399" s="114" t="s">
        <v>709</v>
      </c>
      <c r="G399" s="66">
        <v>2.9</v>
      </c>
      <c r="H399" s="407"/>
      <c r="I399" s="416"/>
      <c r="J399" s="126">
        <v>3.9</v>
      </c>
      <c r="K399" s="117">
        <v>108</v>
      </c>
      <c r="L399" s="117">
        <v>5</v>
      </c>
      <c r="M399" s="117">
        <v>2015</v>
      </c>
      <c r="N399" s="16">
        <v>2023</v>
      </c>
      <c r="O399" s="16">
        <v>2025</v>
      </c>
      <c r="P399" s="114" t="s">
        <v>564</v>
      </c>
      <c r="Q399" s="118" t="s">
        <v>257</v>
      </c>
      <c r="R399" s="17">
        <f t="shared" si="21"/>
        <v>2040</v>
      </c>
      <c r="S399" s="16" t="s">
        <v>63</v>
      </c>
      <c r="T399" s="16"/>
      <c r="U399" s="17">
        <f t="shared" si="22"/>
        <v>2040</v>
      </c>
      <c r="V399" s="401"/>
      <c r="W399" s="401"/>
      <c r="X399" s="401"/>
      <c r="Y399" s="401"/>
    </row>
    <row r="400" spans="1:25" s="2" customFormat="1" ht="30.2" customHeight="1" x14ac:dyDescent="0.2">
      <c r="A400" s="331">
        <v>43</v>
      </c>
      <c r="B400" s="331" t="s">
        <v>858</v>
      </c>
      <c r="C400" s="413" t="s">
        <v>572</v>
      </c>
      <c r="D400" s="406" t="s">
        <v>859</v>
      </c>
      <c r="E400" s="348" t="s">
        <v>860</v>
      </c>
      <c r="F400" s="114" t="s">
        <v>709</v>
      </c>
      <c r="G400" s="66">
        <v>5.7</v>
      </c>
      <c r="H400" s="407">
        <v>4.74</v>
      </c>
      <c r="I400" s="407">
        <v>250</v>
      </c>
      <c r="J400" s="126">
        <v>57.4</v>
      </c>
      <c r="K400" s="117">
        <v>323.89999999999998</v>
      </c>
      <c r="L400" s="117">
        <v>17.48</v>
      </c>
      <c r="M400" s="117">
        <v>2015</v>
      </c>
      <c r="N400" s="16">
        <v>2023</v>
      </c>
      <c r="O400" s="16">
        <v>2025</v>
      </c>
      <c r="P400" s="114" t="s">
        <v>564</v>
      </c>
      <c r="Q400" s="114" t="s">
        <v>775</v>
      </c>
      <c r="R400" s="17">
        <f t="shared" si="21"/>
        <v>2040</v>
      </c>
      <c r="S400" s="16" t="s">
        <v>63</v>
      </c>
      <c r="T400" s="16"/>
      <c r="U400" s="17">
        <f t="shared" si="22"/>
        <v>2040</v>
      </c>
      <c r="V400" s="401">
        <v>18</v>
      </c>
      <c r="W400" s="401">
        <v>7</v>
      </c>
      <c r="X400" s="401">
        <v>25</v>
      </c>
      <c r="Y400" s="401" t="s">
        <v>7003</v>
      </c>
    </row>
    <row r="401" spans="1:25" s="2" customFormat="1" ht="30.2" customHeight="1" x14ac:dyDescent="0.2">
      <c r="A401" s="331"/>
      <c r="B401" s="331"/>
      <c r="C401" s="413"/>
      <c r="D401" s="406"/>
      <c r="E401" s="348"/>
      <c r="F401" s="114" t="s">
        <v>709</v>
      </c>
      <c r="G401" s="66">
        <v>5.7</v>
      </c>
      <c r="H401" s="407"/>
      <c r="I401" s="407"/>
      <c r="J401" s="126">
        <v>5.6</v>
      </c>
      <c r="K401" s="117">
        <v>219.1</v>
      </c>
      <c r="L401" s="117">
        <v>12.7</v>
      </c>
      <c r="M401" s="117">
        <v>2015</v>
      </c>
      <c r="N401" s="16">
        <v>2023</v>
      </c>
      <c r="O401" s="16">
        <v>2025</v>
      </c>
      <c r="P401" s="114" t="s">
        <v>564</v>
      </c>
      <c r="Q401" s="114" t="s">
        <v>775</v>
      </c>
      <c r="R401" s="17">
        <f t="shared" si="21"/>
        <v>2040</v>
      </c>
      <c r="S401" s="16" t="s">
        <v>63</v>
      </c>
      <c r="T401" s="16"/>
      <c r="U401" s="17">
        <f t="shared" si="22"/>
        <v>2040</v>
      </c>
      <c r="V401" s="401"/>
      <c r="W401" s="401"/>
      <c r="X401" s="401"/>
      <c r="Y401" s="401"/>
    </row>
    <row r="402" spans="1:25" s="2" customFormat="1" ht="30.2" customHeight="1" x14ac:dyDescent="0.2">
      <c r="A402" s="331"/>
      <c r="B402" s="331"/>
      <c r="C402" s="413"/>
      <c r="D402" s="406"/>
      <c r="E402" s="348"/>
      <c r="F402" s="114" t="s">
        <v>709</v>
      </c>
      <c r="G402" s="66">
        <v>5.7</v>
      </c>
      <c r="H402" s="407"/>
      <c r="I402" s="407"/>
      <c r="J402" s="126">
        <v>0.2</v>
      </c>
      <c r="K402" s="117">
        <v>168.3</v>
      </c>
      <c r="L402" s="117">
        <v>10.97</v>
      </c>
      <c r="M402" s="117">
        <v>2015</v>
      </c>
      <c r="N402" s="16">
        <v>2023</v>
      </c>
      <c r="O402" s="16">
        <v>2025</v>
      </c>
      <c r="P402" s="114" t="s">
        <v>564</v>
      </c>
      <c r="Q402" s="114" t="s">
        <v>775</v>
      </c>
      <c r="R402" s="17">
        <f t="shared" si="21"/>
        <v>2040</v>
      </c>
      <c r="S402" s="16" t="s">
        <v>63</v>
      </c>
      <c r="T402" s="16"/>
      <c r="U402" s="17">
        <f t="shared" si="22"/>
        <v>2040</v>
      </c>
      <c r="V402" s="401"/>
      <c r="W402" s="401"/>
      <c r="X402" s="401"/>
      <c r="Y402" s="401"/>
    </row>
    <row r="403" spans="1:25" s="2" customFormat="1" ht="30.2" customHeight="1" x14ac:dyDescent="0.2">
      <c r="A403" s="331"/>
      <c r="B403" s="331"/>
      <c r="C403" s="413"/>
      <c r="D403" s="406"/>
      <c r="E403" s="348"/>
      <c r="F403" s="114" t="s">
        <v>709</v>
      </c>
      <c r="G403" s="66">
        <v>5.7</v>
      </c>
      <c r="H403" s="407"/>
      <c r="I403" s="407"/>
      <c r="J403" s="126">
        <v>0.4</v>
      </c>
      <c r="K403" s="117">
        <v>88.9</v>
      </c>
      <c r="L403" s="117">
        <v>7.62</v>
      </c>
      <c r="M403" s="117">
        <v>2015</v>
      </c>
      <c r="N403" s="16">
        <v>2023</v>
      </c>
      <c r="O403" s="16">
        <v>2025</v>
      </c>
      <c r="P403" s="114" t="s">
        <v>564</v>
      </c>
      <c r="Q403" s="114" t="s">
        <v>775</v>
      </c>
      <c r="R403" s="17">
        <f t="shared" si="21"/>
        <v>2040</v>
      </c>
      <c r="S403" s="16" t="s">
        <v>63</v>
      </c>
      <c r="T403" s="16"/>
      <c r="U403" s="17">
        <f t="shared" si="22"/>
        <v>2040</v>
      </c>
      <c r="V403" s="401"/>
      <c r="W403" s="401"/>
      <c r="X403" s="401"/>
      <c r="Y403" s="401"/>
    </row>
    <row r="404" spans="1:25" s="2" customFormat="1" ht="30.2" customHeight="1" x14ac:dyDescent="0.2">
      <c r="A404" s="331"/>
      <c r="B404" s="331"/>
      <c r="C404" s="413"/>
      <c r="D404" s="406"/>
      <c r="E404" s="348"/>
      <c r="F404" s="114" t="s">
        <v>709</v>
      </c>
      <c r="G404" s="66">
        <v>5.7</v>
      </c>
      <c r="H404" s="407"/>
      <c r="I404" s="407"/>
      <c r="J404" s="126">
        <v>0.2</v>
      </c>
      <c r="K404" s="117">
        <v>33.4</v>
      </c>
      <c r="L404" s="117">
        <v>6.35</v>
      </c>
      <c r="M404" s="117">
        <v>2015</v>
      </c>
      <c r="N404" s="16">
        <v>2023</v>
      </c>
      <c r="O404" s="16">
        <v>2025</v>
      </c>
      <c r="P404" s="114" t="s">
        <v>564</v>
      </c>
      <c r="Q404" s="114" t="s">
        <v>775</v>
      </c>
      <c r="R404" s="17">
        <f t="shared" si="21"/>
        <v>2040</v>
      </c>
      <c r="S404" s="16" t="s">
        <v>63</v>
      </c>
      <c r="T404" s="16"/>
      <c r="U404" s="17">
        <f t="shared" si="22"/>
        <v>2040</v>
      </c>
      <c r="V404" s="401"/>
      <c r="W404" s="401"/>
      <c r="X404" s="401"/>
      <c r="Y404" s="401"/>
    </row>
    <row r="405" spans="1:25" s="2" customFormat="1" ht="30.2" customHeight="1" x14ac:dyDescent="0.2">
      <c r="A405" s="331"/>
      <c r="B405" s="331"/>
      <c r="C405" s="413" t="s">
        <v>572</v>
      </c>
      <c r="D405" s="406" t="s">
        <v>861</v>
      </c>
      <c r="E405" s="348"/>
      <c r="F405" s="114" t="s">
        <v>709</v>
      </c>
      <c r="G405" s="66">
        <v>5.7</v>
      </c>
      <c r="H405" s="407"/>
      <c r="I405" s="407"/>
      <c r="J405" s="126">
        <v>0.4</v>
      </c>
      <c r="K405" s="117">
        <v>88.9</v>
      </c>
      <c r="L405" s="117">
        <v>7.62</v>
      </c>
      <c r="M405" s="117">
        <v>2015</v>
      </c>
      <c r="N405" s="16">
        <v>2023</v>
      </c>
      <c r="O405" s="16">
        <v>2025</v>
      </c>
      <c r="P405" s="114" t="s">
        <v>564</v>
      </c>
      <c r="Q405" s="114" t="s">
        <v>775</v>
      </c>
      <c r="R405" s="17">
        <f t="shared" si="21"/>
        <v>2040</v>
      </c>
      <c r="S405" s="16" t="s">
        <v>63</v>
      </c>
      <c r="T405" s="16"/>
      <c r="U405" s="17">
        <f t="shared" si="22"/>
        <v>2040</v>
      </c>
      <c r="V405" s="401"/>
      <c r="W405" s="401"/>
      <c r="X405" s="401"/>
      <c r="Y405" s="401"/>
    </row>
    <row r="406" spans="1:25" s="2" customFormat="1" ht="30.2" customHeight="1" x14ac:dyDescent="0.2">
      <c r="A406" s="331"/>
      <c r="B406" s="331"/>
      <c r="C406" s="413"/>
      <c r="D406" s="406"/>
      <c r="E406" s="348"/>
      <c r="F406" s="114" t="s">
        <v>709</v>
      </c>
      <c r="G406" s="66">
        <v>5.7</v>
      </c>
      <c r="H406" s="407"/>
      <c r="I406" s="407"/>
      <c r="J406" s="126">
        <v>0.9</v>
      </c>
      <c r="K406" s="117">
        <v>33.4</v>
      </c>
      <c r="L406" s="117">
        <v>6.35</v>
      </c>
      <c r="M406" s="117">
        <v>2015</v>
      </c>
      <c r="N406" s="16">
        <v>2023</v>
      </c>
      <c r="O406" s="16">
        <v>2025</v>
      </c>
      <c r="P406" s="114" t="s">
        <v>564</v>
      </c>
      <c r="Q406" s="114" t="s">
        <v>775</v>
      </c>
      <c r="R406" s="17">
        <f t="shared" si="21"/>
        <v>2040</v>
      </c>
      <c r="S406" s="16" t="s">
        <v>63</v>
      </c>
      <c r="T406" s="16"/>
      <c r="U406" s="17">
        <f t="shared" si="22"/>
        <v>2040</v>
      </c>
      <c r="V406" s="401"/>
      <c r="W406" s="401"/>
      <c r="X406" s="401"/>
      <c r="Y406" s="401"/>
    </row>
    <row r="407" spans="1:25" s="2" customFormat="1" ht="30.2" customHeight="1" x14ac:dyDescent="0.2">
      <c r="A407" s="331">
        <v>44</v>
      </c>
      <c r="B407" s="331" t="s">
        <v>863</v>
      </c>
      <c r="C407" s="413" t="s">
        <v>573</v>
      </c>
      <c r="D407" s="406" t="s">
        <v>864</v>
      </c>
      <c r="E407" s="415" t="s">
        <v>862</v>
      </c>
      <c r="F407" s="114" t="s">
        <v>709</v>
      </c>
      <c r="G407" s="66">
        <v>3.5</v>
      </c>
      <c r="H407" s="407">
        <v>0.16</v>
      </c>
      <c r="I407" s="407">
        <v>362</v>
      </c>
      <c r="J407" s="126">
        <v>2</v>
      </c>
      <c r="K407" s="117">
        <v>219.1</v>
      </c>
      <c r="L407" s="117">
        <v>8.18</v>
      </c>
      <c r="M407" s="117">
        <v>2015</v>
      </c>
      <c r="N407" s="16">
        <v>2021</v>
      </c>
      <c r="O407" s="16">
        <v>2025</v>
      </c>
      <c r="P407" s="114" t="s">
        <v>564</v>
      </c>
      <c r="Q407" s="114" t="s">
        <v>775</v>
      </c>
      <c r="R407" s="17">
        <f t="shared" si="21"/>
        <v>2040</v>
      </c>
      <c r="S407" s="16" t="s">
        <v>63</v>
      </c>
      <c r="T407" s="16"/>
      <c r="U407" s="17">
        <f t="shared" si="22"/>
        <v>2040</v>
      </c>
      <c r="V407" s="401">
        <v>48</v>
      </c>
      <c r="W407" s="401">
        <v>88</v>
      </c>
      <c r="X407" s="401">
        <v>136</v>
      </c>
      <c r="Y407" s="401" t="s">
        <v>7003</v>
      </c>
    </row>
    <row r="408" spans="1:25" s="2" customFormat="1" ht="30.2" customHeight="1" x14ac:dyDescent="0.2">
      <c r="A408" s="331"/>
      <c r="B408" s="331"/>
      <c r="C408" s="413"/>
      <c r="D408" s="406"/>
      <c r="E408" s="415"/>
      <c r="F408" s="114" t="s">
        <v>709</v>
      </c>
      <c r="G408" s="66">
        <v>3.5</v>
      </c>
      <c r="H408" s="407"/>
      <c r="I408" s="407"/>
      <c r="J408" s="126">
        <v>0.1</v>
      </c>
      <c r="K408" s="117">
        <v>60.3</v>
      </c>
      <c r="L408" s="117">
        <v>5.54</v>
      </c>
      <c r="M408" s="117">
        <v>2015</v>
      </c>
      <c r="N408" s="16">
        <v>2021</v>
      </c>
      <c r="O408" s="16">
        <v>2025</v>
      </c>
      <c r="P408" s="114" t="s">
        <v>564</v>
      </c>
      <c r="Q408" s="114" t="s">
        <v>775</v>
      </c>
      <c r="R408" s="17">
        <f t="shared" si="21"/>
        <v>2040</v>
      </c>
      <c r="S408" s="16" t="s">
        <v>63</v>
      </c>
      <c r="T408" s="16"/>
      <c r="U408" s="17">
        <f t="shared" si="22"/>
        <v>2040</v>
      </c>
      <c r="V408" s="401"/>
      <c r="W408" s="401"/>
      <c r="X408" s="401"/>
      <c r="Y408" s="401"/>
    </row>
    <row r="409" spans="1:25" s="2" customFormat="1" ht="30.2" customHeight="1" x14ac:dyDescent="0.2">
      <c r="A409" s="331"/>
      <c r="B409" s="331"/>
      <c r="C409" s="413"/>
      <c r="D409" s="406"/>
      <c r="E409" s="415"/>
      <c r="F409" s="114" t="s">
        <v>709</v>
      </c>
      <c r="G409" s="66">
        <v>3.5</v>
      </c>
      <c r="H409" s="407"/>
      <c r="I409" s="407"/>
      <c r="J409" s="126">
        <v>0.2</v>
      </c>
      <c r="K409" s="117">
        <v>21.3</v>
      </c>
      <c r="L409" s="117">
        <v>4.78</v>
      </c>
      <c r="M409" s="117">
        <v>2015</v>
      </c>
      <c r="N409" s="16">
        <v>2021</v>
      </c>
      <c r="O409" s="16">
        <v>2025</v>
      </c>
      <c r="P409" s="114" t="s">
        <v>564</v>
      </c>
      <c r="Q409" s="114" t="s">
        <v>775</v>
      </c>
      <c r="R409" s="17">
        <f t="shared" si="21"/>
        <v>2040</v>
      </c>
      <c r="S409" s="16" t="s">
        <v>63</v>
      </c>
      <c r="T409" s="16"/>
      <c r="U409" s="17">
        <f t="shared" si="22"/>
        <v>2040</v>
      </c>
      <c r="V409" s="401"/>
      <c r="W409" s="401"/>
      <c r="X409" s="401"/>
      <c r="Y409" s="401"/>
    </row>
    <row r="410" spans="1:25" s="2" customFormat="1" ht="30.2" customHeight="1" x14ac:dyDescent="0.2">
      <c r="A410" s="331"/>
      <c r="B410" s="331"/>
      <c r="C410" s="413" t="s">
        <v>573</v>
      </c>
      <c r="D410" s="406" t="s">
        <v>865</v>
      </c>
      <c r="E410" s="415"/>
      <c r="F410" s="114" t="s">
        <v>709</v>
      </c>
      <c r="G410" s="66">
        <v>3.5</v>
      </c>
      <c r="H410" s="407"/>
      <c r="I410" s="407"/>
      <c r="J410" s="126">
        <v>1.3</v>
      </c>
      <c r="K410" s="117">
        <v>60.3</v>
      </c>
      <c r="L410" s="117">
        <v>5.54</v>
      </c>
      <c r="M410" s="117">
        <v>2015</v>
      </c>
      <c r="N410" s="16">
        <v>2021</v>
      </c>
      <c r="O410" s="16">
        <v>2025</v>
      </c>
      <c r="P410" s="114" t="s">
        <v>564</v>
      </c>
      <c r="Q410" s="114" t="s">
        <v>775</v>
      </c>
      <c r="R410" s="17">
        <f t="shared" si="21"/>
        <v>2040</v>
      </c>
      <c r="S410" s="16" t="s">
        <v>63</v>
      </c>
      <c r="T410" s="16"/>
      <c r="U410" s="17">
        <f t="shared" si="22"/>
        <v>2040</v>
      </c>
      <c r="V410" s="401"/>
      <c r="W410" s="401"/>
      <c r="X410" s="401"/>
      <c r="Y410" s="401"/>
    </row>
    <row r="411" spans="1:25" s="2" customFormat="1" ht="30.2" customHeight="1" x14ac:dyDescent="0.2">
      <c r="A411" s="331"/>
      <c r="B411" s="331"/>
      <c r="C411" s="413"/>
      <c r="D411" s="406"/>
      <c r="E411" s="415"/>
      <c r="F411" s="114" t="s">
        <v>709</v>
      </c>
      <c r="G411" s="66">
        <v>3.5</v>
      </c>
      <c r="H411" s="407"/>
      <c r="I411" s="407"/>
      <c r="J411" s="126">
        <v>0.1</v>
      </c>
      <c r="K411" s="117">
        <v>33.4</v>
      </c>
      <c r="L411" s="117">
        <v>6.35</v>
      </c>
      <c r="M411" s="117">
        <v>2015</v>
      </c>
      <c r="N411" s="16">
        <v>2021</v>
      </c>
      <c r="O411" s="16">
        <v>2025</v>
      </c>
      <c r="P411" s="114" t="s">
        <v>564</v>
      </c>
      <c r="Q411" s="114" t="s">
        <v>775</v>
      </c>
      <c r="R411" s="17">
        <f t="shared" si="21"/>
        <v>2040</v>
      </c>
      <c r="S411" s="16" t="s">
        <v>63</v>
      </c>
      <c r="T411" s="16"/>
      <c r="U411" s="17">
        <f t="shared" si="22"/>
        <v>2040</v>
      </c>
      <c r="V411" s="401"/>
      <c r="W411" s="401"/>
      <c r="X411" s="401"/>
      <c r="Y411" s="401"/>
    </row>
    <row r="412" spans="1:25" s="2" customFormat="1" ht="30.2" customHeight="1" x14ac:dyDescent="0.2">
      <c r="A412" s="331"/>
      <c r="B412" s="331"/>
      <c r="C412" s="413"/>
      <c r="D412" s="406"/>
      <c r="E412" s="415"/>
      <c r="F412" s="114" t="s">
        <v>709</v>
      </c>
      <c r="G412" s="66">
        <v>3.5</v>
      </c>
      <c r="H412" s="407"/>
      <c r="I412" s="407"/>
      <c r="J412" s="126">
        <v>1.7</v>
      </c>
      <c r="K412" s="117">
        <v>26.7</v>
      </c>
      <c r="L412" s="117">
        <v>5.56</v>
      </c>
      <c r="M412" s="117">
        <v>2015</v>
      </c>
      <c r="N412" s="16">
        <v>2021</v>
      </c>
      <c r="O412" s="16">
        <v>2025</v>
      </c>
      <c r="P412" s="114" t="s">
        <v>564</v>
      </c>
      <c r="Q412" s="114" t="s">
        <v>775</v>
      </c>
      <c r="R412" s="17">
        <f t="shared" si="21"/>
        <v>2040</v>
      </c>
      <c r="S412" s="16" t="s">
        <v>63</v>
      </c>
      <c r="T412" s="16"/>
      <c r="U412" s="17">
        <f t="shared" si="22"/>
        <v>2040</v>
      </c>
      <c r="V412" s="401"/>
      <c r="W412" s="401"/>
      <c r="X412" s="401"/>
      <c r="Y412" s="401"/>
    </row>
    <row r="413" spans="1:25" s="2" customFormat="1" ht="30.2" customHeight="1" x14ac:dyDescent="0.2">
      <c r="A413" s="331"/>
      <c r="B413" s="331"/>
      <c r="C413" s="413" t="s">
        <v>573</v>
      </c>
      <c r="D413" s="406" t="s">
        <v>866</v>
      </c>
      <c r="E413" s="415"/>
      <c r="F413" s="114" t="s">
        <v>709</v>
      </c>
      <c r="G413" s="66">
        <v>3.5</v>
      </c>
      <c r="H413" s="407"/>
      <c r="I413" s="407"/>
      <c r="J413" s="126">
        <v>2</v>
      </c>
      <c r="K413" s="117">
        <v>219.1</v>
      </c>
      <c r="L413" s="117">
        <v>8.18</v>
      </c>
      <c r="M413" s="117">
        <v>2015</v>
      </c>
      <c r="N413" s="16">
        <v>2021</v>
      </c>
      <c r="O413" s="16">
        <v>2025</v>
      </c>
      <c r="P413" s="114" t="s">
        <v>564</v>
      </c>
      <c r="Q413" s="114" t="s">
        <v>775</v>
      </c>
      <c r="R413" s="17">
        <f t="shared" si="21"/>
        <v>2040</v>
      </c>
      <c r="S413" s="16" t="s">
        <v>63</v>
      </c>
      <c r="T413" s="16"/>
      <c r="U413" s="17">
        <f t="shared" si="22"/>
        <v>2040</v>
      </c>
      <c r="V413" s="401"/>
      <c r="W413" s="401"/>
      <c r="X413" s="401"/>
      <c r="Y413" s="401"/>
    </row>
    <row r="414" spans="1:25" s="2" customFormat="1" ht="30.2" customHeight="1" x14ac:dyDescent="0.2">
      <c r="A414" s="331"/>
      <c r="B414" s="331"/>
      <c r="C414" s="413"/>
      <c r="D414" s="406"/>
      <c r="E414" s="415"/>
      <c r="F414" s="114" t="s">
        <v>709</v>
      </c>
      <c r="G414" s="66">
        <v>3.5</v>
      </c>
      <c r="H414" s="407"/>
      <c r="I414" s="407"/>
      <c r="J414" s="126">
        <v>0.1</v>
      </c>
      <c r="K414" s="117">
        <v>60.3</v>
      </c>
      <c r="L414" s="117">
        <v>5.54</v>
      </c>
      <c r="M414" s="117">
        <v>2015</v>
      </c>
      <c r="N414" s="16">
        <v>2021</v>
      </c>
      <c r="O414" s="16">
        <v>2025</v>
      </c>
      <c r="P414" s="114" t="s">
        <v>564</v>
      </c>
      <c r="Q414" s="114" t="s">
        <v>775</v>
      </c>
      <c r="R414" s="17">
        <f t="shared" si="21"/>
        <v>2040</v>
      </c>
      <c r="S414" s="16" t="s">
        <v>63</v>
      </c>
      <c r="T414" s="16"/>
      <c r="U414" s="17">
        <f t="shared" si="22"/>
        <v>2040</v>
      </c>
      <c r="V414" s="401"/>
      <c r="W414" s="401"/>
      <c r="X414" s="401"/>
      <c r="Y414" s="401"/>
    </row>
    <row r="415" spans="1:25" s="2" customFormat="1" ht="30.2" customHeight="1" x14ac:dyDescent="0.2">
      <c r="A415" s="331"/>
      <c r="B415" s="331"/>
      <c r="C415" s="413"/>
      <c r="D415" s="406"/>
      <c r="E415" s="415"/>
      <c r="F415" s="114" t="s">
        <v>709</v>
      </c>
      <c r="G415" s="66">
        <v>3.5</v>
      </c>
      <c r="H415" s="407"/>
      <c r="I415" s="407"/>
      <c r="J415" s="126">
        <v>0.2</v>
      </c>
      <c r="K415" s="117">
        <v>21.3</v>
      </c>
      <c r="L415" s="117">
        <v>4.78</v>
      </c>
      <c r="M415" s="117">
        <v>2015</v>
      </c>
      <c r="N415" s="16">
        <v>2021</v>
      </c>
      <c r="O415" s="16">
        <v>2025</v>
      </c>
      <c r="P415" s="114" t="s">
        <v>564</v>
      </c>
      <c r="Q415" s="114" t="s">
        <v>775</v>
      </c>
      <c r="R415" s="17">
        <f t="shared" si="21"/>
        <v>2040</v>
      </c>
      <c r="S415" s="16" t="s">
        <v>63</v>
      </c>
      <c r="T415" s="16"/>
      <c r="U415" s="17">
        <f t="shared" si="22"/>
        <v>2040</v>
      </c>
      <c r="V415" s="401"/>
      <c r="W415" s="401"/>
      <c r="X415" s="401"/>
      <c r="Y415" s="401"/>
    </row>
    <row r="416" spans="1:25" s="2" customFormat="1" ht="30.2" customHeight="1" x14ac:dyDescent="0.2">
      <c r="A416" s="331"/>
      <c r="B416" s="331"/>
      <c r="C416" s="413" t="s">
        <v>573</v>
      </c>
      <c r="D416" s="406" t="s">
        <v>867</v>
      </c>
      <c r="E416" s="415"/>
      <c r="F416" s="114" t="s">
        <v>709</v>
      </c>
      <c r="G416" s="66">
        <v>3.5</v>
      </c>
      <c r="H416" s="407"/>
      <c r="I416" s="407"/>
      <c r="J416" s="126">
        <v>1.3</v>
      </c>
      <c r="K416" s="117">
        <v>60.3</v>
      </c>
      <c r="L416" s="117">
        <v>5.54</v>
      </c>
      <c r="M416" s="117">
        <v>2015</v>
      </c>
      <c r="N416" s="16">
        <v>2021</v>
      </c>
      <c r="O416" s="16">
        <v>2025</v>
      </c>
      <c r="P416" s="114" t="s">
        <v>564</v>
      </c>
      <c r="Q416" s="114" t="s">
        <v>775</v>
      </c>
      <c r="R416" s="17">
        <f t="shared" si="21"/>
        <v>2040</v>
      </c>
      <c r="S416" s="16" t="s">
        <v>63</v>
      </c>
      <c r="T416" s="16"/>
      <c r="U416" s="17">
        <f t="shared" si="22"/>
        <v>2040</v>
      </c>
      <c r="V416" s="401"/>
      <c r="W416" s="401"/>
      <c r="X416" s="401"/>
      <c r="Y416" s="401"/>
    </row>
    <row r="417" spans="1:25" s="2" customFormat="1" ht="30.2" customHeight="1" x14ac:dyDescent="0.2">
      <c r="A417" s="331"/>
      <c r="B417" s="331"/>
      <c r="C417" s="413"/>
      <c r="D417" s="406"/>
      <c r="E417" s="415"/>
      <c r="F417" s="114" t="s">
        <v>709</v>
      </c>
      <c r="G417" s="66">
        <v>3.5</v>
      </c>
      <c r="H417" s="407"/>
      <c r="I417" s="407"/>
      <c r="J417" s="126">
        <v>0.1</v>
      </c>
      <c r="K417" s="117">
        <v>33.4</v>
      </c>
      <c r="L417" s="117">
        <v>6.35</v>
      </c>
      <c r="M417" s="117">
        <v>2015</v>
      </c>
      <c r="N417" s="16">
        <v>2021</v>
      </c>
      <c r="O417" s="16">
        <v>2025</v>
      </c>
      <c r="P417" s="114" t="s">
        <v>564</v>
      </c>
      <c r="Q417" s="114" t="s">
        <v>775</v>
      </c>
      <c r="R417" s="17">
        <f t="shared" si="21"/>
        <v>2040</v>
      </c>
      <c r="S417" s="16" t="s">
        <v>63</v>
      </c>
      <c r="T417" s="16"/>
      <c r="U417" s="17">
        <f t="shared" si="22"/>
        <v>2040</v>
      </c>
      <c r="V417" s="401"/>
      <c r="W417" s="401"/>
      <c r="X417" s="401"/>
      <c r="Y417" s="401"/>
    </row>
    <row r="418" spans="1:25" s="2" customFormat="1" ht="30.2" customHeight="1" x14ac:dyDescent="0.2">
      <c r="A418" s="331"/>
      <c r="B418" s="331"/>
      <c r="C418" s="413"/>
      <c r="D418" s="406"/>
      <c r="E418" s="415"/>
      <c r="F418" s="114" t="s">
        <v>709</v>
      </c>
      <c r="G418" s="66">
        <v>3.5</v>
      </c>
      <c r="H418" s="407"/>
      <c r="I418" s="407"/>
      <c r="J418" s="126">
        <v>1.7</v>
      </c>
      <c r="K418" s="117">
        <v>26.7</v>
      </c>
      <c r="L418" s="117">
        <v>5.56</v>
      </c>
      <c r="M418" s="117">
        <v>2015</v>
      </c>
      <c r="N418" s="16">
        <v>2021</v>
      </c>
      <c r="O418" s="16">
        <v>2025</v>
      </c>
      <c r="P418" s="114" t="s">
        <v>564</v>
      </c>
      <c r="Q418" s="114" t="s">
        <v>775</v>
      </c>
      <c r="R418" s="17">
        <f t="shared" si="21"/>
        <v>2040</v>
      </c>
      <c r="S418" s="16" t="s">
        <v>63</v>
      </c>
      <c r="T418" s="16"/>
      <c r="U418" s="17">
        <f t="shared" si="22"/>
        <v>2040</v>
      </c>
      <c r="V418" s="401"/>
      <c r="W418" s="401"/>
      <c r="X418" s="401"/>
      <c r="Y418" s="401"/>
    </row>
    <row r="419" spans="1:25" s="2" customFormat="1" ht="30.2" customHeight="1" x14ac:dyDescent="0.2">
      <c r="A419" s="331">
        <v>45</v>
      </c>
      <c r="B419" s="331" t="s">
        <v>868</v>
      </c>
      <c r="C419" s="413" t="s">
        <v>573</v>
      </c>
      <c r="D419" s="406" t="s">
        <v>869</v>
      </c>
      <c r="E419" s="415" t="s">
        <v>862</v>
      </c>
      <c r="F419" s="114" t="s">
        <v>709</v>
      </c>
      <c r="G419" s="66">
        <v>3.5</v>
      </c>
      <c r="H419" s="407">
        <v>1.77</v>
      </c>
      <c r="I419" s="407">
        <v>263</v>
      </c>
      <c r="J419" s="126">
        <v>12.3</v>
      </c>
      <c r="K419" s="117">
        <v>168.3</v>
      </c>
      <c r="L419" s="117">
        <v>7.11</v>
      </c>
      <c r="M419" s="117">
        <v>2015</v>
      </c>
      <c r="N419" s="16">
        <v>2021</v>
      </c>
      <c r="O419" s="16">
        <v>2025</v>
      </c>
      <c r="P419" s="114" t="s">
        <v>564</v>
      </c>
      <c r="Q419" s="114" t="s">
        <v>775</v>
      </c>
      <c r="R419" s="17">
        <f t="shared" si="21"/>
        <v>2040</v>
      </c>
      <c r="S419" s="16" t="s">
        <v>63</v>
      </c>
      <c r="T419" s="16"/>
      <c r="U419" s="17">
        <f t="shared" si="22"/>
        <v>2040</v>
      </c>
      <c r="V419" s="401">
        <v>45</v>
      </c>
      <c r="W419" s="401">
        <v>81</v>
      </c>
      <c r="X419" s="401">
        <v>126</v>
      </c>
      <c r="Y419" s="401" t="s">
        <v>7003</v>
      </c>
    </row>
    <row r="420" spans="1:25" s="2" customFormat="1" ht="30.2" customHeight="1" x14ac:dyDescent="0.2">
      <c r="A420" s="331"/>
      <c r="B420" s="331"/>
      <c r="C420" s="413"/>
      <c r="D420" s="406"/>
      <c r="E420" s="415"/>
      <c r="F420" s="114" t="s">
        <v>709</v>
      </c>
      <c r="G420" s="66">
        <v>3.5</v>
      </c>
      <c r="H420" s="407"/>
      <c r="I420" s="407"/>
      <c r="J420" s="126">
        <v>1.2</v>
      </c>
      <c r="K420" s="117">
        <v>88.9</v>
      </c>
      <c r="L420" s="117">
        <v>5.49</v>
      </c>
      <c r="M420" s="117">
        <v>2015</v>
      </c>
      <c r="N420" s="16">
        <v>2021</v>
      </c>
      <c r="O420" s="16">
        <v>2025</v>
      </c>
      <c r="P420" s="114" t="s">
        <v>564</v>
      </c>
      <c r="Q420" s="114" t="s">
        <v>775</v>
      </c>
      <c r="R420" s="17">
        <f t="shared" si="21"/>
        <v>2040</v>
      </c>
      <c r="S420" s="16" t="s">
        <v>63</v>
      </c>
      <c r="T420" s="16"/>
      <c r="U420" s="17">
        <f t="shared" si="22"/>
        <v>2040</v>
      </c>
      <c r="V420" s="401"/>
      <c r="W420" s="401"/>
      <c r="X420" s="401"/>
      <c r="Y420" s="401"/>
    </row>
    <row r="421" spans="1:25" s="2" customFormat="1" ht="30.2" customHeight="1" x14ac:dyDescent="0.2">
      <c r="A421" s="331"/>
      <c r="B421" s="331"/>
      <c r="C421" s="413"/>
      <c r="D421" s="406"/>
      <c r="E421" s="415"/>
      <c r="F421" s="114" t="s">
        <v>709</v>
      </c>
      <c r="G421" s="66">
        <v>3.5</v>
      </c>
      <c r="H421" s="407"/>
      <c r="I421" s="407"/>
      <c r="J421" s="126">
        <v>0.5</v>
      </c>
      <c r="K421" s="117">
        <v>60.3</v>
      </c>
      <c r="L421" s="117">
        <v>5.54</v>
      </c>
      <c r="M421" s="117">
        <v>2015</v>
      </c>
      <c r="N421" s="16">
        <v>2021</v>
      </c>
      <c r="O421" s="16">
        <v>2025</v>
      </c>
      <c r="P421" s="114" t="s">
        <v>564</v>
      </c>
      <c r="Q421" s="114" t="s">
        <v>775</v>
      </c>
      <c r="R421" s="17">
        <f t="shared" si="21"/>
        <v>2040</v>
      </c>
      <c r="S421" s="16" t="s">
        <v>63</v>
      </c>
      <c r="T421" s="16"/>
      <c r="U421" s="17">
        <f t="shared" si="22"/>
        <v>2040</v>
      </c>
      <c r="V421" s="401"/>
      <c r="W421" s="401"/>
      <c r="X421" s="401"/>
      <c r="Y421" s="401"/>
    </row>
    <row r="422" spans="1:25" s="2" customFormat="1" ht="30.2" customHeight="1" x14ac:dyDescent="0.2">
      <c r="A422" s="331"/>
      <c r="B422" s="331"/>
      <c r="C422" s="413"/>
      <c r="D422" s="406"/>
      <c r="E422" s="415"/>
      <c r="F422" s="114" t="s">
        <v>709</v>
      </c>
      <c r="G422" s="66">
        <v>3.5</v>
      </c>
      <c r="H422" s="407"/>
      <c r="I422" s="407"/>
      <c r="J422" s="126">
        <v>0.2</v>
      </c>
      <c r="K422" s="117">
        <v>33.4</v>
      </c>
      <c r="L422" s="117">
        <v>6.35</v>
      </c>
      <c r="M422" s="117">
        <v>2015</v>
      </c>
      <c r="N422" s="16">
        <v>2021</v>
      </c>
      <c r="O422" s="16">
        <v>2025</v>
      </c>
      <c r="P422" s="114" t="s">
        <v>564</v>
      </c>
      <c r="Q422" s="114" t="s">
        <v>775</v>
      </c>
      <c r="R422" s="17">
        <f t="shared" si="21"/>
        <v>2040</v>
      </c>
      <c r="S422" s="16" t="s">
        <v>63</v>
      </c>
      <c r="T422" s="16"/>
      <c r="U422" s="17">
        <f t="shared" ref="U422:U430" si="23">IFERROR(IF(S422="",R422,S422+T422),R422)</f>
        <v>2040</v>
      </c>
      <c r="V422" s="401"/>
      <c r="W422" s="401"/>
      <c r="X422" s="401"/>
      <c r="Y422" s="401"/>
    </row>
    <row r="423" spans="1:25" s="2" customFormat="1" ht="30.2" customHeight="1" x14ac:dyDescent="0.2">
      <c r="A423" s="331">
        <v>46</v>
      </c>
      <c r="B423" s="331" t="s">
        <v>870</v>
      </c>
      <c r="C423" s="410" t="s">
        <v>569</v>
      </c>
      <c r="D423" s="412" t="s">
        <v>871</v>
      </c>
      <c r="E423" s="415" t="s">
        <v>862</v>
      </c>
      <c r="F423" s="114" t="s">
        <v>709</v>
      </c>
      <c r="G423" s="66">
        <v>0.75</v>
      </c>
      <c r="H423" s="407">
        <v>0.46</v>
      </c>
      <c r="I423" s="407">
        <v>362</v>
      </c>
      <c r="J423" s="126">
        <v>11.6</v>
      </c>
      <c r="K423" s="117">
        <v>114.3</v>
      </c>
      <c r="L423" s="117">
        <v>6.02</v>
      </c>
      <c r="M423" s="117">
        <v>2015</v>
      </c>
      <c r="N423" s="16">
        <v>2021</v>
      </c>
      <c r="O423" s="16">
        <v>2025</v>
      </c>
      <c r="P423" s="114" t="s">
        <v>564</v>
      </c>
      <c r="Q423" s="114" t="s">
        <v>775</v>
      </c>
      <c r="R423" s="17">
        <f t="shared" si="21"/>
        <v>2040</v>
      </c>
      <c r="S423" s="16" t="s">
        <v>63</v>
      </c>
      <c r="T423" s="16"/>
      <c r="U423" s="17">
        <f t="shared" si="23"/>
        <v>2040</v>
      </c>
      <c r="V423" s="401">
        <v>46</v>
      </c>
      <c r="W423" s="401">
        <v>88</v>
      </c>
      <c r="X423" s="401">
        <v>134</v>
      </c>
      <c r="Y423" s="401" t="s">
        <v>7003</v>
      </c>
    </row>
    <row r="424" spans="1:25" s="2" customFormat="1" ht="30.2" customHeight="1" x14ac:dyDescent="0.2">
      <c r="A424" s="331"/>
      <c r="B424" s="331"/>
      <c r="C424" s="410"/>
      <c r="D424" s="412"/>
      <c r="E424" s="415"/>
      <c r="F424" s="114" t="s">
        <v>709</v>
      </c>
      <c r="G424" s="66">
        <v>0.75</v>
      </c>
      <c r="H424" s="407"/>
      <c r="I424" s="407"/>
      <c r="J424" s="126">
        <v>0.5</v>
      </c>
      <c r="K424" s="117">
        <v>60.3</v>
      </c>
      <c r="L424" s="117">
        <v>5.54</v>
      </c>
      <c r="M424" s="117">
        <v>2015</v>
      </c>
      <c r="N424" s="16">
        <v>2021</v>
      </c>
      <c r="O424" s="16">
        <v>2025</v>
      </c>
      <c r="P424" s="114" t="s">
        <v>564</v>
      </c>
      <c r="Q424" s="114" t="s">
        <v>775</v>
      </c>
      <c r="R424" s="17">
        <f t="shared" si="21"/>
        <v>2040</v>
      </c>
      <c r="S424" s="16" t="s">
        <v>63</v>
      </c>
      <c r="T424" s="16"/>
      <c r="U424" s="17">
        <f t="shared" si="23"/>
        <v>2040</v>
      </c>
      <c r="V424" s="401"/>
      <c r="W424" s="401"/>
      <c r="X424" s="401"/>
      <c r="Y424" s="401"/>
    </row>
    <row r="425" spans="1:25" s="2" customFormat="1" ht="30.2" customHeight="1" x14ac:dyDescent="0.2">
      <c r="A425" s="331"/>
      <c r="B425" s="331"/>
      <c r="C425" s="410" t="s">
        <v>569</v>
      </c>
      <c r="D425" s="412" t="s">
        <v>872</v>
      </c>
      <c r="E425" s="415"/>
      <c r="F425" s="114" t="s">
        <v>709</v>
      </c>
      <c r="G425" s="66">
        <v>0.75</v>
      </c>
      <c r="H425" s="407"/>
      <c r="I425" s="407"/>
      <c r="J425" s="126">
        <v>11.6</v>
      </c>
      <c r="K425" s="117">
        <v>114.3</v>
      </c>
      <c r="L425" s="117">
        <v>6.02</v>
      </c>
      <c r="M425" s="117">
        <v>2015</v>
      </c>
      <c r="N425" s="16">
        <v>2021</v>
      </c>
      <c r="O425" s="16">
        <v>2025</v>
      </c>
      <c r="P425" s="114" t="s">
        <v>564</v>
      </c>
      <c r="Q425" s="114" t="s">
        <v>775</v>
      </c>
      <c r="R425" s="17">
        <f t="shared" si="21"/>
        <v>2040</v>
      </c>
      <c r="S425" s="16" t="s">
        <v>63</v>
      </c>
      <c r="T425" s="16"/>
      <c r="U425" s="17">
        <f t="shared" si="23"/>
        <v>2040</v>
      </c>
      <c r="V425" s="401"/>
      <c r="W425" s="401"/>
      <c r="X425" s="401"/>
      <c r="Y425" s="401"/>
    </row>
    <row r="426" spans="1:25" s="2" customFormat="1" ht="30.2" customHeight="1" x14ac:dyDescent="0.2">
      <c r="A426" s="331"/>
      <c r="B426" s="331"/>
      <c r="C426" s="410"/>
      <c r="D426" s="412"/>
      <c r="E426" s="415"/>
      <c r="F426" s="114" t="s">
        <v>709</v>
      </c>
      <c r="G426" s="66">
        <v>0.75</v>
      </c>
      <c r="H426" s="407"/>
      <c r="I426" s="407"/>
      <c r="J426" s="126">
        <v>0.2</v>
      </c>
      <c r="K426" s="117">
        <v>60.3</v>
      </c>
      <c r="L426" s="117">
        <v>5.54</v>
      </c>
      <c r="M426" s="117">
        <v>2015</v>
      </c>
      <c r="N426" s="16">
        <v>2021</v>
      </c>
      <c r="O426" s="16">
        <v>2025</v>
      </c>
      <c r="P426" s="114" t="s">
        <v>564</v>
      </c>
      <c r="Q426" s="114" t="s">
        <v>775</v>
      </c>
      <c r="R426" s="17">
        <f t="shared" si="21"/>
        <v>2040</v>
      </c>
      <c r="S426" s="16" t="s">
        <v>63</v>
      </c>
      <c r="T426" s="16"/>
      <c r="U426" s="17">
        <f t="shared" si="23"/>
        <v>2040</v>
      </c>
      <c r="V426" s="401"/>
      <c r="W426" s="401"/>
      <c r="X426" s="401"/>
      <c r="Y426" s="401"/>
    </row>
    <row r="427" spans="1:25" s="2" customFormat="1" ht="30.2" customHeight="1" x14ac:dyDescent="0.2">
      <c r="A427" s="331"/>
      <c r="B427" s="331"/>
      <c r="C427" s="410" t="s">
        <v>569</v>
      </c>
      <c r="D427" s="412" t="s">
        <v>873</v>
      </c>
      <c r="E427" s="415"/>
      <c r="F427" s="114" t="s">
        <v>709</v>
      </c>
      <c r="G427" s="66">
        <v>0.75</v>
      </c>
      <c r="H427" s="407">
        <v>0.46</v>
      </c>
      <c r="I427" s="407">
        <v>362</v>
      </c>
      <c r="J427" s="126">
        <v>13.2</v>
      </c>
      <c r="K427" s="117">
        <v>114.3</v>
      </c>
      <c r="L427" s="117">
        <v>6.02</v>
      </c>
      <c r="M427" s="117">
        <v>2015</v>
      </c>
      <c r="N427" s="16">
        <v>2021</v>
      </c>
      <c r="O427" s="16">
        <v>2025</v>
      </c>
      <c r="P427" s="114" t="s">
        <v>564</v>
      </c>
      <c r="Q427" s="114" t="s">
        <v>775</v>
      </c>
      <c r="R427" s="17">
        <f t="shared" si="21"/>
        <v>2040</v>
      </c>
      <c r="S427" s="16" t="s">
        <v>63</v>
      </c>
      <c r="T427" s="16"/>
      <c r="U427" s="17">
        <f t="shared" si="23"/>
        <v>2040</v>
      </c>
      <c r="V427" s="401"/>
      <c r="W427" s="401"/>
      <c r="X427" s="401"/>
      <c r="Y427" s="401"/>
    </row>
    <row r="428" spans="1:25" s="2" customFormat="1" ht="30.2" customHeight="1" x14ac:dyDescent="0.2">
      <c r="A428" s="331"/>
      <c r="B428" s="331"/>
      <c r="C428" s="410"/>
      <c r="D428" s="412"/>
      <c r="E428" s="415"/>
      <c r="F428" s="114" t="s">
        <v>709</v>
      </c>
      <c r="G428" s="66">
        <v>0.75</v>
      </c>
      <c r="H428" s="407"/>
      <c r="I428" s="407"/>
      <c r="J428" s="126">
        <v>0.3</v>
      </c>
      <c r="K428" s="117">
        <v>60.3</v>
      </c>
      <c r="L428" s="117">
        <v>5.54</v>
      </c>
      <c r="M428" s="117">
        <v>2015</v>
      </c>
      <c r="N428" s="16">
        <v>2021</v>
      </c>
      <c r="O428" s="16">
        <v>2025</v>
      </c>
      <c r="P428" s="114" t="s">
        <v>564</v>
      </c>
      <c r="Q428" s="114" t="s">
        <v>775</v>
      </c>
      <c r="R428" s="17">
        <f t="shared" si="21"/>
        <v>2040</v>
      </c>
      <c r="S428" s="16" t="s">
        <v>63</v>
      </c>
      <c r="T428" s="16"/>
      <c r="U428" s="17">
        <f t="shared" si="23"/>
        <v>2040</v>
      </c>
      <c r="V428" s="401"/>
      <c r="W428" s="401"/>
      <c r="X428" s="401"/>
      <c r="Y428" s="401"/>
    </row>
    <row r="429" spans="1:25" s="2" customFormat="1" ht="30.2" customHeight="1" x14ac:dyDescent="0.2">
      <c r="A429" s="331"/>
      <c r="B429" s="331"/>
      <c r="C429" s="410" t="s">
        <v>569</v>
      </c>
      <c r="D429" s="412" t="s">
        <v>874</v>
      </c>
      <c r="E429" s="415"/>
      <c r="F429" s="114" t="s">
        <v>709</v>
      </c>
      <c r="G429" s="66">
        <v>0.75</v>
      </c>
      <c r="H429" s="407"/>
      <c r="I429" s="407"/>
      <c r="J429" s="126">
        <v>13.2</v>
      </c>
      <c r="K429" s="117">
        <v>114.3</v>
      </c>
      <c r="L429" s="117">
        <v>6.02</v>
      </c>
      <c r="M429" s="117">
        <v>2015</v>
      </c>
      <c r="N429" s="16">
        <v>2021</v>
      </c>
      <c r="O429" s="16">
        <v>2025</v>
      </c>
      <c r="P429" s="114" t="s">
        <v>564</v>
      </c>
      <c r="Q429" s="114" t="s">
        <v>775</v>
      </c>
      <c r="R429" s="17">
        <f t="shared" si="21"/>
        <v>2040</v>
      </c>
      <c r="S429" s="16" t="s">
        <v>63</v>
      </c>
      <c r="T429" s="16"/>
      <c r="U429" s="17">
        <f t="shared" si="23"/>
        <v>2040</v>
      </c>
      <c r="V429" s="401"/>
      <c r="W429" s="401"/>
      <c r="X429" s="401"/>
      <c r="Y429" s="401"/>
    </row>
    <row r="430" spans="1:25" s="2" customFormat="1" ht="30.2" customHeight="1" x14ac:dyDescent="0.2">
      <c r="A430" s="331"/>
      <c r="B430" s="331"/>
      <c r="C430" s="410"/>
      <c r="D430" s="412"/>
      <c r="E430" s="415"/>
      <c r="F430" s="114" t="s">
        <v>709</v>
      </c>
      <c r="G430" s="66">
        <v>0.75</v>
      </c>
      <c r="H430" s="407"/>
      <c r="I430" s="407"/>
      <c r="J430" s="126">
        <v>0.5</v>
      </c>
      <c r="K430" s="117">
        <v>60.3</v>
      </c>
      <c r="L430" s="117">
        <v>5.54</v>
      </c>
      <c r="M430" s="117">
        <v>2015</v>
      </c>
      <c r="N430" s="16">
        <v>2021</v>
      </c>
      <c r="O430" s="16">
        <v>2025</v>
      </c>
      <c r="P430" s="114" t="s">
        <v>564</v>
      </c>
      <c r="Q430" s="114" t="s">
        <v>775</v>
      </c>
      <c r="R430" s="17">
        <f t="shared" si="21"/>
        <v>2040</v>
      </c>
      <c r="S430" s="16" t="s">
        <v>63</v>
      </c>
      <c r="T430" s="16"/>
      <c r="U430" s="17">
        <f t="shared" si="23"/>
        <v>2040</v>
      </c>
      <c r="V430" s="401"/>
      <c r="W430" s="401"/>
      <c r="X430" s="401"/>
      <c r="Y430" s="401"/>
    </row>
    <row r="431" spans="1:25" s="2" customFormat="1" ht="30.2" customHeight="1" x14ac:dyDescent="0.2">
      <c r="A431" s="331">
        <v>47</v>
      </c>
      <c r="B431" s="331" t="s">
        <v>876</v>
      </c>
      <c r="C431" s="120" t="s">
        <v>573</v>
      </c>
      <c r="D431" s="125" t="s">
        <v>877</v>
      </c>
      <c r="E431" s="412" t="s">
        <v>875</v>
      </c>
      <c r="F431" s="114" t="s">
        <v>64</v>
      </c>
      <c r="G431" s="66" t="s">
        <v>579</v>
      </c>
      <c r="H431" s="416" t="s">
        <v>579</v>
      </c>
      <c r="I431" s="416">
        <v>35</v>
      </c>
      <c r="J431" s="126">
        <v>1.3</v>
      </c>
      <c r="K431" s="117">
        <v>32</v>
      </c>
      <c r="L431" s="117">
        <v>4</v>
      </c>
      <c r="M431" s="117">
        <v>2015</v>
      </c>
      <c r="N431" s="16">
        <v>2021</v>
      </c>
      <c r="O431" s="16">
        <v>2025</v>
      </c>
      <c r="P431" s="114" t="s">
        <v>564</v>
      </c>
      <c r="Q431" s="118" t="s">
        <v>257</v>
      </c>
      <c r="R431" s="17">
        <f t="shared" si="21"/>
        <v>2040</v>
      </c>
      <c r="S431" s="16" t="s">
        <v>63</v>
      </c>
      <c r="T431" s="16"/>
      <c r="U431" s="17">
        <f t="shared" ref="U431:U480" si="24">IFERROR(IF(S431="",R431,S431+T431),R431)</f>
        <v>2040</v>
      </c>
      <c r="V431" s="401">
        <v>19</v>
      </c>
      <c r="W431" s="401">
        <v>30</v>
      </c>
      <c r="X431" s="401">
        <v>49</v>
      </c>
      <c r="Y431" s="401" t="s">
        <v>7003</v>
      </c>
    </row>
    <row r="432" spans="1:25" s="2" customFormat="1" ht="30.2" customHeight="1" x14ac:dyDescent="0.2">
      <c r="A432" s="331"/>
      <c r="B432" s="331"/>
      <c r="C432" s="120" t="s">
        <v>573</v>
      </c>
      <c r="D432" s="125" t="s">
        <v>878</v>
      </c>
      <c r="E432" s="412"/>
      <c r="F432" s="114" t="s">
        <v>64</v>
      </c>
      <c r="G432" s="66" t="s">
        <v>579</v>
      </c>
      <c r="H432" s="416"/>
      <c r="I432" s="416"/>
      <c r="J432" s="126">
        <v>3.4</v>
      </c>
      <c r="K432" s="117">
        <v>32</v>
      </c>
      <c r="L432" s="117">
        <v>4</v>
      </c>
      <c r="M432" s="117">
        <v>2015</v>
      </c>
      <c r="N432" s="16">
        <v>2021</v>
      </c>
      <c r="O432" s="16">
        <v>2025</v>
      </c>
      <c r="P432" s="114" t="s">
        <v>564</v>
      </c>
      <c r="Q432" s="118" t="s">
        <v>257</v>
      </c>
      <c r="R432" s="17">
        <f t="shared" si="21"/>
        <v>2040</v>
      </c>
      <c r="S432" s="16" t="s">
        <v>63</v>
      </c>
      <c r="T432" s="16"/>
      <c r="U432" s="17">
        <f t="shared" si="24"/>
        <v>2040</v>
      </c>
      <c r="V432" s="401"/>
      <c r="W432" s="401"/>
      <c r="X432" s="401"/>
      <c r="Y432" s="401"/>
    </row>
    <row r="433" spans="1:25" s="2" customFormat="1" ht="30.2" customHeight="1" x14ac:dyDescent="0.2">
      <c r="A433" s="406">
        <v>48</v>
      </c>
      <c r="B433" s="406" t="s">
        <v>879</v>
      </c>
      <c r="C433" s="16" t="s">
        <v>835</v>
      </c>
      <c r="D433" s="408" t="s">
        <v>880</v>
      </c>
      <c r="E433" s="415" t="s">
        <v>881</v>
      </c>
      <c r="F433" s="114" t="s">
        <v>709</v>
      </c>
      <c r="G433" s="66">
        <v>0.45</v>
      </c>
      <c r="H433" s="416">
        <v>0.15</v>
      </c>
      <c r="I433" s="416">
        <v>288</v>
      </c>
      <c r="J433" s="126">
        <v>26</v>
      </c>
      <c r="K433" s="117">
        <v>530</v>
      </c>
      <c r="L433" s="117">
        <v>10</v>
      </c>
      <c r="M433" s="117">
        <v>2015</v>
      </c>
      <c r="N433" s="16">
        <v>2023</v>
      </c>
      <c r="O433" s="16">
        <v>2025</v>
      </c>
      <c r="P433" s="114" t="s">
        <v>564</v>
      </c>
      <c r="Q433" s="113" t="s">
        <v>608</v>
      </c>
      <c r="R433" s="17">
        <f t="shared" si="21"/>
        <v>2040</v>
      </c>
      <c r="S433" s="16" t="s">
        <v>63</v>
      </c>
      <c r="T433" s="16"/>
      <c r="U433" s="17">
        <f t="shared" si="24"/>
        <v>2040</v>
      </c>
      <c r="V433" s="402">
        <v>21</v>
      </c>
      <c r="W433" s="402">
        <v>3</v>
      </c>
      <c r="X433" s="402">
        <v>24</v>
      </c>
      <c r="Y433" s="402" t="s">
        <v>7003</v>
      </c>
    </row>
    <row r="434" spans="1:25" s="2" customFormat="1" ht="30.2" customHeight="1" x14ac:dyDescent="0.2">
      <c r="A434" s="406"/>
      <c r="B434" s="406"/>
      <c r="C434" s="331" t="s">
        <v>565</v>
      </c>
      <c r="D434" s="408"/>
      <c r="E434" s="415"/>
      <c r="F434" s="114" t="s">
        <v>709</v>
      </c>
      <c r="G434" s="66">
        <v>0.45</v>
      </c>
      <c r="H434" s="416"/>
      <c r="I434" s="416"/>
      <c r="J434" s="126">
        <v>36.299999999999997</v>
      </c>
      <c r="K434" s="117">
        <v>530</v>
      </c>
      <c r="L434" s="117">
        <v>10</v>
      </c>
      <c r="M434" s="117">
        <v>2015</v>
      </c>
      <c r="N434" s="16">
        <v>2023</v>
      </c>
      <c r="O434" s="16">
        <v>2025</v>
      </c>
      <c r="P434" s="114" t="s">
        <v>564</v>
      </c>
      <c r="Q434" s="113" t="s">
        <v>608</v>
      </c>
      <c r="R434" s="17">
        <f t="shared" si="21"/>
        <v>2040</v>
      </c>
      <c r="S434" s="16" t="s">
        <v>63</v>
      </c>
      <c r="T434" s="16"/>
      <c r="U434" s="17">
        <f t="shared" si="24"/>
        <v>2040</v>
      </c>
      <c r="V434" s="402"/>
      <c r="W434" s="402"/>
      <c r="X434" s="402"/>
      <c r="Y434" s="402"/>
    </row>
    <row r="435" spans="1:25" s="2" customFormat="1" ht="30.2" customHeight="1" x14ac:dyDescent="0.2">
      <c r="A435" s="406"/>
      <c r="B435" s="406"/>
      <c r="C435" s="331"/>
      <c r="D435" s="408"/>
      <c r="E435" s="415"/>
      <c r="F435" s="114" t="s">
        <v>709</v>
      </c>
      <c r="G435" s="66">
        <v>0.45</v>
      </c>
      <c r="H435" s="416"/>
      <c r="I435" s="416"/>
      <c r="J435" s="126">
        <v>7.4</v>
      </c>
      <c r="K435" s="117">
        <v>530</v>
      </c>
      <c r="L435" s="117">
        <v>10</v>
      </c>
      <c r="M435" s="117">
        <v>2015</v>
      </c>
      <c r="N435" s="16">
        <v>2023</v>
      </c>
      <c r="O435" s="16">
        <v>2025</v>
      </c>
      <c r="P435" s="114" t="s">
        <v>564</v>
      </c>
      <c r="Q435" s="113" t="s">
        <v>608</v>
      </c>
      <c r="R435" s="17">
        <f t="shared" si="21"/>
        <v>2040</v>
      </c>
      <c r="S435" s="16" t="s">
        <v>63</v>
      </c>
      <c r="T435" s="16"/>
      <c r="U435" s="17">
        <f t="shared" si="24"/>
        <v>2040</v>
      </c>
      <c r="V435" s="402"/>
      <c r="W435" s="402"/>
      <c r="X435" s="402"/>
      <c r="Y435" s="402"/>
    </row>
    <row r="436" spans="1:25" s="2" customFormat="1" ht="30.2" customHeight="1" x14ac:dyDescent="0.2">
      <c r="A436" s="406"/>
      <c r="B436" s="406"/>
      <c r="C436" s="16" t="s">
        <v>573</v>
      </c>
      <c r="D436" s="408"/>
      <c r="E436" s="415"/>
      <c r="F436" s="114" t="s">
        <v>709</v>
      </c>
      <c r="G436" s="66">
        <v>0.45</v>
      </c>
      <c r="H436" s="416"/>
      <c r="I436" s="416"/>
      <c r="J436" s="126">
        <v>3.7</v>
      </c>
      <c r="K436" s="117">
        <v>325</v>
      </c>
      <c r="L436" s="117">
        <v>8</v>
      </c>
      <c r="M436" s="117">
        <v>2015</v>
      </c>
      <c r="N436" s="16">
        <v>2023</v>
      </c>
      <c r="O436" s="16">
        <v>2025</v>
      </c>
      <c r="P436" s="114" t="s">
        <v>564</v>
      </c>
      <c r="Q436" s="113" t="s">
        <v>608</v>
      </c>
      <c r="R436" s="17">
        <f t="shared" si="21"/>
        <v>2040</v>
      </c>
      <c r="S436" s="16" t="s">
        <v>63</v>
      </c>
      <c r="T436" s="16"/>
      <c r="U436" s="17">
        <f t="shared" si="24"/>
        <v>2040</v>
      </c>
      <c r="V436" s="402"/>
      <c r="W436" s="402"/>
      <c r="X436" s="402"/>
      <c r="Y436" s="402"/>
    </row>
    <row r="437" spans="1:25" s="2" customFormat="1" ht="30.2" customHeight="1" x14ac:dyDescent="0.2">
      <c r="A437" s="406"/>
      <c r="B437" s="406"/>
      <c r="C437" s="16" t="s">
        <v>566</v>
      </c>
      <c r="D437" s="121" t="s">
        <v>882</v>
      </c>
      <c r="E437" s="415"/>
      <c r="F437" s="114" t="s">
        <v>709</v>
      </c>
      <c r="G437" s="66">
        <v>0.45</v>
      </c>
      <c r="H437" s="416"/>
      <c r="I437" s="416"/>
      <c r="J437" s="126" t="s">
        <v>32</v>
      </c>
      <c r="K437" s="117" t="s">
        <v>32</v>
      </c>
      <c r="L437" s="126" t="s">
        <v>32</v>
      </c>
      <c r="M437" s="117">
        <v>2015</v>
      </c>
      <c r="N437" s="16">
        <v>2023</v>
      </c>
      <c r="O437" s="16">
        <v>2025</v>
      </c>
      <c r="P437" s="114" t="s">
        <v>564</v>
      </c>
      <c r="Q437" s="118" t="s">
        <v>257</v>
      </c>
      <c r="R437" s="17">
        <f t="shared" si="21"/>
        <v>2040</v>
      </c>
      <c r="S437" s="16" t="s">
        <v>63</v>
      </c>
      <c r="T437" s="16"/>
      <c r="U437" s="17">
        <f t="shared" si="24"/>
        <v>2040</v>
      </c>
      <c r="V437" s="402"/>
      <c r="W437" s="402"/>
      <c r="X437" s="402"/>
      <c r="Y437" s="402"/>
    </row>
    <row r="438" spans="1:25" s="2" customFormat="1" ht="30.2" customHeight="1" x14ac:dyDescent="0.2">
      <c r="A438" s="406"/>
      <c r="B438" s="406"/>
      <c r="C438" s="16" t="s">
        <v>566</v>
      </c>
      <c r="D438" s="121" t="s">
        <v>883</v>
      </c>
      <c r="E438" s="415"/>
      <c r="F438" s="114" t="s">
        <v>709</v>
      </c>
      <c r="G438" s="66">
        <v>0.45</v>
      </c>
      <c r="H438" s="416"/>
      <c r="I438" s="416"/>
      <c r="J438" s="126" t="s">
        <v>32</v>
      </c>
      <c r="K438" s="117" t="s">
        <v>32</v>
      </c>
      <c r="L438" s="126" t="s">
        <v>32</v>
      </c>
      <c r="M438" s="117">
        <v>2015</v>
      </c>
      <c r="N438" s="16">
        <v>2023</v>
      </c>
      <c r="O438" s="16">
        <v>2025</v>
      </c>
      <c r="P438" s="114" t="s">
        <v>564</v>
      </c>
      <c r="Q438" s="118" t="s">
        <v>257</v>
      </c>
      <c r="R438" s="17">
        <f t="shared" si="21"/>
        <v>2040</v>
      </c>
      <c r="S438" s="16" t="s">
        <v>63</v>
      </c>
      <c r="T438" s="16"/>
      <c r="U438" s="17">
        <f t="shared" si="24"/>
        <v>2040</v>
      </c>
      <c r="V438" s="402"/>
      <c r="W438" s="402"/>
      <c r="X438" s="402"/>
      <c r="Y438" s="402"/>
    </row>
    <row r="439" spans="1:25" s="2" customFormat="1" ht="30.2" customHeight="1" x14ac:dyDescent="0.2">
      <c r="A439" s="406"/>
      <c r="B439" s="406"/>
      <c r="C439" s="16" t="s">
        <v>566</v>
      </c>
      <c r="D439" s="121" t="s">
        <v>884</v>
      </c>
      <c r="E439" s="415"/>
      <c r="F439" s="114" t="s">
        <v>709</v>
      </c>
      <c r="G439" s="66">
        <v>0.45</v>
      </c>
      <c r="H439" s="416"/>
      <c r="I439" s="416"/>
      <c r="J439" s="126" t="s">
        <v>32</v>
      </c>
      <c r="K439" s="117" t="s">
        <v>32</v>
      </c>
      <c r="L439" s="126" t="s">
        <v>32</v>
      </c>
      <c r="M439" s="117">
        <v>2015</v>
      </c>
      <c r="N439" s="16">
        <v>2023</v>
      </c>
      <c r="O439" s="16">
        <v>2025</v>
      </c>
      <c r="P439" s="114" t="s">
        <v>564</v>
      </c>
      <c r="Q439" s="118" t="s">
        <v>257</v>
      </c>
      <c r="R439" s="17">
        <f t="shared" si="21"/>
        <v>2040</v>
      </c>
      <c r="S439" s="16" t="s">
        <v>63</v>
      </c>
      <c r="T439" s="16"/>
      <c r="U439" s="17">
        <f t="shared" si="24"/>
        <v>2040</v>
      </c>
      <c r="V439" s="402"/>
      <c r="W439" s="402"/>
      <c r="X439" s="402"/>
      <c r="Y439" s="402"/>
    </row>
    <row r="440" spans="1:25" s="2" customFormat="1" ht="30.2" customHeight="1" x14ac:dyDescent="0.2">
      <c r="A440" s="406"/>
      <c r="B440" s="406"/>
      <c r="C440" s="331" t="s">
        <v>566</v>
      </c>
      <c r="D440" s="412" t="s">
        <v>885</v>
      </c>
      <c r="E440" s="415"/>
      <c r="F440" s="114" t="s">
        <v>709</v>
      </c>
      <c r="G440" s="66">
        <v>0.45</v>
      </c>
      <c r="H440" s="416"/>
      <c r="I440" s="416"/>
      <c r="J440" s="126">
        <v>27.3</v>
      </c>
      <c r="K440" s="117">
        <v>57</v>
      </c>
      <c r="L440" s="117">
        <v>6</v>
      </c>
      <c r="M440" s="117">
        <v>2015</v>
      </c>
      <c r="N440" s="16">
        <v>2023</v>
      </c>
      <c r="O440" s="16">
        <v>2025</v>
      </c>
      <c r="P440" s="114" t="s">
        <v>564</v>
      </c>
      <c r="Q440" s="118" t="s">
        <v>257</v>
      </c>
      <c r="R440" s="17">
        <f t="shared" si="21"/>
        <v>2040</v>
      </c>
      <c r="S440" s="16" t="s">
        <v>63</v>
      </c>
      <c r="T440" s="16"/>
      <c r="U440" s="17">
        <f t="shared" si="24"/>
        <v>2040</v>
      </c>
      <c r="V440" s="402"/>
      <c r="W440" s="402"/>
      <c r="X440" s="402"/>
      <c r="Y440" s="402"/>
    </row>
    <row r="441" spans="1:25" s="2" customFormat="1" ht="30.2" customHeight="1" x14ac:dyDescent="0.2">
      <c r="A441" s="406"/>
      <c r="B441" s="406"/>
      <c r="C441" s="331"/>
      <c r="D441" s="412"/>
      <c r="E441" s="415"/>
      <c r="F441" s="114" t="s">
        <v>709</v>
      </c>
      <c r="G441" s="66">
        <v>0.45</v>
      </c>
      <c r="H441" s="416"/>
      <c r="I441" s="416"/>
      <c r="J441" s="126">
        <v>9.6</v>
      </c>
      <c r="K441" s="117">
        <v>32</v>
      </c>
      <c r="L441" s="117">
        <v>5</v>
      </c>
      <c r="M441" s="117">
        <v>2015</v>
      </c>
      <c r="N441" s="16">
        <v>2023</v>
      </c>
      <c r="O441" s="16">
        <v>2025</v>
      </c>
      <c r="P441" s="114" t="s">
        <v>564</v>
      </c>
      <c r="Q441" s="118" t="s">
        <v>257</v>
      </c>
      <c r="R441" s="17">
        <f t="shared" si="21"/>
        <v>2040</v>
      </c>
      <c r="S441" s="16" t="s">
        <v>63</v>
      </c>
      <c r="T441" s="16"/>
      <c r="U441" s="17">
        <f t="shared" si="24"/>
        <v>2040</v>
      </c>
      <c r="V441" s="402"/>
      <c r="W441" s="402"/>
      <c r="X441" s="402"/>
      <c r="Y441" s="402"/>
    </row>
    <row r="442" spans="1:25" s="2" customFormat="1" ht="30.2" customHeight="1" x14ac:dyDescent="0.2">
      <c r="A442" s="406"/>
      <c r="B442" s="406"/>
      <c r="C442" s="16" t="s">
        <v>566</v>
      </c>
      <c r="D442" s="72" t="s">
        <v>886</v>
      </c>
      <c r="E442" s="415"/>
      <c r="F442" s="114" t="s">
        <v>709</v>
      </c>
      <c r="G442" s="66">
        <v>0.45</v>
      </c>
      <c r="H442" s="416"/>
      <c r="I442" s="416"/>
      <c r="J442" s="126">
        <v>6.4</v>
      </c>
      <c r="K442" s="117">
        <v>32</v>
      </c>
      <c r="L442" s="117">
        <v>5</v>
      </c>
      <c r="M442" s="117">
        <v>2015</v>
      </c>
      <c r="N442" s="16">
        <v>2023</v>
      </c>
      <c r="O442" s="16">
        <v>2025</v>
      </c>
      <c r="P442" s="114" t="s">
        <v>564</v>
      </c>
      <c r="Q442" s="118" t="s">
        <v>257</v>
      </c>
      <c r="R442" s="17">
        <f t="shared" si="21"/>
        <v>2040</v>
      </c>
      <c r="S442" s="16" t="s">
        <v>63</v>
      </c>
      <c r="T442" s="16"/>
      <c r="U442" s="17">
        <f t="shared" si="24"/>
        <v>2040</v>
      </c>
      <c r="V442" s="402"/>
      <c r="W442" s="402"/>
      <c r="X442" s="402"/>
      <c r="Y442" s="402"/>
    </row>
    <row r="443" spans="1:25" s="2" customFormat="1" ht="30.2" customHeight="1" x14ac:dyDescent="0.2">
      <c r="A443" s="406"/>
      <c r="B443" s="406"/>
      <c r="C443" s="16" t="s">
        <v>566</v>
      </c>
      <c r="D443" s="72" t="s">
        <v>887</v>
      </c>
      <c r="E443" s="415"/>
      <c r="F443" s="114" t="s">
        <v>709</v>
      </c>
      <c r="G443" s="66">
        <v>0.45</v>
      </c>
      <c r="H443" s="416"/>
      <c r="I443" s="416"/>
      <c r="J443" s="126">
        <v>1.5</v>
      </c>
      <c r="K443" s="117">
        <v>18</v>
      </c>
      <c r="L443" s="117">
        <v>5</v>
      </c>
      <c r="M443" s="117">
        <v>2015</v>
      </c>
      <c r="N443" s="16">
        <v>2023</v>
      </c>
      <c r="O443" s="16">
        <v>2025</v>
      </c>
      <c r="P443" s="114" t="s">
        <v>564</v>
      </c>
      <c r="Q443" s="118" t="s">
        <v>257</v>
      </c>
      <c r="R443" s="17">
        <f t="shared" si="21"/>
        <v>2040</v>
      </c>
      <c r="S443" s="16" t="s">
        <v>63</v>
      </c>
      <c r="T443" s="16"/>
      <c r="U443" s="17">
        <f t="shared" si="24"/>
        <v>2040</v>
      </c>
      <c r="V443" s="402"/>
      <c r="W443" s="402"/>
      <c r="X443" s="402"/>
      <c r="Y443" s="402"/>
    </row>
    <row r="444" spans="1:25" s="2" customFormat="1" ht="30.2" customHeight="1" x14ac:dyDescent="0.2">
      <c r="A444" s="406"/>
      <c r="B444" s="406"/>
      <c r="C444" s="406" t="s">
        <v>573</v>
      </c>
      <c r="D444" s="406" t="s">
        <v>888</v>
      </c>
      <c r="E444" s="415"/>
      <c r="F444" s="114" t="s">
        <v>709</v>
      </c>
      <c r="G444" s="66">
        <v>0.45</v>
      </c>
      <c r="H444" s="416"/>
      <c r="I444" s="416"/>
      <c r="J444" s="126">
        <v>4.4000000000000004</v>
      </c>
      <c r="K444" s="117">
        <v>325</v>
      </c>
      <c r="L444" s="117">
        <v>12</v>
      </c>
      <c r="M444" s="117">
        <v>2015</v>
      </c>
      <c r="N444" s="16">
        <v>2023</v>
      </c>
      <c r="O444" s="16">
        <v>2025</v>
      </c>
      <c r="P444" s="114" t="s">
        <v>564</v>
      </c>
      <c r="Q444" s="118" t="s">
        <v>257</v>
      </c>
      <c r="R444" s="17">
        <f t="shared" si="21"/>
        <v>2040</v>
      </c>
      <c r="S444" s="16" t="s">
        <v>63</v>
      </c>
      <c r="T444" s="16"/>
      <c r="U444" s="17">
        <f t="shared" si="24"/>
        <v>2040</v>
      </c>
      <c r="V444" s="402"/>
      <c r="W444" s="402"/>
      <c r="X444" s="402"/>
      <c r="Y444" s="402"/>
    </row>
    <row r="445" spans="1:25" s="2" customFormat="1" ht="30.2" customHeight="1" x14ac:dyDescent="0.2">
      <c r="A445" s="406"/>
      <c r="B445" s="406"/>
      <c r="C445" s="406"/>
      <c r="D445" s="406"/>
      <c r="E445" s="415"/>
      <c r="F445" s="114" t="s">
        <v>709</v>
      </c>
      <c r="G445" s="66">
        <v>0.45</v>
      </c>
      <c r="H445" s="416"/>
      <c r="I445" s="416"/>
      <c r="J445" s="126">
        <v>0.5</v>
      </c>
      <c r="K445" s="117">
        <v>57</v>
      </c>
      <c r="L445" s="117">
        <v>6</v>
      </c>
      <c r="M445" s="117">
        <v>2015</v>
      </c>
      <c r="N445" s="16">
        <v>2023</v>
      </c>
      <c r="O445" s="16">
        <v>2025</v>
      </c>
      <c r="P445" s="114" t="s">
        <v>564</v>
      </c>
      <c r="Q445" s="118" t="s">
        <v>257</v>
      </c>
      <c r="R445" s="17">
        <f t="shared" si="21"/>
        <v>2040</v>
      </c>
      <c r="S445" s="16" t="s">
        <v>63</v>
      </c>
      <c r="T445" s="16"/>
      <c r="U445" s="17">
        <f t="shared" si="24"/>
        <v>2040</v>
      </c>
      <c r="V445" s="402"/>
      <c r="W445" s="402"/>
      <c r="X445" s="402"/>
      <c r="Y445" s="402"/>
    </row>
    <row r="446" spans="1:25" s="2" customFormat="1" ht="30.2" customHeight="1" x14ac:dyDescent="0.2">
      <c r="A446" s="406"/>
      <c r="B446" s="406"/>
      <c r="C446" s="406"/>
      <c r="D446" s="406"/>
      <c r="E446" s="415"/>
      <c r="F446" s="114" t="s">
        <v>709</v>
      </c>
      <c r="G446" s="66">
        <v>0.45</v>
      </c>
      <c r="H446" s="416"/>
      <c r="I446" s="416"/>
      <c r="J446" s="126">
        <v>0.3</v>
      </c>
      <c r="K446" s="117">
        <v>32</v>
      </c>
      <c r="L446" s="117">
        <v>5</v>
      </c>
      <c r="M446" s="117">
        <v>2015</v>
      </c>
      <c r="N446" s="16">
        <v>2023</v>
      </c>
      <c r="O446" s="16">
        <v>2025</v>
      </c>
      <c r="P446" s="114" t="s">
        <v>564</v>
      </c>
      <c r="Q446" s="118" t="s">
        <v>257</v>
      </c>
      <c r="R446" s="17">
        <f t="shared" si="21"/>
        <v>2040</v>
      </c>
      <c r="S446" s="16" t="s">
        <v>63</v>
      </c>
      <c r="T446" s="16"/>
      <c r="U446" s="17">
        <f t="shared" si="24"/>
        <v>2040</v>
      </c>
      <c r="V446" s="402"/>
      <c r="W446" s="402"/>
      <c r="X446" s="402"/>
      <c r="Y446" s="402"/>
    </row>
    <row r="447" spans="1:25" s="2" customFormat="1" ht="30.2" customHeight="1" x14ac:dyDescent="0.2">
      <c r="A447" s="406"/>
      <c r="B447" s="406"/>
      <c r="C447" s="406"/>
      <c r="D447" s="406"/>
      <c r="E447" s="415"/>
      <c r="F447" s="114" t="s">
        <v>709</v>
      </c>
      <c r="G447" s="66">
        <v>0.45</v>
      </c>
      <c r="H447" s="416"/>
      <c r="I447" s="416"/>
      <c r="J447" s="126">
        <v>0.6</v>
      </c>
      <c r="K447" s="117">
        <v>18</v>
      </c>
      <c r="L447" s="117">
        <v>5</v>
      </c>
      <c r="M447" s="117">
        <v>2015</v>
      </c>
      <c r="N447" s="16">
        <v>2023</v>
      </c>
      <c r="O447" s="16">
        <v>2025</v>
      </c>
      <c r="P447" s="114" t="s">
        <v>564</v>
      </c>
      <c r="Q447" s="118" t="s">
        <v>257</v>
      </c>
      <c r="R447" s="17">
        <f t="shared" si="21"/>
        <v>2040</v>
      </c>
      <c r="S447" s="16" t="s">
        <v>63</v>
      </c>
      <c r="T447" s="16"/>
      <c r="U447" s="17">
        <f t="shared" si="24"/>
        <v>2040</v>
      </c>
      <c r="V447" s="402"/>
      <c r="W447" s="402"/>
      <c r="X447" s="402"/>
      <c r="Y447" s="402"/>
    </row>
    <row r="448" spans="1:25" s="2" customFormat="1" ht="30.2" customHeight="1" x14ac:dyDescent="0.2">
      <c r="A448" s="406"/>
      <c r="B448" s="406"/>
      <c r="C448" s="406" t="s">
        <v>573</v>
      </c>
      <c r="D448" s="406" t="s">
        <v>889</v>
      </c>
      <c r="E448" s="415"/>
      <c r="F448" s="114" t="s">
        <v>709</v>
      </c>
      <c r="G448" s="66">
        <v>0.45</v>
      </c>
      <c r="H448" s="416"/>
      <c r="I448" s="416"/>
      <c r="J448" s="126">
        <v>1</v>
      </c>
      <c r="K448" s="117">
        <v>57</v>
      </c>
      <c r="L448" s="117">
        <v>6</v>
      </c>
      <c r="M448" s="117">
        <v>2015</v>
      </c>
      <c r="N448" s="16">
        <v>2023</v>
      </c>
      <c r="O448" s="16">
        <v>2025</v>
      </c>
      <c r="P448" s="114" t="s">
        <v>564</v>
      </c>
      <c r="Q448" s="118" t="s">
        <v>257</v>
      </c>
      <c r="R448" s="17">
        <f t="shared" si="21"/>
        <v>2040</v>
      </c>
      <c r="S448" s="16" t="s">
        <v>63</v>
      </c>
      <c r="T448" s="16"/>
      <c r="U448" s="17">
        <f t="shared" si="24"/>
        <v>2040</v>
      </c>
      <c r="V448" s="402"/>
      <c r="W448" s="402"/>
      <c r="X448" s="402"/>
      <c r="Y448" s="402"/>
    </row>
    <row r="449" spans="1:25" s="2" customFormat="1" ht="30.2" customHeight="1" x14ac:dyDescent="0.2">
      <c r="A449" s="406"/>
      <c r="B449" s="406"/>
      <c r="C449" s="406"/>
      <c r="D449" s="406"/>
      <c r="E449" s="415"/>
      <c r="F449" s="114" t="s">
        <v>709</v>
      </c>
      <c r="G449" s="66">
        <v>0.45</v>
      </c>
      <c r="H449" s="416"/>
      <c r="I449" s="416"/>
      <c r="J449" s="126">
        <v>0.2</v>
      </c>
      <c r="K449" s="117">
        <v>32</v>
      </c>
      <c r="L449" s="117">
        <v>5</v>
      </c>
      <c r="M449" s="117">
        <v>2015</v>
      </c>
      <c r="N449" s="16">
        <v>2023</v>
      </c>
      <c r="O449" s="16">
        <v>2025</v>
      </c>
      <c r="P449" s="114" t="s">
        <v>564</v>
      </c>
      <c r="Q449" s="118" t="s">
        <v>257</v>
      </c>
      <c r="R449" s="17">
        <f t="shared" si="21"/>
        <v>2040</v>
      </c>
      <c r="S449" s="16" t="s">
        <v>63</v>
      </c>
      <c r="T449" s="16"/>
      <c r="U449" s="17">
        <f t="shared" si="24"/>
        <v>2040</v>
      </c>
      <c r="V449" s="402"/>
      <c r="W449" s="402"/>
      <c r="X449" s="402"/>
      <c r="Y449" s="402"/>
    </row>
    <row r="450" spans="1:25" s="2" customFormat="1" ht="30.2" customHeight="1" x14ac:dyDescent="0.2">
      <c r="A450" s="406"/>
      <c r="B450" s="406"/>
      <c r="C450" s="406"/>
      <c r="D450" s="406"/>
      <c r="E450" s="415"/>
      <c r="F450" s="114" t="s">
        <v>709</v>
      </c>
      <c r="G450" s="66">
        <v>0.45</v>
      </c>
      <c r="H450" s="416"/>
      <c r="I450" s="416"/>
      <c r="J450" s="126">
        <v>4.5999999999999996</v>
      </c>
      <c r="K450" s="116">
        <v>25</v>
      </c>
      <c r="L450" s="117">
        <v>5</v>
      </c>
      <c r="M450" s="117">
        <v>2015</v>
      </c>
      <c r="N450" s="16">
        <v>2023</v>
      </c>
      <c r="O450" s="16">
        <v>2025</v>
      </c>
      <c r="P450" s="114" t="s">
        <v>564</v>
      </c>
      <c r="Q450" s="118" t="s">
        <v>257</v>
      </c>
      <c r="R450" s="17">
        <f t="shared" si="21"/>
        <v>2040</v>
      </c>
      <c r="S450" s="16" t="s">
        <v>63</v>
      </c>
      <c r="T450" s="16"/>
      <c r="U450" s="17">
        <f t="shared" si="24"/>
        <v>2040</v>
      </c>
      <c r="V450" s="402"/>
      <c r="W450" s="402"/>
      <c r="X450" s="402"/>
      <c r="Y450" s="402"/>
    </row>
    <row r="451" spans="1:25" s="2" customFormat="1" ht="30.2" customHeight="1" x14ac:dyDescent="0.2">
      <c r="A451" s="406"/>
      <c r="B451" s="406"/>
      <c r="C451" s="406" t="s">
        <v>573</v>
      </c>
      <c r="D451" s="406" t="s">
        <v>890</v>
      </c>
      <c r="E451" s="415"/>
      <c r="F451" s="114" t="s">
        <v>709</v>
      </c>
      <c r="G451" s="66">
        <v>0.45</v>
      </c>
      <c r="H451" s="416"/>
      <c r="I451" s="416"/>
      <c r="J451" s="126">
        <v>4.4000000000000004</v>
      </c>
      <c r="K451" s="117">
        <v>325</v>
      </c>
      <c r="L451" s="117">
        <v>12</v>
      </c>
      <c r="M451" s="117">
        <v>2015</v>
      </c>
      <c r="N451" s="16">
        <v>2023</v>
      </c>
      <c r="O451" s="16">
        <v>2025</v>
      </c>
      <c r="P451" s="114" t="s">
        <v>564</v>
      </c>
      <c r="Q451" s="118" t="s">
        <v>257</v>
      </c>
      <c r="R451" s="17">
        <f t="shared" si="21"/>
        <v>2040</v>
      </c>
      <c r="S451" s="16" t="s">
        <v>63</v>
      </c>
      <c r="T451" s="16"/>
      <c r="U451" s="17">
        <f t="shared" si="24"/>
        <v>2040</v>
      </c>
      <c r="V451" s="402"/>
      <c r="W451" s="402"/>
      <c r="X451" s="402"/>
      <c r="Y451" s="402"/>
    </row>
    <row r="452" spans="1:25" s="2" customFormat="1" ht="30.2" customHeight="1" x14ac:dyDescent="0.2">
      <c r="A452" s="406"/>
      <c r="B452" s="406"/>
      <c r="C452" s="406"/>
      <c r="D452" s="406"/>
      <c r="E452" s="415"/>
      <c r="F452" s="114" t="s">
        <v>709</v>
      </c>
      <c r="G452" s="66">
        <v>0.45</v>
      </c>
      <c r="H452" s="416"/>
      <c r="I452" s="416"/>
      <c r="J452" s="126">
        <v>0.6</v>
      </c>
      <c r="K452" s="117">
        <v>57</v>
      </c>
      <c r="L452" s="117">
        <v>6</v>
      </c>
      <c r="M452" s="117">
        <v>2015</v>
      </c>
      <c r="N452" s="16">
        <v>2023</v>
      </c>
      <c r="O452" s="16">
        <v>2025</v>
      </c>
      <c r="P452" s="114" t="s">
        <v>564</v>
      </c>
      <c r="Q452" s="118" t="s">
        <v>257</v>
      </c>
      <c r="R452" s="17">
        <f t="shared" si="21"/>
        <v>2040</v>
      </c>
      <c r="S452" s="16" t="s">
        <v>63</v>
      </c>
      <c r="T452" s="16"/>
      <c r="U452" s="17">
        <f t="shared" si="24"/>
        <v>2040</v>
      </c>
      <c r="V452" s="402"/>
      <c r="W452" s="402"/>
      <c r="X452" s="402"/>
      <c r="Y452" s="402"/>
    </row>
    <row r="453" spans="1:25" s="2" customFormat="1" ht="30.2" customHeight="1" x14ac:dyDescent="0.2">
      <c r="A453" s="406"/>
      <c r="B453" s="406"/>
      <c r="C453" s="406"/>
      <c r="D453" s="406"/>
      <c r="E453" s="415"/>
      <c r="F453" s="114" t="s">
        <v>709</v>
      </c>
      <c r="G453" s="66">
        <v>0.45</v>
      </c>
      <c r="H453" s="416"/>
      <c r="I453" s="416"/>
      <c r="J453" s="126">
        <v>0.4</v>
      </c>
      <c r="K453" s="117">
        <v>32</v>
      </c>
      <c r="L453" s="117">
        <v>5</v>
      </c>
      <c r="M453" s="117">
        <v>2015</v>
      </c>
      <c r="N453" s="16">
        <v>2023</v>
      </c>
      <c r="O453" s="16">
        <v>2025</v>
      </c>
      <c r="P453" s="114" t="s">
        <v>564</v>
      </c>
      <c r="Q453" s="118" t="s">
        <v>257</v>
      </c>
      <c r="R453" s="17">
        <f t="shared" si="21"/>
        <v>2040</v>
      </c>
      <c r="S453" s="16" t="s">
        <v>63</v>
      </c>
      <c r="T453" s="16"/>
      <c r="U453" s="17">
        <f t="shared" si="24"/>
        <v>2040</v>
      </c>
      <c r="V453" s="402"/>
      <c r="W453" s="402"/>
      <c r="X453" s="402"/>
      <c r="Y453" s="402"/>
    </row>
    <row r="454" spans="1:25" s="2" customFormat="1" ht="30.2" customHeight="1" x14ac:dyDescent="0.2">
      <c r="A454" s="406"/>
      <c r="B454" s="406"/>
      <c r="C454" s="406"/>
      <c r="D454" s="406"/>
      <c r="E454" s="415"/>
      <c r="F454" s="114" t="s">
        <v>709</v>
      </c>
      <c r="G454" s="66">
        <v>0.45</v>
      </c>
      <c r="H454" s="416"/>
      <c r="I454" s="416"/>
      <c r="J454" s="126">
        <v>0.6</v>
      </c>
      <c r="K454" s="117">
        <v>18</v>
      </c>
      <c r="L454" s="117">
        <v>5</v>
      </c>
      <c r="M454" s="117">
        <v>2015</v>
      </c>
      <c r="N454" s="16">
        <v>2023</v>
      </c>
      <c r="O454" s="16">
        <v>2025</v>
      </c>
      <c r="P454" s="114" t="s">
        <v>564</v>
      </c>
      <c r="Q454" s="118" t="s">
        <v>257</v>
      </c>
      <c r="R454" s="17">
        <f t="shared" si="21"/>
        <v>2040</v>
      </c>
      <c r="S454" s="16" t="s">
        <v>63</v>
      </c>
      <c r="T454" s="16"/>
      <c r="U454" s="17">
        <f t="shared" si="24"/>
        <v>2040</v>
      </c>
      <c r="V454" s="402"/>
      <c r="W454" s="402"/>
      <c r="X454" s="402"/>
      <c r="Y454" s="402"/>
    </row>
    <row r="455" spans="1:25" s="2" customFormat="1" ht="30.2" customHeight="1" x14ac:dyDescent="0.2">
      <c r="A455" s="406"/>
      <c r="B455" s="406"/>
      <c r="C455" s="406" t="s">
        <v>573</v>
      </c>
      <c r="D455" s="406" t="s">
        <v>891</v>
      </c>
      <c r="E455" s="415"/>
      <c r="F455" s="114" t="s">
        <v>709</v>
      </c>
      <c r="G455" s="66">
        <v>0.45</v>
      </c>
      <c r="H455" s="416"/>
      <c r="I455" s="416"/>
      <c r="J455" s="126">
        <v>0.8</v>
      </c>
      <c r="K455" s="117">
        <v>57</v>
      </c>
      <c r="L455" s="117">
        <v>6</v>
      </c>
      <c r="M455" s="117">
        <v>2015</v>
      </c>
      <c r="N455" s="16">
        <v>2023</v>
      </c>
      <c r="O455" s="16">
        <v>2025</v>
      </c>
      <c r="P455" s="114" t="s">
        <v>564</v>
      </c>
      <c r="Q455" s="118" t="s">
        <v>257</v>
      </c>
      <c r="R455" s="17">
        <f t="shared" si="21"/>
        <v>2040</v>
      </c>
      <c r="S455" s="16" t="s">
        <v>63</v>
      </c>
      <c r="T455" s="16"/>
      <c r="U455" s="17">
        <f t="shared" si="24"/>
        <v>2040</v>
      </c>
      <c r="V455" s="402"/>
      <c r="W455" s="402"/>
      <c r="X455" s="402"/>
      <c r="Y455" s="402"/>
    </row>
    <row r="456" spans="1:25" s="2" customFormat="1" ht="30.2" customHeight="1" x14ac:dyDescent="0.2">
      <c r="A456" s="406"/>
      <c r="B456" s="406"/>
      <c r="C456" s="406"/>
      <c r="D456" s="406"/>
      <c r="E456" s="415"/>
      <c r="F456" s="114" t="s">
        <v>709</v>
      </c>
      <c r="G456" s="66">
        <v>0.45</v>
      </c>
      <c r="H456" s="416"/>
      <c r="I456" s="416"/>
      <c r="J456" s="126">
        <v>0.2</v>
      </c>
      <c r="K456" s="117">
        <v>32</v>
      </c>
      <c r="L456" s="117">
        <v>5</v>
      </c>
      <c r="M456" s="117">
        <v>2015</v>
      </c>
      <c r="N456" s="16">
        <v>2023</v>
      </c>
      <c r="O456" s="16">
        <v>2025</v>
      </c>
      <c r="P456" s="114" t="s">
        <v>564</v>
      </c>
      <c r="Q456" s="118" t="s">
        <v>257</v>
      </c>
      <c r="R456" s="17">
        <f t="shared" si="21"/>
        <v>2040</v>
      </c>
      <c r="S456" s="16" t="s">
        <v>63</v>
      </c>
      <c r="T456" s="16"/>
      <c r="U456" s="17">
        <f t="shared" si="24"/>
        <v>2040</v>
      </c>
      <c r="V456" s="402"/>
      <c r="W456" s="402"/>
      <c r="X456" s="402"/>
      <c r="Y456" s="402"/>
    </row>
    <row r="457" spans="1:25" s="2" customFormat="1" ht="30.2" customHeight="1" x14ac:dyDescent="0.2">
      <c r="A457" s="406"/>
      <c r="B457" s="406"/>
      <c r="C457" s="406"/>
      <c r="D457" s="406"/>
      <c r="E457" s="415"/>
      <c r="F457" s="114" t="s">
        <v>709</v>
      </c>
      <c r="G457" s="66">
        <v>0.45</v>
      </c>
      <c r="H457" s="416"/>
      <c r="I457" s="416"/>
      <c r="J457" s="126">
        <v>4.3</v>
      </c>
      <c r="K457" s="116">
        <v>25</v>
      </c>
      <c r="L457" s="117">
        <v>5</v>
      </c>
      <c r="M457" s="117">
        <v>2015</v>
      </c>
      <c r="N457" s="16">
        <v>2023</v>
      </c>
      <c r="O457" s="16">
        <v>2025</v>
      </c>
      <c r="P457" s="114" t="s">
        <v>564</v>
      </c>
      <c r="Q457" s="118" t="s">
        <v>257</v>
      </c>
      <c r="R457" s="17">
        <f t="shared" si="21"/>
        <v>2040</v>
      </c>
      <c r="S457" s="16" t="s">
        <v>63</v>
      </c>
      <c r="T457" s="16"/>
      <c r="U457" s="17">
        <f t="shared" si="24"/>
        <v>2040</v>
      </c>
      <c r="V457" s="402"/>
      <c r="W457" s="402"/>
      <c r="X457" s="402"/>
      <c r="Y457" s="402"/>
    </row>
    <row r="458" spans="1:25" s="2" customFormat="1" ht="30.2" customHeight="1" x14ac:dyDescent="0.2">
      <c r="A458" s="402">
        <v>49</v>
      </c>
      <c r="B458" s="420" t="s">
        <v>892</v>
      </c>
      <c r="C458" s="411" t="s">
        <v>566</v>
      </c>
      <c r="D458" s="412" t="s">
        <v>893</v>
      </c>
      <c r="E458" s="415" t="s">
        <v>881</v>
      </c>
      <c r="F458" s="114" t="s">
        <v>709</v>
      </c>
      <c r="G458" s="66">
        <v>3.5</v>
      </c>
      <c r="H458" s="409">
        <v>1.72</v>
      </c>
      <c r="I458" s="415">
        <v>288</v>
      </c>
      <c r="J458" s="126">
        <v>6.5</v>
      </c>
      <c r="K458" s="117">
        <v>325</v>
      </c>
      <c r="L458" s="117">
        <v>12</v>
      </c>
      <c r="M458" s="117">
        <v>2015</v>
      </c>
      <c r="N458" s="16">
        <v>2023</v>
      </c>
      <c r="O458" s="16">
        <v>2025</v>
      </c>
      <c r="P458" s="114" t="s">
        <v>564</v>
      </c>
      <c r="Q458" s="118" t="s">
        <v>257</v>
      </c>
      <c r="R458" s="17">
        <f t="shared" ref="R458:R521" si="25">IF(M458="","",M458+P458)</f>
        <v>2040</v>
      </c>
      <c r="S458" s="16" t="s">
        <v>63</v>
      </c>
      <c r="T458" s="16"/>
      <c r="U458" s="17">
        <f t="shared" si="24"/>
        <v>2040</v>
      </c>
      <c r="V458" s="402">
        <v>36</v>
      </c>
      <c r="W458" s="402">
        <v>3</v>
      </c>
      <c r="X458" s="402">
        <v>39</v>
      </c>
      <c r="Y458" s="402" t="s">
        <v>7003</v>
      </c>
    </row>
    <row r="459" spans="1:25" s="2" customFormat="1" ht="30.2" customHeight="1" x14ac:dyDescent="0.2">
      <c r="A459" s="420"/>
      <c r="B459" s="420"/>
      <c r="C459" s="411"/>
      <c r="D459" s="412"/>
      <c r="E459" s="415"/>
      <c r="F459" s="114" t="s">
        <v>709</v>
      </c>
      <c r="G459" s="66">
        <v>3.5</v>
      </c>
      <c r="H459" s="409"/>
      <c r="I459" s="415"/>
      <c r="J459" s="126">
        <v>17.2</v>
      </c>
      <c r="K459" s="117">
        <v>273</v>
      </c>
      <c r="L459" s="117">
        <v>11</v>
      </c>
      <c r="M459" s="117">
        <v>2015</v>
      </c>
      <c r="N459" s="16">
        <v>2023</v>
      </c>
      <c r="O459" s="16">
        <v>2025</v>
      </c>
      <c r="P459" s="114" t="s">
        <v>564</v>
      </c>
      <c r="Q459" s="118" t="s">
        <v>257</v>
      </c>
      <c r="R459" s="17">
        <f t="shared" si="25"/>
        <v>2040</v>
      </c>
      <c r="S459" s="16" t="s">
        <v>63</v>
      </c>
      <c r="T459" s="16"/>
      <c r="U459" s="17">
        <f t="shared" si="24"/>
        <v>2040</v>
      </c>
      <c r="V459" s="402"/>
      <c r="W459" s="402"/>
      <c r="X459" s="402"/>
      <c r="Y459" s="402"/>
    </row>
    <row r="460" spans="1:25" s="2" customFormat="1" ht="30.2" customHeight="1" x14ac:dyDescent="0.2">
      <c r="A460" s="420"/>
      <c r="B460" s="420"/>
      <c r="C460" s="411"/>
      <c r="D460" s="412"/>
      <c r="E460" s="415"/>
      <c r="F460" s="114" t="s">
        <v>709</v>
      </c>
      <c r="G460" s="66">
        <v>3.5</v>
      </c>
      <c r="H460" s="409"/>
      <c r="I460" s="415"/>
      <c r="J460" s="126">
        <v>0.7</v>
      </c>
      <c r="K460" s="117">
        <v>219</v>
      </c>
      <c r="L460" s="117">
        <v>10</v>
      </c>
      <c r="M460" s="117">
        <v>2015</v>
      </c>
      <c r="N460" s="16">
        <v>2023</v>
      </c>
      <c r="O460" s="16">
        <v>2025</v>
      </c>
      <c r="P460" s="114" t="s">
        <v>564</v>
      </c>
      <c r="Q460" s="118" t="s">
        <v>257</v>
      </c>
      <c r="R460" s="17">
        <f t="shared" si="25"/>
        <v>2040</v>
      </c>
      <c r="S460" s="16" t="s">
        <v>63</v>
      </c>
      <c r="T460" s="16"/>
      <c r="U460" s="17">
        <f t="shared" si="24"/>
        <v>2040</v>
      </c>
      <c r="V460" s="402"/>
      <c r="W460" s="402"/>
      <c r="X460" s="402"/>
      <c r="Y460" s="402"/>
    </row>
    <row r="461" spans="1:25" s="2" customFormat="1" ht="30.2" customHeight="1" x14ac:dyDescent="0.2">
      <c r="A461" s="420"/>
      <c r="B461" s="420"/>
      <c r="C461" s="411"/>
      <c r="D461" s="412"/>
      <c r="E461" s="415"/>
      <c r="F461" s="114" t="s">
        <v>709</v>
      </c>
      <c r="G461" s="66">
        <v>3.5</v>
      </c>
      <c r="H461" s="409"/>
      <c r="I461" s="415"/>
      <c r="J461" s="66">
        <v>16.3</v>
      </c>
      <c r="K461" s="117">
        <v>159</v>
      </c>
      <c r="L461" s="117">
        <v>8</v>
      </c>
      <c r="M461" s="117">
        <v>2015</v>
      </c>
      <c r="N461" s="16">
        <v>2023</v>
      </c>
      <c r="O461" s="16">
        <v>2025</v>
      </c>
      <c r="P461" s="114" t="s">
        <v>564</v>
      </c>
      <c r="Q461" s="118" t="s">
        <v>257</v>
      </c>
      <c r="R461" s="17">
        <f t="shared" si="25"/>
        <v>2040</v>
      </c>
      <c r="S461" s="16" t="s">
        <v>63</v>
      </c>
      <c r="T461" s="16"/>
      <c r="U461" s="17">
        <f t="shared" si="24"/>
        <v>2040</v>
      </c>
      <c r="V461" s="402"/>
      <c r="W461" s="402"/>
      <c r="X461" s="402"/>
      <c r="Y461" s="402"/>
    </row>
    <row r="462" spans="1:25" s="2" customFormat="1" ht="30.2" customHeight="1" x14ac:dyDescent="0.2">
      <c r="A462" s="420"/>
      <c r="B462" s="420"/>
      <c r="C462" s="411"/>
      <c r="D462" s="412"/>
      <c r="E462" s="415"/>
      <c r="F462" s="114" t="s">
        <v>709</v>
      </c>
      <c r="G462" s="66">
        <v>3.5</v>
      </c>
      <c r="H462" s="409"/>
      <c r="I462" s="415"/>
      <c r="J462" s="126">
        <v>0.9</v>
      </c>
      <c r="K462" s="117">
        <v>32</v>
      </c>
      <c r="L462" s="117">
        <v>5</v>
      </c>
      <c r="M462" s="117">
        <v>2015</v>
      </c>
      <c r="N462" s="16">
        <v>2023</v>
      </c>
      <c r="O462" s="16">
        <v>2025</v>
      </c>
      <c r="P462" s="114" t="s">
        <v>564</v>
      </c>
      <c r="Q462" s="118" t="s">
        <v>257</v>
      </c>
      <c r="R462" s="17">
        <f t="shared" si="25"/>
        <v>2040</v>
      </c>
      <c r="S462" s="16" t="s">
        <v>63</v>
      </c>
      <c r="T462" s="16"/>
      <c r="U462" s="17">
        <f t="shared" si="24"/>
        <v>2040</v>
      </c>
      <c r="V462" s="402"/>
      <c r="W462" s="402"/>
      <c r="X462" s="402"/>
      <c r="Y462" s="402"/>
    </row>
    <row r="463" spans="1:25" s="2" customFormat="1" ht="30.2" customHeight="1" x14ac:dyDescent="0.2">
      <c r="A463" s="420"/>
      <c r="B463" s="420"/>
      <c r="C463" s="411" t="s">
        <v>565</v>
      </c>
      <c r="D463" s="412"/>
      <c r="E463" s="415"/>
      <c r="F463" s="114" t="s">
        <v>709</v>
      </c>
      <c r="G463" s="66">
        <v>3.5</v>
      </c>
      <c r="H463" s="409"/>
      <c r="I463" s="415"/>
      <c r="J463" s="126">
        <v>22.8</v>
      </c>
      <c r="K463" s="117">
        <v>325</v>
      </c>
      <c r="L463" s="117">
        <v>12</v>
      </c>
      <c r="M463" s="117">
        <v>2015</v>
      </c>
      <c r="N463" s="16">
        <v>2023</v>
      </c>
      <c r="O463" s="16">
        <v>2025</v>
      </c>
      <c r="P463" s="114" t="s">
        <v>564</v>
      </c>
      <c r="Q463" s="118" t="s">
        <v>257</v>
      </c>
      <c r="R463" s="17">
        <f t="shared" si="25"/>
        <v>2040</v>
      </c>
      <c r="S463" s="16" t="s">
        <v>63</v>
      </c>
      <c r="T463" s="16"/>
      <c r="U463" s="17">
        <f t="shared" si="24"/>
        <v>2040</v>
      </c>
      <c r="V463" s="402"/>
      <c r="W463" s="402"/>
      <c r="X463" s="402"/>
      <c r="Y463" s="402"/>
    </row>
    <row r="464" spans="1:25" s="2" customFormat="1" ht="30.2" customHeight="1" x14ac:dyDescent="0.2">
      <c r="A464" s="420"/>
      <c r="B464" s="420"/>
      <c r="C464" s="411"/>
      <c r="D464" s="412"/>
      <c r="E464" s="415"/>
      <c r="F464" s="114" t="s">
        <v>709</v>
      </c>
      <c r="G464" s="66">
        <v>3.5</v>
      </c>
      <c r="H464" s="409"/>
      <c r="I464" s="415"/>
      <c r="J464" s="126">
        <v>4</v>
      </c>
      <c r="K464" s="117">
        <v>273</v>
      </c>
      <c r="L464" s="117">
        <v>11</v>
      </c>
      <c r="M464" s="117">
        <v>2015</v>
      </c>
      <c r="N464" s="16">
        <v>2023</v>
      </c>
      <c r="O464" s="16">
        <v>2025</v>
      </c>
      <c r="P464" s="114" t="s">
        <v>564</v>
      </c>
      <c r="Q464" s="118" t="s">
        <v>257</v>
      </c>
      <c r="R464" s="17">
        <f t="shared" si="25"/>
        <v>2040</v>
      </c>
      <c r="S464" s="16" t="s">
        <v>63</v>
      </c>
      <c r="T464" s="16"/>
      <c r="U464" s="17">
        <f t="shared" si="24"/>
        <v>2040</v>
      </c>
      <c r="V464" s="402"/>
      <c r="W464" s="402"/>
      <c r="X464" s="402"/>
      <c r="Y464" s="402"/>
    </row>
    <row r="465" spans="1:25" s="2" customFormat="1" ht="30.2" customHeight="1" x14ac:dyDescent="0.2">
      <c r="A465" s="420"/>
      <c r="B465" s="420"/>
      <c r="C465" s="411"/>
      <c r="D465" s="412"/>
      <c r="E465" s="415"/>
      <c r="F465" s="114" t="s">
        <v>709</v>
      </c>
      <c r="G465" s="66">
        <v>3.5</v>
      </c>
      <c r="H465" s="409"/>
      <c r="I465" s="415"/>
      <c r="J465" s="126">
        <v>2.4</v>
      </c>
      <c r="K465" s="117">
        <v>219</v>
      </c>
      <c r="L465" s="117">
        <v>10</v>
      </c>
      <c r="M465" s="117">
        <v>2015</v>
      </c>
      <c r="N465" s="16">
        <v>2023</v>
      </c>
      <c r="O465" s="16">
        <v>2025</v>
      </c>
      <c r="P465" s="114" t="s">
        <v>564</v>
      </c>
      <c r="Q465" s="118" t="s">
        <v>257</v>
      </c>
      <c r="R465" s="17">
        <f t="shared" si="25"/>
        <v>2040</v>
      </c>
      <c r="S465" s="16" t="s">
        <v>63</v>
      </c>
      <c r="T465" s="16"/>
      <c r="U465" s="17">
        <f t="shared" si="24"/>
        <v>2040</v>
      </c>
      <c r="V465" s="402"/>
      <c r="W465" s="402"/>
      <c r="X465" s="402"/>
      <c r="Y465" s="402"/>
    </row>
    <row r="466" spans="1:25" s="2" customFormat="1" ht="30.2" customHeight="1" x14ac:dyDescent="0.2">
      <c r="A466" s="420"/>
      <c r="B466" s="420"/>
      <c r="C466" s="411"/>
      <c r="D466" s="412"/>
      <c r="E466" s="415"/>
      <c r="F466" s="114" t="s">
        <v>709</v>
      </c>
      <c r="G466" s="66">
        <v>3.5</v>
      </c>
      <c r="H466" s="409"/>
      <c r="I466" s="415"/>
      <c r="J466" s="126">
        <v>0.3</v>
      </c>
      <c r="K466" s="117">
        <v>32</v>
      </c>
      <c r="L466" s="117">
        <v>5</v>
      </c>
      <c r="M466" s="117">
        <v>2015</v>
      </c>
      <c r="N466" s="16">
        <v>2023</v>
      </c>
      <c r="O466" s="16">
        <v>2025</v>
      </c>
      <c r="P466" s="114" t="s">
        <v>564</v>
      </c>
      <c r="Q466" s="118" t="s">
        <v>257</v>
      </c>
      <c r="R466" s="17">
        <f t="shared" si="25"/>
        <v>2040</v>
      </c>
      <c r="S466" s="16" t="s">
        <v>63</v>
      </c>
      <c r="T466" s="16"/>
      <c r="U466" s="17">
        <f t="shared" si="24"/>
        <v>2040</v>
      </c>
      <c r="V466" s="402"/>
      <c r="W466" s="402"/>
      <c r="X466" s="402"/>
      <c r="Y466" s="402"/>
    </row>
    <row r="467" spans="1:25" s="2" customFormat="1" ht="30.2" customHeight="1" x14ac:dyDescent="0.2">
      <c r="A467" s="420"/>
      <c r="B467" s="420"/>
      <c r="C467" s="411"/>
      <c r="D467" s="412"/>
      <c r="E467" s="415"/>
      <c r="F467" s="114" t="s">
        <v>709</v>
      </c>
      <c r="G467" s="66">
        <v>3.5</v>
      </c>
      <c r="H467" s="409"/>
      <c r="I467" s="415"/>
      <c r="J467" s="126">
        <v>0.3</v>
      </c>
      <c r="K467" s="117">
        <v>18</v>
      </c>
      <c r="L467" s="117">
        <v>5</v>
      </c>
      <c r="M467" s="117">
        <v>2015</v>
      </c>
      <c r="N467" s="16">
        <v>2023</v>
      </c>
      <c r="O467" s="16">
        <v>2025</v>
      </c>
      <c r="P467" s="114" t="s">
        <v>564</v>
      </c>
      <c r="Q467" s="118" t="s">
        <v>257</v>
      </c>
      <c r="R467" s="17">
        <f t="shared" si="25"/>
        <v>2040</v>
      </c>
      <c r="S467" s="16" t="s">
        <v>63</v>
      </c>
      <c r="T467" s="16"/>
      <c r="U467" s="17">
        <f t="shared" si="24"/>
        <v>2040</v>
      </c>
      <c r="V467" s="402"/>
      <c r="W467" s="402"/>
      <c r="X467" s="402"/>
      <c r="Y467" s="402"/>
    </row>
    <row r="468" spans="1:25" s="2" customFormat="1" ht="30.2" customHeight="1" x14ac:dyDescent="0.2">
      <c r="A468" s="420"/>
      <c r="B468" s="420"/>
      <c r="C468" s="411" t="s">
        <v>573</v>
      </c>
      <c r="D468" s="412"/>
      <c r="E468" s="415"/>
      <c r="F468" s="114" t="s">
        <v>709</v>
      </c>
      <c r="G468" s="66">
        <v>3.5</v>
      </c>
      <c r="H468" s="409"/>
      <c r="I468" s="415"/>
      <c r="J468" s="126">
        <v>27.1</v>
      </c>
      <c r="K468" s="117">
        <v>325</v>
      </c>
      <c r="L468" s="117">
        <v>12</v>
      </c>
      <c r="M468" s="117">
        <v>2015</v>
      </c>
      <c r="N468" s="16">
        <v>2023</v>
      </c>
      <c r="O468" s="16">
        <v>2025</v>
      </c>
      <c r="P468" s="114" t="s">
        <v>564</v>
      </c>
      <c r="Q468" s="118" t="s">
        <v>257</v>
      </c>
      <c r="R468" s="17">
        <f t="shared" si="25"/>
        <v>2040</v>
      </c>
      <c r="S468" s="16" t="s">
        <v>63</v>
      </c>
      <c r="T468" s="16"/>
      <c r="U468" s="17">
        <f t="shared" si="24"/>
        <v>2040</v>
      </c>
      <c r="V468" s="402"/>
      <c r="W468" s="402"/>
      <c r="X468" s="402"/>
      <c r="Y468" s="402"/>
    </row>
    <row r="469" spans="1:25" s="2" customFormat="1" ht="30.2" customHeight="1" x14ac:dyDescent="0.2">
      <c r="A469" s="420"/>
      <c r="B469" s="420"/>
      <c r="C469" s="411"/>
      <c r="D469" s="412"/>
      <c r="E469" s="415"/>
      <c r="F469" s="114" t="s">
        <v>709</v>
      </c>
      <c r="G469" s="66">
        <v>3.5</v>
      </c>
      <c r="H469" s="409"/>
      <c r="I469" s="415"/>
      <c r="J469" s="126">
        <v>6.4</v>
      </c>
      <c r="K469" s="117">
        <v>57</v>
      </c>
      <c r="L469" s="117">
        <v>6</v>
      </c>
      <c r="M469" s="117">
        <v>2015</v>
      </c>
      <c r="N469" s="16">
        <v>2023</v>
      </c>
      <c r="O469" s="16">
        <v>2025</v>
      </c>
      <c r="P469" s="114" t="s">
        <v>564</v>
      </c>
      <c r="Q469" s="118" t="s">
        <v>257</v>
      </c>
      <c r="R469" s="17">
        <f t="shared" si="25"/>
        <v>2040</v>
      </c>
      <c r="S469" s="16" t="s">
        <v>63</v>
      </c>
      <c r="T469" s="16"/>
      <c r="U469" s="17">
        <f t="shared" si="24"/>
        <v>2040</v>
      </c>
      <c r="V469" s="402"/>
      <c r="W469" s="402"/>
      <c r="X469" s="402"/>
      <c r="Y469" s="402"/>
    </row>
    <row r="470" spans="1:25" s="2" customFormat="1" ht="30.2" customHeight="1" x14ac:dyDescent="0.2">
      <c r="A470" s="420"/>
      <c r="B470" s="420"/>
      <c r="C470" s="411"/>
      <c r="D470" s="412"/>
      <c r="E470" s="415"/>
      <c r="F470" s="114" t="s">
        <v>709</v>
      </c>
      <c r="G470" s="66">
        <v>3.5</v>
      </c>
      <c r="H470" s="409"/>
      <c r="I470" s="415"/>
      <c r="J470" s="126">
        <v>0.6</v>
      </c>
      <c r="K470" s="117">
        <v>32</v>
      </c>
      <c r="L470" s="117">
        <v>5</v>
      </c>
      <c r="M470" s="117">
        <v>2015</v>
      </c>
      <c r="N470" s="16">
        <v>2023</v>
      </c>
      <c r="O470" s="16">
        <v>2025</v>
      </c>
      <c r="P470" s="114" t="s">
        <v>564</v>
      </c>
      <c r="Q470" s="118" t="s">
        <v>257</v>
      </c>
      <c r="R470" s="17">
        <f t="shared" si="25"/>
        <v>2040</v>
      </c>
      <c r="S470" s="16" t="s">
        <v>63</v>
      </c>
      <c r="T470" s="16"/>
      <c r="U470" s="17">
        <f t="shared" si="24"/>
        <v>2040</v>
      </c>
      <c r="V470" s="402"/>
      <c r="W470" s="402"/>
      <c r="X470" s="402"/>
      <c r="Y470" s="402"/>
    </row>
    <row r="471" spans="1:25" s="2" customFormat="1" ht="30.2" customHeight="1" x14ac:dyDescent="0.2">
      <c r="A471" s="420"/>
      <c r="B471" s="420"/>
      <c r="C471" s="411"/>
      <c r="D471" s="412"/>
      <c r="E471" s="415"/>
      <c r="F471" s="114" t="s">
        <v>709</v>
      </c>
      <c r="G471" s="66">
        <v>3.5</v>
      </c>
      <c r="H471" s="409"/>
      <c r="I471" s="415"/>
      <c r="J471" s="126">
        <v>1</v>
      </c>
      <c r="K471" s="117">
        <v>18</v>
      </c>
      <c r="L471" s="117">
        <v>5</v>
      </c>
      <c r="M471" s="117">
        <v>2015</v>
      </c>
      <c r="N471" s="16">
        <v>2023</v>
      </c>
      <c r="O471" s="16">
        <v>2025</v>
      </c>
      <c r="P471" s="114" t="s">
        <v>564</v>
      </c>
      <c r="Q471" s="118" t="s">
        <v>257</v>
      </c>
      <c r="R471" s="17">
        <f t="shared" si="25"/>
        <v>2040</v>
      </c>
      <c r="S471" s="16" t="s">
        <v>63</v>
      </c>
      <c r="T471" s="16"/>
      <c r="U471" s="17">
        <f t="shared" si="24"/>
        <v>2040</v>
      </c>
      <c r="V471" s="402"/>
      <c r="W471" s="402"/>
      <c r="X471" s="402"/>
      <c r="Y471" s="402"/>
    </row>
    <row r="472" spans="1:25" s="2" customFormat="1" ht="30.2" customHeight="1" x14ac:dyDescent="0.2">
      <c r="A472" s="420"/>
      <c r="B472" s="420"/>
      <c r="C472" s="411" t="s">
        <v>566</v>
      </c>
      <c r="D472" s="412" t="s">
        <v>894</v>
      </c>
      <c r="E472" s="415"/>
      <c r="F472" s="114" t="s">
        <v>709</v>
      </c>
      <c r="G472" s="66">
        <v>3.5</v>
      </c>
      <c r="H472" s="409"/>
      <c r="I472" s="415"/>
      <c r="J472" s="126">
        <v>8.8000000000000007</v>
      </c>
      <c r="K472" s="117">
        <v>89</v>
      </c>
      <c r="L472" s="117">
        <v>6</v>
      </c>
      <c r="M472" s="117">
        <v>2015</v>
      </c>
      <c r="N472" s="16">
        <v>2023</v>
      </c>
      <c r="O472" s="16">
        <v>2025</v>
      </c>
      <c r="P472" s="114" t="s">
        <v>564</v>
      </c>
      <c r="Q472" s="118" t="s">
        <v>257</v>
      </c>
      <c r="R472" s="17">
        <f t="shared" si="25"/>
        <v>2040</v>
      </c>
      <c r="S472" s="16" t="s">
        <v>63</v>
      </c>
      <c r="T472" s="16"/>
      <c r="U472" s="17">
        <f t="shared" si="24"/>
        <v>2040</v>
      </c>
      <c r="V472" s="402"/>
      <c r="W472" s="402"/>
      <c r="X472" s="402"/>
      <c r="Y472" s="402"/>
    </row>
    <row r="473" spans="1:25" s="2" customFormat="1" ht="30.2" customHeight="1" x14ac:dyDescent="0.2">
      <c r="A473" s="420"/>
      <c r="B473" s="420"/>
      <c r="C473" s="411"/>
      <c r="D473" s="412"/>
      <c r="E473" s="415"/>
      <c r="F473" s="114" t="s">
        <v>709</v>
      </c>
      <c r="G473" s="66">
        <v>3.5</v>
      </c>
      <c r="H473" s="409"/>
      <c r="I473" s="415"/>
      <c r="J473" s="126">
        <v>0.6</v>
      </c>
      <c r="K473" s="117">
        <v>45</v>
      </c>
      <c r="L473" s="117">
        <v>5</v>
      </c>
      <c r="M473" s="117">
        <v>2015</v>
      </c>
      <c r="N473" s="16">
        <v>2023</v>
      </c>
      <c r="O473" s="16">
        <v>2025</v>
      </c>
      <c r="P473" s="114" t="s">
        <v>564</v>
      </c>
      <c r="Q473" s="118" t="s">
        <v>257</v>
      </c>
      <c r="R473" s="17">
        <f t="shared" si="25"/>
        <v>2040</v>
      </c>
      <c r="S473" s="16" t="s">
        <v>63</v>
      </c>
      <c r="T473" s="16"/>
      <c r="U473" s="17">
        <f t="shared" si="24"/>
        <v>2040</v>
      </c>
      <c r="V473" s="402"/>
      <c r="W473" s="402"/>
      <c r="X473" s="402"/>
      <c r="Y473" s="402"/>
    </row>
    <row r="474" spans="1:25" s="2" customFormat="1" ht="30.2" customHeight="1" x14ac:dyDescent="0.2">
      <c r="A474" s="420"/>
      <c r="B474" s="420"/>
      <c r="C474" s="411"/>
      <c r="D474" s="412"/>
      <c r="E474" s="415"/>
      <c r="F474" s="114" t="s">
        <v>709</v>
      </c>
      <c r="G474" s="66">
        <v>3.5</v>
      </c>
      <c r="H474" s="409"/>
      <c r="I474" s="415"/>
      <c r="J474" s="126">
        <v>0.2</v>
      </c>
      <c r="K474" s="117">
        <v>32</v>
      </c>
      <c r="L474" s="117">
        <v>5</v>
      </c>
      <c r="M474" s="117">
        <v>2015</v>
      </c>
      <c r="N474" s="16">
        <v>2023</v>
      </c>
      <c r="O474" s="16">
        <v>2025</v>
      </c>
      <c r="P474" s="114" t="s">
        <v>564</v>
      </c>
      <c r="Q474" s="118" t="s">
        <v>257</v>
      </c>
      <c r="R474" s="17">
        <f t="shared" si="25"/>
        <v>2040</v>
      </c>
      <c r="S474" s="16" t="s">
        <v>63</v>
      </c>
      <c r="T474" s="16"/>
      <c r="U474" s="17">
        <f t="shared" si="24"/>
        <v>2040</v>
      </c>
      <c r="V474" s="402"/>
      <c r="W474" s="402"/>
      <c r="X474" s="402"/>
      <c r="Y474" s="402"/>
    </row>
    <row r="475" spans="1:25" s="2" customFormat="1" ht="30.2" customHeight="1" x14ac:dyDescent="0.2">
      <c r="A475" s="420"/>
      <c r="B475" s="420"/>
      <c r="C475" s="413" t="s">
        <v>573</v>
      </c>
      <c r="D475" s="406" t="s">
        <v>895</v>
      </c>
      <c r="E475" s="415"/>
      <c r="F475" s="114" t="s">
        <v>709</v>
      </c>
      <c r="G475" s="66">
        <v>3.5</v>
      </c>
      <c r="H475" s="409"/>
      <c r="I475" s="415"/>
      <c r="J475" s="126">
        <v>4.5</v>
      </c>
      <c r="K475" s="117">
        <v>89</v>
      </c>
      <c r="L475" s="117">
        <v>6</v>
      </c>
      <c r="M475" s="117">
        <v>2015</v>
      </c>
      <c r="N475" s="16">
        <v>2023</v>
      </c>
      <c r="O475" s="16">
        <v>2025</v>
      </c>
      <c r="P475" s="114" t="s">
        <v>564</v>
      </c>
      <c r="Q475" s="118" t="s">
        <v>257</v>
      </c>
      <c r="R475" s="17">
        <f t="shared" si="25"/>
        <v>2040</v>
      </c>
      <c r="S475" s="16" t="s">
        <v>63</v>
      </c>
      <c r="T475" s="16"/>
      <c r="U475" s="17">
        <f t="shared" si="24"/>
        <v>2040</v>
      </c>
      <c r="V475" s="402"/>
      <c r="W475" s="402"/>
      <c r="X475" s="402"/>
      <c r="Y475" s="402"/>
    </row>
    <row r="476" spans="1:25" s="2" customFormat="1" ht="30.2" customHeight="1" x14ac:dyDescent="0.2">
      <c r="A476" s="420"/>
      <c r="B476" s="420"/>
      <c r="C476" s="413"/>
      <c r="D476" s="406"/>
      <c r="E476" s="415"/>
      <c r="F476" s="114" t="s">
        <v>709</v>
      </c>
      <c r="G476" s="66">
        <v>3.5</v>
      </c>
      <c r="H476" s="409"/>
      <c r="I476" s="415"/>
      <c r="J476" s="126">
        <v>0.4</v>
      </c>
      <c r="K476" s="117">
        <v>32</v>
      </c>
      <c r="L476" s="117">
        <v>5</v>
      </c>
      <c r="M476" s="117">
        <v>2015</v>
      </c>
      <c r="N476" s="16">
        <v>2023</v>
      </c>
      <c r="O476" s="16">
        <v>2025</v>
      </c>
      <c r="P476" s="114" t="s">
        <v>564</v>
      </c>
      <c r="Q476" s="118" t="s">
        <v>257</v>
      </c>
      <c r="R476" s="17">
        <f t="shared" si="25"/>
        <v>2040</v>
      </c>
      <c r="S476" s="16" t="s">
        <v>63</v>
      </c>
      <c r="T476" s="16"/>
      <c r="U476" s="17">
        <f t="shared" si="24"/>
        <v>2040</v>
      </c>
      <c r="V476" s="402"/>
      <c r="W476" s="402"/>
      <c r="X476" s="402"/>
      <c r="Y476" s="402"/>
    </row>
    <row r="477" spans="1:25" s="2" customFormat="1" ht="30.2" customHeight="1" x14ac:dyDescent="0.2">
      <c r="A477" s="420"/>
      <c r="B477" s="420"/>
      <c r="C477" s="413"/>
      <c r="D477" s="406"/>
      <c r="E477" s="415"/>
      <c r="F477" s="114" t="s">
        <v>709</v>
      </c>
      <c r="G477" s="66">
        <v>3.5</v>
      </c>
      <c r="H477" s="409"/>
      <c r="I477" s="415"/>
      <c r="J477" s="126">
        <v>0.2</v>
      </c>
      <c r="K477" s="117">
        <v>18</v>
      </c>
      <c r="L477" s="117">
        <v>5</v>
      </c>
      <c r="M477" s="117">
        <v>2015</v>
      </c>
      <c r="N477" s="16">
        <v>2023</v>
      </c>
      <c r="O477" s="16">
        <v>2025</v>
      </c>
      <c r="P477" s="114" t="s">
        <v>564</v>
      </c>
      <c r="Q477" s="118" t="s">
        <v>257</v>
      </c>
      <c r="R477" s="17">
        <f t="shared" si="25"/>
        <v>2040</v>
      </c>
      <c r="S477" s="16" t="s">
        <v>63</v>
      </c>
      <c r="T477" s="16"/>
      <c r="U477" s="17">
        <f t="shared" si="24"/>
        <v>2040</v>
      </c>
      <c r="V477" s="402"/>
      <c r="W477" s="402"/>
      <c r="X477" s="402"/>
      <c r="Y477" s="402"/>
    </row>
    <row r="478" spans="1:25" s="2" customFormat="1" ht="30.2" customHeight="1" x14ac:dyDescent="0.2">
      <c r="A478" s="420"/>
      <c r="B478" s="420"/>
      <c r="C478" s="413" t="s">
        <v>573</v>
      </c>
      <c r="D478" s="406" t="s">
        <v>896</v>
      </c>
      <c r="E478" s="415"/>
      <c r="F478" s="114" t="s">
        <v>709</v>
      </c>
      <c r="G478" s="66">
        <v>3.5</v>
      </c>
      <c r="H478" s="409"/>
      <c r="I478" s="415"/>
      <c r="J478" s="126">
        <v>7.9</v>
      </c>
      <c r="K478" s="117">
        <v>159</v>
      </c>
      <c r="L478" s="117">
        <v>8</v>
      </c>
      <c r="M478" s="117">
        <v>2015</v>
      </c>
      <c r="N478" s="16">
        <v>2023</v>
      </c>
      <c r="O478" s="16">
        <v>2025</v>
      </c>
      <c r="P478" s="114" t="s">
        <v>564</v>
      </c>
      <c r="Q478" s="118" t="s">
        <v>257</v>
      </c>
      <c r="R478" s="17">
        <f t="shared" si="25"/>
        <v>2040</v>
      </c>
      <c r="S478" s="16" t="s">
        <v>63</v>
      </c>
      <c r="T478" s="16"/>
      <c r="U478" s="17">
        <f t="shared" si="24"/>
        <v>2040</v>
      </c>
      <c r="V478" s="402"/>
      <c r="W478" s="402"/>
      <c r="X478" s="402"/>
      <c r="Y478" s="402"/>
    </row>
    <row r="479" spans="1:25" s="2" customFormat="1" ht="30.2" customHeight="1" x14ac:dyDescent="0.2">
      <c r="A479" s="420"/>
      <c r="B479" s="420"/>
      <c r="C479" s="413"/>
      <c r="D479" s="406"/>
      <c r="E479" s="415"/>
      <c r="F479" s="114" t="s">
        <v>709</v>
      </c>
      <c r="G479" s="66">
        <v>3.5</v>
      </c>
      <c r="H479" s="409"/>
      <c r="I479" s="415"/>
      <c r="J479" s="126">
        <v>10.199999999999999</v>
      </c>
      <c r="K479" s="117">
        <v>108</v>
      </c>
      <c r="L479" s="117">
        <v>7</v>
      </c>
      <c r="M479" s="117">
        <v>2015</v>
      </c>
      <c r="N479" s="16">
        <v>2023</v>
      </c>
      <c r="O479" s="16">
        <v>2025</v>
      </c>
      <c r="P479" s="114" t="s">
        <v>564</v>
      </c>
      <c r="Q479" s="118" t="s">
        <v>257</v>
      </c>
      <c r="R479" s="17">
        <f t="shared" si="25"/>
        <v>2040</v>
      </c>
      <c r="S479" s="16" t="s">
        <v>63</v>
      </c>
      <c r="T479" s="16"/>
      <c r="U479" s="17">
        <f t="shared" si="24"/>
        <v>2040</v>
      </c>
      <c r="V479" s="402"/>
      <c r="W479" s="402"/>
      <c r="X479" s="402"/>
      <c r="Y479" s="402"/>
    </row>
    <row r="480" spans="1:25" s="2" customFormat="1" ht="30.2" customHeight="1" x14ac:dyDescent="0.2">
      <c r="A480" s="420"/>
      <c r="B480" s="420"/>
      <c r="C480" s="413"/>
      <c r="D480" s="406"/>
      <c r="E480" s="415"/>
      <c r="F480" s="114" t="s">
        <v>709</v>
      </c>
      <c r="G480" s="66">
        <v>3.5</v>
      </c>
      <c r="H480" s="409"/>
      <c r="I480" s="415"/>
      <c r="J480" s="126">
        <v>1.2</v>
      </c>
      <c r="K480" s="117">
        <v>89</v>
      </c>
      <c r="L480" s="117">
        <v>6</v>
      </c>
      <c r="M480" s="117">
        <v>2015</v>
      </c>
      <c r="N480" s="16">
        <v>2023</v>
      </c>
      <c r="O480" s="16">
        <v>2025</v>
      </c>
      <c r="P480" s="114" t="s">
        <v>564</v>
      </c>
      <c r="Q480" s="118" t="s">
        <v>257</v>
      </c>
      <c r="R480" s="17">
        <f t="shared" si="25"/>
        <v>2040</v>
      </c>
      <c r="S480" s="16" t="s">
        <v>63</v>
      </c>
      <c r="T480" s="16"/>
      <c r="U480" s="17">
        <f t="shared" si="24"/>
        <v>2040</v>
      </c>
      <c r="V480" s="402"/>
      <c r="W480" s="402"/>
      <c r="X480" s="402"/>
      <c r="Y480" s="402"/>
    </row>
    <row r="481" spans="1:25" s="2" customFormat="1" ht="30.2" customHeight="1" x14ac:dyDescent="0.2">
      <c r="A481" s="420"/>
      <c r="B481" s="420"/>
      <c r="C481" s="413"/>
      <c r="D481" s="406"/>
      <c r="E481" s="415"/>
      <c r="F481" s="114" t="s">
        <v>709</v>
      </c>
      <c r="G481" s="66">
        <v>3.5</v>
      </c>
      <c r="H481" s="409"/>
      <c r="I481" s="415"/>
      <c r="J481" s="126">
        <v>0.2</v>
      </c>
      <c r="K481" s="117">
        <v>32</v>
      </c>
      <c r="L481" s="117">
        <v>5</v>
      </c>
      <c r="M481" s="117">
        <v>2015</v>
      </c>
      <c r="N481" s="16">
        <v>2023</v>
      </c>
      <c r="O481" s="16">
        <v>2025</v>
      </c>
      <c r="P481" s="114" t="s">
        <v>564</v>
      </c>
      <c r="Q481" s="118" t="s">
        <v>257</v>
      </c>
      <c r="R481" s="17">
        <f t="shared" si="25"/>
        <v>2040</v>
      </c>
      <c r="S481" s="16" t="s">
        <v>63</v>
      </c>
      <c r="T481" s="16"/>
      <c r="U481" s="17">
        <f t="shared" ref="U481:U519" si="26">IFERROR(IF(S481="",R481,S481+T481),R481)</f>
        <v>2040</v>
      </c>
      <c r="V481" s="402"/>
      <c r="W481" s="402"/>
      <c r="X481" s="402"/>
      <c r="Y481" s="402"/>
    </row>
    <row r="482" spans="1:25" s="2" customFormat="1" ht="30.2" customHeight="1" x14ac:dyDescent="0.2">
      <c r="A482" s="420"/>
      <c r="B482" s="420"/>
      <c r="C482" s="413" t="s">
        <v>566</v>
      </c>
      <c r="D482" s="406" t="s">
        <v>897</v>
      </c>
      <c r="E482" s="415"/>
      <c r="F482" s="114" t="s">
        <v>709</v>
      </c>
      <c r="G482" s="66">
        <v>3.5</v>
      </c>
      <c r="H482" s="409"/>
      <c r="I482" s="415"/>
      <c r="J482" s="126">
        <v>7.6</v>
      </c>
      <c r="K482" s="117">
        <v>108</v>
      </c>
      <c r="L482" s="117">
        <v>7</v>
      </c>
      <c r="M482" s="117">
        <v>2015</v>
      </c>
      <c r="N482" s="16">
        <v>2023</v>
      </c>
      <c r="O482" s="16">
        <v>2025</v>
      </c>
      <c r="P482" s="114" t="s">
        <v>564</v>
      </c>
      <c r="Q482" s="118" t="s">
        <v>257</v>
      </c>
      <c r="R482" s="17">
        <f t="shared" si="25"/>
        <v>2040</v>
      </c>
      <c r="S482" s="16" t="s">
        <v>63</v>
      </c>
      <c r="T482" s="16"/>
      <c r="U482" s="17">
        <f t="shared" si="26"/>
        <v>2040</v>
      </c>
      <c r="V482" s="402"/>
      <c r="W482" s="402"/>
      <c r="X482" s="402"/>
      <c r="Y482" s="402"/>
    </row>
    <row r="483" spans="1:25" s="2" customFormat="1" ht="30.2" customHeight="1" x14ac:dyDescent="0.2">
      <c r="A483" s="420"/>
      <c r="B483" s="420"/>
      <c r="C483" s="413"/>
      <c r="D483" s="406"/>
      <c r="E483" s="415"/>
      <c r="F483" s="114" t="s">
        <v>709</v>
      </c>
      <c r="G483" s="66">
        <v>3.5</v>
      </c>
      <c r="H483" s="409"/>
      <c r="I483" s="415"/>
      <c r="J483" s="126">
        <v>0.4</v>
      </c>
      <c r="K483" s="117">
        <v>32</v>
      </c>
      <c r="L483" s="117">
        <v>5</v>
      </c>
      <c r="M483" s="117">
        <v>2015</v>
      </c>
      <c r="N483" s="16">
        <v>2023</v>
      </c>
      <c r="O483" s="16">
        <v>2025</v>
      </c>
      <c r="P483" s="114" t="s">
        <v>564</v>
      </c>
      <c r="Q483" s="118" t="s">
        <v>257</v>
      </c>
      <c r="R483" s="17">
        <f t="shared" si="25"/>
        <v>2040</v>
      </c>
      <c r="S483" s="16" t="s">
        <v>63</v>
      </c>
      <c r="T483" s="16"/>
      <c r="U483" s="17">
        <f t="shared" si="26"/>
        <v>2040</v>
      </c>
      <c r="V483" s="402"/>
      <c r="W483" s="402"/>
      <c r="X483" s="402"/>
      <c r="Y483" s="402"/>
    </row>
    <row r="484" spans="1:25" s="2" customFormat="1" ht="30.2" customHeight="1" x14ac:dyDescent="0.2">
      <c r="A484" s="420"/>
      <c r="B484" s="420"/>
      <c r="C484" s="413"/>
      <c r="D484" s="406"/>
      <c r="E484" s="415"/>
      <c r="F484" s="114" t="s">
        <v>709</v>
      </c>
      <c r="G484" s="66">
        <v>3.5</v>
      </c>
      <c r="H484" s="409"/>
      <c r="I484" s="415"/>
      <c r="J484" s="126">
        <v>0.2</v>
      </c>
      <c r="K484" s="117">
        <v>18</v>
      </c>
      <c r="L484" s="117">
        <v>5</v>
      </c>
      <c r="M484" s="117">
        <v>2015</v>
      </c>
      <c r="N484" s="16">
        <v>2023</v>
      </c>
      <c r="O484" s="16">
        <v>2025</v>
      </c>
      <c r="P484" s="114" t="s">
        <v>564</v>
      </c>
      <c r="Q484" s="118" t="s">
        <v>257</v>
      </c>
      <c r="R484" s="17">
        <f t="shared" si="25"/>
        <v>2040</v>
      </c>
      <c r="S484" s="16" t="s">
        <v>63</v>
      </c>
      <c r="T484" s="16"/>
      <c r="U484" s="17">
        <f t="shared" si="26"/>
        <v>2040</v>
      </c>
      <c r="V484" s="402"/>
      <c r="W484" s="402"/>
      <c r="X484" s="402"/>
      <c r="Y484" s="402"/>
    </row>
    <row r="485" spans="1:25" s="2" customFormat="1" ht="30.2" customHeight="1" x14ac:dyDescent="0.2">
      <c r="A485" s="331">
        <v>50</v>
      </c>
      <c r="B485" s="331" t="s">
        <v>898</v>
      </c>
      <c r="C485" s="418" t="s">
        <v>565</v>
      </c>
      <c r="D485" s="408" t="s">
        <v>899</v>
      </c>
      <c r="E485" s="415" t="s">
        <v>881</v>
      </c>
      <c r="F485" s="114" t="s">
        <v>709</v>
      </c>
      <c r="G485" s="66">
        <v>3.5</v>
      </c>
      <c r="H485" s="419">
        <v>1.67</v>
      </c>
      <c r="I485" s="419">
        <v>273</v>
      </c>
      <c r="J485" s="126">
        <v>33.6</v>
      </c>
      <c r="K485" s="117">
        <v>273</v>
      </c>
      <c r="L485" s="117">
        <v>11</v>
      </c>
      <c r="M485" s="117">
        <v>2015</v>
      </c>
      <c r="N485" s="16">
        <v>2024</v>
      </c>
      <c r="O485" s="16">
        <v>2025</v>
      </c>
      <c r="P485" s="114" t="s">
        <v>564</v>
      </c>
      <c r="Q485" s="118" t="s">
        <v>257</v>
      </c>
      <c r="R485" s="17">
        <f t="shared" si="25"/>
        <v>2040</v>
      </c>
      <c r="S485" s="16" t="s">
        <v>63</v>
      </c>
      <c r="T485" s="16"/>
      <c r="U485" s="17">
        <f t="shared" si="26"/>
        <v>2040</v>
      </c>
      <c r="V485" s="401">
        <v>32</v>
      </c>
      <c r="W485" s="401">
        <v>8</v>
      </c>
      <c r="X485" s="401">
        <v>40</v>
      </c>
      <c r="Y485" s="401" t="s">
        <v>7003</v>
      </c>
    </row>
    <row r="486" spans="1:25" s="2" customFormat="1" ht="30.2" customHeight="1" x14ac:dyDescent="0.2">
      <c r="A486" s="331"/>
      <c r="B486" s="331"/>
      <c r="C486" s="418"/>
      <c r="D486" s="408"/>
      <c r="E486" s="415"/>
      <c r="F486" s="114" t="s">
        <v>709</v>
      </c>
      <c r="G486" s="66">
        <v>3.5</v>
      </c>
      <c r="H486" s="419"/>
      <c r="I486" s="419"/>
      <c r="J486" s="126">
        <v>5.0999999999999996</v>
      </c>
      <c r="K486" s="117">
        <v>219</v>
      </c>
      <c r="L486" s="117">
        <v>10</v>
      </c>
      <c r="M486" s="117">
        <v>2015</v>
      </c>
      <c r="N486" s="16">
        <v>2024</v>
      </c>
      <c r="O486" s="16">
        <v>2025</v>
      </c>
      <c r="P486" s="114" t="s">
        <v>564</v>
      </c>
      <c r="Q486" s="118" t="s">
        <v>257</v>
      </c>
      <c r="R486" s="17">
        <f t="shared" si="25"/>
        <v>2040</v>
      </c>
      <c r="S486" s="16" t="s">
        <v>63</v>
      </c>
      <c r="T486" s="16"/>
      <c r="U486" s="17">
        <f t="shared" si="26"/>
        <v>2040</v>
      </c>
      <c r="V486" s="401"/>
      <c r="W486" s="401"/>
      <c r="X486" s="401"/>
      <c r="Y486" s="401"/>
    </row>
    <row r="487" spans="1:25" s="2" customFormat="1" ht="30.2" customHeight="1" x14ac:dyDescent="0.2">
      <c r="A487" s="331"/>
      <c r="B487" s="331"/>
      <c r="C487" s="418"/>
      <c r="D487" s="408"/>
      <c r="E487" s="415"/>
      <c r="F487" s="114" t="s">
        <v>709</v>
      </c>
      <c r="G487" s="66">
        <v>3.5</v>
      </c>
      <c r="H487" s="419"/>
      <c r="I487" s="419"/>
      <c r="J487" s="126">
        <v>6</v>
      </c>
      <c r="K487" s="117">
        <v>159</v>
      </c>
      <c r="L487" s="117">
        <v>8</v>
      </c>
      <c r="M487" s="117">
        <v>2015</v>
      </c>
      <c r="N487" s="16">
        <v>2024</v>
      </c>
      <c r="O487" s="16">
        <v>2025</v>
      </c>
      <c r="P487" s="114" t="s">
        <v>564</v>
      </c>
      <c r="Q487" s="118" t="s">
        <v>257</v>
      </c>
      <c r="R487" s="17">
        <f t="shared" si="25"/>
        <v>2040</v>
      </c>
      <c r="S487" s="16" t="s">
        <v>63</v>
      </c>
      <c r="T487" s="16"/>
      <c r="U487" s="17">
        <f t="shared" si="26"/>
        <v>2040</v>
      </c>
      <c r="V487" s="401"/>
      <c r="W487" s="401"/>
      <c r="X487" s="401"/>
      <c r="Y487" s="401"/>
    </row>
    <row r="488" spans="1:25" s="2" customFormat="1" ht="30.2" customHeight="1" x14ac:dyDescent="0.2">
      <c r="A488" s="331"/>
      <c r="B488" s="331"/>
      <c r="C488" s="418"/>
      <c r="D488" s="408"/>
      <c r="E488" s="415"/>
      <c r="F488" s="114" t="s">
        <v>709</v>
      </c>
      <c r="G488" s="66">
        <v>3.5</v>
      </c>
      <c r="H488" s="419"/>
      <c r="I488" s="419"/>
      <c r="J488" s="126">
        <v>1.1000000000000001</v>
      </c>
      <c r="K488" s="117">
        <v>32</v>
      </c>
      <c r="L488" s="117">
        <v>5</v>
      </c>
      <c r="M488" s="117">
        <v>2015</v>
      </c>
      <c r="N488" s="16">
        <v>2024</v>
      </c>
      <c r="O488" s="16">
        <v>2025</v>
      </c>
      <c r="P488" s="114" t="s">
        <v>564</v>
      </c>
      <c r="Q488" s="118" t="s">
        <v>257</v>
      </c>
      <c r="R488" s="17">
        <f t="shared" si="25"/>
        <v>2040</v>
      </c>
      <c r="S488" s="16" t="s">
        <v>63</v>
      </c>
      <c r="T488" s="16"/>
      <c r="U488" s="17">
        <f t="shared" si="26"/>
        <v>2040</v>
      </c>
      <c r="V488" s="401"/>
      <c r="W488" s="401"/>
      <c r="X488" s="401"/>
      <c r="Y488" s="401"/>
    </row>
    <row r="489" spans="1:25" s="2" customFormat="1" ht="30.2" customHeight="1" x14ac:dyDescent="0.2">
      <c r="A489" s="331"/>
      <c r="B489" s="331"/>
      <c r="C489" s="418"/>
      <c r="D489" s="408"/>
      <c r="E489" s="415"/>
      <c r="F489" s="114" t="s">
        <v>709</v>
      </c>
      <c r="G489" s="66">
        <v>3.5</v>
      </c>
      <c r="H489" s="419"/>
      <c r="I489" s="419"/>
      <c r="J489" s="126">
        <v>0.3</v>
      </c>
      <c r="K489" s="117">
        <v>18</v>
      </c>
      <c r="L489" s="117">
        <v>5</v>
      </c>
      <c r="M489" s="117">
        <v>2015</v>
      </c>
      <c r="N489" s="16">
        <v>2024</v>
      </c>
      <c r="O489" s="16">
        <v>2025</v>
      </c>
      <c r="P489" s="114" t="s">
        <v>564</v>
      </c>
      <c r="Q489" s="118" t="s">
        <v>257</v>
      </c>
      <c r="R489" s="17">
        <f t="shared" si="25"/>
        <v>2040</v>
      </c>
      <c r="S489" s="16" t="s">
        <v>63</v>
      </c>
      <c r="T489" s="16"/>
      <c r="U489" s="17">
        <f t="shared" si="26"/>
        <v>2040</v>
      </c>
      <c r="V489" s="401"/>
      <c r="W489" s="401"/>
      <c r="X489" s="401"/>
      <c r="Y489" s="401"/>
    </row>
    <row r="490" spans="1:25" s="2" customFormat="1" ht="30.2" customHeight="1" x14ac:dyDescent="0.2">
      <c r="A490" s="331"/>
      <c r="B490" s="331"/>
      <c r="C490" s="119" t="s">
        <v>575</v>
      </c>
      <c r="D490" s="406" t="s">
        <v>900</v>
      </c>
      <c r="E490" s="415"/>
      <c r="F490" s="114" t="s">
        <v>709</v>
      </c>
      <c r="G490" s="66">
        <v>3.5</v>
      </c>
      <c r="H490" s="419"/>
      <c r="I490" s="419"/>
      <c r="J490" s="126">
        <v>44.9</v>
      </c>
      <c r="K490" s="117">
        <v>89</v>
      </c>
      <c r="L490" s="117">
        <v>6</v>
      </c>
      <c r="M490" s="117">
        <v>2015</v>
      </c>
      <c r="N490" s="16">
        <v>2024</v>
      </c>
      <c r="O490" s="16">
        <v>2025</v>
      </c>
      <c r="P490" s="114" t="s">
        <v>564</v>
      </c>
      <c r="Q490" s="118" t="s">
        <v>257</v>
      </c>
      <c r="R490" s="17">
        <f t="shared" si="25"/>
        <v>2040</v>
      </c>
      <c r="S490" s="16" t="s">
        <v>63</v>
      </c>
      <c r="T490" s="16"/>
      <c r="U490" s="17">
        <f t="shared" si="26"/>
        <v>2040</v>
      </c>
      <c r="V490" s="401"/>
      <c r="W490" s="401"/>
      <c r="X490" s="401"/>
      <c r="Y490" s="401"/>
    </row>
    <row r="491" spans="1:25" s="2" customFormat="1" ht="30.2" customHeight="1" x14ac:dyDescent="0.2">
      <c r="A491" s="331"/>
      <c r="B491" s="331"/>
      <c r="C491" s="411" t="s">
        <v>573</v>
      </c>
      <c r="D491" s="406"/>
      <c r="E491" s="415"/>
      <c r="F491" s="114" t="s">
        <v>709</v>
      </c>
      <c r="G491" s="66">
        <v>3.5</v>
      </c>
      <c r="H491" s="419"/>
      <c r="I491" s="419"/>
      <c r="J491" s="126">
        <v>4.4000000000000004</v>
      </c>
      <c r="K491" s="117">
        <v>89</v>
      </c>
      <c r="L491" s="117">
        <v>6</v>
      </c>
      <c r="M491" s="117">
        <v>2015</v>
      </c>
      <c r="N491" s="16">
        <v>2024</v>
      </c>
      <c r="O491" s="16">
        <v>2025</v>
      </c>
      <c r="P491" s="114" t="s">
        <v>564</v>
      </c>
      <c r="Q491" s="118" t="s">
        <v>257</v>
      </c>
      <c r="R491" s="17">
        <f t="shared" si="25"/>
        <v>2040</v>
      </c>
      <c r="S491" s="16" t="s">
        <v>63</v>
      </c>
      <c r="T491" s="16"/>
      <c r="U491" s="17">
        <f t="shared" si="26"/>
        <v>2040</v>
      </c>
      <c r="V491" s="401"/>
      <c r="W491" s="401"/>
      <c r="X491" s="401"/>
      <c r="Y491" s="401"/>
    </row>
    <row r="492" spans="1:25" s="2" customFormat="1" ht="30.2" customHeight="1" x14ac:dyDescent="0.2">
      <c r="A492" s="331"/>
      <c r="B492" s="331"/>
      <c r="C492" s="411"/>
      <c r="D492" s="406"/>
      <c r="E492" s="415"/>
      <c r="F492" s="114" t="s">
        <v>709</v>
      </c>
      <c r="G492" s="66">
        <v>3.5</v>
      </c>
      <c r="H492" s="419"/>
      <c r="I492" s="419"/>
      <c r="J492" s="126">
        <v>6.6</v>
      </c>
      <c r="K492" s="117">
        <v>57</v>
      </c>
      <c r="L492" s="117">
        <v>6</v>
      </c>
      <c r="M492" s="117">
        <v>2015</v>
      </c>
      <c r="N492" s="16">
        <v>2024</v>
      </c>
      <c r="O492" s="16">
        <v>2025</v>
      </c>
      <c r="P492" s="114" t="s">
        <v>564</v>
      </c>
      <c r="Q492" s="118" t="s">
        <v>257</v>
      </c>
      <c r="R492" s="17">
        <f t="shared" si="25"/>
        <v>2040</v>
      </c>
      <c r="S492" s="16" t="s">
        <v>63</v>
      </c>
      <c r="T492" s="16"/>
      <c r="U492" s="17">
        <f t="shared" si="26"/>
        <v>2040</v>
      </c>
      <c r="V492" s="401"/>
      <c r="W492" s="401"/>
      <c r="X492" s="401"/>
      <c r="Y492" s="401"/>
    </row>
    <row r="493" spans="1:25" s="2" customFormat="1" ht="30.2" customHeight="1" x14ac:dyDescent="0.2">
      <c r="A493" s="331"/>
      <c r="B493" s="331"/>
      <c r="C493" s="411"/>
      <c r="D493" s="406"/>
      <c r="E493" s="415"/>
      <c r="F493" s="114" t="s">
        <v>709</v>
      </c>
      <c r="G493" s="66">
        <v>3.5</v>
      </c>
      <c r="H493" s="419"/>
      <c r="I493" s="419"/>
      <c r="J493" s="126">
        <v>0.4</v>
      </c>
      <c r="K493" s="117">
        <v>32</v>
      </c>
      <c r="L493" s="117">
        <v>5</v>
      </c>
      <c r="M493" s="117">
        <v>2015</v>
      </c>
      <c r="N493" s="16">
        <v>2024</v>
      </c>
      <c r="O493" s="16">
        <v>2025</v>
      </c>
      <c r="P493" s="114" t="s">
        <v>564</v>
      </c>
      <c r="Q493" s="118" t="s">
        <v>257</v>
      </c>
      <c r="R493" s="17">
        <f t="shared" si="25"/>
        <v>2040</v>
      </c>
      <c r="S493" s="16" t="s">
        <v>63</v>
      </c>
      <c r="T493" s="16"/>
      <c r="U493" s="17">
        <f t="shared" si="26"/>
        <v>2040</v>
      </c>
      <c r="V493" s="401"/>
      <c r="W493" s="401"/>
      <c r="X493" s="401"/>
      <c r="Y493" s="401"/>
    </row>
    <row r="494" spans="1:25" s="2" customFormat="1" ht="30.2" customHeight="1" x14ac:dyDescent="0.2">
      <c r="A494" s="331"/>
      <c r="B494" s="331"/>
      <c r="C494" s="16" t="s">
        <v>575</v>
      </c>
      <c r="D494" s="406" t="s">
        <v>901</v>
      </c>
      <c r="E494" s="415"/>
      <c r="F494" s="114" t="s">
        <v>709</v>
      </c>
      <c r="G494" s="66">
        <v>3.5</v>
      </c>
      <c r="H494" s="419"/>
      <c r="I494" s="419"/>
      <c r="J494" s="126">
        <v>53.2</v>
      </c>
      <c r="K494" s="117">
        <v>219</v>
      </c>
      <c r="L494" s="117">
        <v>10</v>
      </c>
      <c r="M494" s="117">
        <v>2015</v>
      </c>
      <c r="N494" s="16">
        <v>2024</v>
      </c>
      <c r="O494" s="16">
        <v>2025</v>
      </c>
      <c r="P494" s="114" t="s">
        <v>564</v>
      </c>
      <c r="Q494" s="118" t="s">
        <v>257</v>
      </c>
      <c r="R494" s="17">
        <f t="shared" si="25"/>
        <v>2040</v>
      </c>
      <c r="S494" s="16" t="s">
        <v>63</v>
      </c>
      <c r="T494" s="16"/>
      <c r="U494" s="17">
        <f t="shared" si="26"/>
        <v>2040</v>
      </c>
      <c r="V494" s="401"/>
      <c r="W494" s="401"/>
      <c r="X494" s="401"/>
      <c r="Y494" s="401"/>
    </row>
    <row r="495" spans="1:25" s="2" customFormat="1" ht="30.2" customHeight="1" x14ac:dyDescent="0.2">
      <c r="A495" s="331"/>
      <c r="B495" s="331"/>
      <c r="C495" s="331" t="s">
        <v>573</v>
      </c>
      <c r="D495" s="406"/>
      <c r="E495" s="415"/>
      <c r="F495" s="114" t="s">
        <v>709</v>
      </c>
      <c r="G495" s="66">
        <v>3.5</v>
      </c>
      <c r="H495" s="419"/>
      <c r="I495" s="419"/>
      <c r="J495" s="126">
        <v>29.2</v>
      </c>
      <c r="K495" s="117">
        <v>219</v>
      </c>
      <c r="L495" s="117">
        <v>10</v>
      </c>
      <c r="M495" s="117">
        <v>2015</v>
      </c>
      <c r="N495" s="16">
        <v>2024</v>
      </c>
      <c r="O495" s="16">
        <v>2025</v>
      </c>
      <c r="P495" s="114" t="s">
        <v>564</v>
      </c>
      <c r="Q495" s="118" t="s">
        <v>257</v>
      </c>
      <c r="R495" s="17">
        <f t="shared" si="25"/>
        <v>2040</v>
      </c>
      <c r="S495" s="16" t="s">
        <v>63</v>
      </c>
      <c r="T495" s="16"/>
      <c r="U495" s="17">
        <f t="shared" si="26"/>
        <v>2040</v>
      </c>
      <c r="V495" s="401"/>
      <c r="W495" s="401"/>
      <c r="X495" s="401"/>
      <c r="Y495" s="401"/>
    </row>
    <row r="496" spans="1:25" s="2" customFormat="1" ht="30.2" customHeight="1" x14ac:dyDescent="0.2">
      <c r="A496" s="331"/>
      <c r="B496" s="331"/>
      <c r="C496" s="331"/>
      <c r="D496" s="406"/>
      <c r="E496" s="415"/>
      <c r="F496" s="114" t="s">
        <v>709</v>
      </c>
      <c r="G496" s="66">
        <v>3.5</v>
      </c>
      <c r="H496" s="419"/>
      <c r="I496" s="419"/>
      <c r="J496" s="126">
        <v>12.5</v>
      </c>
      <c r="K496" s="117">
        <v>159</v>
      </c>
      <c r="L496" s="117">
        <v>8</v>
      </c>
      <c r="M496" s="117">
        <v>2015</v>
      </c>
      <c r="N496" s="16">
        <v>2024</v>
      </c>
      <c r="O496" s="16">
        <v>2025</v>
      </c>
      <c r="P496" s="114" t="s">
        <v>564</v>
      </c>
      <c r="Q496" s="118" t="s">
        <v>257</v>
      </c>
      <c r="R496" s="17">
        <f t="shared" si="25"/>
        <v>2040</v>
      </c>
      <c r="S496" s="16" t="s">
        <v>63</v>
      </c>
      <c r="T496" s="16"/>
      <c r="U496" s="17">
        <f t="shared" si="26"/>
        <v>2040</v>
      </c>
      <c r="V496" s="401"/>
      <c r="W496" s="401"/>
      <c r="X496" s="401"/>
      <c r="Y496" s="401"/>
    </row>
    <row r="497" spans="1:25" s="2" customFormat="1" ht="30.2" customHeight="1" x14ac:dyDescent="0.2">
      <c r="A497" s="331"/>
      <c r="B497" s="331"/>
      <c r="C497" s="331"/>
      <c r="D497" s="406"/>
      <c r="E497" s="415"/>
      <c r="F497" s="114" t="s">
        <v>709</v>
      </c>
      <c r="G497" s="66">
        <v>3.5</v>
      </c>
      <c r="H497" s="419"/>
      <c r="I497" s="419"/>
      <c r="J497" s="126">
        <v>0.9</v>
      </c>
      <c r="K497" s="117">
        <v>32</v>
      </c>
      <c r="L497" s="117">
        <v>5</v>
      </c>
      <c r="M497" s="117">
        <v>2015</v>
      </c>
      <c r="N497" s="16">
        <v>2024</v>
      </c>
      <c r="O497" s="16">
        <v>2025</v>
      </c>
      <c r="P497" s="114" t="s">
        <v>564</v>
      </c>
      <c r="Q497" s="118" t="s">
        <v>257</v>
      </c>
      <c r="R497" s="17">
        <f t="shared" si="25"/>
        <v>2040</v>
      </c>
      <c r="S497" s="16" t="s">
        <v>63</v>
      </c>
      <c r="T497" s="16"/>
      <c r="U497" s="17">
        <f t="shared" si="26"/>
        <v>2040</v>
      </c>
      <c r="V497" s="401"/>
      <c r="W497" s="401"/>
      <c r="X497" s="401"/>
      <c r="Y497" s="401"/>
    </row>
    <row r="498" spans="1:25" s="2" customFormat="1" ht="30.2" customHeight="1" x14ac:dyDescent="0.2">
      <c r="A498" s="331"/>
      <c r="B498" s="331"/>
      <c r="C498" s="121" t="s">
        <v>565</v>
      </c>
      <c r="D498" s="133" t="s">
        <v>902</v>
      </c>
      <c r="E498" s="415"/>
      <c r="F498" s="114" t="s">
        <v>709</v>
      </c>
      <c r="G498" s="66">
        <v>3.5</v>
      </c>
      <c r="H498" s="419"/>
      <c r="I498" s="419"/>
      <c r="J498" s="126">
        <v>27.5</v>
      </c>
      <c r="K498" s="117">
        <v>14</v>
      </c>
      <c r="L498" s="117">
        <v>2</v>
      </c>
      <c r="M498" s="117">
        <v>2015</v>
      </c>
      <c r="N498" s="16">
        <v>2024</v>
      </c>
      <c r="O498" s="16">
        <v>2025</v>
      </c>
      <c r="P498" s="114" t="s">
        <v>564</v>
      </c>
      <c r="Q498" s="118" t="s">
        <v>681</v>
      </c>
      <c r="R498" s="17">
        <f t="shared" si="25"/>
        <v>2040</v>
      </c>
      <c r="S498" s="16" t="s">
        <v>63</v>
      </c>
      <c r="T498" s="16"/>
      <c r="U498" s="17">
        <f t="shared" si="26"/>
        <v>2040</v>
      </c>
      <c r="V498" s="401"/>
      <c r="W498" s="401"/>
      <c r="X498" s="401"/>
      <c r="Y498" s="401"/>
    </row>
    <row r="499" spans="1:25" s="2" customFormat="1" ht="30.2" customHeight="1" x14ac:dyDescent="0.2">
      <c r="A499" s="331"/>
      <c r="B499" s="331"/>
      <c r="C499" s="408" t="s">
        <v>565</v>
      </c>
      <c r="D499" s="408" t="s">
        <v>903</v>
      </c>
      <c r="E499" s="415"/>
      <c r="F499" s="114" t="s">
        <v>709</v>
      </c>
      <c r="G499" s="66">
        <v>3.5</v>
      </c>
      <c r="H499" s="419"/>
      <c r="I499" s="419"/>
      <c r="J499" s="126">
        <v>0.1</v>
      </c>
      <c r="K499" s="117">
        <v>32</v>
      </c>
      <c r="L499" s="117">
        <v>3.5</v>
      </c>
      <c r="M499" s="117">
        <v>2015</v>
      </c>
      <c r="N499" s="16">
        <v>2024</v>
      </c>
      <c r="O499" s="16">
        <v>2025</v>
      </c>
      <c r="P499" s="114" t="s">
        <v>564</v>
      </c>
      <c r="Q499" s="118" t="s">
        <v>681</v>
      </c>
      <c r="R499" s="17">
        <f t="shared" si="25"/>
        <v>2040</v>
      </c>
      <c r="S499" s="16" t="s">
        <v>63</v>
      </c>
      <c r="T499" s="16"/>
      <c r="U499" s="17">
        <f t="shared" si="26"/>
        <v>2040</v>
      </c>
      <c r="V499" s="401"/>
      <c r="W499" s="401"/>
      <c r="X499" s="401"/>
      <c r="Y499" s="401"/>
    </row>
    <row r="500" spans="1:25" s="2" customFormat="1" ht="30.2" customHeight="1" x14ac:dyDescent="0.2">
      <c r="A500" s="331"/>
      <c r="B500" s="331"/>
      <c r="C500" s="408"/>
      <c r="D500" s="408"/>
      <c r="E500" s="415"/>
      <c r="F500" s="114" t="s">
        <v>709</v>
      </c>
      <c r="G500" s="66">
        <v>3.5</v>
      </c>
      <c r="H500" s="419"/>
      <c r="I500" s="419"/>
      <c r="J500" s="126">
        <v>32.700000000000003</v>
      </c>
      <c r="K500" s="117">
        <v>14</v>
      </c>
      <c r="L500" s="117">
        <v>2</v>
      </c>
      <c r="M500" s="117">
        <v>2015</v>
      </c>
      <c r="N500" s="16">
        <v>2024</v>
      </c>
      <c r="O500" s="16">
        <v>2025</v>
      </c>
      <c r="P500" s="114" t="s">
        <v>564</v>
      </c>
      <c r="Q500" s="118" t="s">
        <v>681</v>
      </c>
      <c r="R500" s="17">
        <f t="shared" si="25"/>
        <v>2040</v>
      </c>
      <c r="S500" s="16" t="s">
        <v>63</v>
      </c>
      <c r="T500" s="16"/>
      <c r="U500" s="17">
        <f t="shared" si="26"/>
        <v>2040</v>
      </c>
      <c r="V500" s="401"/>
      <c r="W500" s="401"/>
      <c r="X500" s="401"/>
      <c r="Y500" s="401"/>
    </row>
    <row r="501" spans="1:25" s="2" customFormat="1" ht="30.2" customHeight="1" x14ac:dyDescent="0.2">
      <c r="A501" s="331"/>
      <c r="B501" s="331"/>
      <c r="C501" s="331" t="s">
        <v>566</v>
      </c>
      <c r="D501" s="412" t="s">
        <v>904</v>
      </c>
      <c r="E501" s="415"/>
      <c r="F501" s="114" t="s">
        <v>709</v>
      </c>
      <c r="G501" s="66">
        <v>3.5</v>
      </c>
      <c r="H501" s="419"/>
      <c r="I501" s="419"/>
      <c r="J501" s="126">
        <v>14.6</v>
      </c>
      <c r="K501" s="117">
        <v>159</v>
      </c>
      <c r="L501" s="117">
        <v>8</v>
      </c>
      <c r="M501" s="117">
        <v>2015</v>
      </c>
      <c r="N501" s="16">
        <v>2024</v>
      </c>
      <c r="O501" s="16">
        <v>2025</v>
      </c>
      <c r="P501" s="114" t="s">
        <v>564</v>
      </c>
      <c r="Q501" s="118" t="s">
        <v>257</v>
      </c>
      <c r="R501" s="17">
        <f t="shared" si="25"/>
        <v>2040</v>
      </c>
      <c r="S501" s="16" t="s">
        <v>63</v>
      </c>
      <c r="T501" s="16"/>
      <c r="U501" s="17">
        <f t="shared" si="26"/>
        <v>2040</v>
      </c>
      <c r="V501" s="401"/>
      <c r="W501" s="401"/>
      <c r="X501" s="401"/>
      <c r="Y501" s="401"/>
    </row>
    <row r="502" spans="1:25" s="2" customFormat="1" ht="30.2" customHeight="1" x14ac:dyDescent="0.2">
      <c r="A502" s="331"/>
      <c r="B502" s="331"/>
      <c r="C502" s="331"/>
      <c r="D502" s="412"/>
      <c r="E502" s="415"/>
      <c r="F502" s="114" t="s">
        <v>709</v>
      </c>
      <c r="G502" s="66">
        <v>3.5</v>
      </c>
      <c r="H502" s="419"/>
      <c r="I502" s="419"/>
      <c r="J502" s="126">
        <v>2.2000000000000002</v>
      </c>
      <c r="K502" s="117">
        <v>108</v>
      </c>
      <c r="L502" s="117">
        <v>7</v>
      </c>
      <c r="M502" s="117">
        <v>2015</v>
      </c>
      <c r="N502" s="16">
        <v>2024</v>
      </c>
      <c r="O502" s="16">
        <v>2025</v>
      </c>
      <c r="P502" s="114" t="s">
        <v>564</v>
      </c>
      <c r="Q502" s="118" t="s">
        <v>257</v>
      </c>
      <c r="R502" s="17">
        <f t="shared" si="25"/>
        <v>2040</v>
      </c>
      <c r="S502" s="16" t="s">
        <v>63</v>
      </c>
      <c r="T502" s="16"/>
      <c r="U502" s="17">
        <f t="shared" si="26"/>
        <v>2040</v>
      </c>
      <c r="V502" s="401"/>
      <c r="W502" s="401"/>
      <c r="X502" s="401"/>
      <c r="Y502" s="401"/>
    </row>
    <row r="503" spans="1:25" s="2" customFormat="1" ht="30.2" customHeight="1" x14ac:dyDescent="0.2">
      <c r="A503" s="331"/>
      <c r="B503" s="331"/>
      <c r="C503" s="331"/>
      <c r="D503" s="412"/>
      <c r="E503" s="415"/>
      <c r="F503" s="114" t="s">
        <v>709</v>
      </c>
      <c r="G503" s="66">
        <v>3.5</v>
      </c>
      <c r="H503" s="419"/>
      <c r="I503" s="419"/>
      <c r="J503" s="126">
        <v>0.8</v>
      </c>
      <c r="K503" s="117">
        <v>57</v>
      </c>
      <c r="L503" s="117">
        <v>6</v>
      </c>
      <c r="M503" s="117">
        <v>2015</v>
      </c>
      <c r="N503" s="16">
        <v>2024</v>
      </c>
      <c r="O503" s="16">
        <v>2025</v>
      </c>
      <c r="P503" s="114" t="s">
        <v>564</v>
      </c>
      <c r="Q503" s="118" t="s">
        <v>257</v>
      </c>
      <c r="R503" s="17">
        <f t="shared" si="25"/>
        <v>2040</v>
      </c>
      <c r="S503" s="16" t="s">
        <v>63</v>
      </c>
      <c r="T503" s="16"/>
      <c r="U503" s="17">
        <f t="shared" si="26"/>
        <v>2040</v>
      </c>
      <c r="V503" s="401"/>
      <c r="W503" s="401"/>
      <c r="X503" s="401"/>
      <c r="Y503" s="401"/>
    </row>
    <row r="504" spans="1:25" s="2" customFormat="1" ht="30.2" customHeight="1" x14ac:dyDescent="0.2">
      <c r="A504" s="331"/>
      <c r="B504" s="331"/>
      <c r="C504" s="331"/>
      <c r="D504" s="412"/>
      <c r="E504" s="415"/>
      <c r="F504" s="114" t="s">
        <v>709</v>
      </c>
      <c r="G504" s="66">
        <v>3.5</v>
      </c>
      <c r="H504" s="419"/>
      <c r="I504" s="419"/>
      <c r="J504" s="126">
        <v>0.2</v>
      </c>
      <c r="K504" s="117">
        <v>32</v>
      </c>
      <c r="L504" s="117">
        <v>5</v>
      </c>
      <c r="M504" s="117">
        <v>2015</v>
      </c>
      <c r="N504" s="16">
        <v>2024</v>
      </c>
      <c r="O504" s="16">
        <v>2025</v>
      </c>
      <c r="P504" s="114" t="s">
        <v>564</v>
      </c>
      <c r="Q504" s="118" t="s">
        <v>257</v>
      </c>
      <c r="R504" s="17">
        <f t="shared" si="25"/>
        <v>2040</v>
      </c>
      <c r="S504" s="16" t="s">
        <v>63</v>
      </c>
      <c r="T504" s="16"/>
      <c r="U504" s="17">
        <f t="shared" si="26"/>
        <v>2040</v>
      </c>
      <c r="V504" s="401"/>
      <c r="W504" s="401"/>
      <c r="X504" s="401"/>
      <c r="Y504" s="401"/>
    </row>
    <row r="505" spans="1:25" s="2" customFormat="1" ht="30.2" customHeight="1" x14ac:dyDescent="0.2">
      <c r="A505" s="331"/>
      <c r="B505" s="331"/>
      <c r="C505" s="331"/>
      <c r="D505" s="412"/>
      <c r="E505" s="415"/>
      <c r="F505" s="114" t="s">
        <v>709</v>
      </c>
      <c r="G505" s="66">
        <v>3.5</v>
      </c>
      <c r="H505" s="419"/>
      <c r="I505" s="419"/>
      <c r="J505" s="126">
        <v>0.2</v>
      </c>
      <c r="K505" s="117">
        <v>18</v>
      </c>
      <c r="L505" s="117">
        <v>5</v>
      </c>
      <c r="M505" s="117">
        <v>2015</v>
      </c>
      <c r="N505" s="16">
        <v>2024</v>
      </c>
      <c r="O505" s="16">
        <v>2025</v>
      </c>
      <c r="P505" s="114" t="s">
        <v>564</v>
      </c>
      <c r="Q505" s="118" t="s">
        <v>257</v>
      </c>
      <c r="R505" s="17">
        <f t="shared" si="25"/>
        <v>2040</v>
      </c>
      <c r="S505" s="16" t="s">
        <v>63</v>
      </c>
      <c r="T505" s="16"/>
      <c r="U505" s="17">
        <f t="shared" si="26"/>
        <v>2040</v>
      </c>
      <c r="V505" s="401"/>
      <c r="W505" s="401"/>
      <c r="X505" s="401"/>
      <c r="Y505" s="401"/>
    </row>
    <row r="506" spans="1:25" s="2" customFormat="1" ht="30.2" customHeight="1" x14ac:dyDescent="0.2">
      <c r="A506" s="331"/>
      <c r="B506" s="331"/>
      <c r="C506" s="16" t="s">
        <v>905</v>
      </c>
      <c r="D506" s="412"/>
      <c r="E506" s="415"/>
      <c r="F506" s="114" t="s">
        <v>709</v>
      </c>
      <c r="G506" s="66">
        <v>3.5</v>
      </c>
      <c r="H506" s="419"/>
      <c r="I506" s="419"/>
      <c r="J506" s="126">
        <v>3.1</v>
      </c>
      <c r="K506" s="117">
        <v>159</v>
      </c>
      <c r="L506" s="117">
        <v>8</v>
      </c>
      <c r="M506" s="117">
        <v>2015</v>
      </c>
      <c r="N506" s="16">
        <v>2024</v>
      </c>
      <c r="O506" s="16">
        <v>2025</v>
      </c>
      <c r="P506" s="114" t="s">
        <v>564</v>
      </c>
      <c r="Q506" s="118" t="s">
        <v>257</v>
      </c>
      <c r="R506" s="17">
        <f t="shared" si="25"/>
        <v>2040</v>
      </c>
      <c r="S506" s="16" t="s">
        <v>63</v>
      </c>
      <c r="T506" s="16"/>
      <c r="U506" s="17">
        <f t="shared" si="26"/>
        <v>2040</v>
      </c>
      <c r="V506" s="401"/>
      <c r="W506" s="401"/>
      <c r="X506" s="401"/>
      <c r="Y506" s="401"/>
    </row>
    <row r="507" spans="1:25" s="2" customFormat="1" ht="30.2" customHeight="1" x14ac:dyDescent="0.2">
      <c r="A507" s="331"/>
      <c r="B507" s="331"/>
      <c r="C507" s="16" t="s">
        <v>566</v>
      </c>
      <c r="D507" s="72" t="s">
        <v>906</v>
      </c>
      <c r="E507" s="415"/>
      <c r="F507" s="114" t="s">
        <v>709</v>
      </c>
      <c r="G507" s="66">
        <v>3.5</v>
      </c>
      <c r="H507" s="419"/>
      <c r="I507" s="419"/>
      <c r="J507" s="126">
        <v>207</v>
      </c>
      <c r="K507" s="117">
        <v>89</v>
      </c>
      <c r="L507" s="117">
        <v>6</v>
      </c>
      <c r="M507" s="117">
        <v>2015</v>
      </c>
      <c r="N507" s="16">
        <v>2024</v>
      </c>
      <c r="O507" s="16">
        <v>2025</v>
      </c>
      <c r="P507" s="114" t="s">
        <v>564</v>
      </c>
      <c r="Q507" s="118" t="s">
        <v>257</v>
      </c>
      <c r="R507" s="17">
        <f t="shared" si="25"/>
        <v>2040</v>
      </c>
      <c r="S507" s="16" t="s">
        <v>63</v>
      </c>
      <c r="T507" s="16"/>
      <c r="U507" s="17">
        <f t="shared" si="26"/>
        <v>2040</v>
      </c>
      <c r="V507" s="401"/>
      <c r="W507" s="401"/>
      <c r="X507" s="401"/>
      <c r="Y507" s="401"/>
    </row>
    <row r="508" spans="1:25" s="2" customFormat="1" ht="30.2" customHeight="1" x14ac:dyDescent="0.2">
      <c r="A508" s="331"/>
      <c r="B508" s="331"/>
      <c r="C508" s="331" t="s">
        <v>566</v>
      </c>
      <c r="D508" s="412" t="s">
        <v>907</v>
      </c>
      <c r="E508" s="415"/>
      <c r="F508" s="114" t="s">
        <v>709</v>
      </c>
      <c r="G508" s="66">
        <v>3.5</v>
      </c>
      <c r="H508" s="419"/>
      <c r="I508" s="419"/>
      <c r="J508" s="126">
        <v>1.1000000000000001</v>
      </c>
      <c r="K508" s="117">
        <v>57</v>
      </c>
      <c r="L508" s="117">
        <v>6</v>
      </c>
      <c r="M508" s="117">
        <v>2015</v>
      </c>
      <c r="N508" s="16">
        <v>2024</v>
      </c>
      <c r="O508" s="16">
        <v>2025</v>
      </c>
      <c r="P508" s="114" t="s">
        <v>564</v>
      </c>
      <c r="Q508" s="118" t="s">
        <v>257</v>
      </c>
      <c r="R508" s="17">
        <f t="shared" si="25"/>
        <v>2040</v>
      </c>
      <c r="S508" s="16" t="s">
        <v>63</v>
      </c>
      <c r="T508" s="16"/>
      <c r="U508" s="17">
        <f t="shared" si="26"/>
        <v>2040</v>
      </c>
      <c r="V508" s="401"/>
      <c r="W508" s="401"/>
      <c r="X508" s="401"/>
      <c r="Y508" s="401"/>
    </row>
    <row r="509" spans="1:25" s="2" customFormat="1" ht="30.2" customHeight="1" x14ac:dyDescent="0.2">
      <c r="A509" s="331"/>
      <c r="B509" s="331"/>
      <c r="C509" s="331"/>
      <c r="D509" s="412"/>
      <c r="E509" s="415"/>
      <c r="F509" s="114" t="s">
        <v>709</v>
      </c>
      <c r="G509" s="66">
        <v>3.5</v>
      </c>
      <c r="H509" s="419"/>
      <c r="I509" s="419"/>
      <c r="J509" s="126">
        <v>0.2</v>
      </c>
      <c r="K509" s="117">
        <v>32</v>
      </c>
      <c r="L509" s="117">
        <v>5</v>
      </c>
      <c r="M509" s="117">
        <v>2015</v>
      </c>
      <c r="N509" s="16">
        <v>2024</v>
      </c>
      <c r="O509" s="16">
        <v>2025</v>
      </c>
      <c r="P509" s="114" t="s">
        <v>564</v>
      </c>
      <c r="Q509" s="118" t="s">
        <v>257</v>
      </c>
      <c r="R509" s="17">
        <f t="shared" si="25"/>
        <v>2040</v>
      </c>
      <c r="S509" s="16" t="s">
        <v>63</v>
      </c>
      <c r="T509" s="16"/>
      <c r="U509" s="17">
        <f t="shared" si="26"/>
        <v>2040</v>
      </c>
      <c r="V509" s="401"/>
      <c r="W509" s="401"/>
      <c r="X509" s="401"/>
      <c r="Y509" s="401"/>
    </row>
    <row r="510" spans="1:25" s="2" customFormat="1" ht="30.2" customHeight="1" x14ac:dyDescent="0.2">
      <c r="A510" s="331">
        <v>51</v>
      </c>
      <c r="B510" s="331" t="s">
        <v>909</v>
      </c>
      <c r="C510" s="413" t="s">
        <v>565</v>
      </c>
      <c r="D510" s="406" t="s">
        <v>910</v>
      </c>
      <c r="E510" s="412" t="s">
        <v>881</v>
      </c>
      <c r="F510" s="114" t="s">
        <v>709</v>
      </c>
      <c r="G510" s="66">
        <v>3.5</v>
      </c>
      <c r="H510" s="406">
        <v>1.4</v>
      </c>
      <c r="I510" s="416" t="s">
        <v>911</v>
      </c>
      <c r="J510" s="126">
        <v>13.6</v>
      </c>
      <c r="K510" s="117">
        <v>273</v>
      </c>
      <c r="L510" s="117">
        <v>8</v>
      </c>
      <c r="M510" s="117">
        <v>2015</v>
      </c>
      <c r="N510" s="16">
        <v>2024</v>
      </c>
      <c r="O510" s="16">
        <v>2025</v>
      </c>
      <c r="P510" s="114" t="s">
        <v>564</v>
      </c>
      <c r="Q510" s="118" t="s">
        <v>257</v>
      </c>
      <c r="R510" s="17">
        <f t="shared" si="25"/>
        <v>2040</v>
      </c>
      <c r="S510" s="16" t="s">
        <v>63</v>
      </c>
      <c r="T510" s="16"/>
      <c r="U510" s="17">
        <f t="shared" si="26"/>
        <v>2040</v>
      </c>
      <c r="V510" s="401">
        <v>18</v>
      </c>
      <c r="W510" s="401">
        <v>8</v>
      </c>
      <c r="X510" s="401">
        <v>26</v>
      </c>
      <c r="Y510" s="401" t="s">
        <v>7003</v>
      </c>
    </row>
    <row r="511" spans="1:25" s="2" customFormat="1" ht="30.2" customHeight="1" x14ac:dyDescent="0.2">
      <c r="A511" s="331"/>
      <c r="B511" s="331"/>
      <c r="C511" s="413"/>
      <c r="D511" s="406"/>
      <c r="E511" s="412"/>
      <c r="F511" s="114" t="s">
        <v>709</v>
      </c>
      <c r="G511" s="66">
        <v>3.5</v>
      </c>
      <c r="H511" s="406"/>
      <c r="I511" s="416"/>
      <c r="J511" s="126">
        <v>0.5</v>
      </c>
      <c r="K511" s="117">
        <v>32</v>
      </c>
      <c r="L511" s="117">
        <v>4</v>
      </c>
      <c r="M511" s="117">
        <v>2015</v>
      </c>
      <c r="N511" s="16">
        <v>2024</v>
      </c>
      <c r="O511" s="16">
        <v>2025</v>
      </c>
      <c r="P511" s="114" t="s">
        <v>564</v>
      </c>
      <c r="Q511" s="118" t="s">
        <v>257</v>
      </c>
      <c r="R511" s="17">
        <f t="shared" si="25"/>
        <v>2040</v>
      </c>
      <c r="S511" s="16" t="s">
        <v>63</v>
      </c>
      <c r="T511" s="16"/>
      <c r="U511" s="17">
        <f t="shared" si="26"/>
        <v>2040</v>
      </c>
      <c r="V511" s="401"/>
      <c r="W511" s="401"/>
      <c r="X511" s="401"/>
      <c r="Y511" s="401"/>
    </row>
    <row r="512" spans="1:25" s="2" customFormat="1" ht="30.2" customHeight="1" x14ac:dyDescent="0.2">
      <c r="A512" s="331"/>
      <c r="B512" s="331"/>
      <c r="C512" s="413" t="s">
        <v>573</v>
      </c>
      <c r="D512" s="406"/>
      <c r="E512" s="412"/>
      <c r="F512" s="114" t="s">
        <v>709</v>
      </c>
      <c r="G512" s="66">
        <v>3.5</v>
      </c>
      <c r="H512" s="406"/>
      <c r="I512" s="416"/>
      <c r="J512" s="126">
        <v>27.7</v>
      </c>
      <c r="K512" s="117">
        <v>273</v>
      </c>
      <c r="L512" s="117">
        <v>8</v>
      </c>
      <c r="M512" s="117">
        <v>2015</v>
      </c>
      <c r="N512" s="16">
        <v>2024</v>
      </c>
      <c r="O512" s="16">
        <v>2025</v>
      </c>
      <c r="P512" s="114" t="s">
        <v>564</v>
      </c>
      <c r="Q512" s="118" t="s">
        <v>257</v>
      </c>
      <c r="R512" s="17">
        <f t="shared" si="25"/>
        <v>2040</v>
      </c>
      <c r="S512" s="16" t="s">
        <v>63</v>
      </c>
      <c r="T512" s="16"/>
      <c r="U512" s="17">
        <f t="shared" si="26"/>
        <v>2040</v>
      </c>
      <c r="V512" s="401"/>
      <c r="W512" s="401"/>
      <c r="X512" s="401"/>
      <c r="Y512" s="401"/>
    </row>
    <row r="513" spans="1:25" s="2" customFormat="1" ht="30.2" customHeight="1" x14ac:dyDescent="0.2">
      <c r="A513" s="331"/>
      <c r="B513" s="331"/>
      <c r="C513" s="413"/>
      <c r="D513" s="406"/>
      <c r="E513" s="412"/>
      <c r="F513" s="114" t="s">
        <v>709</v>
      </c>
      <c r="G513" s="66">
        <v>3.5</v>
      </c>
      <c r="H513" s="406"/>
      <c r="I513" s="416"/>
      <c r="J513" s="126">
        <v>8.1</v>
      </c>
      <c r="K513" s="117">
        <v>219</v>
      </c>
      <c r="L513" s="117">
        <v>6</v>
      </c>
      <c r="M513" s="117">
        <v>2015</v>
      </c>
      <c r="N513" s="16">
        <v>2024</v>
      </c>
      <c r="O513" s="16">
        <v>2025</v>
      </c>
      <c r="P513" s="114" t="s">
        <v>564</v>
      </c>
      <c r="Q513" s="118" t="s">
        <v>257</v>
      </c>
      <c r="R513" s="17">
        <f t="shared" si="25"/>
        <v>2040</v>
      </c>
      <c r="S513" s="16" t="s">
        <v>63</v>
      </c>
      <c r="T513" s="16"/>
      <c r="U513" s="17">
        <f t="shared" si="26"/>
        <v>2040</v>
      </c>
      <c r="V513" s="401"/>
      <c r="W513" s="401"/>
      <c r="X513" s="401"/>
      <c r="Y513" s="401"/>
    </row>
    <row r="514" spans="1:25" s="2" customFormat="1" ht="30.2" customHeight="1" x14ac:dyDescent="0.2">
      <c r="A514" s="331"/>
      <c r="B514" s="331"/>
      <c r="C514" s="413"/>
      <c r="D514" s="406"/>
      <c r="E514" s="412"/>
      <c r="F514" s="114" t="s">
        <v>709</v>
      </c>
      <c r="G514" s="66">
        <v>3.5</v>
      </c>
      <c r="H514" s="406"/>
      <c r="I514" s="416"/>
      <c r="J514" s="126">
        <v>19.100000000000001</v>
      </c>
      <c r="K514" s="117">
        <v>159</v>
      </c>
      <c r="L514" s="117">
        <v>6</v>
      </c>
      <c r="M514" s="117">
        <v>2015</v>
      </c>
      <c r="N514" s="16">
        <v>2024</v>
      </c>
      <c r="O514" s="16">
        <v>2025</v>
      </c>
      <c r="P514" s="114" t="s">
        <v>564</v>
      </c>
      <c r="Q514" s="118" t="s">
        <v>257</v>
      </c>
      <c r="R514" s="17">
        <f t="shared" si="25"/>
        <v>2040</v>
      </c>
      <c r="S514" s="16" t="s">
        <v>63</v>
      </c>
      <c r="T514" s="16"/>
      <c r="U514" s="17">
        <f t="shared" si="26"/>
        <v>2040</v>
      </c>
      <c r="V514" s="401"/>
      <c r="W514" s="401"/>
      <c r="X514" s="401"/>
      <c r="Y514" s="401"/>
    </row>
    <row r="515" spans="1:25" s="2" customFormat="1" ht="30.2" customHeight="1" x14ac:dyDescent="0.2">
      <c r="A515" s="331"/>
      <c r="B515" s="331"/>
      <c r="C515" s="413"/>
      <c r="D515" s="406"/>
      <c r="E515" s="412"/>
      <c r="F515" s="114" t="s">
        <v>709</v>
      </c>
      <c r="G515" s="66">
        <v>3.5</v>
      </c>
      <c r="H515" s="406"/>
      <c r="I515" s="416"/>
      <c r="J515" s="126">
        <v>0.8</v>
      </c>
      <c r="K515" s="117">
        <v>57</v>
      </c>
      <c r="L515" s="117">
        <v>5</v>
      </c>
      <c r="M515" s="117">
        <v>2015</v>
      </c>
      <c r="N515" s="16">
        <v>2024</v>
      </c>
      <c r="O515" s="16">
        <v>2025</v>
      </c>
      <c r="P515" s="114" t="s">
        <v>564</v>
      </c>
      <c r="Q515" s="118" t="s">
        <v>257</v>
      </c>
      <c r="R515" s="17">
        <f t="shared" si="25"/>
        <v>2040</v>
      </c>
      <c r="S515" s="16" t="s">
        <v>63</v>
      </c>
      <c r="T515" s="16"/>
      <c r="U515" s="17">
        <f t="shared" si="26"/>
        <v>2040</v>
      </c>
      <c r="V515" s="401"/>
      <c r="W515" s="401"/>
      <c r="X515" s="401"/>
      <c r="Y515" s="401"/>
    </row>
    <row r="516" spans="1:25" s="2" customFormat="1" ht="30.2" customHeight="1" x14ac:dyDescent="0.2">
      <c r="A516" s="331"/>
      <c r="B516" s="331"/>
      <c r="C516" s="413"/>
      <c r="D516" s="406"/>
      <c r="E516" s="412"/>
      <c r="F516" s="114" t="s">
        <v>709</v>
      </c>
      <c r="G516" s="66">
        <v>3.5</v>
      </c>
      <c r="H516" s="406"/>
      <c r="I516" s="416"/>
      <c r="J516" s="126">
        <v>11.3</v>
      </c>
      <c r="K516" s="117">
        <v>32</v>
      </c>
      <c r="L516" s="117">
        <v>4</v>
      </c>
      <c r="M516" s="117">
        <v>2015</v>
      </c>
      <c r="N516" s="16">
        <v>2024</v>
      </c>
      <c r="O516" s="16">
        <v>2025</v>
      </c>
      <c r="P516" s="114" t="s">
        <v>564</v>
      </c>
      <c r="Q516" s="118" t="s">
        <v>257</v>
      </c>
      <c r="R516" s="17">
        <f t="shared" si="25"/>
        <v>2040</v>
      </c>
      <c r="S516" s="16" t="s">
        <v>63</v>
      </c>
      <c r="T516" s="16"/>
      <c r="U516" s="17">
        <f t="shared" si="26"/>
        <v>2040</v>
      </c>
      <c r="V516" s="401"/>
      <c r="W516" s="401"/>
      <c r="X516" s="401"/>
      <c r="Y516" s="401"/>
    </row>
    <row r="517" spans="1:25" s="2" customFormat="1" ht="30.2" customHeight="1" x14ac:dyDescent="0.2">
      <c r="A517" s="331"/>
      <c r="B517" s="331"/>
      <c r="C517" s="411" t="s">
        <v>565</v>
      </c>
      <c r="D517" s="406" t="s">
        <v>912</v>
      </c>
      <c r="E517" s="412"/>
      <c r="F517" s="114" t="s">
        <v>709</v>
      </c>
      <c r="G517" s="66">
        <v>3.5</v>
      </c>
      <c r="H517" s="406"/>
      <c r="I517" s="416"/>
      <c r="J517" s="126">
        <v>114.5</v>
      </c>
      <c r="K517" s="117">
        <v>273</v>
      </c>
      <c r="L517" s="117">
        <v>8</v>
      </c>
      <c r="M517" s="117">
        <v>2015</v>
      </c>
      <c r="N517" s="16">
        <v>2024</v>
      </c>
      <c r="O517" s="16">
        <v>2025</v>
      </c>
      <c r="P517" s="114" t="s">
        <v>564</v>
      </c>
      <c r="Q517" s="118" t="s">
        <v>257</v>
      </c>
      <c r="R517" s="17">
        <f t="shared" si="25"/>
        <v>2040</v>
      </c>
      <c r="S517" s="16" t="s">
        <v>63</v>
      </c>
      <c r="T517" s="16"/>
      <c r="U517" s="17">
        <f t="shared" si="26"/>
        <v>2040</v>
      </c>
      <c r="V517" s="401"/>
      <c r="W517" s="401"/>
      <c r="X517" s="401"/>
      <c r="Y517" s="401"/>
    </row>
    <row r="518" spans="1:25" s="2" customFormat="1" ht="30.2" customHeight="1" x14ac:dyDescent="0.2">
      <c r="A518" s="331"/>
      <c r="B518" s="331"/>
      <c r="C518" s="411"/>
      <c r="D518" s="406"/>
      <c r="E518" s="412"/>
      <c r="F518" s="114" t="s">
        <v>709</v>
      </c>
      <c r="G518" s="66">
        <v>3.5</v>
      </c>
      <c r="H518" s="406"/>
      <c r="I518" s="416"/>
      <c r="J518" s="126">
        <v>0.3</v>
      </c>
      <c r="K518" s="117">
        <v>32</v>
      </c>
      <c r="L518" s="117">
        <v>4</v>
      </c>
      <c r="M518" s="117">
        <v>2015</v>
      </c>
      <c r="N518" s="16">
        <v>2024</v>
      </c>
      <c r="O518" s="16">
        <v>2025</v>
      </c>
      <c r="P518" s="114" t="s">
        <v>564</v>
      </c>
      <c r="Q518" s="118" t="s">
        <v>257</v>
      </c>
      <c r="R518" s="17">
        <f t="shared" si="25"/>
        <v>2040</v>
      </c>
      <c r="S518" s="16" t="s">
        <v>63</v>
      </c>
      <c r="T518" s="16"/>
      <c r="U518" s="17">
        <f t="shared" si="26"/>
        <v>2040</v>
      </c>
      <c r="V518" s="401"/>
      <c r="W518" s="401"/>
      <c r="X518" s="401"/>
      <c r="Y518" s="401"/>
    </row>
    <row r="519" spans="1:25" s="2" customFormat="1" ht="30.2" customHeight="1" x14ac:dyDescent="0.2">
      <c r="A519" s="331"/>
      <c r="B519" s="331"/>
      <c r="C519" s="411" t="s">
        <v>572</v>
      </c>
      <c r="D519" s="406"/>
      <c r="E519" s="412"/>
      <c r="F519" s="114" t="s">
        <v>709</v>
      </c>
      <c r="G519" s="66">
        <v>3.5</v>
      </c>
      <c r="H519" s="406"/>
      <c r="I519" s="416"/>
      <c r="J519" s="126">
        <v>34.799999999999997</v>
      </c>
      <c r="K519" s="117">
        <v>273</v>
      </c>
      <c r="L519" s="117">
        <v>8</v>
      </c>
      <c r="M519" s="117">
        <v>2015</v>
      </c>
      <c r="N519" s="16">
        <v>2024</v>
      </c>
      <c r="O519" s="16">
        <v>2025</v>
      </c>
      <c r="P519" s="114" t="s">
        <v>564</v>
      </c>
      <c r="Q519" s="118" t="s">
        <v>257</v>
      </c>
      <c r="R519" s="17">
        <f t="shared" si="25"/>
        <v>2040</v>
      </c>
      <c r="S519" s="16" t="s">
        <v>63</v>
      </c>
      <c r="T519" s="16"/>
      <c r="U519" s="17">
        <f t="shared" si="26"/>
        <v>2040</v>
      </c>
      <c r="V519" s="401"/>
      <c r="W519" s="401"/>
      <c r="X519" s="401"/>
      <c r="Y519" s="401"/>
    </row>
    <row r="520" spans="1:25" s="2" customFormat="1" ht="30.2" customHeight="1" x14ac:dyDescent="0.2">
      <c r="A520" s="331"/>
      <c r="B520" s="331"/>
      <c r="C520" s="411"/>
      <c r="D520" s="406"/>
      <c r="E520" s="412"/>
      <c r="F520" s="114" t="s">
        <v>709</v>
      </c>
      <c r="G520" s="66">
        <v>3.5</v>
      </c>
      <c r="H520" s="406"/>
      <c r="I520" s="416"/>
      <c r="J520" s="126">
        <v>0.5</v>
      </c>
      <c r="K520" s="117">
        <v>32</v>
      </c>
      <c r="L520" s="117">
        <v>4</v>
      </c>
      <c r="M520" s="117">
        <v>2015</v>
      </c>
      <c r="N520" s="16">
        <v>2024</v>
      </c>
      <c r="O520" s="16">
        <v>2025</v>
      </c>
      <c r="P520" s="114" t="s">
        <v>564</v>
      </c>
      <c r="Q520" s="118" t="s">
        <v>257</v>
      </c>
      <c r="R520" s="17">
        <f t="shared" si="25"/>
        <v>2040</v>
      </c>
      <c r="S520" s="16" t="s">
        <v>63</v>
      </c>
      <c r="T520" s="16"/>
      <c r="U520" s="17">
        <f t="shared" ref="U520:U548" si="27">IFERROR(IF(S520="",R520,S520+T520),R520)</f>
        <v>2040</v>
      </c>
      <c r="V520" s="401"/>
      <c r="W520" s="401"/>
      <c r="X520" s="401"/>
      <c r="Y520" s="401"/>
    </row>
    <row r="521" spans="1:25" s="2" customFormat="1" ht="30.2" customHeight="1" x14ac:dyDescent="0.2">
      <c r="A521" s="331"/>
      <c r="B521" s="331"/>
      <c r="C521" s="418" t="s">
        <v>565</v>
      </c>
      <c r="D521" s="408" t="s">
        <v>913</v>
      </c>
      <c r="E521" s="412"/>
      <c r="F521" s="114" t="s">
        <v>709</v>
      </c>
      <c r="G521" s="66">
        <v>3.5</v>
      </c>
      <c r="H521" s="406"/>
      <c r="I521" s="416"/>
      <c r="J521" s="126">
        <v>22.3</v>
      </c>
      <c r="K521" s="117">
        <v>325</v>
      </c>
      <c r="L521" s="117">
        <v>8</v>
      </c>
      <c r="M521" s="117">
        <v>2015</v>
      </c>
      <c r="N521" s="16">
        <v>2024</v>
      </c>
      <c r="O521" s="16">
        <v>2025</v>
      </c>
      <c r="P521" s="114" t="s">
        <v>564</v>
      </c>
      <c r="Q521" s="118" t="s">
        <v>257</v>
      </c>
      <c r="R521" s="17">
        <f t="shared" si="25"/>
        <v>2040</v>
      </c>
      <c r="S521" s="16" t="s">
        <v>63</v>
      </c>
      <c r="T521" s="16"/>
      <c r="U521" s="17">
        <f t="shared" si="27"/>
        <v>2040</v>
      </c>
      <c r="V521" s="401"/>
      <c r="W521" s="401"/>
      <c r="X521" s="401"/>
      <c r="Y521" s="401"/>
    </row>
    <row r="522" spans="1:25" s="2" customFormat="1" ht="30.2" customHeight="1" x14ac:dyDescent="0.2">
      <c r="A522" s="331"/>
      <c r="B522" s="331"/>
      <c r="C522" s="418"/>
      <c r="D522" s="408"/>
      <c r="E522" s="412"/>
      <c r="F522" s="114" t="s">
        <v>709</v>
      </c>
      <c r="G522" s="66">
        <v>3.5</v>
      </c>
      <c r="H522" s="406"/>
      <c r="I522" s="416"/>
      <c r="J522" s="126">
        <v>2.1</v>
      </c>
      <c r="K522" s="117">
        <v>273</v>
      </c>
      <c r="L522" s="117">
        <v>8</v>
      </c>
      <c r="M522" s="117">
        <v>2015</v>
      </c>
      <c r="N522" s="16">
        <v>2024</v>
      </c>
      <c r="O522" s="16">
        <v>2025</v>
      </c>
      <c r="P522" s="114" t="s">
        <v>564</v>
      </c>
      <c r="Q522" s="118" t="s">
        <v>257</v>
      </c>
      <c r="R522" s="17">
        <f t="shared" ref="R522:R585" si="28">IF(M522="","",M522+P522)</f>
        <v>2040</v>
      </c>
      <c r="S522" s="16" t="s">
        <v>63</v>
      </c>
      <c r="T522" s="16"/>
      <c r="U522" s="17">
        <f t="shared" si="27"/>
        <v>2040</v>
      </c>
      <c r="V522" s="401"/>
      <c r="W522" s="401"/>
      <c r="X522" s="401"/>
      <c r="Y522" s="401"/>
    </row>
    <row r="523" spans="1:25" s="2" customFormat="1" ht="30.2" customHeight="1" x14ac:dyDescent="0.2">
      <c r="A523" s="331"/>
      <c r="B523" s="331"/>
      <c r="C523" s="418"/>
      <c r="D523" s="408"/>
      <c r="E523" s="412"/>
      <c r="F523" s="114" t="s">
        <v>709</v>
      </c>
      <c r="G523" s="66">
        <v>3.5</v>
      </c>
      <c r="H523" s="406"/>
      <c r="I523" s="416"/>
      <c r="J523" s="126">
        <v>0.8</v>
      </c>
      <c r="K523" s="117">
        <v>219</v>
      </c>
      <c r="L523" s="117">
        <v>6</v>
      </c>
      <c r="M523" s="117">
        <v>2015</v>
      </c>
      <c r="N523" s="16">
        <v>2024</v>
      </c>
      <c r="O523" s="16">
        <v>2025</v>
      </c>
      <c r="P523" s="114" t="s">
        <v>564</v>
      </c>
      <c r="Q523" s="118" t="s">
        <v>257</v>
      </c>
      <c r="R523" s="17">
        <f t="shared" si="28"/>
        <v>2040</v>
      </c>
      <c r="S523" s="16" t="s">
        <v>63</v>
      </c>
      <c r="T523" s="16"/>
      <c r="U523" s="17">
        <f t="shared" si="27"/>
        <v>2040</v>
      </c>
      <c r="V523" s="401"/>
      <c r="W523" s="401"/>
      <c r="X523" s="401"/>
      <c r="Y523" s="401"/>
    </row>
    <row r="524" spans="1:25" s="2" customFormat="1" ht="30.2" customHeight="1" x14ac:dyDescent="0.2">
      <c r="A524" s="331"/>
      <c r="B524" s="331"/>
      <c r="C524" s="418"/>
      <c r="D524" s="408"/>
      <c r="E524" s="412"/>
      <c r="F524" s="114" t="s">
        <v>709</v>
      </c>
      <c r="G524" s="66">
        <v>3.5</v>
      </c>
      <c r="H524" s="406"/>
      <c r="I524" s="416"/>
      <c r="J524" s="126">
        <v>0.3</v>
      </c>
      <c r="K524" s="117">
        <v>89</v>
      </c>
      <c r="L524" s="117">
        <v>5</v>
      </c>
      <c r="M524" s="117">
        <v>2015</v>
      </c>
      <c r="N524" s="16">
        <v>2024</v>
      </c>
      <c r="O524" s="16">
        <v>2025</v>
      </c>
      <c r="P524" s="114" t="s">
        <v>564</v>
      </c>
      <c r="Q524" s="118" t="s">
        <v>257</v>
      </c>
      <c r="R524" s="17">
        <f t="shared" si="28"/>
        <v>2040</v>
      </c>
      <c r="S524" s="16" t="s">
        <v>63</v>
      </c>
      <c r="T524" s="16"/>
      <c r="U524" s="17">
        <f t="shared" si="27"/>
        <v>2040</v>
      </c>
      <c r="V524" s="401"/>
      <c r="W524" s="401"/>
      <c r="X524" s="401"/>
      <c r="Y524" s="401"/>
    </row>
    <row r="525" spans="1:25" s="2" customFormat="1" ht="30.2" customHeight="1" x14ac:dyDescent="0.2">
      <c r="A525" s="331"/>
      <c r="B525" s="331"/>
      <c r="C525" s="418"/>
      <c r="D525" s="408"/>
      <c r="E525" s="412"/>
      <c r="F525" s="114" t="s">
        <v>709</v>
      </c>
      <c r="G525" s="66">
        <v>3.5</v>
      </c>
      <c r="H525" s="406"/>
      <c r="I525" s="416"/>
      <c r="J525" s="126">
        <v>4.5</v>
      </c>
      <c r="K525" s="117">
        <v>32</v>
      </c>
      <c r="L525" s="117">
        <v>4</v>
      </c>
      <c r="M525" s="117">
        <v>2015</v>
      </c>
      <c r="N525" s="16">
        <v>2024</v>
      </c>
      <c r="O525" s="16">
        <v>2025</v>
      </c>
      <c r="P525" s="114" t="s">
        <v>564</v>
      </c>
      <c r="Q525" s="118" t="s">
        <v>257</v>
      </c>
      <c r="R525" s="17">
        <f t="shared" si="28"/>
        <v>2040</v>
      </c>
      <c r="S525" s="16" t="s">
        <v>63</v>
      </c>
      <c r="T525" s="16"/>
      <c r="U525" s="17">
        <f t="shared" si="27"/>
        <v>2040</v>
      </c>
      <c r="V525" s="401"/>
      <c r="W525" s="401"/>
      <c r="X525" s="401"/>
      <c r="Y525" s="401"/>
    </row>
    <row r="526" spans="1:25" s="2" customFormat="1" ht="30.2" customHeight="1" x14ac:dyDescent="0.2">
      <c r="A526" s="331"/>
      <c r="B526" s="331"/>
      <c r="C526" s="408" t="s">
        <v>565</v>
      </c>
      <c r="D526" s="408" t="s">
        <v>914</v>
      </c>
      <c r="E526" s="412"/>
      <c r="F526" s="114" t="s">
        <v>709</v>
      </c>
      <c r="G526" s="66">
        <v>3.5</v>
      </c>
      <c r="H526" s="406"/>
      <c r="I526" s="416"/>
      <c r="J526" s="126">
        <v>17.600000000000001</v>
      </c>
      <c r="K526" s="117">
        <v>219</v>
      </c>
      <c r="L526" s="117">
        <v>6</v>
      </c>
      <c r="M526" s="117">
        <v>2015</v>
      </c>
      <c r="N526" s="16">
        <v>2024</v>
      </c>
      <c r="O526" s="16">
        <v>2025</v>
      </c>
      <c r="P526" s="114" t="s">
        <v>564</v>
      </c>
      <c r="Q526" s="118" t="s">
        <v>257</v>
      </c>
      <c r="R526" s="17">
        <f t="shared" si="28"/>
        <v>2040</v>
      </c>
      <c r="S526" s="16" t="s">
        <v>63</v>
      </c>
      <c r="T526" s="16"/>
      <c r="U526" s="17">
        <f t="shared" si="27"/>
        <v>2040</v>
      </c>
      <c r="V526" s="401"/>
      <c r="W526" s="401"/>
      <c r="X526" s="401"/>
      <c r="Y526" s="401"/>
    </row>
    <row r="527" spans="1:25" s="2" customFormat="1" ht="30.2" customHeight="1" x14ac:dyDescent="0.2">
      <c r="A527" s="331"/>
      <c r="B527" s="331"/>
      <c r="C527" s="408"/>
      <c r="D527" s="408"/>
      <c r="E527" s="412"/>
      <c r="F527" s="114" t="s">
        <v>709</v>
      </c>
      <c r="G527" s="66">
        <v>3.5</v>
      </c>
      <c r="H527" s="406"/>
      <c r="I527" s="416"/>
      <c r="J527" s="126">
        <v>6.1</v>
      </c>
      <c r="K527" s="117">
        <v>159</v>
      </c>
      <c r="L527" s="117">
        <v>6</v>
      </c>
      <c r="M527" s="117">
        <v>2015</v>
      </c>
      <c r="N527" s="16">
        <v>2024</v>
      </c>
      <c r="O527" s="16">
        <v>2025</v>
      </c>
      <c r="P527" s="114" t="s">
        <v>564</v>
      </c>
      <c r="Q527" s="118" t="s">
        <v>257</v>
      </c>
      <c r="R527" s="17">
        <f t="shared" si="28"/>
        <v>2040</v>
      </c>
      <c r="S527" s="16" t="s">
        <v>63</v>
      </c>
      <c r="T527" s="16"/>
      <c r="U527" s="17">
        <f t="shared" si="27"/>
        <v>2040</v>
      </c>
      <c r="V527" s="401"/>
      <c r="W527" s="401"/>
      <c r="X527" s="401"/>
      <c r="Y527" s="401"/>
    </row>
    <row r="528" spans="1:25" s="2" customFormat="1" ht="30.2" customHeight="1" x14ac:dyDescent="0.2">
      <c r="A528" s="331"/>
      <c r="B528" s="331"/>
      <c r="C528" s="408"/>
      <c r="D528" s="408"/>
      <c r="E528" s="412"/>
      <c r="F528" s="114" t="s">
        <v>709</v>
      </c>
      <c r="G528" s="66">
        <v>3.5</v>
      </c>
      <c r="H528" s="406"/>
      <c r="I528" s="416"/>
      <c r="J528" s="126">
        <v>0.8</v>
      </c>
      <c r="K528" s="117">
        <v>32</v>
      </c>
      <c r="L528" s="117">
        <v>4</v>
      </c>
      <c r="M528" s="117">
        <v>2015</v>
      </c>
      <c r="N528" s="16">
        <v>2024</v>
      </c>
      <c r="O528" s="16">
        <v>2025</v>
      </c>
      <c r="P528" s="114" t="s">
        <v>564</v>
      </c>
      <c r="Q528" s="118" t="s">
        <v>257</v>
      </c>
      <c r="R528" s="17">
        <f t="shared" si="28"/>
        <v>2040</v>
      </c>
      <c r="S528" s="16" t="s">
        <v>63</v>
      </c>
      <c r="T528" s="16"/>
      <c r="U528" s="17">
        <f t="shared" si="27"/>
        <v>2040</v>
      </c>
      <c r="V528" s="401"/>
      <c r="W528" s="401"/>
      <c r="X528" s="401"/>
      <c r="Y528" s="401"/>
    </row>
    <row r="529" spans="1:25" s="2" customFormat="1" ht="30.2" customHeight="1" x14ac:dyDescent="0.2">
      <c r="A529" s="331"/>
      <c r="B529" s="331"/>
      <c r="C529" s="125" t="s">
        <v>573</v>
      </c>
      <c r="D529" s="125" t="s">
        <v>915</v>
      </c>
      <c r="E529" s="412"/>
      <c r="F529" s="114" t="s">
        <v>709</v>
      </c>
      <c r="G529" s="66">
        <v>3.5</v>
      </c>
      <c r="H529" s="406"/>
      <c r="I529" s="416"/>
      <c r="J529" s="126">
        <v>2</v>
      </c>
      <c r="K529" s="117">
        <v>159</v>
      </c>
      <c r="L529" s="117">
        <v>6</v>
      </c>
      <c r="M529" s="117">
        <v>2015</v>
      </c>
      <c r="N529" s="16">
        <v>2024</v>
      </c>
      <c r="O529" s="16">
        <v>2025</v>
      </c>
      <c r="P529" s="114" t="s">
        <v>564</v>
      </c>
      <c r="Q529" s="118" t="s">
        <v>257</v>
      </c>
      <c r="R529" s="17">
        <f t="shared" si="28"/>
        <v>2040</v>
      </c>
      <c r="S529" s="16" t="s">
        <v>63</v>
      </c>
      <c r="T529" s="16"/>
      <c r="U529" s="17">
        <f t="shared" si="27"/>
        <v>2040</v>
      </c>
      <c r="V529" s="401"/>
      <c r="W529" s="401"/>
      <c r="X529" s="401"/>
      <c r="Y529" s="401"/>
    </row>
    <row r="530" spans="1:25" s="2" customFormat="1" ht="30.2" customHeight="1" x14ac:dyDescent="0.2">
      <c r="A530" s="331"/>
      <c r="B530" s="331"/>
      <c r="C530" s="125" t="s">
        <v>565</v>
      </c>
      <c r="D530" s="125" t="s">
        <v>916</v>
      </c>
      <c r="E530" s="412"/>
      <c r="F530" s="114" t="s">
        <v>709</v>
      </c>
      <c r="G530" s="66">
        <v>3.5</v>
      </c>
      <c r="H530" s="406"/>
      <c r="I530" s="416"/>
      <c r="J530" s="126">
        <v>20.9</v>
      </c>
      <c r="K530" s="117">
        <v>14</v>
      </c>
      <c r="L530" s="117">
        <v>2</v>
      </c>
      <c r="M530" s="117">
        <v>2015</v>
      </c>
      <c r="N530" s="16">
        <v>2024</v>
      </c>
      <c r="O530" s="16">
        <v>2025</v>
      </c>
      <c r="P530" s="114" t="s">
        <v>564</v>
      </c>
      <c r="Q530" s="118" t="s">
        <v>681</v>
      </c>
      <c r="R530" s="17">
        <f t="shared" si="28"/>
        <v>2040</v>
      </c>
      <c r="S530" s="16" t="s">
        <v>63</v>
      </c>
      <c r="T530" s="16"/>
      <c r="U530" s="17">
        <f t="shared" si="27"/>
        <v>2040</v>
      </c>
      <c r="V530" s="401"/>
      <c r="W530" s="401"/>
      <c r="X530" s="401"/>
      <c r="Y530" s="401"/>
    </row>
    <row r="531" spans="1:25" s="2" customFormat="1" ht="30.2" customHeight="1" x14ac:dyDescent="0.2">
      <c r="A531" s="331"/>
      <c r="B531" s="331"/>
      <c r="C531" s="406" t="s">
        <v>573</v>
      </c>
      <c r="D531" s="406" t="s">
        <v>916</v>
      </c>
      <c r="E531" s="412"/>
      <c r="F531" s="114" t="s">
        <v>709</v>
      </c>
      <c r="G531" s="66">
        <v>3.5</v>
      </c>
      <c r="H531" s="406"/>
      <c r="I531" s="416"/>
      <c r="J531" s="126">
        <v>14</v>
      </c>
      <c r="K531" s="117">
        <v>57</v>
      </c>
      <c r="L531" s="117">
        <v>5</v>
      </c>
      <c r="M531" s="117">
        <v>2015</v>
      </c>
      <c r="N531" s="16">
        <v>2024</v>
      </c>
      <c r="O531" s="16">
        <v>2025</v>
      </c>
      <c r="P531" s="114" t="s">
        <v>564</v>
      </c>
      <c r="Q531" s="118" t="s">
        <v>257</v>
      </c>
      <c r="R531" s="17">
        <f t="shared" si="28"/>
        <v>2040</v>
      </c>
      <c r="S531" s="16" t="s">
        <v>63</v>
      </c>
      <c r="T531" s="16"/>
      <c r="U531" s="17">
        <f t="shared" si="27"/>
        <v>2040</v>
      </c>
      <c r="V531" s="401"/>
      <c r="W531" s="401"/>
      <c r="X531" s="401"/>
      <c r="Y531" s="401"/>
    </row>
    <row r="532" spans="1:25" s="2" customFormat="1" ht="30.2" customHeight="1" x14ac:dyDescent="0.2">
      <c r="A532" s="331"/>
      <c r="B532" s="331"/>
      <c r="C532" s="406"/>
      <c r="D532" s="406"/>
      <c r="E532" s="412"/>
      <c r="F532" s="114" t="s">
        <v>709</v>
      </c>
      <c r="G532" s="66">
        <v>3.5</v>
      </c>
      <c r="H532" s="406"/>
      <c r="I532" s="416"/>
      <c r="J532" s="126">
        <v>0.4</v>
      </c>
      <c r="K532" s="117">
        <v>32</v>
      </c>
      <c r="L532" s="117">
        <v>4</v>
      </c>
      <c r="M532" s="117">
        <v>2015</v>
      </c>
      <c r="N532" s="16">
        <v>2024</v>
      </c>
      <c r="O532" s="16">
        <v>2025</v>
      </c>
      <c r="P532" s="114" t="s">
        <v>564</v>
      </c>
      <c r="Q532" s="118" t="s">
        <v>257</v>
      </c>
      <c r="R532" s="17">
        <f t="shared" si="28"/>
        <v>2040</v>
      </c>
      <c r="S532" s="16" t="s">
        <v>63</v>
      </c>
      <c r="T532" s="16"/>
      <c r="U532" s="17">
        <f t="shared" si="27"/>
        <v>2040</v>
      </c>
      <c r="V532" s="401"/>
      <c r="W532" s="401"/>
      <c r="X532" s="401"/>
      <c r="Y532" s="401"/>
    </row>
    <row r="533" spans="1:25" s="2" customFormat="1" ht="30.2" customHeight="1" x14ac:dyDescent="0.2">
      <c r="A533" s="331"/>
      <c r="B533" s="331"/>
      <c r="C533" s="125" t="s">
        <v>573</v>
      </c>
      <c r="D533" s="125" t="s">
        <v>917</v>
      </c>
      <c r="E533" s="412"/>
      <c r="F533" s="114" t="s">
        <v>709</v>
      </c>
      <c r="G533" s="66">
        <v>3.5</v>
      </c>
      <c r="H533" s="406"/>
      <c r="I533" s="416"/>
      <c r="J533" s="126">
        <v>20.5</v>
      </c>
      <c r="K533" s="117">
        <v>14</v>
      </c>
      <c r="L533" s="117">
        <v>2</v>
      </c>
      <c r="M533" s="117">
        <v>2015</v>
      </c>
      <c r="N533" s="16">
        <v>2024</v>
      </c>
      <c r="O533" s="16">
        <v>2025</v>
      </c>
      <c r="P533" s="114" t="s">
        <v>564</v>
      </c>
      <c r="Q533" s="118" t="s">
        <v>681</v>
      </c>
      <c r="R533" s="17">
        <f t="shared" si="28"/>
        <v>2040</v>
      </c>
      <c r="S533" s="16" t="s">
        <v>63</v>
      </c>
      <c r="T533" s="16"/>
      <c r="U533" s="17">
        <f t="shared" si="27"/>
        <v>2040</v>
      </c>
      <c r="V533" s="401"/>
      <c r="W533" s="401"/>
      <c r="X533" s="401"/>
      <c r="Y533" s="401"/>
    </row>
    <row r="534" spans="1:25" s="2" customFormat="1" ht="30.2" customHeight="1" x14ac:dyDescent="0.2">
      <c r="A534" s="331"/>
      <c r="B534" s="331"/>
      <c r="C534" s="121" t="s">
        <v>565</v>
      </c>
      <c r="D534" s="125" t="s">
        <v>918</v>
      </c>
      <c r="E534" s="412"/>
      <c r="F534" s="114" t="s">
        <v>709</v>
      </c>
      <c r="G534" s="66">
        <v>3.5</v>
      </c>
      <c r="H534" s="406"/>
      <c r="I534" s="416"/>
      <c r="J534" s="126">
        <v>17.7</v>
      </c>
      <c r="K534" s="117">
        <v>14</v>
      </c>
      <c r="L534" s="117">
        <v>2</v>
      </c>
      <c r="M534" s="117">
        <v>2015</v>
      </c>
      <c r="N534" s="16">
        <v>2024</v>
      </c>
      <c r="O534" s="16">
        <v>2025</v>
      </c>
      <c r="P534" s="114" t="s">
        <v>564</v>
      </c>
      <c r="Q534" s="118" t="s">
        <v>681</v>
      </c>
      <c r="R534" s="17">
        <f t="shared" si="28"/>
        <v>2040</v>
      </c>
      <c r="S534" s="16" t="s">
        <v>63</v>
      </c>
      <c r="T534" s="16"/>
      <c r="U534" s="17">
        <f t="shared" si="27"/>
        <v>2040</v>
      </c>
      <c r="V534" s="401"/>
      <c r="W534" s="401"/>
      <c r="X534" s="401"/>
      <c r="Y534" s="401"/>
    </row>
    <row r="535" spans="1:25" s="2" customFormat="1" ht="30.2" customHeight="1" x14ac:dyDescent="0.2">
      <c r="A535" s="331"/>
      <c r="B535" s="331"/>
      <c r="C535" s="121" t="s">
        <v>565</v>
      </c>
      <c r="D535" s="125" t="s">
        <v>919</v>
      </c>
      <c r="E535" s="412"/>
      <c r="F535" s="114" t="s">
        <v>709</v>
      </c>
      <c r="G535" s="66">
        <v>3.5</v>
      </c>
      <c r="H535" s="406"/>
      <c r="I535" s="416"/>
      <c r="J535" s="126">
        <v>23.3</v>
      </c>
      <c r="K535" s="117">
        <v>14</v>
      </c>
      <c r="L535" s="117">
        <v>2</v>
      </c>
      <c r="M535" s="117">
        <v>2015</v>
      </c>
      <c r="N535" s="16">
        <v>2024</v>
      </c>
      <c r="O535" s="16">
        <v>2025</v>
      </c>
      <c r="P535" s="114" t="s">
        <v>564</v>
      </c>
      <c r="Q535" s="118" t="s">
        <v>681</v>
      </c>
      <c r="R535" s="17">
        <f t="shared" si="28"/>
        <v>2040</v>
      </c>
      <c r="S535" s="16" t="s">
        <v>63</v>
      </c>
      <c r="T535" s="16"/>
      <c r="U535" s="17">
        <f t="shared" si="27"/>
        <v>2040</v>
      </c>
      <c r="V535" s="401"/>
      <c r="W535" s="401"/>
      <c r="X535" s="401"/>
      <c r="Y535" s="401"/>
    </row>
    <row r="536" spans="1:25" s="2" customFormat="1" ht="30.2" customHeight="1" x14ac:dyDescent="0.2">
      <c r="A536" s="331"/>
      <c r="B536" s="331"/>
      <c r="C536" s="408" t="s">
        <v>565</v>
      </c>
      <c r="D536" s="406" t="s">
        <v>908</v>
      </c>
      <c r="E536" s="412"/>
      <c r="F536" s="114" t="s">
        <v>709</v>
      </c>
      <c r="G536" s="66">
        <v>3.5</v>
      </c>
      <c r="H536" s="406"/>
      <c r="I536" s="416"/>
      <c r="J536" s="126">
        <v>35.6</v>
      </c>
      <c r="K536" s="117">
        <v>89</v>
      </c>
      <c r="L536" s="117">
        <v>5</v>
      </c>
      <c r="M536" s="117">
        <v>2015</v>
      </c>
      <c r="N536" s="16">
        <v>2024</v>
      </c>
      <c r="O536" s="16">
        <v>2025</v>
      </c>
      <c r="P536" s="114" t="s">
        <v>564</v>
      </c>
      <c r="Q536" s="118" t="s">
        <v>257</v>
      </c>
      <c r="R536" s="17">
        <f t="shared" si="28"/>
        <v>2040</v>
      </c>
      <c r="S536" s="16" t="s">
        <v>63</v>
      </c>
      <c r="T536" s="16"/>
      <c r="U536" s="17">
        <f t="shared" si="27"/>
        <v>2040</v>
      </c>
      <c r="V536" s="401"/>
      <c r="W536" s="401"/>
      <c r="X536" s="401"/>
      <c r="Y536" s="401"/>
    </row>
    <row r="537" spans="1:25" s="2" customFormat="1" ht="30.2" customHeight="1" x14ac:dyDescent="0.2">
      <c r="A537" s="331"/>
      <c r="B537" s="331"/>
      <c r="C537" s="408"/>
      <c r="D537" s="406"/>
      <c r="E537" s="412"/>
      <c r="F537" s="114" t="s">
        <v>709</v>
      </c>
      <c r="G537" s="66">
        <v>3.5</v>
      </c>
      <c r="H537" s="406"/>
      <c r="I537" s="416"/>
      <c r="J537" s="126">
        <v>0.4</v>
      </c>
      <c r="K537" s="117">
        <v>32</v>
      </c>
      <c r="L537" s="117">
        <v>4</v>
      </c>
      <c r="M537" s="117">
        <v>2015</v>
      </c>
      <c r="N537" s="16">
        <v>2024</v>
      </c>
      <c r="O537" s="16">
        <v>2025</v>
      </c>
      <c r="P537" s="114" t="s">
        <v>564</v>
      </c>
      <c r="Q537" s="118" t="s">
        <v>257</v>
      </c>
      <c r="R537" s="17">
        <f t="shared" si="28"/>
        <v>2040</v>
      </c>
      <c r="S537" s="16" t="s">
        <v>63</v>
      </c>
      <c r="T537" s="16"/>
      <c r="U537" s="17">
        <f t="shared" si="27"/>
        <v>2040</v>
      </c>
      <c r="V537" s="401"/>
      <c r="W537" s="401"/>
      <c r="X537" s="401"/>
      <c r="Y537" s="401"/>
    </row>
    <row r="538" spans="1:25" s="2" customFormat="1" ht="30.2" customHeight="1" x14ac:dyDescent="0.2">
      <c r="A538" s="331">
        <v>52</v>
      </c>
      <c r="B538" s="331" t="s">
        <v>920</v>
      </c>
      <c r="C538" s="120" t="s">
        <v>573</v>
      </c>
      <c r="D538" s="125" t="s">
        <v>921</v>
      </c>
      <c r="E538" s="412" t="s">
        <v>881</v>
      </c>
      <c r="F538" s="114" t="s">
        <v>62</v>
      </c>
      <c r="G538" s="66" t="s">
        <v>579</v>
      </c>
      <c r="H538" s="406" t="s">
        <v>579</v>
      </c>
      <c r="I538" s="416" t="s">
        <v>911</v>
      </c>
      <c r="J538" s="126">
        <v>1.3</v>
      </c>
      <c r="K538" s="117">
        <v>32</v>
      </c>
      <c r="L538" s="117">
        <v>4</v>
      </c>
      <c r="M538" s="117">
        <v>2015</v>
      </c>
      <c r="N538" s="16">
        <v>2021</v>
      </c>
      <c r="O538" s="16">
        <v>2025</v>
      </c>
      <c r="P538" s="114" t="s">
        <v>564</v>
      </c>
      <c r="Q538" s="118" t="s">
        <v>257</v>
      </c>
      <c r="R538" s="17">
        <f t="shared" si="28"/>
        <v>2040</v>
      </c>
      <c r="S538" s="16" t="s">
        <v>63</v>
      </c>
      <c r="T538" s="16"/>
      <c r="U538" s="17">
        <f t="shared" si="27"/>
        <v>2040</v>
      </c>
      <c r="V538" s="401">
        <v>19</v>
      </c>
      <c r="W538" s="401">
        <v>30</v>
      </c>
      <c r="X538" s="401">
        <v>49</v>
      </c>
      <c r="Y538" s="401" t="s">
        <v>7003</v>
      </c>
    </row>
    <row r="539" spans="1:25" s="2" customFormat="1" ht="30.2" customHeight="1" x14ac:dyDescent="0.2">
      <c r="A539" s="331"/>
      <c r="B539" s="331"/>
      <c r="C539" s="120" t="s">
        <v>573</v>
      </c>
      <c r="D539" s="125" t="s">
        <v>922</v>
      </c>
      <c r="E539" s="412"/>
      <c r="F539" s="114" t="s">
        <v>62</v>
      </c>
      <c r="G539" s="66" t="s">
        <v>579</v>
      </c>
      <c r="H539" s="406"/>
      <c r="I539" s="416"/>
      <c r="J539" s="126">
        <v>3.4</v>
      </c>
      <c r="K539" s="117">
        <v>32</v>
      </c>
      <c r="L539" s="117">
        <v>4</v>
      </c>
      <c r="M539" s="117">
        <v>2015</v>
      </c>
      <c r="N539" s="16">
        <v>2021</v>
      </c>
      <c r="O539" s="16">
        <v>2025</v>
      </c>
      <c r="P539" s="114" t="s">
        <v>564</v>
      </c>
      <c r="Q539" s="118" t="s">
        <v>257</v>
      </c>
      <c r="R539" s="17">
        <f t="shared" si="28"/>
        <v>2040</v>
      </c>
      <c r="S539" s="16" t="s">
        <v>63</v>
      </c>
      <c r="T539" s="16"/>
      <c r="U539" s="17">
        <f t="shared" si="27"/>
        <v>2040</v>
      </c>
      <c r="V539" s="401"/>
      <c r="W539" s="401"/>
      <c r="X539" s="401"/>
      <c r="Y539" s="401"/>
    </row>
    <row r="540" spans="1:25" s="2" customFormat="1" ht="30.2" customHeight="1" x14ac:dyDescent="0.2">
      <c r="A540" s="331">
        <v>53</v>
      </c>
      <c r="B540" s="331" t="s">
        <v>923</v>
      </c>
      <c r="C540" s="407" t="s">
        <v>573</v>
      </c>
      <c r="D540" s="407" t="s">
        <v>924</v>
      </c>
      <c r="E540" s="415" t="s">
        <v>925</v>
      </c>
      <c r="F540" s="114" t="s">
        <v>39</v>
      </c>
      <c r="G540" s="66">
        <v>0.8</v>
      </c>
      <c r="H540" s="407">
        <v>0.6</v>
      </c>
      <c r="I540" s="407">
        <v>51</v>
      </c>
      <c r="J540" s="126">
        <v>1.9</v>
      </c>
      <c r="K540" s="117">
        <v>57</v>
      </c>
      <c r="L540" s="117">
        <v>4</v>
      </c>
      <c r="M540" s="117">
        <v>2015</v>
      </c>
      <c r="N540" s="16">
        <v>2021</v>
      </c>
      <c r="O540" s="16">
        <v>2025</v>
      </c>
      <c r="P540" s="114" t="s">
        <v>564</v>
      </c>
      <c r="Q540" s="118" t="s">
        <v>643</v>
      </c>
      <c r="R540" s="17">
        <f t="shared" si="28"/>
        <v>2040</v>
      </c>
      <c r="S540" s="16" t="s">
        <v>63</v>
      </c>
      <c r="T540" s="16"/>
      <c r="U540" s="17">
        <f t="shared" si="27"/>
        <v>2040</v>
      </c>
      <c r="V540" s="401">
        <v>64</v>
      </c>
      <c r="W540" s="401">
        <v>104</v>
      </c>
      <c r="X540" s="401">
        <v>168</v>
      </c>
      <c r="Y540" s="401" t="s">
        <v>7003</v>
      </c>
    </row>
    <row r="541" spans="1:25" s="2" customFormat="1" ht="30.2" customHeight="1" x14ac:dyDescent="0.2">
      <c r="A541" s="331"/>
      <c r="B541" s="331"/>
      <c r="C541" s="407"/>
      <c r="D541" s="407"/>
      <c r="E541" s="415"/>
      <c r="F541" s="114" t="s">
        <v>39</v>
      </c>
      <c r="G541" s="66">
        <v>0.8</v>
      </c>
      <c r="H541" s="407"/>
      <c r="I541" s="407"/>
      <c r="J541" s="126">
        <v>1.4</v>
      </c>
      <c r="K541" s="117">
        <v>32</v>
      </c>
      <c r="L541" s="117">
        <v>3.5</v>
      </c>
      <c r="M541" s="117">
        <v>2015</v>
      </c>
      <c r="N541" s="16">
        <v>2021</v>
      </c>
      <c r="O541" s="16">
        <v>2025</v>
      </c>
      <c r="P541" s="114" t="s">
        <v>564</v>
      </c>
      <c r="Q541" s="118" t="s">
        <v>643</v>
      </c>
      <c r="R541" s="17">
        <f t="shared" si="28"/>
        <v>2040</v>
      </c>
      <c r="S541" s="16" t="s">
        <v>63</v>
      </c>
      <c r="T541" s="16"/>
      <c r="U541" s="17">
        <f t="shared" si="27"/>
        <v>2040</v>
      </c>
      <c r="V541" s="401"/>
      <c r="W541" s="401"/>
      <c r="X541" s="401"/>
      <c r="Y541" s="401"/>
    </row>
    <row r="542" spans="1:25" s="2" customFormat="1" ht="30.2" customHeight="1" x14ac:dyDescent="0.2">
      <c r="A542" s="331"/>
      <c r="B542" s="331"/>
      <c r="C542" s="413" t="s">
        <v>573</v>
      </c>
      <c r="D542" s="406" t="s">
        <v>926</v>
      </c>
      <c r="E542" s="415"/>
      <c r="F542" s="114" t="s">
        <v>39</v>
      </c>
      <c r="G542" s="66">
        <v>0.8</v>
      </c>
      <c r="H542" s="407"/>
      <c r="I542" s="407"/>
      <c r="J542" s="126">
        <v>0.3</v>
      </c>
      <c r="K542" s="117">
        <v>89</v>
      </c>
      <c r="L542" s="117">
        <v>4</v>
      </c>
      <c r="M542" s="117">
        <v>2015</v>
      </c>
      <c r="N542" s="16">
        <v>2021</v>
      </c>
      <c r="O542" s="16">
        <v>2025</v>
      </c>
      <c r="P542" s="114" t="s">
        <v>564</v>
      </c>
      <c r="Q542" s="118" t="s">
        <v>643</v>
      </c>
      <c r="R542" s="17">
        <f t="shared" si="28"/>
        <v>2040</v>
      </c>
      <c r="S542" s="16" t="s">
        <v>63</v>
      </c>
      <c r="T542" s="16"/>
      <c r="U542" s="17">
        <f t="shared" si="27"/>
        <v>2040</v>
      </c>
      <c r="V542" s="401"/>
      <c r="W542" s="401"/>
      <c r="X542" s="401"/>
      <c r="Y542" s="401"/>
    </row>
    <row r="543" spans="1:25" s="2" customFormat="1" ht="30.2" customHeight="1" x14ac:dyDescent="0.2">
      <c r="A543" s="331"/>
      <c r="B543" s="331"/>
      <c r="C543" s="413"/>
      <c r="D543" s="406"/>
      <c r="E543" s="415"/>
      <c r="F543" s="114" t="s">
        <v>39</v>
      </c>
      <c r="G543" s="66">
        <v>0.8</v>
      </c>
      <c r="H543" s="407"/>
      <c r="I543" s="407"/>
      <c r="J543" s="126">
        <v>21.7</v>
      </c>
      <c r="K543" s="117">
        <v>57</v>
      </c>
      <c r="L543" s="117">
        <v>4</v>
      </c>
      <c r="M543" s="117">
        <v>2015</v>
      </c>
      <c r="N543" s="16">
        <v>2021</v>
      </c>
      <c r="O543" s="16">
        <v>2025</v>
      </c>
      <c r="P543" s="114" t="s">
        <v>564</v>
      </c>
      <c r="Q543" s="118" t="s">
        <v>643</v>
      </c>
      <c r="R543" s="17">
        <f t="shared" si="28"/>
        <v>2040</v>
      </c>
      <c r="S543" s="16" t="s">
        <v>63</v>
      </c>
      <c r="T543" s="16"/>
      <c r="U543" s="17">
        <f t="shared" si="27"/>
        <v>2040</v>
      </c>
      <c r="V543" s="401"/>
      <c r="W543" s="401"/>
      <c r="X543" s="401"/>
      <c r="Y543" s="401"/>
    </row>
    <row r="544" spans="1:25" s="2" customFormat="1" ht="30.2" customHeight="1" x14ac:dyDescent="0.2">
      <c r="A544" s="331"/>
      <c r="B544" s="331"/>
      <c r="C544" s="413"/>
      <c r="D544" s="406"/>
      <c r="E544" s="415"/>
      <c r="F544" s="114" t="s">
        <v>39</v>
      </c>
      <c r="G544" s="66">
        <v>0.8</v>
      </c>
      <c r="H544" s="407"/>
      <c r="I544" s="407"/>
      <c r="J544" s="126">
        <v>4.5999999999999996</v>
      </c>
      <c r="K544" s="117">
        <v>32</v>
      </c>
      <c r="L544" s="117">
        <v>3.5</v>
      </c>
      <c r="M544" s="117">
        <v>2015</v>
      </c>
      <c r="N544" s="16">
        <v>2021</v>
      </c>
      <c r="O544" s="16">
        <v>2025</v>
      </c>
      <c r="P544" s="114" t="s">
        <v>564</v>
      </c>
      <c r="Q544" s="118" t="s">
        <v>643</v>
      </c>
      <c r="R544" s="17">
        <f t="shared" si="28"/>
        <v>2040</v>
      </c>
      <c r="S544" s="16" t="s">
        <v>63</v>
      </c>
      <c r="T544" s="16"/>
      <c r="U544" s="17">
        <f t="shared" si="27"/>
        <v>2040</v>
      </c>
      <c r="V544" s="401"/>
      <c r="W544" s="401"/>
      <c r="X544" s="401"/>
      <c r="Y544" s="401"/>
    </row>
    <row r="545" spans="1:25" s="2" customFormat="1" ht="30.2" customHeight="1" x14ac:dyDescent="0.2">
      <c r="A545" s="331"/>
      <c r="B545" s="331"/>
      <c r="C545" s="413"/>
      <c r="D545" s="406"/>
      <c r="E545" s="415"/>
      <c r="F545" s="114" t="s">
        <v>39</v>
      </c>
      <c r="G545" s="66">
        <v>0.8</v>
      </c>
      <c r="H545" s="407"/>
      <c r="I545" s="407"/>
      <c r="J545" s="126">
        <v>0.2</v>
      </c>
      <c r="K545" s="117">
        <v>18</v>
      </c>
      <c r="L545" s="117">
        <v>3.5</v>
      </c>
      <c r="M545" s="117">
        <v>2015</v>
      </c>
      <c r="N545" s="16">
        <v>2021</v>
      </c>
      <c r="O545" s="16">
        <v>2025</v>
      </c>
      <c r="P545" s="114" t="s">
        <v>564</v>
      </c>
      <c r="Q545" s="118" t="s">
        <v>643</v>
      </c>
      <c r="R545" s="17">
        <f t="shared" si="28"/>
        <v>2040</v>
      </c>
      <c r="S545" s="16" t="s">
        <v>63</v>
      </c>
      <c r="T545" s="16"/>
      <c r="U545" s="17">
        <f t="shared" si="27"/>
        <v>2040</v>
      </c>
      <c r="V545" s="401"/>
      <c r="W545" s="401"/>
      <c r="X545" s="401"/>
      <c r="Y545" s="401"/>
    </row>
    <row r="546" spans="1:25" s="2" customFormat="1" ht="30.2" customHeight="1" x14ac:dyDescent="0.2">
      <c r="A546" s="331"/>
      <c r="B546" s="331"/>
      <c r="C546" s="120" t="s">
        <v>573</v>
      </c>
      <c r="D546" s="125" t="s">
        <v>927</v>
      </c>
      <c r="E546" s="415"/>
      <c r="F546" s="114" t="s">
        <v>39</v>
      </c>
      <c r="G546" s="66">
        <v>0.8</v>
      </c>
      <c r="H546" s="407"/>
      <c r="I546" s="407"/>
      <c r="J546" s="126">
        <v>1.5</v>
      </c>
      <c r="K546" s="117">
        <v>159</v>
      </c>
      <c r="L546" s="117">
        <v>6</v>
      </c>
      <c r="M546" s="117">
        <v>2015</v>
      </c>
      <c r="N546" s="16">
        <v>2021</v>
      </c>
      <c r="O546" s="16">
        <v>2025</v>
      </c>
      <c r="P546" s="114" t="s">
        <v>564</v>
      </c>
      <c r="Q546" s="118" t="s">
        <v>643</v>
      </c>
      <c r="R546" s="17">
        <f t="shared" si="28"/>
        <v>2040</v>
      </c>
      <c r="S546" s="16" t="s">
        <v>63</v>
      </c>
      <c r="T546" s="16"/>
      <c r="U546" s="17">
        <f t="shared" si="27"/>
        <v>2040</v>
      </c>
      <c r="V546" s="401"/>
      <c r="W546" s="401"/>
      <c r="X546" s="401"/>
      <c r="Y546" s="401"/>
    </row>
    <row r="547" spans="1:25" s="2" customFormat="1" ht="30.2" customHeight="1" x14ac:dyDescent="0.2">
      <c r="A547" s="331"/>
      <c r="B547" s="331"/>
      <c r="C547" s="413" t="s">
        <v>573</v>
      </c>
      <c r="D547" s="406" t="s">
        <v>928</v>
      </c>
      <c r="E547" s="415"/>
      <c r="F547" s="114" t="s">
        <v>39</v>
      </c>
      <c r="G547" s="66">
        <v>0.8</v>
      </c>
      <c r="H547" s="407"/>
      <c r="I547" s="407"/>
      <c r="J547" s="126">
        <v>2.1</v>
      </c>
      <c r="K547" s="117">
        <v>32</v>
      </c>
      <c r="L547" s="117">
        <v>3.5</v>
      </c>
      <c r="M547" s="117">
        <v>2015</v>
      </c>
      <c r="N547" s="16">
        <v>2021</v>
      </c>
      <c r="O547" s="16">
        <v>2025</v>
      </c>
      <c r="P547" s="114" t="s">
        <v>564</v>
      </c>
      <c r="Q547" s="118" t="s">
        <v>643</v>
      </c>
      <c r="R547" s="17">
        <f t="shared" si="28"/>
        <v>2040</v>
      </c>
      <c r="S547" s="16" t="s">
        <v>63</v>
      </c>
      <c r="T547" s="16"/>
      <c r="U547" s="17">
        <f t="shared" si="27"/>
        <v>2040</v>
      </c>
      <c r="V547" s="401"/>
      <c r="W547" s="401"/>
      <c r="X547" s="401"/>
      <c r="Y547" s="401"/>
    </row>
    <row r="548" spans="1:25" s="2" customFormat="1" ht="30.2" customHeight="1" x14ac:dyDescent="0.2">
      <c r="A548" s="331"/>
      <c r="B548" s="331"/>
      <c r="C548" s="413"/>
      <c r="D548" s="406"/>
      <c r="E548" s="415"/>
      <c r="F548" s="114" t="s">
        <v>39</v>
      </c>
      <c r="G548" s="66">
        <v>0.8</v>
      </c>
      <c r="H548" s="407"/>
      <c r="I548" s="407"/>
      <c r="J548" s="126">
        <v>0.6</v>
      </c>
      <c r="K548" s="117">
        <v>18</v>
      </c>
      <c r="L548" s="117">
        <v>3.5</v>
      </c>
      <c r="M548" s="117">
        <v>2015</v>
      </c>
      <c r="N548" s="16">
        <v>2021</v>
      </c>
      <c r="O548" s="16">
        <v>2025</v>
      </c>
      <c r="P548" s="114" t="s">
        <v>564</v>
      </c>
      <c r="Q548" s="118" t="s">
        <v>643</v>
      </c>
      <c r="R548" s="17">
        <f t="shared" si="28"/>
        <v>2040</v>
      </c>
      <c r="S548" s="16" t="s">
        <v>63</v>
      </c>
      <c r="T548" s="16"/>
      <c r="U548" s="17">
        <f t="shared" si="27"/>
        <v>2040</v>
      </c>
      <c r="V548" s="401"/>
      <c r="W548" s="401"/>
      <c r="X548" s="401"/>
      <c r="Y548" s="401"/>
    </row>
    <row r="549" spans="1:25" s="2" customFormat="1" ht="30.2" customHeight="1" x14ac:dyDescent="0.2">
      <c r="A549" s="406">
        <v>54</v>
      </c>
      <c r="B549" s="406" t="s">
        <v>931</v>
      </c>
      <c r="C549" s="413" t="s">
        <v>573</v>
      </c>
      <c r="D549" s="406" t="s">
        <v>932</v>
      </c>
      <c r="E549" s="415" t="s">
        <v>930</v>
      </c>
      <c r="F549" s="114" t="s">
        <v>39</v>
      </c>
      <c r="G549" s="66">
        <v>1.2</v>
      </c>
      <c r="H549" s="407">
        <v>0.5</v>
      </c>
      <c r="I549" s="407">
        <v>49</v>
      </c>
      <c r="J549" s="126">
        <v>18.600000000000001</v>
      </c>
      <c r="K549" s="117">
        <v>159</v>
      </c>
      <c r="L549" s="117">
        <v>6</v>
      </c>
      <c r="M549" s="117">
        <v>2015</v>
      </c>
      <c r="N549" s="16">
        <v>2023</v>
      </c>
      <c r="O549" s="16">
        <v>2025</v>
      </c>
      <c r="P549" s="114" t="s">
        <v>564</v>
      </c>
      <c r="Q549" s="118" t="s">
        <v>643</v>
      </c>
      <c r="R549" s="17">
        <f t="shared" si="28"/>
        <v>2040</v>
      </c>
      <c r="S549" s="16" t="s">
        <v>63</v>
      </c>
      <c r="T549" s="16"/>
      <c r="U549" s="17">
        <f t="shared" ref="U549:U557" si="29">IFERROR(IF(S549="",R549,S549+T549),R549)</f>
        <v>2040</v>
      </c>
      <c r="V549" s="402">
        <v>9</v>
      </c>
      <c r="W549" s="402"/>
      <c r="X549" s="402">
        <v>9</v>
      </c>
      <c r="Y549" s="402" t="s">
        <v>7003</v>
      </c>
    </row>
    <row r="550" spans="1:25" s="2" customFormat="1" ht="30.2" customHeight="1" x14ac:dyDescent="0.2">
      <c r="A550" s="406"/>
      <c r="B550" s="406"/>
      <c r="C550" s="413"/>
      <c r="D550" s="406"/>
      <c r="E550" s="415"/>
      <c r="F550" s="114" t="s">
        <v>39</v>
      </c>
      <c r="G550" s="66">
        <v>1.2</v>
      </c>
      <c r="H550" s="407"/>
      <c r="I550" s="407"/>
      <c r="J550" s="126">
        <v>0.2</v>
      </c>
      <c r="K550" s="117">
        <v>32</v>
      </c>
      <c r="L550" s="117">
        <v>3.5</v>
      </c>
      <c r="M550" s="117">
        <v>2015</v>
      </c>
      <c r="N550" s="16">
        <v>2023</v>
      </c>
      <c r="O550" s="16">
        <v>2025</v>
      </c>
      <c r="P550" s="114" t="s">
        <v>564</v>
      </c>
      <c r="Q550" s="118" t="s">
        <v>643</v>
      </c>
      <c r="R550" s="17">
        <f t="shared" si="28"/>
        <v>2040</v>
      </c>
      <c r="S550" s="16" t="s">
        <v>63</v>
      </c>
      <c r="T550" s="16"/>
      <c r="U550" s="17">
        <f t="shared" si="29"/>
        <v>2040</v>
      </c>
      <c r="V550" s="402"/>
      <c r="W550" s="402"/>
      <c r="X550" s="402"/>
      <c r="Y550" s="402"/>
    </row>
    <row r="551" spans="1:25" s="2" customFormat="1" ht="30.2" customHeight="1" x14ac:dyDescent="0.2">
      <c r="A551" s="421"/>
      <c r="B551" s="421"/>
      <c r="C551" s="413" t="s">
        <v>573</v>
      </c>
      <c r="D551" s="406" t="s">
        <v>933</v>
      </c>
      <c r="E551" s="415"/>
      <c r="F551" s="114" t="s">
        <v>39</v>
      </c>
      <c r="G551" s="66">
        <v>1.2</v>
      </c>
      <c r="H551" s="407"/>
      <c r="I551" s="407"/>
      <c r="J551" s="126">
        <v>14.2</v>
      </c>
      <c r="K551" s="117">
        <v>159</v>
      </c>
      <c r="L551" s="117">
        <v>6</v>
      </c>
      <c r="M551" s="117">
        <v>2015</v>
      </c>
      <c r="N551" s="16">
        <v>2023</v>
      </c>
      <c r="O551" s="16">
        <v>2025</v>
      </c>
      <c r="P551" s="114" t="s">
        <v>564</v>
      </c>
      <c r="Q551" s="118" t="s">
        <v>643</v>
      </c>
      <c r="R551" s="17">
        <f t="shared" si="28"/>
        <v>2040</v>
      </c>
      <c r="S551" s="16" t="s">
        <v>63</v>
      </c>
      <c r="T551" s="16"/>
      <c r="U551" s="17">
        <f t="shared" si="29"/>
        <v>2040</v>
      </c>
      <c r="V551" s="403"/>
      <c r="W551" s="403"/>
      <c r="X551" s="403"/>
      <c r="Y551" s="403"/>
    </row>
    <row r="552" spans="1:25" s="2" customFormat="1" ht="30.2" customHeight="1" x14ac:dyDescent="0.2">
      <c r="A552" s="421"/>
      <c r="B552" s="421"/>
      <c r="C552" s="413"/>
      <c r="D552" s="406"/>
      <c r="E552" s="415"/>
      <c r="F552" s="114" t="s">
        <v>39</v>
      </c>
      <c r="G552" s="66">
        <v>1.2</v>
      </c>
      <c r="H552" s="407"/>
      <c r="I552" s="407"/>
      <c r="J552" s="126">
        <v>3</v>
      </c>
      <c r="K552" s="117">
        <v>89</v>
      </c>
      <c r="L552" s="117">
        <v>4</v>
      </c>
      <c r="M552" s="117">
        <v>2015</v>
      </c>
      <c r="N552" s="16">
        <v>2023</v>
      </c>
      <c r="O552" s="16">
        <v>2025</v>
      </c>
      <c r="P552" s="114" t="s">
        <v>564</v>
      </c>
      <c r="Q552" s="118" t="s">
        <v>643</v>
      </c>
      <c r="R552" s="17">
        <f t="shared" si="28"/>
        <v>2040</v>
      </c>
      <c r="S552" s="16" t="s">
        <v>63</v>
      </c>
      <c r="T552" s="16"/>
      <c r="U552" s="17">
        <f t="shared" si="29"/>
        <v>2040</v>
      </c>
      <c r="V552" s="403"/>
      <c r="W552" s="403"/>
      <c r="X552" s="403"/>
      <c r="Y552" s="403"/>
    </row>
    <row r="553" spans="1:25" s="2" customFormat="1" ht="30.2" customHeight="1" x14ac:dyDescent="0.2">
      <c r="A553" s="421"/>
      <c r="B553" s="421"/>
      <c r="C553" s="410" t="s">
        <v>565</v>
      </c>
      <c r="D553" s="408" t="s">
        <v>934</v>
      </c>
      <c r="E553" s="415"/>
      <c r="F553" s="114" t="s">
        <v>39</v>
      </c>
      <c r="G553" s="66">
        <v>1.2</v>
      </c>
      <c r="H553" s="407"/>
      <c r="I553" s="407"/>
      <c r="J553" s="126">
        <v>68.5</v>
      </c>
      <c r="K553" s="117">
        <v>219</v>
      </c>
      <c r="L553" s="117">
        <v>8</v>
      </c>
      <c r="M553" s="117">
        <v>2015</v>
      </c>
      <c r="N553" s="16">
        <v>2023</v>
      </c>
      <c r="O553" s="16">
        <v>2025</v>
      </c>
      <c r="P553" s="114" t="s">
        <v>564</v>
      </c>
      <c r="Q553" s="118" t="s">
        <v>643</v>
      </c>
      <c r="R553" s="17">
        <f t="shared" si="28"/>
        <v>2040</v>
      </c>
      <c r="S553" s="16" t="s">
        <v>63</v>
      </c>
      <c r="T553" s="16"/>
      <c r="U553" s="17">
        <f t="shared" si="29"/>
        <v>2040</v>
      </c>
      <c r="V553" s="403"/>
      <c r="W553" s="403"/>
      <c r="X553" s="403"/>
      <c r="Y553" s="403"/>
    </row>
    <row r="554" spans="1:25" s="2" customFormat="1" ht="30.2" customHeight="1" x14ac:dyDescent="0.2">
      <c r="A554" s="421"/>
      <c r="B554" s="421"/>
      <c r="C554" s="410"/>
      <c r="D554" s="408"/>
      <c r="E554" s="415"/>
      <c r="F554" s="114" t="s">
        <v>39</v>
      </c>
      <c r="G554" s="66">
        <v>1.2</v>
      </c>
      <c r="H554" s="407"/>
      <c r="I554" s="407"/>
      <c r="J554" s="126">
        <v>0.7</v>
      </c>
      <c r="K554" s="117">
        <v>108</v>
      </c>
      <c r="L554" s="117">
        <v>4</v>
      </c>
      <c r="M554" s="117">
        <v>2015</v>
      </c>
      <c r="N554" s="16">
        <v>2023</v>
      </c>
      <c r="O554" s="16">
        <v>2025</v>
      </c>
      <c r="P554" s="114" t="s">
        <v>564</v>
      </c>
      <c r="Q554" s="118" t="s">
        <v>643</v>
      </c>
      <c r="R554" s="17">
        <f t="shared" si="28"/>
        <v>2040</v>
      </c>
      <c r="S554" s="16" t="s">
        <v>63</v>
      </c>
      <c r="T554" s="16"/>
      <c r="U554" s="17">
        <f t="shared" si="29"/>
        <v>2040</v>
      </c>
      <c r="V554" s="403"/>
      <c r="W554" s="403"/>
      <c r="X554" s="403"/>
      <c r="Y554" s="403"/>
    </row>
    <row r="555" spans="1:25" s="2" customFormat="1" ht="30.2" customHeight="1" x14ac:dyDescent="0.2">
      <c r="A555" s="421"/>
      <c r="B555" s="421"/>
      <c r="C555" s="410"/>
      <c r="D555" s="408"/>
      <c r="E555" s="415"/>
      <c r="F555" s="114" t="s">
        <v>39</v>
      </c>
      <c r="G555" s="66">
        <v>1.2</v>
      </c>
      <c r="H555" s="407"/>
      <c r="I555" s="407"/>
      <c r="J555" s="126">
        <v>0.9</v>
      </c>
      <c r="K555" s="117">
        <v>57</v>
      </c>
      <c r="L555" s="117">
        <v>4</v>
      </c>
      <c r="M555" s="117">
        <v>2015</v>
      </c>
      <c r="N555" s="16">
        <v>2023</v>
      </c>
      <c r="O555" s="16">
        <v>2025</v>
      </c>
      <c r="P555" s="114" t="s">
        <v>564</v>
      </c>
      <c r="Q555" s="118" t="s">
        <v>643</v>
      </c>
      <c r="R555" s="17">
        <f t="shared" si="28"/>
        <v>2040</v>
      </c>
      <c r="S555" s="16" t="s">
        <v>63</v>
      </c>
      <c r="T555" s="16"/>
      <c r="U555" s="17">
        <f t="shared" si="29"/>
        <v>2040</v>
      </c>
      <c r="V555" s="403"/>
      <c r="W555" s="403"/>
      <c r="X555" s="403"/>
      <c r="Y555" s="403"/>
    </row>
    <row r="556" spans="1:25" s="2" customFormat="1" ht="30.2" customHeight="1" x14ac:dyDescent="0.2">
      <c r="A556" s="421"/>
      <c r="B556" s="421"/>
      <c r="C556" s="410"/>
      <c r="D556" s="408"/>
      <c r="E556" s="415"/>
      <c r="F556" s="114" t="s">
        <v>39</v>
      </c>
      <c r="G556" s="66">
        <v>1.2</v>
      </c>
      <c r="H556" s="407"/>
      <c r="I556" s="407"/>
      <c r="J556" s="126">
        <v>0.7</v>
      </c>
      <c r="K556" s="117">
        <v>32</v>
      </c>
      <c r="L556" s="117">
        <v>3</v>
      </c>
      <c r="M556" s="117">
        <v>2015</v>
      </c>
      <c r="N556" s="16">
        <v>2023</v>
      </c>
      <c r="O556" s="16">
        <v>2025</v>
      </c>
      <c r="P556" s="114" t="s">
        <v>564</v>
      </c>
      <c r="Q556" s="118" t="s">
        <v>643</v>
      </c>
      <c r="R556" s="17">
        <f t="shared" si="28"/>
        <v>2040</v>
      </c>
      <c r="S556" s="16" t="s">
        <v>63</v>
      </c>
      <c r="T556" s="16"/>
      <c r="U556" s="17">
        <f t="shared" si="29"/>
        <v>2040</v>
      </c>
      <c r="V556" s="403"/>
      <c r="W556" s="403"/>
      <c r="X556" s="403"/>
      <c r="Y556" s="403"/>
    </row>
    <row r="557" spans="1:25" s="2" customFormat="1" ht="30.2" customHeight="1" x14ac:dyDescent="0.2">
      <c r="A557" s="421"/>
      <c r="B557" s="421"/>
      <c r="C557" s="66" t="s">
        <v>573</v>
      </c>
      <c r="D557" s="408"/>
      <c r="E557" s="415"/>
      <c r="F557" s="114" t="s">
        <v>39</v>
      </c>
      <c r="G557" s="66">
        <v>1.2</v>
      </c>
      <c r="H557" s="407"/>
      <c r="I557" s="407"/>
      <c r="J557" s="126">
        <v>19.600000000000001</v>
      </c>
      <c r="K557" s="117">
        <v>219</v>
      </c>
      <c r="L557" s="117">
        <v>8</v>
      </c>
      <c r="M557" s="117">
        <v>2015</v>
      </c>
      <c r="N557" s="16">
        <v>2023</v>
      </c>
      <c r="O557" s="16">
        <v>2025</v>
      </c>
      <c r="P557" s="114" t="s">
        <v>564</v>
      </c>
      <c r="Q557" s="118" t="s">
        <v>643</v>
      </c>
      <c r="R557" s="17">
        <f t="shared" si="28"/>
        <v>2040</v>
      </c>
      <c r="S557" s="16" t="s">
        <v>63</v>
      </c>
      <c r="T557" s="16"/>
      <c r="U557" s="17">
        <f t="shared" si="29"/>
        <v>2040</v>
      </c>
      <c r="V557" s="403"/>
      <c r="W557" s="403"/>
      <c r="X557" s="403"/>
      <c r="Y557" s="403"/>
    </row>
    <row r="558" spans="1:25" s="2" customFormat="1" ht="30.2" customHeight="1" x14ac:dyDescent="0.2">
      <c r="A558" s="406">
        <v>55</v>
      </c>
      <c r="B558" s="406" t="s">
        <v>935</v>
      </c>
      <c r="C558" s="119" t="s">
        <v>566</v>
      </c>
      <c r="D558" s="72" t="s">
        <v>936</v>
      </c>
      <c r="E558" s="415" t="s">
        <v>930</v>
      </c>
      <c r="F558" s="114" t="s">
        <v>134</v>
      </c>
      <c r="G558" s="66">
        <v>5.5</v>
      </c>
      <c r="H558" s="409">
        <v>4.5999999999999996</v>
      </c>
      <c r="I558" s="415">
        <v>51</v>
      </c>
      <c r="J558" s="126" t="s">
        <v>32</v>
      </c>
      <c r="K558" s="117">
        <v>60.3</v>
      </c>
      <c r="L558" s="117">
        <v>3.91</v>
      </c>
      <c r="M558" s="117">
        <v>2015</v>
      </c>
      <c r="N558" s="16">
        <v>2024</v>
      </c>
      <c r="O558" s="16">
        <v>2025</v>
      </c>
      <c r="P558" s="114" t="s">
        <v>564</v>
      </c>
      <c r="Q558" s="114" t="s">
        <v>794</v>
      </c>
      <c r="R558" s="17">
        <f t="shared" si="28"/>
        <v>2040</v>
      </c>
      <c r="S558" s="16" t="s">
        <v>63</v>
      </c>
      <c r="T558" s="16"/>
      <c r="U558" s="17">
        <f t="shared" ref="U558:U589" si="30">IFERROR(IF(S558="",R558,S558+T558),R558)</f>
        <v>2040</v>
      </c>
      <c r="V558" s="402">
        <v>13</v>
      </c>
      <c r="W558" s="402">
        <v>2</v>
      </c>
      <c r="X558" s="402">
        <v>15</v>
      </c>
      <c r="Y558" s="402" t="s">
        <v>7003</v>
      </c>
    </row>
    <row r="559" spans="1:25" s="2" customFormat="1" ht="30.2" customHeight="1" x14ac:dyDescent="0.2">
      <c r="A559" s="406"/>
      <c r="B559" s="406"/>
      <c r="C559" s="119" t="s">
        <v>566</v>
      </c>
      <c r="D559" s="72" t="s">
        <v>937</v>
      </c>
      <c r="E559" s="415"/>
      <c r="F559" s="114" t="s">
        <v>134</v>
      </c>
      <c r="G559" s="66">
        <v>5.5</v>
      </c>
      <c r="H559" s="409"/>
      <c r="I559" s="415"/>
      <c r="J559" s="126" t="s">
        <v>32</v>
      </c>
      <c r="K559" s="117">
        <v>60.3</v>
      </c>
      <c r="L559" s="117">
        <v>3.91</v>
      </c>
      <c r="M559" s="117">
        <v>2015</v>
      </c>
      <c r="N559" s="16">
        <v>2024</v>
      </c>
      <c r="O559" s="16">
        <v>2025</v>
      </c>
      <c r="P559" s="114" t="s">
        <v>564</v>
      </c>
      <c r="Q559" s="114" t="s">
        <v>794</v>
      </c>
      <c r="R559" s="17">
        <f t="shared" si="28"/>
        <v>2040</v>
      </c>
      <c r="S559" s="16" t="s">
        <v>63</v>
      </c>
      <c r="T559" s="16"/>
      <c r="U559" s="17">
        <f t="shared" si="30"/>
        <v>2040</v>
      </c>
      <c r="V559" s="402"/>
      <c r="W559" s="402"/>
      <c r="X559" s="402"/>
      <c r="Y559" s="402"/>
    </row>
    <row r="560" spans="1:25" s="2" customFormat="1" ht="30.2" customHeight="1" x14ac:dyDescent="0.2">
      <c r="A560" s="406"/>
      <c r="B560" s="406"/>
      <c r="C560" s="411" t="s">
        <v>566</v>
      </c>
      <c r="D560" s="412" t="s">
        <v>938</v>
      </c>
      <c r="E560" s="415"/>
      <c r="F560" s="114" t="s">
        <v>134</v>
      </c>
      <c r="G560" s="66">
        <v>5.5</v>
      </c>
      <c r="H560" s="409"/>
      <c r="I560" s="415"/>
      <c r="J560" s="126">
        <v>0.7</v>
      </c>
      <c r="K560" s="117">
        <v>88.9</v>
      </c>
      <c r="L560" s="117">
        <v>5.49</v>
      </c>
      <c r="M560" s="117">
        <v>2015</v>
      </c>
      <c r="N560" s="16">
        <v>2024</v>
      </c>
      <c r="O560" s="16">
        <v>2025</v>
      </c>
      <c r="P560" s="114" t="s">
        <v>564</v>
      </c>
      <c r="Q560" s="114" t="s">
        <v>794</v>
      </c>
      <c r="R560" s="17">
        <f t="shared" si="28"/>
        <v>2040</v>
      </c>
      <c r="S560" s="16" t="s">
        <v>63</v>
      </c>
      <c r="T560" s="16"/>
      <c r="U560" s="17">
        <f t="shared" si="30"/>
        <v>2040</v>
      </c>
      <c r="V560" s="402"/>
      <c r="W560" s="402"/>
      <c r="X560" s="402"/>
      <c r="Y560" s="402"/>
    </row>
    <row r="561" spans="1:25" s="2" customFormat="1" ht="30.2" customHeight="1" x14ac:dyDescent="0.2">
      <c r="A561" s="406"/>
      <c r="B561" s="406"/>
      <c r="C561" s="411"/>
      <c r="D561" s="412"/>
      <c r="E561" s="415"/>
      <c r="F561" s="114" t="s">
        <v>134</v>
      </c>
      <c r="G561" s="66">
        <v>5.5</v>
      </c>
      <c r="H561" s="409"/>
      <c r="I561" s="415"/>
      <c r="J561" s="126">
        <v>11.2</v>
      </c>
      <c r="K561" s="117">
        <v>33.4</v>
      </c>
      <c r="L561" s="117">
        <v>3.38</v>
      </c>
      <c r="M561" s="117">
        <v>2015</v>
      </c>
      <c r="N561" s="16">
        <v>2024</v>
      </c>
      <c r="O561" s="16">
        <v>2025</v>
      </c>
      <c r="P561" s="114" t="s">
        <v>564</v>
      </c>
      <c r="Q561" s="114" t="s">
        <v>794</v>
      </c>
      <c r="R561" s="17">
        <f t="shared" si="28"/>
        <v>2040</v>
      </c>
      <c r="S561" s="16" t="s">
        <v>63</v>
      </c>
      <c r="T561" s="16"/>
      <c r="U561" s="17">
        <f t="shared" si="30"/>
        <v>2040</v>
      </c>
      <c r="V561" s="402"/>
      <c r="W561" s="402"/>
      <c r="X561" s="402"/>
      <c r="Y561" s="402"/>
    </row>
    <row r="562" spans="1:25" s="2" customFormat="1" ht="30.2" customHeight="1" x14ac:dyDescent="0.2">
      <c r="A562" s="406"/>
      <c r="B562" s="406"/>
      <c r="C562" s="119" t="s">
        <v>566</v>
      </c>
      <c r="D562" s="72" t="s">
        <v>939</v>
      </c>
      <c r="E562" s="415"/>
      <c r="F562" s="114" t="s">
        <v>134</v>
      </c>
      <c r="G562" s="66">
        <v>5.5</v>
      </c>
      <c r="H562" s="409"/>
      <c r="I562" s="415"/>
      <c r="J562" s="126" t="s">
        <v>32</v>
      </c>
      <c r="K562" s="117" t="s">
        <v>32</v>
      </c>
      <c r="L562" s="117" t="s">
        <v>32</v>
      </c>
      <c r="M562" s="117">
        <v>2015</v>
      </c>
      <c r="N562" s="16">
        <v>2024</v>
      </c>
      <c r="O562" s="16">
        <v>2025</v>
      </c>
      <c r="P562" s="114" t="s">
        <v>564</v>
      </c>
      <c r="Q562" s="114" t="s">
        <v>794</v>
      </c>
      <c r="R562" s="17">
        <f t="shared" si="28"/>
        <v>2040</v>
      </c>
      <c r="S562" s="16" t="s">
        <v>63</v>
      </c>
      <c r="T562" s="16"/>
      <c r="U562" s="17">
        <f t="shared" si="30"/>
        <v>2040</v>
      </c>
      <c r="V562" s="402"/>
      <c r="W562" s="402"/>
      <c r="X562" s="402"/>
      <c r="Y562" s="402"/>
    </row>
    <row r="563" spans="1:25" s="2" customFormat="1" ht="30.2" customHeight="1" x14ac:dyDescent="0.2">
      <c r="A563" s="406"/>
      <c r="B563" s="406"/>
      <c r="C563" s="411" t="s">
        <v>566</v>
      </c>
      <c r="D563" s="412" t="s">
        <v>940</v>
      </c>
      <c r="E563" s="415"/>
      <c r="F563" s="114" t="s">
        <v>134</v>
      </c>
      <c r="G563" s="66">
        <v>5.5</v>
      </c>
      <c r="H563" s="409"/>
      <c r="I563" s="415"/>
      <c r="J563" s="126">
        <v>5.3</v>
      </c>
      <c r="K563" s="117">
        <v>219.1</v>
      </c>
      <c r="L563" s="117">
        <v>8.18</v>
      </c>
      <c r="M563" s="117">
        <v>2015</v>
      </c>
      <c r="N563" s="16">
        <v>2024</v>
      </c>
      <c r="O563" s="16">
        <v>2025</v>
      </c>
      <c r="P563" s="114" t="s">
        <v>564</v>
      </c>
      <c r="Q563" s="114" t="s">
        <v>794</v>
      </c>
      <c r="R563" s="17">
        <f t="shared" si="28"/>
        <v>2040</v>
      </c>
      <c r="S563" s="16" t="s">
        <v>63</v>
      </c>
      <c r="T563" s="16"/>
      <c r="U563" s="17">
        <f t="shared" si="30"/>
        <v>2040</v>
      </c>
      <c r="V563" s="402"/>
      <c r="W563" s="402"/>
      <c r="X563" s="402"/>
      <c r="Y563" s="402"/>
    </row>
    <row r="564" spans="1:25" s="2" customFormat="1" ht="30.2" customHeight="1" x14ac:dyDescent="0.2">
      <c r="A564" s="406"/>
      <c r="B564" s="406"/>
      <c r="C564" s="411"/>
      <c r="D564" s="412"/>
      <c r="E564" s="415"/>
      <c r="F564" s="114" t="s">
        <v>134</v>
      </c>
      <c r="G564" s="66">
        <v>5.5</v>
      </c>
      <c r="H564" s="409"/>
      <c r="I564" s="415"/>
      <c r="J564" s="126">
        <v>3.2</v>
      </c>
      <c r="K564" s="117">
        <v>114.3</v>
      </c>
      <c r="L564" s="117">
        <v>6.06</v>
      </c>
      <c r="M564" s="117">
        <v>2015</v>
      </c>
      <c r="N564" s="16">
        <v>2024</v>
      </c>
      <c r="O564" s="16">
        <v>2025</v>
      </c>
      <c r="P564" s="114" t="s">
        <v>564</v>
      </c>
      <c r="Q564" s="114" t="s">
        <v>794</v>
      </c>
      <c r="R564" s="17">
        <f t="shared" si="28"/>
        <v>2040</v>
      </c>
      <c r="S564" s="16" t="s">
        <v>63</v>
      </c>
      <c r="T564" s="16"/>
      <c r="U564" s="17">
        <f t="shared" si="30"/>
        <v>2040</v>
      </c>
      <c r="V564" s="402"/>
      <c r="W564" s="402"/>
      <c r="X564" s="402"/>
      <c r="Y564" s="402"/>
    </row>
    <row r="565" spans="1:25" s="2" customFormat="1" ht="30.2" customHeight="1" x14ac:dyDescent="0.2">
      <c r="A565" s="406"/>
      <c r="B565" s="406"/>
      <c r="C565" s="411"/>
      <c r="D565" s="412"/>
      <c r="E565" s="415"/>
      <c r="F565" s="114" t="s">
        <v>134</v>
      </c>
      <c r="G565" s="66">
        <v>5.5</v>
      </c>
      <c r="H565" s="409"/>
      <c r="I565" s="415"/>
      <c r="J565" s="126">
        <v>0.5</v>
      </c>
      <c r="K565" s="117">
        <v>88.9</v>
      </c>
      <c r="L565" s="117">
        <v>5.49</v>
      </c>
      <c r="M565" s="117">
        <v>2015</v>
      </c>
      <c r="N565" s="16">
        <v>2024</v>
      </c>
      <c r="O565" s="16">
        <v>2025</v>
      </c>
      <c r="P565" s="114" t="s">
        <v>564</v>
      </c>
      <c r="Q565" s="114" t="s">
        <v>794</v>
      </c>
      <c r="R565" s="17">
        <f t="shared" si="28"/>
        <v>2040</v>
      </c>
      <c r="S565" s="16" t="s">
        <v>63</v>
      </c>
      <c r="T565" s="16"/>
      <c r="U565" s="17">
        <f t="shared" si="30"/>
        <v>2040</v>
      </c>
      <c r="V565" s="402"/>
      <c r="W565" s="402"/>
      <c r="X565" s="402"/>
      <c r="Y565" s="402"/>
    </row>
    <row r="566" spans="1:25" s="2" customFormat="1" ht="30.2" customHeight="1" x14ac:dyDescent="0.2">
      <c r="A566" s="406"/>
      <c r="B566" s="406"/>
      <c r="C566" s="411"/>
      <c r="D566" s="412"/>
      <c r="E566" s="415"/>
      <c r="F566" s="114" t="s">
        <v>134</v>
      </c>
      <c r="G566" s="66">
        <v>5.5</v>
      </c>
      <c r="H566" s="409"/>
      <c r="I566" s="415"/>
      <c r="J566" s="126">
        <v>0.1</v>
      </c>
      <c r="K566" s="117">
        <v>33.4</v>
      </c>
      <c r="L566" s="117">
        <v>3.38</v>
      </c>
      <c r="M566" s="117">
        <v>2015</v>
      </c>
      <c r="N566" s="16">
        <v>2024</v>
      </c>
      <c r="O566" s="16">
        <v>2025</v>
      </c>
      <c r="P566" s="114" t="s">
        <v>564</v>
      </c>
      <c r="Q566" s="114" t="s">
        <v>794</v>
      </c>
      <c r="R566" s="17">
        <f t="shared" si="28"/>
        <v>2040</v>
      </c>
      <c r="S566" s="16" t="s">
        <v>63</v>
      </c>
      <c r="T566" s="16"/>
      <c r="U566" s="17">
        <f t="shared" si="30"/>
        <v>2040</v>
      </c>
      <c r="V566" s="402"/>
      <c r="W566" s="402"/>
      <c r="X566" s="402"/>
      <c r="Y566" s="402"/>
    </row>
    <row r="567" spans="1:25" s="2" customFormat="1" ht="30.2" customHeight="1" x14ac:dyDescent="0.2">
      <c r="A567" s="406"/>
      <c r="B567" s="406"/>
      <c r="C567" s="411" t="s">
        <v>566</v>
      </c>
      <c r="D567" s="412" t="s">
        <v>941</v>
      </c>
      <c r="E567" s="415"/>
      <c r="F567" s="114" t="s">
        <v>134</v>
      </c>
      <c r="G567" s="66">
        <v>5.5</v>
      </c>
      <c r="H567" s="409"/>
      <c r="I567" s="415"/>
      <c r="J567" s="126">
        <v>8.1999999999999993</v>
      </c>
      <c r="K567" s="117">
        <v>60.3</v>
      </c>
      <c r="L567" s="117">
        <v>3.91</v>
      </c>
      <c r="M567" s="117">
        <v>2015</v>
      </c>
      <c r="N567" s="16">
        <v>2024</v>
      </c>
      <c r="O567" s="16">
        <v>2025</v>
      </c>
      <c r="P567" s="114" t="s">
        <v>564</v>
      </c>
      <c r="Q567" s="114" t="s">
        <v>794</v>
      </c>
      <c r="R567" s="17">
        <f t="shared" si="28"/>
        <v>2040</v>
      </c>
      <c r="S567" s="16" t="s">
        <v>63</v>
      </c>
      <c r="T567" s="16"/>
      <c r="U567" s="17">
        <f t="shared" si="30"/>
        <v>2040</v>
      </c>
      <c r="V567" s="402"/>
      <c r="W567" s="402"/>
      <c r="X567" s="402"/>
      <c r="Y567" s="402"/>
    </row>
    <row r="568" spans="1:25" s="2" customFormat="1" ht="30.2" customHeight="1" x14ac:dyDescent="0.2">
      <c r="A568" s="406"/>
      <c r="B568" s="406"/>
      <c r="C568" s="411"/>
      <c r="D568" s="412"/>
      <c r="E568" s="415"/>
      <c r="F568" s="114" t="s">
        <v>134</v>
      </c>
      <c r="G568" s="66">
        <v>5.5</v>
      </c>
      <c r="H568" s="409"/>
      <c r="I568" s="415"/>
      <c r="J568" s="126">
        <v>0.1</v>
      </c>
      <c r="K568" s="117">
        <v>26.7</v>
      </c>
      <c r="L568" s="117">
        <v>2.87</v>
      </c>
      <c r="M568" s="117">
        <v>2015</v>
      </c>
      <c r="N568" s="16">
        <v>2024</v>
      </c>
      <c r="O568" s="16">
        <v>2025</v>
      </c>
      <c r="P568" s="114" t="s">
        <v>564</v>
      </c>
      <c r="Q568" s="114" t="s">
        <v>794</v>
      </c>
      <c r="R568" s="17">
        <f t="shared" si="28"/>
        <v>2040</v>
      </c>
      <c r="S568" s="16" t="s">
        <v>63</v>
      </c>
      <c r="T568" s="16"/>
      <c r="U568" s="17">
        <f t="shared" si="30"/>
        <v>2040</v>
      </c>
      <c r="V568" s="402"/>
      <c r="W568" s="402"/>
      <c r="X568" s="402"/>
      <c r="Y568" s="402"/>
    </row>
    <row r="569" spans="1:25" s="2" customFormat="1" ht="30.2" customHeight="1" x14ac:dyDescent="0.2">
      <c r="A569" s="406">
        <v>56</v>
      </c>
      <c r="B569" s="406" t="s">
        <v>942</v>
      </c>
      <c r="C569" s="411" t="s">
        <v>566</v>
      </c>
      <c r="D569" s="331" t="s">
        <v>943</v>
      </c>
      <c r="E569" s="348" t="s">
        <v>944</v>
      </c>
      <c r="F569" s="113" t="s">
        <v>88</v>
      </c>
      <c r="G569" s="66">
        <v>0.35</v>
      </c>
      <c r="H569" s="348">
        <v>0.09</v>
      </c>
      <c r="I569" s="415">
        <v>45</v>
      </c>
      <c r="J569" s="126">
        <v>8.5</v>
      </c>
      <c r="K569" s="117">
        <v>273</v>
      </c>
      <c r="L569" s="117">
        <v>10</v>
      </c>
      <c r="M569" s="117">
        <v>2015</v>
      </c>
      <c r="N569" s="16">
        <v>2023</v>
      </c>
      <c r="O569" s="16">
        <v>2025</v>
      </c>
      <c r="P569" s="114" t="s">
        <v>564</v>
      </c>
      <c r="Q569" s="118" t="s">
        <v>257</v>
      </c>
      <c r="R569" s="17">
        <f t="shared" si="28"/>
        <v>2040</v>
      </c>
      <c r="S569" s="16" t="s">
        <v>63</v>
      </c>
      <c r="T569" s="16"/>
      <c r="U569" s="17">
        <f t="shared" si="30"/>
        <v>2040</v>
      </c>
      <c r="V569" s="402">
        <v>18</v>
      </c>
      <c r="W569" s="402">
        <v>20</v>
      </c>
      <c r="X569" s="402">
        <v>38</v>
      </c>
      <c r="Y569" s="402" t="s">
        <v>7003</v>
      </c>
    </row>
    <row r="570" spans="1:25" s="2" customFormat="1" ht="30.2" customHeight="1" x14ac:dyDescent="0.2">
      <c r="A570" s="406"/>
      <c r="B570" s="406"/>
      <c r="C570" s="411"/>
      <c r="D570" s="331"/>
      <c r="E570" s="348"/>
      <c r="F570" s="113" t="s">
        <v>88</v>
      </c>
      <c r="G570" s="66">
        <v>0.35</v>
      </c>
      <c r="H570" s="348"/>
      <c r="I570" s="415"/>
      <c r="J570" s="126">
        <v>0.5</v>
      </c>
      <c r="K570" s="117">
        <v>32</v>
      </c>
      <c r="L570" s="117">
        <v>5</v>
      </c>
      <c r="M570" s="117">
        <v>2015</v>
      </c>
      <c r="N570" s="16">
        <v>2023</v>
      </c>
      <c r="O570" s="16">
        <v>2025</v>
      </c>
      <c r="P570" s="114" t="s">
        <v>564</v>
      </c>
      <c r="Q570" s="118" t="s">
        <v>257</v>
      </c>
      <c r="R570" s="17">
        <f t="shared" si="28"/>
        <v>2040</v>
      </c>
      <c r="S570" s="16" t="s">
        <v>63</v>
      </c>
      <c r="T570" s="16"/>
      <c r="U570" s="17">
        <f t="shared" si="30"/>
        <v>2040</v>
      </c>
      <c r="V570" s="402"/>
      <c r="W570" s="402"/>
      <c r="X570" s="402"/>
      <c r="Y570" s="402"/>
    </row>
    <row r="571" spans="1:25" s="2" customFormat="1" ht="30.2" customHeight="1" x14ac:dyDescent="0.2">
      <c r="A571" s="406"/>
      <c r="B571" s="406"/>
      <c r="C571" s="119" t="s">
        <v>565</v>
      </c>
      <c r="D571" s="331"/>
      <c r="E571" s="348"/>
      <c r="F571" s="113" t="s">
        <v>88</v>
      </c>
      <c r="G571" s="66">
        <v>0.35</v>
      </c>
      <c r="H571" s="348"/>
      <c r="I571" s="415"/>
      <c r="J571" s="126">
        <v>4.9000000000000004</v>
      </c>
      <c r="K571" s="117">
        <v>273</v>
      </c>
      <c r="L571" s="117">
        <v>10</v>
      </c>
      <c r="M571" s="117">
        <v>2015</v>
      </c>
      <c r="N571" s="16">
        <v>2023</v>
      </c>
      <c r="O571" s="16">
        <v>2025</v>
      </c>
      <c r="P571" s="114" t="s">
        <v>564</v>
      </c>
      <c r="Q571" s="118" t="s">
        <v>257</v>
      </c>
      <c r="R571" s="17">
        <f t="shared" si="28"/>
        <v>2040</v>
      </c>
      <c r="S571" s="16" t="s">
        <v>63</v>
      </c>
      <c r="T571" s="16"/>
      <c r="U571" s="17">
        <f t="shared" si="30"/>
        <v>2040</v>
      </c>
      <c r="V571" s="402"/>
      <c r="W571" s="402"/>
      <c r="X571" s="402"/>
      <c r="Y571" s="402"/>
    </row>
    <row r="572" spans="1:25" s="2" customFormat="1" ht="30.2" customHeight="1" x14ac:dyDescent="0.2">
      <c r="A572" s="406"/>
      <c r="B572" s="406"/>
      <c r="C572" s="411" t="s">
        <v>566</v>
      </c>
      <c r="D572" s="331" t="s">
        <v>945</v>
      </c>
      <c r="E572" s="348"/>
      <c r="F572" s="113" t="s">
        <v>88</v>
      </c>
      <c r="G572" s="66">
        <v>0.35</v>
      </c>
      <c r="H572" s="348"/>
      <c r="I572" s="415"/>
      <c r="J572" s="126">
        <v>1.4</v>
      </c>
      <c r="K572" s="117">
        <v>57</v>
      </c>
      <c r="L572" s="117">
        <v>6</v>
      </c>
      <c r="M572" s="117">
        <v>2015</v>
      </c>
      <c r="N572" s="16">
        <v>2023</v>
      </c>
      <c r="O572" s="16">
        <v>2025</v>
      </c>
      <c r="P572" s="114" t="s">
        <v>564</v>
      </c>
      <c r="Q572" s="118" t="s">
        <v>257</v>
      </c>
      <c r="R572" s="17">
        <f t="shared" si="28"/>
        <v>2040</v>
      </c>
      <c r="S572" s="16" t="s">
        <v>63</v>
      </c>
      <c r="T572" s="16"/>
      <c r="U572" s="17">
        <f t="shared" si="30"/>
        <v>2040</v>
      </c>
      <c r="V572" s="402"/>
      <c r="W572" s="402"/>
      <c r="X572" s="402"/>
      <c r="Y572" s="402"/>
    </row>
    <row r="573" spans="1:25" s="2" customFormat="1" ht="30.2" customHeight="1" x14ac:dyDescent="0.2">
      <c r="A573" s="406"/>
      <c r="B573" s="406"/>
      <c r="C573" s="411"/>
      <c r="D573" s="331"/>
      <c r="E573" s="348"/>
      <c r="F573" s="113" t="s">
        <v>88</v>
      </c>
      <c r="G573" s="66">
        <v>0.35</v>
      </c>
      <c r="H573" s="348"/>
      <c r="I573" s="415"/>
      <c r="J573" s="126">
        <v>0.3</v>
      </c>
      <c r="K573" s="117">
        <v>32</v>
      </c>
      <c r="L573" s="117">
        <v>5</v>
      </c>
      <c r="M573" s="117">
        <v>2015</v>
      </c>
      <c r="N573" s="16">
        <v>2023</v>
      </c>
      <c r="O573" s="16">
        <v>2025</v>
      </c>
      <c r="P573" s="114" t="s">
        <v>564</v>
      </c>
      <c r="Q573" s="118" t="s">
        <v>257</v>
      </c>
      <c r="R573" s="17">
        <f t="shared" si="28"/>
        <v>2040</v>
      </c>
      <c r="S573" s="16" t="s">
        <v>63</v>
      </c>
      <c r="T573" s="16"/>
      <c r="U573" s="17">
        <f t="shared" si="30"/>
        <v>2040</v>
      </c>
      <c r="V573" s="402"/>
      <c r="W573" s="402"/>
      <c r="X573" s="402"/>
      <c r="Y573" s="402"/>
    </row>
    <row r="574" spans="1:25" s="2" customFormat="1" ht="30.2" customHeight="1" x14ac:dyDescent="0.2">
      <c r="A574" s="406"/>
      <c r="B574" s="406"/>
      <c r="C574" s="119" t="s">
        <v>566</v>
      </c>
      <c r="D574" s="16" t="s">
        <v>946</v>
      </c>
      <c r="E574" s="348"/>
      <c r="F574" s="113" t="s">
        <v>88</v>
      </c>
      <c r="G574" s="66">
        <v>0.35</v>
      </c>
      <c r="H574" s="348"/>
      <c r="I574" s="415"/>
      <c r="J574" s="126">
        <v>0.1</v>
      </c>
      <c r="K574" s="117">
        <v>89</v>
      </c>
      <c r="L574" s="117">
        <v>7</v>
      </c>
      <c r="M574" s="117">
        <v>2015</v>
      </c>
      <c r="N574" s="16">
        <v>2023</v>
      </c>
      <c r="O574" s="16">
        <v>2025</v>
      </c>
      <c r="P574" s="114" t="s">
        <v>564</v>
      </c>
      <c r="Q574" s="118" t="s">
        <v>257</v>
      </c>
      <c r="R574" s="17">
        <f t="shared" si="28"/>
        <v>2040</v>
      </c>
      <c r="S574" s="16" t="s">
        <v>63</v>
      </c>
      <c r="T574" s="16"/>
      <c r="U574" s="17">
        <f t="shared" si="30"/>
        <v>2040</v>
      </c>
      <c r="V574" s="402"/>
      <c r="W574" s="402"/>
      <c r="X574" s="402"/>
      <c r="Y574" s="402"/>
    </row>
    <row r="575" spans="1:25" s="2" customFormat="1" ht="30.2" customHeight="1" x14ac:dyDescent="0.2">
      <c r="A575" s="406"/>
      <c r="B575" s="406"/>
      <c r="C575" s="411" t="s">
        <v>566</v>
      </c>
      <c r="D575" s="331" t="s">
        <v>947</v>
      </c>
      <c r="E575" s="348"/>
      <c r="F575" s="113" t="s">
        <v>88</v>
      </c>
      <c r="G575" s="66">
        <v>0.35</v>
      </c>
      <c r="H575" s="348"/>
      <c r="I575" s="415"/>
      <c r="J575" s="126">
        <v>5.2</v>
      </c>
      <c r="K575" s="117">
        <v>32</v>
      </c>
      <c r="L575" s="117">
        <v>5</v>
      </c>
      <c r="M575" s="117">
        <v>2015</v>
      </c>
      <c r="N575" s="16">
        <v>2023</v>
      </c>
      <c r="O575" s="16">
        <v>2025</v>
      </c>
      <c r="P575" s="114" t="s">
        <v>564</v>
      </c>
      <c r="Q575" s="118" t="s">
        <v>257</v>
      </c>
      <c r="R575" s="17">
        <f t="shared" si="28"/>
        <v>2040</v>
      </c>
      <c r="S575" s="16" t="s">
        <v>63</v>
      </c>
      <c r="T575" s="16"/>
      <c r="U575" s="17">
        <f t="shared" si="30"/>
        <v>2040</v>
      </c>
      <c r="V575" s="402"/>
      <c r="W575" s="402"/>
      <c r="X575" s="402"/>
      <c r="Y575" s="402"/>
    </row>
    <row r="576" spans="1:25" s="2" customFormat="1" ht="30.2" customHeight="1" x14ac:dyDescent="0.2">
      <c r="A576" s="406"/>
      <c r="B576" s="406"/>
      <c r="C576" s="411"/>
      <c r="D576" s="331"/>
      <c r="E576" s="348"/>
      <c r="F576" s="113" t="s">
        <v>88</v>
      </c>
      <c r="G576" s="66">
        <v>0.35</v>
      </c>
      <c r="H576" s="348"/>
      <c r="I576" s="415"/>
      <c r="J576" s="126">
        <v>1.2</v>
      </c>
      <c r="K576" s="117">
        <v>18</v>
      </c>
      <c r="L576" s="117">
        <v>5</v>
      </c>
      <c r="M576" s="117">
        <v>2015</v>
      </c>
      <c r="N576" s="16">
        <v>2023</v>
      </c>
      <c r="O576" s="16">
        <v>2025</v>
      </c>
      <c r="P576" s="114" t="s">
        <v>564</v>
      </c>
      <c r="Q576" s="118" t="s">
        <v>257</v>
      </c>
      <c r="R576" s="17">
        <f t="shared" si="28"/>
        <v>2040</v>
      </c>
      <c r="S576" s="16" t="s">
        <v>63</v>
      </c>
      <c r="T576" s="16"/>
      <c r="U576" s="17">
        <f t="shared" si="30"/>
        <v>2040</v>
      </c>
      <c r="V576" s="402"/>
      <c r="W576" s="402"/>
      <c r="X576" s="402"/>
      <c r="Y576" s="402"/>
    </row>
    <row r="577" spans="1:25" s="2" customFormat="1" ht="30.2" customHeight="1" x14ac:dyDescent="0.2">
      <c r="A577" s="406"/>
      <c r="B577" s="406"/>
      <c r="C577" s="16" t="s">
        <v>574</v>
      </c>
      <c r="D577" s="331" t="s">
        <v>948</v>
      </c>
      <c r="E577" s="348"/>
      <c r="F577" s="113" t="s">
        <v>88</v>
      </c>
      <c r="G577" s="66">
        <v>0.35</v>
      </c>
      <c r="H577" s="348"/>
      <c r="I577" s="415"/>
      <c r="J577" s="126">
        <v>27.1</v>
      </c>
      <c r="K577" s="117">
        <v>273</v>
      </c>
      <c r="L577" s="117">
        <v>10</v>
      </c>
      <c r="M577" s="117">
        <v>2015</v>
      </c>
      <c r="N577" s="16">
        <v>2023</v>
      </c>
      <c r="O577" s="16">
        <v>2025</v>
      </c>
      <c r="P577" s="114" t="s">
        <v>564</v>
      </c>
      <c r="Q577" s="118" t="s">
        <v>257</v>
      </c>
      <c r="R577" s="17">
        <f t="shared" si="28"/>
        <v>2040</v>
      </c>
      <c r="S577" s="16" t="s">
        <v>63</v>
      </c>
      <c r="T577" s="16"/>
      <c r="U577" s="17">
        <f t="shared" si="30"/>
        <v>2040</v>
      </c>
      <c r="V577" s="402"/>
      <c r="W577" s="402"/>
      <c r="X577" s="402"/>
      <c r="Y577" s="402"/>
    </row>
    <row r="578" spans="1:25" s="2" customFormat="1" ht="30.2" customHeight="1" x14ac:dyDescent="0.2">
      <c r="A578" s="406"/>
      <c r="B578" s="406"/>
      <c r="C578" s="16" t="s">
        <v>575</v>
      </c>
      <c r="D578" s="331"/>
      <c r="E578" s="348"/>
      <c r="F578" s="113" t="s">
        <v>88</v>
      </c>
      <c r="G578" s="66">
        <v>0.35</v>
      </c>
      <c r="H578" s="348"/>
      <c r="I578" s="415"/>
      <c r="J578" s="126">
        <v>58.9</v>
      </c>
      <c r="K578" s="117">
        <v>273</v>
      </c>
      <c r="L578" s="117">
        <v>10</v>
      </c>
      <c r="M578" s="117">
        <v>2015</v>
      </c>
      <c r="N578" s="16">
        <v>2023</v>
      </c>
      <c r="O578" s="16">
        <v>2025</v>
      </c>
      <c r="P578" s="114" t="s">
        <v>564</v>
      </c>
      <c r="Q578" s="118" t="s">
        <v>257</v>
      </c>
      <c r="R578" s="17">
        <f t="shared" si="28"/>
        <v>2040</v>
      </c>
      <c r="S578" s="16" t="s">
        <v>63</v>
      </c>
      <c r="T578" s="16"/>
      <c r="U578" s="17">
        <f t="shared" si="30"/>
        <v>2040</v>
      </c>
      <c r="V578" s="402"/>
      <c r="W578" s="402"/>
      <c r="X578" s="402"/>
      <c r="Y578" s="402"/>
    </row>
    <row r="579" spans="1:25" s="2" customFormat="1" ht="30.2" customHeight="1" x14ac:dyDescent="0.2">
      <c r="A579" s="406"/>
      <c r="B579" s="406"/>
      <c r="C579" s="16" t="s">
        <v>568</v>
      </c>
      <c r="D579" s="16" t="s">
        <v>949</v>
      </c>
      <c r="E579" s="348"/>
      <c r="F579" s="113" t="s">
        <v>88</v>
      </c>
      <c r="G579" s="66">
        <v>0.35</v>
      </c>
      <c r="H579" s="348"/>
      <c r="I579" s="415"/>
      <c r="J579" s="126">
        <v>0.5</v>
      </c>
      <c r="K579" s="117">
        <v>57</v>
      </c>
      <c r="L579" s="117">
        <v>6</v>
      </c>
      <c r="M579" s="117">
        <v>2015</v>
      </c>
      <c r="N579" s="16">
        <v>2023</v>
      </c>
      <c r="O579" s="16">
        <v>2025</v>
      </c>
      <c r="P579" s="114" t="s">
        <v>564</v>
      </c>
      <c r="Q579" s="118" t="s">
        <v>257</v>
      </c>
      <c r="R579" s="17">
        <f t="shared" si="28"/>
        <v>2040</v>
      </c>
      <c r="S579" s="16" t="s">
        <v>63</v>
      </c>
      <c r="T579" s="16"/>
      <c r="U579" s="17">
        <f t="shared" si="30"/>
        <v>2040</v>
      </c>
      <c r="V579" s="402"/>
      <c r="W579" s="402"/>
      <c r="X579" s="402"/>
      <c r="Y579" s="402"/>
    </row>
    <row r="580" spans="1:25" s="2" customFormat="1" ht="30.2" customHeight="1" x14ac:dyDescent="0.2">
      <c r="A580" s="406"/>
      <c r="B580" s="406"/>
      <c r="C580" s="16" t="s">
        <v>568</v>
      </c>
      <c r="D580" s="16" t="s">
        <v>950</v>
      </c>
      <c r="E580" s="348"/>
      <c r="F580" s="113" t="s">
        <v>88</v>
      </c>
      <c r="G580" s="66">
        <v>0.35</v>
      </c>
      <c r="H580" s="348"/>
      <c r="I580" s="415"/>
      <c r="J580" s="126">
        <v>9.9</v>
      </c>
      <c r="K580" s="117">
        <v>273</v>
      </c>
      <c r="L580" s="117">
        <v>10</v>
      </c>
      <c r="M580" s="117">
        <v>2015</v>
      </c>
      <c r="N580" s="16">
        <v>2023</v>
      </c>
      <c r="O580" s="16">
        <v>2025</v>
      </c>
      <c r="P580" s="114" t="s">
        <v>564</v>
      </c>
      <c r="Q580" s="118" t="s">
        <v>257</v>
      </c>
      <c r="R580" s="17">
        <f t="shared" si="28"/>
        <v>2040</v>
      </c>
      <c r="S580" s="16" t="s">
        <v>63</v>
      </c>
      <c r="T580" s="16"/>
      <c r="U580" s="17">
        <f t="shared" si="30"/>
        <v>2040</v>
      </c>
      <c r="V580" s="402"/>
      <c r="W580" s="402"/>
      <c r="X580" s="402"/>
      <c r="Y580" s="402"/>
    </row>
    <row r="581" spans="1:25" s="2" customFormat="1" ht="30.2" customHeight="1" x14ac:dyDescent="0.2">
      <c r="A581" s="406"/>
      <c r="B581" s="406"/>
      <c r="C581" s="331" t="s">
        <v>566</v>
      </c>
      <c r="D581" s="331" t="s">
        <v>951</v>
      </c>
      <c r="E581" s="348"/>
      <c r="F581" s="113" t="s">
        <v>88</v>
      </c>
      <c r="G581" s="66">
        <v>0.35</v>
      </c>
      <c r="H581" s="348"/>
      <c r="I581" s="415"/>
      <c r="J581" s="126">
        <v>10.8</v>
      </c>
      <c r="K581" s="117">
        <v>273</v>
      </c>
      <c r="L581" s="117">
        <v>10</v>
      </c>
      <c r="M581" s="117">
        <v>2015</v>
      </c>
      <c r="N581" s="16">
        <v>2023</v>
      </c>
      <c r="O581" s="16">
        <v>2025</v>
      </c>
      <c r="P581" s="114" t="s">
        <v>564</v>
      </c>
      <c r="Q581" s="118" t="s">
        <v>257</v>
      </c>
      <c r="R581" s="17">
        <f t="shared" si="28"/>
        <v>2040</v>
      </c>
      <c r="S581" s="16" t="s">
        <v>63</v>
      </c>
      <c r="T581" s="16"/>
      <c r="U581" s="17">
        <f t="shared" si="30"/>
        <v>2040</v>
      </c>
      <c r="V581" s="402"/>
      <c r="W581" s="402"/>
      <c r="X581" s="402"/>
      <c r="Y581" s="402"/>
    </row>
    <row r="582" spans="1:25" s="2" customFormat="1" ht="30.2" customHeight="1" x14ac:dyDescent="0.2">
      <c r="A582" s="406"/>
      <c r="B582" s="406"/>
      <c r="C582" s="331"/>
      <c r="D582" s="331"/>
      <c r="E582" s="348"/>
      <c r="F582" s="113" t="s">
        <v>88</v>
      </c>
      <c r="G582" s="66">
        <v>0.35</v>
      </c>
      <c r="H582" s="348"/>
      <c r="I582" s="415"/>
      <c r="J582" s="126">
        <v>5.4</v>
      </c>
      <c r="K582" s="117">
        <v>159</v>
      </c>
      <c r="L582" s="117">
        <v>8</v>
      </c>
      <c r="M582" s="117">
        <v>2015</v>
      </c>
      <c r="N582" s="16">
        <v>2023</v>
      </c>
      <c r="O582" s="16">
        <v>2025</v>
      </c>
      <c r="P582" s="114" t="s">
        <v>564</v>
      </c>
      <c r="Q582" s="118" t="s">
        <v>257</v>
      </c>
      <c r="R582" s="17">
        <f t="shared" si="28"/>
        <v>2040</v>
      </c>
      <c r="S582" s="16" t="s">
        <v>63</v>
      </c>
      <c r="T582" s="16"/>
      <c r="U582" s="17">
        <f t="shared" si="30"/>
        <v>2040</v>
      </c>
      <c r="V582" s="402"/>
      <c r="W582" s="402"/>
      <c r="X582" s="402"/>
      <c r="Y582" s="402"/>
    </row>
    <row r="583" spans="1:25" s="2" customFormat="1" ht="30.2" customHeight="1" x14ac:dyDescent="0.2">
      <c r="A583" s="406"/>
      <c r="B583" s="406"/>
      <c r="C583" s="331"/>
      <c r="D583" s="331"/>
      <c r="E583" s="348"/>
      <c r="F583" s="113" t="s">
        <v>88</v>
      </c>
      <c r="G583" s="66">
        <v>0.35</v>
      </c>
      <c r="H583" s="348"/>
      <c r="I583" s="415"/>
      <c r="J583" s="126">
        <v>0.4</v>
      </c>
      <c r="K583" s="117">
        <v>89</v>
      </c>
      <c r="L583" s="117">
        <v>7</v>
      </c>
      <c r="M583" s="117">
        <v>2015</v>
      </c>
      <c r="N583" s="16">
        <v>2023</v>
      </c>
      <c r="O583" s="16">
        <v>2025</v>
      </c>
      <c r="P583" s="114" t="s">
        <v>564</v>
      </c>
      <c r="Q583" s="118" t="s">
        <v>257</v>
      </c>
      <c r="R583" s="17">
        <f t="shared" si="28"/>
        <v>2040</v>
      </c>
      <c r="S583" s="16" t="s">
        <v>63</v>
      </c>
      <c r="T583" s="16"/>
      <c r="U583" s="17">
        <f t="shared" si="30"/>
        <v>2040</v>
      </c>
      <c r="V583" s="402"/>
      <c r="W583" s="402"/>
      <c r="X583" s="402"/>
      <c r="Y583" s="402"/>
    </row>
    <row r="584" spans="1:25" s="2" customFormat="1" ht="30.2" customHeight="1" x14ac:dyDescent="0.2">
      <c r="A584" s="406"/>
      <c r="B584" s="406"/>
      <c r="C584" s="331"/>
      <c r="D584" s="331"/>
      <c r="E584" s="348"/>
      <c r="F584" s="113" t="s">
        <v>88</v>
      </c>
      <c r="G584" s="66">
        <v>0.35</v>
      </c>
      <c r="H584" s="348"/>
      <c r="I584" s="415"/>
      <c r="J584" s="126">
        <v>0.3</v>
      </c>
      <c r="K584" s="117">
        <v>32</v>
      </c>
      <c r="L584" s="117">
        <v>5</v>
      </c>
      <c r="M584" s="117">
        <v>2015</v>
      </c>
      <c r="N584" s="16">
        <v>2023</v>
      </c>
      <c r="O584" s="16">
        <v>2025</v>
      </c>
      <c r="P584" s="114" t="s">
        <v>564</v>
      </c>
      <c r="Q584" s="118" t="s">
        <v>257</v>
      </c>
      <c r="R584" s="17">
        <f t="shared" si="28"/>
        <v>2040</v>
      </c>
      <c r="S584" s="16" t="s">
        <v>63</v>
      </c>
      <c r="T584" s="16"/>
      <c r="U584" s="17">
        <f t="shared" si="30"/>
        <v>2040</v>
      </c>
      <c r="V584" s="402"/>
      <c r="W584" s="402"/>
      <c r="X584" s="402"/>
      <c r="Y584" s="402"/>
    </row>
    <row r="585" spans="1:25" s="237" customFormat="1" ht="30.2" customHeight="1" x14ac:dyDescent="0.2">
      <c r="A585" s="422">
        <v>57</v>
      </c>
      <c r="B585" s="422" t="s">
        <v>952</v>
      </c>
      <c r="C585" s="235" t="s">
        <v>566</v>
      </c>
      <c r="D585" s="271" t="s">
        <v>953</v>
      </c>
      <c r="E585" s="423" t="s">
        <v>954</v>
      </c>
      <c r="F585" s="272" t="s">
        <v>88</v>
      </c>
      <c r="G585" s="273">
        <v>0.35</v>
      </c>
      <c r="H585" s="424">
        <v>0.04</v>
      </c>
      <c r="I585" s="425">
        <v>120</v>
      </c>
      <c r="J585" s="274">
        <v>0.5</v>
      </c>
      <c r="K585" s="275">
        <v>57</v>
      </c>
      <c r="L585" s="275">
        <v>6</v>
      </c>
      <c r="M585" s="275">
        <v>2015</v>
      </c>
      <c r="N585" s="235">
        <v>2020</v>
      </c>
      <c r="O585" s="235">
        <v>2025</v>
      </c>
      <c r="P585" s="276" t="s">
        <v>564</v>
      </c>
      <c r="Q585" s="277" t="s">
        <v>257</v>
      </c>
      <c r="R585" s="236">
        <f t="shared" si="28"/>
        <v>2040</v>
      </c>
      <c r="S585" s="235" t="s">
        <v>63</v>
      </c>
      <c r="T585" s="235"/>
      <c r="U585" s="236">
        <f t="shared" si="30"/>
        <v>2040</v>
      </c>
      <c r="V585" s="404">
        <v>6</v>
      </c>
      <c r="W585" s="404">
        <v>6</v>
      </c>
      <c r="X585" s="404">
        <v>12</v>
      </c>
      <c r="Y585" s="404" t="s">
        <v>7003</v>
      </c>
    </row>
    <row r="586" spans="1:25" s="237" customFormat="1" ht="30.2" customHeight="1" x14ac:dyDescent="0.2">
      <c r="A586" s="422"/>
      <c r="B586" s="422"/>
      <c r="C586" s="235" t="s">
        <v>566</v>
      </c>
      <c r="D586" s="271" t="s">
        <v>955</v>
      </c>
      <c r="E586" s="423"/>
      <c r="F586" s="272" t="s">
        <v>88</v>
      </c>
      <c r="G586" s="273">
        <v>0.35</v>
      </c>
      <c r="H586" s="424"/>
      <c r="I586" s="425"/>
      <c r="J586" s="274" t="s">
        <v>32</v>
      </c>
      <c r="K586" s="275" t="s">
        <v>32</v>
      </c>
      <c r="L586" s="275" t="s">
        <v>32</v>
      </c>
      <c r="M586" s="275">
        <v>2015</v>
      </c>
      <c r="N586" s="235">
        <v>2020</v>
      </c>
      <c r="O586" s="235">
        <v>2025</v>
      </c>
      <c r="P586" s="276" t="s">
        <v>564</v>
      </c>
      <c r="Q586" s="277" t="s">
        <v>257</v>
      </c>
      <c r="R586" s="236">
        <f t="shared" ref="R586:R649" si="31">IF(M586="","",M586+P586)</f>
        <v>2040</v>
      </c>
      <c r="S586" s="235" t="s">
        <v>63</v>
      </c>
      <c r="T586" s="235"/>
      <c r="U586" s="236">
        <f t="shared" si="30"/>
        <v>2040</v>
      </c>
      <c r="V586" s="404"/>
      <c r="W586" s="404"/>
      <c r="X586" s="404"/>
      <c r="Y586" s="404"/>
    </row>
    <row r="587" spans="1:25" s="237" customFormat="1" ht="30.2" customHeight="1" x14ac:dyDescent="0.2">
      <c r="A587" s="422"/>
      <c r="B587" s="422"/>
      <c r="C587" s="235" t="s">
        <v>566</v>
      </c>
      <c r="D587" s="271" t="s">
        <v>956</v>
      </c>
      <c r="E587" s="423"/>
      <c r="F587" s="272" t="s">
        <v>88</v>
      </c>
      <c r="G587" s="273">
        <v>0.35</v>
      </c>
      <c r="H587" s="424"/>
      <c r="I587" s="425"/>
      <c r="J587" s="274" t="s">
        <v>32</v>
      </c>
      <c r="K587" s="275" t="s">
        <v>32</v>
      </c>
      <c r="L587" s="275" t="s">
        <v>32</v>
      </c>
      <c r="M587" s="275">
        <v>2015</v>
      </c>
      <c r="N587" s="235">
        <v>2020</v>
      </c>
      <c r="O587" s="235">
        <v>2025</v>
      </c>
      <c r="P587" s="276" t="s">
        <v>564</v>
      </c>
      <c r="Q587" s="277" t="s">
        <v>257</v>
      </c>
      <c r="R587" s="236">
        <f t="shared" si="31"/>
        <v>2040</v>
      </c>
      <c r="S587" s="235" t="s">
        <v>63</v>
      </c>
      <c r="T587" s="235"/>
      <c r="U587" s="236">
        <f t="shared" si="30"/>
        <v>2040</v>
      </c>
      <c r="V587" s="404"/>
      <c r="W587" s="404"/>
      <c r="X587" s="404"/>
      <c r="Y587" s="404"/>
    </row>
    <row r="588" spans="1:25" s="237" customFormat="1" ht="30.2" customHeight="1" x14ac:dyDescent="0.2">
      <c r="A588" s="422"/>
      <c r="B588" s="422"/>
      <c r="C588" s="235" t="s">
        <v>566</v>
      </c>
      <c r="D588" s="271" t="s">
        <v>957</v>
      </c>
      <c r="E588" s="423"/>
      <c r="F588" s="272" t="s">
        <v>88</v>
      </c>
      <c r="G588" s="273">
        <v>0.35</v>
      </c>
      <c r="H588" s="424"/>
      <c r="I588" s="425"/>
      <c r="J588" s="274" t="s">
        <v>32</v>
      </c>
      <c r="K588" s="275" t="s">
        <v>32</v>
      </c>
      <c r="L588" s="275" t="s">
        <v>32</v>
      </c>
      <c r="M588" s="275">
        <v>2015</v>
      </c>
      <c r="N588" s="235">
        <v>2020</v>
      </c>
      <c r="O588" s="235">
        <v>2025</v>
      </c>
      <c r="P588" s="276" t="s">
        <v>564</v>
      </c>
      <c r="Q588" s="277" t="s">
        <v>257</v>
      </c>
      <c r="R588" s="236">
        <f t="shared" si="31"/>
        <v>2040</v>
      </c>
      <c r="S588" s="235" t="s">
        <v>63</v>
      </c>
      <c r="T588" s="235"/>
      <c r="U588" s="236">
        <f t="shared" si="30"/>
        <v>2040</v>
      </c>
      <c r="V588" s="404"/>
      <c r="W588" s="404"/>
      <c r="X588" s="404"/>
      <c r="Y588" s="404"/>
    </row>
    <row r="589" spans="1:25" s="237" customFormat="1" ht="30.2" customHeight="1" x14ac:dyDescent="0.2">
      <c r="A589" s="422"/>
      <c r="B589" s="422"/>
      <c r="C589" s="235" t="s">
        <v>566</v>
      </c>
      <c r="D589" s="271" t="s">
        <v>958</v>
      </c>
      <c r="E589" s="423"/>
      <c r="F589" s="272" t="s">
        <v>88</v>
      </c>
      <c r="G589" s="273">
        <v>0.35</v>
      </c>
      <c r="H589" s="424"/>
      <c r="I589" s="425"/>
      <c r="J589" s="274">
        <v>6</v>
      </c>
      <c r="K589" s="275">
        <v>32</v>
      </c>
      <c r="L589" s="275">
        <v>5</v>
      </c>
      <c r="M589" s="275">
        <v>2015</v>
      </c>
      <c r="N589" s="235">
        <v>2020</v>
      </c>
      <c r="O589" s="235">
        <v>2025</v>
      </c>
      <c r="P589" s="276" t="s">
        <v>564</v>
      </c>
      <c r="Q589" s="277" t="s">
        <v>257</v>
      </c>
      <c r="R589" s="236">
        <f t="shared" si="31"/>
        <v>2040</v>
      </c>
      <c r="S589" s="235" t="s">
        <v>63</v>
      </c>
      <c r="T589" s="235"/>
      <c r="U589" s="236">
        <f t="shared" si="30"/>
        <v>2040</v>
      </c>
      <c r="V589" s="404"/>
      <c r="W589" s="404"/>
      <c r="X589" s="404"/>
      <c r="Y589" s="404"/>
    </row>
    <row r="590" spans="1:25" s="237" customFormat="1" ht="30.2" customHeight="1" x14ac:dyDescent="0.2">
      <c r="A590" s="422"/>
      <c r="B590" s="422"/>
      <c r="C590" s="235" t="s">
        <v>566</v>
      </c>
      <c r="D590" s="271" t="s">
        <v>959</v>
      </c>
      <c r="E590" s="423"/>
      <c r="F590" s="272" t="s">
        <v>88</v>
      </c>
      <c r="G590" s="273">
        <v>0.35</v>
      </c>
      <c r="H590" s="424"/>
      <c r="I590" s="425"/>
      <c r="J590" s="274">
        <v>0.1</v>
      </c>
      <c r="K590" s="275">
        <v>57</v>
      </c>
      <c r="L590" s="275">
        <v>6</v>
      </c>
      <c r="M590" s="275">
        <v>2015</v>
      </c>
      <c r="N590" s="235">
        <v>2020</v>
      </c>
      <c r="O590" s="235">
        <v>2025</v>
      </c>
      <c r="P590" s="276" t="s">
        <v>564</v>
      </c>
      <c r="Q590" s="277" t="s">
        <v>257</v>
      </c>
      <c r="R590" s="236">
        <f t="shared" si="31"/>
        <v>2040</v>
      </c>
      <c r="S590" s="235" t="s">
        <v>63</v>
      </c>
      <c r="T590" s="235"/>
      <c r="U590" s="236">
        <f t="shared" ref="U590:U609" si="32">IFERROR(IF(S590="",R590,S590+T590),R590)</f>
        <v>2040</v>
      </c>
      <c r="V590" s="404"/>
      <c r="W590" s="404"/>
      <c r="X590" s="404"/>
      <c r="Y590" s="404"/>
    </row>
    <row r="591" spans="1:25" s="2" customFormat="1" ht="30.2" customHeight="1" x14ac:dyDescent="0.2">
      <c r="A591" s="406">
        <v>58</v>
      </c>
      <c r="B591" s="406" t="s">
        <v>962</v>
      </c>
      <c r="C591" s="411" t="s">
        <v>568</v>
      </c>
      <c r="D591" s="331" t="s">
        <v>963</v>
      </c>
      <c r="E591" s="348" t="s">
        <v>964</v>
      </c>
      <c r="F591" s="114" t="s">
        <v>561</v>
      </c>
      <c r="G591" s="66">
        <v>5.4</v>
      </c>
      <c r="H591" s="348">
        <v>4.5999999999999996</v>
      </c>
      <c r="I591" s="348" t="s">
        <v>961</v>
      </c>
      <c r="J591" s="126">
        <v>11.1</v>
      </c>
      <c r="K591" s="117">
        <v>273</v>
      </c>
      <c r="L591" s="117">
        <v>12.7</v>
      </c>
      <c r="M591" s="117">
        <v>2015</v>
      </c>
      <c r="N591" s="16">
        <v>2023</v>
      </c>
      <c r="O591" s="16">
        <v>2025</v>
      </c>
      <c r="P591" s="114" t="s">
        <v>564</v>
      </c>
      <c r="Q591" s="114" t="s">
        <v>710</v>
      </c>
      <c r="R591" s="17">
        <f t="shared" si="31"/>
        <v>2040</v>
      </c>
      <c r="S591" s="16" t="s">
        <v>63</v>
      </c>
      <c r="T591" s="16"/>
      <c r="U591" s="17">
        <f t="shared" si="32"/>
        <v>2040</v>
      </c>
      <c r="V591" s="402">
        <v>5</v>
      </c>
      <c r="W591" s="402">
        <v>16</v>
      </c>
      <c r="X591" s="402">
        <v>21</v>
      </c>
      <c r="Y591" s="402" t="s">
        <v>7003</v>
      </c>
    </row>
    <row r="592" spans="1:25" s="2" customFormat="1" ht="30.2" customHeight="1" x14ac:dyDescent="0.2">
      <c r="A592" s="406"/>
      <c r="B592" s="406"/>
      <c r="C592" s="411"/>
      <c r="D592" s="331"/>
      <c r="E592" s="348"/>
      <c r="F592" s="114" t="s">
        <v>561</v>
      </c>
      <c r="G592" s="66">
        <v>5.4</v>
      </c>
      <c r="H592" s="348"/>
      <c r="I592" s="348"/>
      <c r="J592" s="126">
        <v>0.6</v>
      </c>
      <c r="K592" s="117">
        <v>219.1</v>
      </c>
      <c r="L592" s="117">
        <v>10.31</v>
      </c>
      <c r="M592" s="117">
        <v>2015</v>
      </c>
      <c r="N592" s="16">
        <v>2023</v>
      </c>
      <c r="O592" s="16">
        <v>2025</v>
      </c>
      <c r="P592" s="114" t="s">
        <v>564</v>
      </c>
      <c r="Q592" s="114" t="s">
        <v>710</v>
      </c>
      <c r="R592" s="17">
        <f t="shared" si="31"/>
        <v>2040</v>
      </c>
      <c r="S592" s="16" t="s">
        <v>63</v>
      </c>
      <c r="T592" s="16"/>
      <c r="U592" s="17">
        <f t="shared" si="32"/>
        <v>2040</v>
      </c>
      <c r="V592" s="402"/>
      <c r="W592" s="402"/>
      <c r="X592" s="402"/>
      <c r="Y592" s="402"/>
    </row>
    <row r="593" spans="1:25" s="2" customFormat="1" ht="30.2" customHeight="1" x14ac:dyDescent="0.2">
      <c r="A593" s="406"/>
      <c r="B593" s="406"/>
      <c r="C593" s="411"/>
      <c r="D593" s="331"/>
      <c r="E593" s="348"/>
      <c r="F593" s="114" t="s">
        <v>561</v>
      </c>
      <c r="G593" s="66">
        <v>5.4</v>
      </c>
      <c r="H593" s="348"/>
      <c r="I593" s="348"/>
      <c r="J593" s="126">
        <v>12.3</v>
      </c>
      <c r="K593" s="117">
        <v>168.3</v>
      </c>
      <c r="L593" s="117">
        <v>10.97</v>
      </c>
      <c r="M593" s="117">
        <v>2015</v>
      </c>
      <c r="N593" s="16">
        <v>2023</v>
      </c>
      <c r="O593" s="16">
        <v>2025</v>
      </c>
      <c r="P593" s="114" t="s">
        <v>564</v>
      </c>
      <c r="Q593" s="114" t="s">
        <v>710</v>
      </c>
      <c r="R593" s="17">
        <f t="shared" si="31"/>
        <v>2040</v>
      </c>
      <c r="S593" s="16" t="s">
        <v>63</v>
      </c>
      <c r="T593" s="16"/>
      <c r="U593" s="17">
        <f t="shared" si="32"/>
        <v>2040</v>
      </c>
      <c r="V593" s="402"/>
      <c r="W593" s="402"/>
      <c r="X593" s="402"/>
      <c r="Y593" s="402"/>
    </row>
    <row r="594" spans="1:25" s="2" customFormat="1" ht="30.2" customHeight="1" x14ac:dyDescent="0.2">
      <c r="A594" s="406"/>
      <c r="B594" s="406"/>
      <c r="C594" s="411"/>
      <c r="D594" s="331"/>
      <c r="E594" s="348"/>
      <c r="F594" s="114" t="s">
        <v>561</v>
      </c>
      <c r="G594" s="66">
        <v>5.4</v>
      </c>
      <c r="H594" s="348"/>
      <c r="I594" s="348"/>
      <c r="J594" s="126">
        <v>0.6</v>
      </c>
      <c r="K594" s="117">
        <v>60.3</v>
      </c>
      <c r="L594" s="117">
        <v>8.74</v>
      </c>
      <c r="M594" s="117">
        <v>2015</v>
      </c>
      <c r="N594" s="16">
        <v>2023</v>
      </c>
      <c r="O594" s="16">
        <v>2025</v>
      </c>
      <c r="P594" s="114" t="s">
        <v>564</v>
      </c>
      <c r="Q594" s="114" t="s">
        <v>710</v>
      </c>
      <c r="R594" s="17">
        <f t="shared" si="31"/>
        <v>2040</v>
      </c>
      <c r="S594" s="16" t="s">
        <v>63</v>
      </c>
      <c r="T594" s="16"/>
      <c r="U594" s="17">
        <f t="shared" si="32"/>
        <v>2040</v>
      </c>
      <c r="V594" s="402"/>
      <c r="W594" s="402"/>
      <c r="X594" s="402"/>
      <c r="Y594" s="402"/>
    </row>
    <row r="595" spans="1:25" s="2" customFormat="1" ht="30.2" customHeight="1" x14ac:dyDescent="0.2">
      <c r="A595" s="406"/>
      <c r="B595" s="406"/>
      <c r="C595" s="411"/>
      <c r="D595" s="331"/>
      <c r="E595" s="348"/>
      <c r="F595" s="114" t="s">
        <v>561</v>
      </c>
      <c r="G595" s="66">
        <v>5.4</v>
      </c>
      <c r="H595" s="348"/>
      <c r="I595" s="348"/>
      <c r="J595" s="126">
        <v>0.5</v>
      </c>
      <c r="K595" s="117">
        <v>33.4</v>
      </c>
      <c r="L595" s="117">
        <v>6.35</v>
      </c>
      <c r="M595" s="117">
        <v>2015</v>
      </c>
      <c r="N595" s="16">
        <v>2023</v>
      </c>
      <c r="O595" s="16">
        <v>2025</v>
      </c>
      <c r="P595" s="114" t="s">
        <v>564</v>
      </c>
      <c r="Q595" s="114" t="s">
        <v>710</v>
      </c>
      <c r="R595" s="17">
        <f t="shared" si="31"/>
        <v>2040</v>
      </c>
      <c r="S595" s="16" t="s">
        <v>63</v>
      </c>
      <c r="T595" s="16"/>
      <c r="U595" s="17">
        <f t="shared" si="32"/>
        <v>2040</v>
      </c>
      <c r="V595" s="402"/>
      <c r="W595" s="402"/>
      <c r="X595" s="402"/>
      <c r="Y595" s="402"/>
    </row>
    <row r="596" spans="1:25" s="2" customFormat="1" ht="30.2" customHeight="1" x14ac:dyDescent="0.2">
      <c r="A596" s="406"/>
      <c r="B596" s="406"/>
      <c r="C596" s="411"/>
      <c r="D596" s="331"/>
      <c r="E596" s="348"/>
      <c r="F596" s="114" t="s">
        <v>561</v>
      </c>
      <c r="G596" s="66">
        <v>5.4</v>
      </c>
      <c r="H596" s="348"/>
      <c r="I596" s="348"/>
      <c r="J596" s="126">
        <v>0.1</v>
      </c>
      <c r="K596" s="117">
        <v>21.3</v>
      </c>
      <c r="L596" s="117">
        <v>7.47</v>
      </c>
      <c r="M596" s="117">
        <v>2015</v>
      </c>
      <c r="N596" s="16">
        <v>2023</v>
      </c>
      <c r="O596" s="16">
        <v>2025</v>
      </c>
      <c r="P596" s="114" t="s">
        <v>564</v>
      </c>
      <c r="Q596" s="114" t="s">
        <v>710</v>
      </c>
      <c r="R596" s="17">
        <f t="shared" si="31"/>
        <v>2040</v>
      </c>
      <c r="S596" s="16" t="s">
        <v>63</v>
      </c>
      <c r="T596" s="16"/>
      <c r="U596" s="17">
        <f t="shared" si="32"/>
        <v>2040</v>
      </c>
      <c r="V596" s="402"/>
      <c r="W596" s="402"/>
      <c r="X596" s="402"/>
      <c r="Y596" s="402"/>
    </row>
    <row r="597" spans="1:25" s="2" customFormat="1" ht="30.2" customHeight="1" x14ac:dyDescent="0.2">
      <c r="A597" s="406"/>
      <c r="B597" s="406"/>
      <c r="C597" s="119" t="s">
        <v>568</v>
      </c>
      <c r="D597" s="16" t="s">
        <v>965</v>
      </c>
      <c r="E597" s="348"/>
      <c r="F597" s="114" t="s">
        <v>561</v>
      </c>
      <c r="G597" s="66">
        <v>5.4</v>
      </c>
      <c r="H597" s="348"/>
      <c r="I597" s="348"/>
      <c r="J597" s="126">
        <v>0.4</v>
      </c>
      <c r="K597" s="117">
        <v>60.3</v>
      </c>
      <c r="L597" s="117">
        <v>8.74</v>
      </c>
      <c r="M597" s="117">
        <v>2015</v>
      </c>
      <c r="N597" s="16">
        <v>2023</v>
      </c>
      <c r="O597" s="16">
        <v>2025</v>
      </c>
      <c r="P597" s="114" t="s">
        <v>564</v>
      </c>
      <c r="Q597" s="114" t="s">
        <v>710</v>
      </c>
      <c r="R597" s="17">
        <f t="shared" si="31"/>
        <v>2040</v>
      </c>
      <c r="S597" s="16" t="s">
        <v>63</v>
      </c>
      <c r="T597" s="16"/>
      <c r="U597" s="17">
        <f t="shared" si="32"/>
        <v>2040</v>
      </c>
      <c r="V597" s="402"/>
      <c r="W597" s="402"/>
      <c r="X597" s="402"/>
      <c r="Y597" s="402"/>
    </row>
    <row r="598" spans="1:25" s="2" customFormat="1" ht="30.2" customHeight="1" x14ac:dyDescent="0.2">
      <c r="A598" s="406"/>
      <c r="B598" s="406"/>
      <c r="C598" s="119" t="s">
        <v>568</v>
      </c>
      <c r="D598" s="16" t="s">
        <v>966</v>
      </c>
      <c r="E598" s="348"/>
      <c r="F598" s="114" t="s">
        <v>561</v>
      </c>
      <c r="G598" s="66">
        <v>5.4</v>
      </c>
      <c r="H598" s="348"/>
      <c r="I598" s="348"/>
      <c r="J598" s="126">
        <v>2</v>
      </c>
      <c r="K598" s="117">
        <v>33.4</v>
      </c>
      <c r="L598" s="117">
        <v>6.35</v>
      </c>
      <c r="M598" s="117">
        <v>2015</v>
      </c>
      <c r="N598" s="16">
        <v>2023</v>
      </c>
      <c r="O598" s="16">
        <v>2025</v>
      </c>
      <c r="P598" s="114" t="s">
        <v>564</v>
      </c>
      <c r="Q598" s="114" t="s">
        <v>710</v>
      </c>
      <c r="R598" s="17">
        <f t="shared" si="31"/>
        <v>2040</v>
      </c>
      <c r="S598" s="16" t="s">
        <v>63</v>
      </c>
      <c r="T598" s="16"/>
      <c r="U598" s="17">
        <f t="shared" si="32"/>
        <v>2040</v>
      </c>
      <c r="V598" s="402"/>
      <c r="W598" s="402"/>
      <c r="X598" s="402"/>
      <c r="Y598" s="402"/>
    </row>
    <row r="599" spans="1:25" s="2" customFormat="1" ht="30.2" customHeight="1" x14ac:dyDescent="0.2">
      <c r="A599" s="406"/>
      <c r="B599" s="406"/>
      <c r="C599" s="411" t="s">
        <v>568</v>
      </c>
      <c r="D599" s="331" t="s">
        <v>967</v>
      </c>
      <c r="E599" s="348"/>
      <c r="F599" s="114" t="s">
        <v>561</v>
      </c>
      <c r="G599" s="66">
        <v>5.4</v>
      </c>
      <c r="H599" s="348"/>
      <c r="I599" s="348"/>
      <c r="J599" s="126">
        <v>1</v>
      </c>
      <c r="K599" s="117">
        <v>114.3</v>
      </c>
      <c r="L599" s="117">
        <v>8.56</v>
      </c>
      <c r="M599" s="117">
        <v>2015</v>
      </c>
      <c r="N599" s="16">
        <v>2023</v>
      </c>
      <c r="O599" s="16">
        <v>2025</v>
      </c>
      <c r="P599" s="114" t="s">
        <v>564</v>
      </c>
      <c r="Q599" s="114" t="s">
        <v>710</v>
      </c>
      <c r="R599" s="17">
        <f t="shared" si="31"/>
        <v>2040</v>
      </c>
      <c r="S599" s="16" t="s">
        <v>63</v>
      </c>
      <c r="T599" s="16"/>
      <c r="U599" s="17">
        <f t="shared" si="32"/>
        <v>2040</v>
      </c>
      <c r="V599" s="402"/>
      <c r="W599" s="402"/>
      <c r="X599" s="402"/>
      <c r="Y599" s="402"/>
    </row>
    <row r="600" spans="1:25" s="2" customFormat="1" ht="30.2" customHeight="1" x14ac:dyDescent="0.2">
      <c r="A600" s="406"/>
      <c r="B600" s="406"/>
      <c r="C600" s="411"/>
      <c r="D600" s="331"/>
      <c r="E600" s="348"/>
      <c r="F600" s="114" t="s">
        <v>561</v>
      </c>
      <c r="G600" s="66">
        <v>5.4</v>
      </c>
      <c r="H600" s="348"/>
      <c r="I600" s="348"/>
      <c r="J600" s="126">
        <v>0.1</v>
      </c>
      <c r="K600" s="117">
        <v>33.4</v>
      </c>
      <c r="L600" s="117">
        <v>6.35</v>
      </c>
      <c r="M600" s="117">
        <v>2015</v>
      </c>
      <c r="N600" s="16">
        <v>2023</v>
      </c>
      <c r="O600" s="16">
        <v>2025</v>
      </c>
      <c r="P600" s="114" t="s">
        <v>564</v>
      </c>
      <c r="Q600" s="114" t="s">
        <v>710</v>
      </c>
      <c r="R600" s="17">
        <f t="shared" si="31"/>
        <v>2040</v>
      </c>
      <c r="S600" s="16" t="s">
        <v>63</v>
      </c>
      <c r="T600" s="16"/>
      <c r="U600" s="17">
        <f t="shared" si="32"/>
        <v>2040</v>
      </c>
      <c r="V600" s="402"/>
      <c r="W600" s="402"/>
      <c r="X600" s="402"/>
      <c r="Y600" s="402"/>
    </row>
    <row r="601" spans="1:25" s="2" customFormat="1" ht="30.2" customHeight="1" x14ac:dyDescent="0.2">
      <c r="A601" s="406"/>
      <c r="B601" s="406"/>
      <c r="C601" s="119" t="s">
        <v>568</v>
      </c>
      <c r="D601" s="16" t="s">
        <v>968</v>
      </c>
      <c r="E601" s="348"/>
      <c r="F601" s="114" t="s">
        <v>561</v>
      </c>
      <c r="G601" s="66">
        <v>5.4</v>
      </c>
      <c r="H601" s="348"/>
      <c r="I601" s="348"/>
      <c r="J601" s="126">
        <v>10.1</v>
      </c>
      <c r="K601" s="117">
        <v>21.3</v>
      </c>
      <c r="L601" s="117">
        <v>3.73</v>
      </c>
      <c r="M601" s="117">
        <v>2015</v>
      </c>
      <c r="N601" s="16">
        <v>2023</v>
      </c>
      <c r="O601" s="16">
        <v>2025</v>
      </c>
      <c r="P601" s="114" t="s">
        <v>564</v>
      </c>
      <c r="Q601" s="114" t="s">
        <v>710</v>
      </c>
      <c r="R601" s="17">
        <f t="shared" si="31"/>
        <v>2040</v>
      </c>
      <c r="S601" s="16" t="s">
        <v>63</v>
      </c>
      <c r="T601" s="16"/>
      <c r="U601" s="17">
        <f t="shared" si="32"/>
        <v>2040</v>
      </c>
      <c r="V601" s="402"/>
      <c r="W601" s="402"/>
      <c r="X601" s="402"/>
      <c r="Y601" s="402"/>
    </row>
    <row r="602" spans="1:25" s="2" customFormat="1" ht="30.2" customHeight="1" x14ac:dyDescent="0.2">
      <c r="A602" s="406"/>
      <c r="B602" s="406"/>
      <c r="C602" s="411" t="s">
        <v>568</v>
      </c>
      <c r="D602" s="331" t="s">
        <v>969</v>
      </c>
      <c r="E602" s="348"/>
      <c r="F602" s="114" t="s">
        <v>561</v>
      </c>
      <c r="G602" s="66">
        <v>5.4</v>
      </c>
      <c r="H602" s="348"/>
      <c r="I602" s="348"/>
      <c r="J602" s="126">
        <v>1.4</v>
      </c>
      <c r="K602" s="117">
        <v>60.3</v>
      </c>
      <c r="L602" s="117">
        <v>8.74</v>
      </c>
      <c r="M602" s="117">
        <v>2015</v>
      </c>
      <c r="N602" s="16">
        <v>2023</v>
      </c>
      <c r="O602" s="16">
        <v>2025</v>
      </c>
      <c r="P602" s="114" t="s">
        <v>564</v>
      </c>
      <c r="Q602" s="114" t="s">
        <v>710</v>
      </c>
      <c r="R602" s="17">
        <f t="shared" si="31"/>
        <v>2040</v>
      </c>
      <c r="S602" s="16" t="s">
        <v>63</v>
      </c>
      <c r="T602" s="16"/>
      <c r="U602" s="17">
        <f t="shared" si="32"/>
        <v>2040</v>
      </c>
      <c r="V602" s="402"/>
      <c r="W602" s="402"/>
      <c r="X602" s="402"/>
      <c r="Y602" s="402"/>
    </row>
    <row r="603" spans="1:25" s="2" customFormat="1" ht="30.2" customHeight="1" x14ac:dyDescent="0.2">
      <c r="A603" s="406"/>
      <c r="B603" s="406"/>
      <c r="C603" s="411"/>
      <c r="D603" s="331"/>
      <c r="E603" s="348"/>
      <c r="F603" s="114" t="s">
        <v>561</v>
      </c>
      <c r="G603" s="66">
        <v>5.4</v>
      </c>
      <c r="H603" s="348"/>
      <c r="I603" s="348"/>
      <c r="J603" s="126">
        <v>0.1</v>
      </c>
      <c r="K603" s="117">
        <v>33.4</v>
      </c>
      <c r="L603" s="117">
        <v>6.35</v>
      </c>
      <c r="M603" s="117">
        <v>2015</v>
      </c>
      <c r="N603" s="16">
        <v>2023</v>
      </c>
      <c r="O603" s="16">
        <v>2025</v>
      </c>
      <c r="P603" s="114" t="s">
        <v>564</v>
      </c>
      <c r="Q603" s="114" t="s">
        <v>710</v>
      </c>
      <c r="R603" s="17">
        <f t="shared" si="31"/>
        <v>2040</v>
      </c>
      <c r="S603" s="16" t="s">
        <v>63</v>
      </c>
      <c r="T603" s="16"/>
      <c r="U603" s="17">
        <f t="shared" si="32"/>
        <v>2040</v>
      </c>
      <c r="V603" s="402"/>
      <c r="W603" s="402"/>
      <c r="X603" s="402"/>
      <c r="Y603" s="402"/>
    </row>
    <row r="604" spans="1:25" s="2" customFormat="1" ht="30.2" customHeight="1" x14ac:dyDescent="0.2">
      <c r="A604" s="331">
        <v>59</v>
      </c>
      <c r="B604" s="331" t="s">
        <v>970</v>
      </c>
      <c r="C604" s="410" t="s">
        <v>570</v>
      </c>
      <c r="D604" s="406" t="s">
        <v>971</v>
      </c>
      <c r="E604" s="348" t="s">
        <v>964</v>
      </c>
      <c r="F604" s="114" t="s">
        <v>561</v>
      </c>
      <c r="G604" s="66">
        <v>7</v>
      </c>
      <c r="H604" s="407">
        <v>5.12</v>
      </c>
      <c r="I604" s="407">
        <v>82</v>
      </c>
      <c r="J604" s="126">
        <v>0.3</v>
      </c>
      <c r="K604" s="117">
        <v>168.3</v>
      </c>
      <c r="L604" s="117">
        <v>14.27</v>
      </c>
      <c r="M604" s="117">
        <v>2015</v>
      </c>
      <c r="N604" s="16">
        <v>2023</v>
      </c>
      <c r="O604" s="16">
        <v>2025</v>
      </c>
      <c r="P604" s="114" t="s">
        <v>564</v>
      </c>
      <c r="Q604" s="114" t="s">
        <v>710</v>
      </c>
      <c r="R604" s="17">
        <f t="shared" si="31"/>
        <v>2040</v>
      </c>
      <c r="S604" s="16" t="s">
        <v>63</v>
      </c>
      <c r="T604" s="16"/>
      <c r="U604" s="17">
        <f t="shared" si="32"/>
        <v>2040</v>
      </c>
      <c r="V604" s="401">
        <v>8</v>
      </c>
      <c r="W604" s="401">
        <v>2</v>
      </c>
      <c r="X604" s="401">
        <v>10</v>
      </c>
      <c r="Y604" s="401" t="s">
        <v>7003</v>
      </c>
    </row>
    <row r="605" spans="1:25" s="2" customFormat="1" ht="30.2" customHeight="1" x14ac:dyDescent="0.2">
      <c r="A605" s="331"/>
      <c r="B605" s="331"/>
      <c r="C605" s="410"/>
      <c r="D605" s="406"/>
      <c r="E605" s="348"/>
      <c r="F605" s="114" t="s">
        <v>561</v>
      </c>
      <c r="G605" s="66">
        <v>7</v>
      </c>
      <c r="H605" s="407"/>
      <c r="I605" s="407"/>
      <c r="J605" s="126">
        <v>0.5</v>
      </c>
      <c r="K605" s="117">
        <v>60.3</v>
      </c>
      <c r="L605" s="117">
        <v>8.74</v>
      </c>
      <c r="M605" s="117">
        <v>2015</v>
      </c>
      <c r="N605" s="16">
        <v>2023</v>
      </c>
      <c r="O605" s="16">
        <v>2025</v>
      </c>
      <c r="P605" s="114" t="s">
        <v>564</v>
      </c>
      <c r="Q605" s="114" t="s">
        <v>710</v>
      </c>
      <c r="R605" s="17">
        <f t="shared" si="31"/>
        <v>2040</v>
      </c>
      <c r="S605" s="16" t="s">
        <v>63</v>
      </c>
      <c r="T605" s="16"/>
      <c r="U605" s="17">
        <f t="shared" si="32"/>
        <v>2040</v>
      </c>
      <c r="V605" s="401"/>
      <c r="W605" s="401"/>
      <c r="X605" s="401"/>
      <c r="Y605" s="401"/>
    </row>
    <row r="606" spans="1:25" s="2" customFormat="1" ht="30.2" customHeight="1" x14ac:dyDescent="0.2">
      <c r="A606" s="331"/>
      <c r="B606" s="331"/>
      <c r="C606" s="124" t="s">
        <v>570</v>
      </c>
      <c r="D606" s="125" t="s">
        <v>972</v>
      </c>
      <c r="E606" s="348"/>
      <c r="F606" s="114" t="s">
        <v>561</v>
      </c>
      <c r="G606" s="66">
        <v>7</v>
      </c>
      <c r="H606" s="407"/>
      <c r="I606" s="407"/>
      <c r="J606" s="126">
        <v>18.8</v>
      </c>
      <c r="K606" s="117">
        <v>60.3</v>
      </c>
      <c r="L606" s="117">
        <v>8.74</v>
      </c>
      <c r="M606" s="117">
        <v>2015</v>
      </c>
      <c r="N606" s="16">
        <v>2023</v>
      </c>
      <c r="O606" s="16">
        <v>2025</v>
      </c>
      <c r="P606" s="114" t="s">
        <v>564</v>
      </c>
      <c r="Q606" s="114" t="s">
        <v>710</v>
      </c>
      <c r="R606" s="17">
        <f t="shared" si="31"/>
        <v>2040</v>
      </c>
      <c r="S606" s="16" t="s">
        <v>63</v>
      </c>
      <c r="T606" s="16"/>
      <c r="U606" s="17">
        <f t="shared" si="32"/>
        <v>2040</v>
      </c>
      <c r="V606" s="401"/>
      <c r="W606" s="401"/>
      <c r="X606" s="401"/>
      <c r="Y606" s="401"/>
    </row>
    <row r="607" spans="1:25" s="2" customFormat="1" ht="30.2" customHeight="1" x14ac:dyDescent="0.2">
      <c r="A607" s="331"/>
      <c r="B607" s="331"/>
      <c r="C607" s="410" t="s">
        <v>570</v>
      </c>
      <c r="D607" s="406" t="s">
        <v>973</v>
      </c>
      <c r="E607" s="348"/>
      <c r="F607" s="114" t="s">
        <v>561</v>
      </c>
      <c r="G607" s="66">
        <v>7</v>
      </c>
      <c r="H607" s="407"/>
      <c r="I607" s="407"/>
      <c r="J607" s="126">
        <v>0.3</v>
      </c>
      <c r="K607" s="117">
        <v>168.3</v>
      </c>
      <c r="L607" s="117">
        <v>14.27</v>
      </c>
      <c r="M607" s="117">
        <v>2015</v>
      </c>
      <c r="N607" s="16">
        <v>2023</v>
      </c>
      <c r="O607" s="16">
        <v>2025</v>
      </c>
      <c r="P607" s="114" t="s">
        <v>564</v>
      </c>
      <c r="Q607" s="114" t="s">
        <v>710</v>
      </c>
      <c r="R607" s="17">
        <f t="shared" si="31"/>
        <v>2040</v>
      </c>
      <c r="S607" s="16" t="s">
        <v>63</v>
      </c>
      <c r="T607" s="16"/>
      <c r="U607" s="17">
        <f t="shared" si="32"/>
        <v>2040</v>
      </c>
      <c r="V607" s="401"/>
      <c r="W607" s="401"/>
      <c r="X607" s="401"/>
      <c r="Y607" s="401"/>
    </row>
    <row r="608" spans="1:25" s="2" customFormat="1" ht="30.2" customHeight="1" x14ac:dyDescent="0.2">
      <c r="A608" s="331"/>
      <c r="B608" s="331"/>
      <c r="C608" s="410"/>
      <c r="D608" s="406"/>
      <c r="E608" s="348"/>
      <c r="F608" s="114" t="s">
        <v>561</v>
      </c>
      <c r="G608" s="66">
        <v>7</v>
      </c>
      <c r="H608" s="407"/>
      <c r="I608" s="407"/>
      <c r="J608" s="126">
        <v>0.5</v>
      </c>
      <c r="K608" s="117">
        <v>60.3</v>
      </c>
      <c r="L608" s="117">
        <v>8.74</v>
      </c>
      <c r="M608" s="117">
        <v>2015</v>
      </c>
      <c r="N608" s="16">
        <v>2023</v>
      </c>
      <c r="O608" s="16">
        <v>2025</v>
      </c>
      <c r="P608" s="114" t="s">
        <v>564</v>
      </c>
      <c r="Q608" s="114" t="s">
        <v>710</v>
      </c>
      <c r="R608" s="17">
        <f t="shared" si="31"/>
        <v>2040</v>
      </c>
      <c r="S608" s="16" t="s">
        <v>63</v>
      </c>
      <c r="T608" s="16"/>
      <c r="U608" s="17">
        <f t="shared" si="32"/>
        <v>2040</v>
      </c>
      <c r="V608" s="401"/>
      <c r="W608" s="401"/>
      <c r="X608" s="401"/>
      <c r="Y608" s="401"/>
    </row>
    <row r="609" spans="1:25" s="2" customFormat="1" ht="30.2" customHeight="1" x14ac:dyDescent="0.2">
      <c r="A609" s="331"/>
      <c r="B609" s="331"/>
      <c r="C609" s="124" t="s">
        <v>570</v>
      </c>
      <c r="D609" s="125" t="s">
        <v>974</v>
      </c>
      <c r="E609" s="348"/>
      <c r="F609" s="114" t="s">
        <v>561</v>
      </c>
      <c r="G609" s="66">
        <v>7</v>
      </c>
      <c r="H609" s="407"/>
      <c r="I609" s="407"/>
      <c r="J609" s="126">
        <v>18.8</v>
      </c>
      <c r="K609" s="117">
        <v>60.3</v>
      </c>
      <c r="L609" s="117">
        <v>8.74</v>
      </c>
      <c r="M609" s="117">
        <v>2015</v>
      </c>
      <c r="N609" s="16">
        <v>2023</v>
      </c>
      <c r="O609" s="16">
        <v>2025</v>
      </c>
      <c r="P609" s="114" t="s">
        <v>564</v>
      </c>
      <c r="Q609" s="114" t="s">
        <v>710</v>
      </c>
      <c r="R609" s="17">
        <f t="shared" si="31"/>
        <v>2040</v>
      </c>
      <c r="S609" s="16" t="s">
        <v>63</v>
      </c>
      <c r="T609" s="16"/>
      <c r="U609" s="17">
        <f t="shared" si="32"/>
        <v>2040</v>
      </c>
      <c r="V609" s="401"/>
      <c r="W609" s="401"/>
      <c r="X609" s="401"/>
      <c r="Y609" s="401"/>
    </row>
    <row r="610" spans="1:25" s="2" customFormat="1" ht="30.2" customHeight="1" x14ac:dyDescent="0.2">
      <c r="A610" s="331">
        <v>60</v>
      </c>
      <c r="B610" s="331" t="s">
        <v>975</v>
      </c>
      <c r="C610" s="413" t="s">
        <v>572</v>
      </c>
      <c r="D610" s="406" t="s">
        <v>976</v>
      </c>
      <c r="E610" s="348" t="s">
        <v>964</v>
      </c>
      <c r="F610" s="114" t="s">
        <v>561</v>
      </c>
      <c r="G610" s="66">
        <v>7</v>
      </c>
      <c r="H610" s="407">
        <v>5.92</v>
      </c>
      <c r="I610" s="407">
        <v>198</v>
      </c>
      <c r="J610" s="126">
        <v>7</v>
      </c>
      <c r="K610" s="117">
        <v>168.3</v>
      </c>
      <c r="L610" s="117">
        <v>10.97</v>
      </c>
      <c r="M610" s="117">
        <v>2015</v>
      </c>
      <c r="N610" s="16">
        <v>2021</v>
      </c>
      <c r="O610" s="16">
        <v>2025</v>
      </c>
      <c r="P610" s="114" t="s">
        <v>564</v>
      </c>
      <c r="Q610" s="114" t="s">
        <v>775</v>
      </c>
      <c r="R610" s="17">
        <f t="shared" si="31"/>
        <v>2040</v>
      </c>
      <c r="S610" s="16" t="s">
        <v>63</v>
      </c>
      <c r="T610" s="16"/>
      <c r="U610" s="17">
        <f t="shared" ref="U610:U627" si="33">IFERROR(IF(S610="",R610,S610+T610),R610)</f>
        <v>2040</v>
      </c>
      <c r="V610" s="401">
        <v>5</v>
      </c>
      <c r="W610" s="401">
        <v>11</v>
      </c>
      <c r="X610" s="401">
        <v>16</v>
      </c>
      <c r="Y610" s="401" t="s">
        <v>7003</v>
      </c>
    </row>
    <row r="611" spans="1:25" s="2" customFormat="1" ht="30.2" customHeight="1" x14ac:dyDescent="0.2">
      <c r="A611" s="331"/>
      <c r="B611" s="331"/>
      <c r="C611" s="413"/>
      <c r="D611" s="406"/>
      <c r="E611" s="348"/>
      <c r="F611" s="114" t="s">
        <v>561</v>
      </c>
      <c r="G611" s="66">
        <v>7</v>
      </c>
      <c r="H611" s="407"/>
      <c r="I611" s="407"/>
      <c r="J611" s="126">
        <v>3.6</v>
      </c>
      <c r="K611" s="117">
        <v>88.9</v>
      </c>
      <c r="L611" s="117">
        <v>7.62</v>
      </c>
      <c r="M611" s="117">
        <v>2015</v>
      </c>
      <c r="N611" s="16">
        <v>2021</v>
      </c>
      <c r="O611" s="16">
        <v>2025</v>
      </c>
      <c r="P611" s="114" t="s">
        <v>564</v>
      </c>
      <c r="Q611" s="114" t="s">
        <v>775</v>
      </c>
      <c r="R611" s="17">
        <f t="shared" si="31"/>
        <v>2040</v>
      </c>
      <c r="S611" s="16" t="s">
        <v>63</v>
      </c>
      <c r="T611" s="16"/>
      <c r="U611" s="17">
        <f t="shared" si="33"/>
        <v>2040</v>
      </c>
      <c r="V611" s="401"/>
      <c r="W611" s="401"/>
      <c r="X611" s="401"/>
      <c r="Y611" s="401"/>
    </row>
    <row r="612" spans="1:25" s="2" customFormat="1" ht="30.2" customHeight="1" x14ac:dyDescent="0.2">
      <c r="A612" s="331">
        <v>61</v>
      </c>
      <c r="B612" s="331" t="s">
        <v>977</v>
      </c>
      <c r="C612" s="413" t="s">
        <v>572</v>
      </c>
      <c r="D612" s="406" t="s">
        <v>978</v>
      </c>
      <c r="E612" s="348" t="s">
        <v>964</v>
      </c>
      <c r="F612" s="114" t="s">
        <v>561</v>
      </c>
      <c r="G612" s="66">
        <v>7</v>
      </c>
      <c r="H612" s="407">
        <v>5.92</v>
      </c>
      <c r="I612" s="407">
        <v>198</v>
      </c>
      <c r="J612" s="126">
        <v>6.2</v>
      </c>
      <c r="K612" s="117">
        <v>168.3</v>
      </c>
      <c r="L612" s="117">
        <v>10.97</v>
      </c>
      <c r="M612" s="117">
        <v>2015</v>
      </c>
      <c r="N612" s="16">
        <v>2023</v>
      </c>
      <c r="O612" s="16">
        <v>2025</v>
      </c>
      <c r="P612" s="114" t="s">
        <v>564</v>
      </c>
      <c r="Q612" s="114" t="s">
        <v>775</v>
      </c>
      <c r="R612" s="17">
        <f t="shared" si="31"/>
        <v>2040</v>
      </c>
      <c r="S612" s="16" t="s">
        <v>63</v>
      </c>
      <c r="T612" s="16"/>
      <c r="U612" s="17">
        <f t="shared" si="33"/>
        <v>2040</v>
      </c>
      <c r="V612" s="401">
        <v>2</v>
      </c>
      <c r="W612" s="401"/>
      <c r="X612" s="401">
        <v>2</v>
      </c>
      <c r="Y612" s="401" t="s">
        <v>7003</v>
      </c>
    </row>
    <row r="613" spans="1:25" s="2" customFormat="1" ht="30.2" customHeight="1" x14ac:dyDescent="0.2">
      <c r="A613" s="331"/>
      <c r="B613" s="331"/>
      <c r="C613" s="413"/>
      <c r="D613" s="406"/>
      <c r="E613" s="348"/>
      <c r="F613" s="114" t="s">
        <v>561</v>
      </c>
      <c r="G613" s="66">
        <v>7</v>
      </c>
      <c r="H613" s="407"/>
      <c r="I613" s="407"/>
      <c r="J613" s="126">
        <v>3.6</v>
      </c>
      <c r="K613" s="117">
        <v>88.9</v>
      </c>
      <c r="L613" s="117">
        <v>7.62</v>
      </c>
      <c r="M613" s="117">
        <v>2015</v>
      </c>
      <c r="N613" s="16">
        <v>2023</v>
      </c>
      <c r="O613" s="16">
        <v>2025</v>
      </c>
      <c r="P613" s="114" t="s">
        <v>564</v>
      </c>
      <c r="Q613" s="114" t="s">
        <v>775</v>
      </c>
      <c r="R613" s="17">
        <f t="shared" si="31"/>
        <v>2040</v>
      </c>
      <c r="S613" s="16" t="s">
        <v>63</v>
      </c>
      <c r="T613" s="16"/>
      <c r="U613" s="17">
        <f t="shared" si="33"/>
        <v>2040</v>
      </c>
      <c r="V613" s="401"/>
      <c r="W613" s="401"/>
      <c r="X613" s="401"/>
      <c r="Y613" s="401"/>
    </row>
    <row r="614" spans="1:25" s="2" customFormat="1" ht="30.2" customHeight="1" x14ac:dyDescent="0.2">
      <c r="A614" s="407">
        <v>62</v>
      </c>
      <c r="B614" s="407" t="s">
        <v>980</v>
      </c>
      <c r="C614" s="407" t="s">
        <v>572</v>
      </c>
      <c r="D614" s="407" t="s">
        <v>981</v>
      </c>
      <c r="E614" s="348" t="s">
        <v>771</v>
      </c>
      <c r="F614" s="66" t="s">
        <v>709</v>
      </c>
      <c r="G614" s="66">
        <v>5.5</v>
      </c>
      <c r="H614" s="407">
        <v>4.62</v>
      </c>
      <c r="I614" s="407">
        <v>40</v>
      </c>
      <c r="J614" s="126">
        <v>0.5</v>
      </c>
      <c r="K614" s="117">
        <v>60.3</v>
      </c>
      <c r="L614" s="117">
        <v>8.74</v>
      </c>
      <c r="M614" s="117">
        <v>2015</v>
      </c>
      <c r="N614" s="16">
        <v>2023</v>
      </c>
      <c r="O614" s="16">
        <v>2025</v>
      </c>
      <c r="P614" s="114" t="s">
        <v>564</v>
      </c>
      <c r="Q614" s="114" t="s">
        <v>710</v>
      </c>
      <c r="R614" s="17">
        <f t="shared" si="31"/>
        <v>2040</v>
      </c>
      <c r="S614" s="16" t="s">
        <v>63</v>
      </c>
      <c r="T614" s="16"/>
      <c r="U614" s="17">
        <f t="shared" si="33"/>
        <v>2040</v>
      </c>
      <c r="V614" s="400">
        <v>2</v>
      </c>
      <c r="W614" s="400">
        <v>6</v>
      </c>
      <c r="X614" s="400">
        <v>8</v>
      </c>
      <c r="Y614" s="400" t="s">
        <v>7003</v>
      </c>
    </row>
    <row r="615" spans="1:25" s="2" customFormat="1" ht="30.2" customHeight="1" x14ac:dyDescent="0.2">
      <c r="A615" s="407"/>
      <c r="B615" s="407"/>
      <c r="C615" s="407"/>
      <c r="D615" s="407"/>
      <c r="E615" s="348"/>
      <c r="F615" s="66" t="s">
        <v>709</v>
      </c>
      <c r="G615" s="66">
        <v>5.5</v>
      </c>
      <c r="H615" s="407"/>
      <c r="I615" s="407"/>
      <c r="J615" s="126">
        <v>0.4</v>
      </c>
      <c r="K615" s="117">
        <v>33.4</v>
      </c>
      <c r="L615" s="117">
        <v>6.35</v>
      </c>
      <c r="M615" s="117">
        <v>2015</v>
      </c>
      <c r="N615" s="16">
        <v>2023</v>
      </c>
      <c r="O615" s="16">
        <v>2025</v>
      </c>
      <c r="P615" s="114" t="s">
        <v>564</v>
      </c>
      <c r="Q615" s="114" t="s">
        <v>710</v>
      </c>
      <c r="R615" s="17">
        <f t="shared" si="31"/>
        <v>2040</v>
      </c>
      <c r="S615" s="16" t="s">
        <v>63</v>
      </c>
      <c r="T615" s="16"/>
      <c r="U615" s="17">
        <f t="shared" si="33"/>
        <v>2040</v>
      </c>
      <c r="V615" s="400"/>
      <c r="W615" s="400"/>
      <c r="X615" s="400"/>
      <c r="Y615" s="400"/>
    </row>
    <row r="616" spans="1:25" s="2" customFormat="1" ht="30.2" customHeight="1" x14ac:dyDescent="0.2">
      <c r="A616" s="407"/>
      <c r="B616" s="407"/>
      <c r="C616" s="407" t="s">
        <v>572</v>
      </c>
      <c r="D616" s="407" t="s">
        <v>982</v>
      </c>
      <c r="E616" s="348"/>
      <c r="F616" s="66" t="s">
        <v>709</v>
      </c>
      <c r="G616" s="66">
        <v>5.5</v>
      </c>
      <c r="H616" s="407"/>
      <c r="I616" s="407"/>
      <c r="J616" s="126">
        <v>0.5</v>
      </c>
      <c r="K616" s="117">
        <v>60.3</v>
      </c>
      <c r="L616" s="117">
        <v>8.74</v>
      </c>
      <c r="M616" s="117">
        <v>2015</v>
      </c>
      <c r="N616" s="16">
        <v>2023</v>
      </c>
      <c r="O616" s="16">
        <v>2025</v>
      </c>
      <c r="P616" s="114" t="s">
        <v>564</v>
      </c>
      <c r="Q616" s="114" t="s">
        <v>710</v>
      </c>
      <c r="R616" s="17">
        <f t="shared" si="31"/>
        <v>2040</v>
      </c>
      <c r="S616" s="16" t="s">
        <v>63</v>
      </c>
      <c r="T616" s="16"/>
      <c r="U616" s="17">
        <f t="shared" si="33"/>
        <v>2040</v>
      </c>
      <c r="V616" s="400"/>
      <c r="W616" s="400"/>
      <c r="X616" s="400"/>
      <c r="Y616" s="400"/>
    </row>
    <row r="617" spans="1:25" s="2" customFormat="1" ht="30.2" customHeight="1" x14ac:dyDescent="0.2">
      <c r="A617" s="407"/>
      <c r="B617" s="407"/>
      <c r="C617" s="407"/>
      <c r="D617" s="407"/>
      <c r="E617" s="348"/>
      <c r="F617" s="66" t="s">
        <v>709</v>
      </c>
      <c r="G617" s="66">
        <v>5.5</v>
      </c>
      <c r="H617" s="407"/>
      <c r="I617" s="407"/>
      <c r="J617" s="126">
        <v>0.4</v>
      </c>
      <c r="K617" s="117">
        <v>33.4</v>
      </c>
      <c r="L617" s="117">
        <v>6.35</v>
      </c>
      <c r="M617" s="117">
        <v>2015</v>
      </c>
      <c r="N617" s="16">
        <v>2023</v>
      </c>
      <c r="O617" s="16">
        <v>2025</v>
      </c>
      <c r="P617" s="114" t="s">
        <v>564</v>
      </c>
      <c r="Q617" s="114" t="s">
        <v>710</v>
      </c>
      <c r="R617" s="17">
        <f t="shared" si="31"/>
        <v>2040</v>
      </c>
      <c r="S617" s="16" t="s">
        <v>63</v>
      </c>
      <c r="T617" s="16"/>
      <c r="U617" s="17">
        <f t="shared" si="33"/>
        <v>2040</v>
      </c>
      <c r="V617" s="400"/>
      <c r="W617" s="400"/>
      <c r="X617" s="400"/>
      <c r="Y617" s="400"/>
    </row>
    <row r="618" spans="1:25" s="2" customFormat="1" ht="30.2" customHeight="1" x14ac:dyDescent="0.2">
      <c r="A618" s="407"/>
      <c r="B618" s="407"/>
      <c r="C618" s="407" t="s">
        <v>572</v>
      </c>
      <c r="D618" s="407" t="s">
        <v>983</v>
      </c>
      <c r="E618" s="348"/>
      <c r="F618" s="66" t="s">
        <v>709</v>
      </c>
      <c r="G618" s="66">
        <v>5.5</v>
      </c>
      <c r="H618" s="407"/>
      <c r="I618" s="407"/>
      <c r="J618" s="126">
        <v>0.2</v>
      </c>
      <c r="K618" s="117">
        <v>60.3</v>
      </c>
      <c r="L618" s="117">
        <v>8.74</v>
      </c>
      <c r="M618" s="117">
        <v>2015</v>
      </c>
      <c r="N618" s="16">
        <v>2023</v>
      </c>
      <c r="O618" s="16">
        <v>2025</v>
      </c>
      <c r="P618" s="114" t="s">
        <v>564</v>
      </c>
      <c r="Q618" s="114" t="s">
        <v>710</v>
      </c>
      <c r="R618" s="17">
        <f t="shared" si="31"/>
        <v>2040</v>
      </c>
      <c r="S618" s="16" t="s">
        <v>63</v>
      </c>
      <c r="T618" s="16"/>
      <c r="U618" s="17">
        <f t="shared" si="33"/>
        <v>2040</v>
      </c>
      <c r="V618" s="400"/>
      <c r="W618" s="400"/>
      <c r="X618" s="400"/>
      <c r="Y618" s="400"/>
    </row>
    <row r="619" spans="1:25" s="2" customFormat="1" ht="30.2" customHeight="1" x14ac:dyDescent="0.2">
      <c r="A619" s="407"/>
      <c r="B619" s="407"/>
      <c r="C619" s="407"/>
      <c r="D619" s="407"/>
      <c r="E619" s="348"/>
      <c r="F619" s="66" t="s">
        <v>709</v>
      </c>
      <c r="G619" s="66">
        <v>5.5</v>
      </c>
      <c r="H619" s="407"/>
      <c r="I619" s="407"/>
      <c r="J619" s="126">
        <v>0.5</v>
      </c>
      <c r="K619" s="117">
        <v>33.4</v>
      </c>
      <c r="L619" s="117">
        <v>6.35</v>
      </c>
      <c r="M619" s="117">
        <v>2015</v>
      </c>
      <c r="N619" s="16">
        <v>2023</v>
      </c>
      <c r="O619" s="16">
        <v>2025</v>
      </c>
      <c r="P619" s="114" t="s">
        <v>564</v>
      </c>
      <c r="Q619" s="114" t="s">
        <v>710</v>
      </c>
      <c r="R619" s="17">
        <f t="shared" si="31"/>
        <v>2040</v>
      </c>
      <c r="S619" s="16" t="s">
        <v>63</v>
      </c>
      <c r="T619" s="16"/>
      <c r="U619" s="17">
        <f t="shared" si="33"/>
        <v>2040</v>
      </c>
      <c r="V619" s="400"/>
      <c r="W619" s="400"/>
      <c r="X619" s="400"/>
      <c r="Y619" s="400"/>
    </row>
    <row r="620" spans="1:25" s="2" customFormat="1" ht="30.2" customHeight="1" x14ac:dyDescent="0.2">
      <c r="A620" s="407">
        <v>63</v>
      </c>
      <c r="B620" s="407" t="s">
        <v>984</v>
      </c>
      <c r="C620" s="66" t="s">
        <v>566</v>
      </c>
      <c r="D620" s="66" t="s">
        <v>809</v>
      </c>
      <c r="E620" s="348" t="s">
        <v>808</v>
      </c>
      <c r="F620" s="66" t="s">
        <v>62</v>
      </c>
      <c r="G620" s="66">
        <v>0.6</v>
      </c>
      <c r="H620" s="407">
        <v>0.13</v>
      </c>
      <c r="I620" s="407">
        <v>181</v>
      </c>
      <c r="J620" s="126" t="s">
        <v>32</v>
      </c>
      <c r="K620" s="117">
        <v>57</v>
      </c>
      <c r="L620" s="117">
        <v>6</v>
      </c>
      <c r="M620" s="117">
        <v>2015</v>
      </c>
      <c r="N620" s="16">
        <v>2023</v>
      </c>
      <c r="O620" s="16">
        <v>2025</v>
      </c>
      <c r="P620" s="114" t="s">
        <v>564</v>
      </c>
      <c r="Q620" s="66" t="s">
        <v>257</v>
      </c>
      <c r="R620" s="17">
        <f t="shared" si="31"/>
        <v>2040</v>
      </c>
      <c r="S620" s="16" t="s">
        <v>63</v>
      </c>
      <c r="T620" s="16"/>
      <c r="U620" s="17">
        <f t="shared" si="33"/>
        <v>2040</v>
      </c>
      <c r="V620" s="400">
        <v>1</v>
      </c>
      <c r="W620" s="400">
        <v>1</v>
      </c>
      <c r="X620" s="400">
        <v>2</v>
      </c>
      <c r="Y620" s="400" t="s">
        <v>7003</v>
      </c>
    </row>
    <row r="621" spans="1:25" s="2" customFormat="1" ht="30.2" customHeight="1" x14ac:dyDescent="0.2">
      <c r="A621" s="407"/>
      <c r="B621" s="407"/>
      <c r="C621" s="66" t="s">
        <v>566</v>
      </c>
      <c r="D621" s="66" t="s">
        <v>985</v>
      </c>
      <c r="E621" s="348"/>
      <c r="F621" s="66" t="s">
        <v>62</v>
      </c>
      <c r="G621" s="66">
        <v>0.6</v>
      </c>
      <c r="H621" s="407"/>
      <c r="I621" s="407"/>
      <c r="J621" s="126" t="s">
        <v>32</v>
      </c>
      <c r="K621" s="117">
        <v>57</v>
      </c>
      <c r="L621" s="117">
        <v>6</v>
      </c>
      <c r="M621" s="117">
        <v>2015</v>
      </c>
      <c r="N621" s="16">
        <v>2023</v>
      </c>
      <c r="O621" s="16">
        <v>2025</v>
      </c>
      <c r="P621" s="114" t="s">
        <v>564</v>
      </c>
      <c r="Q621" s="66" t="s">
        <v>257</v>
      </c>
      <c r="R621" s="17">
        <f t="shared" si="31"/>
        <v>2040</v>
      </c>
      <c r="S621" s="16" t="s">
        <v>63</v>
      </c>
      <c r="T621" s="16"/>
      <c r="U621" s="17">
        <f t="shared" si="33"/>
        <v>2040</v>
      </c>
      <c r="V621" s="400"/>
      <c r="W621" s="400"/>
      <c r="X621" s="400"/>
      <c r="Y621" s="400"/>
    </row>
    <row r="622" spans="1:25" s="2" customFormat="1" ht="30.2" customHeight="1" x14ac:dyDescent="0.2">
      <c r="A622" s="407"/>
      <c r="B622" s="407"/>
      <c r="C622" s="66" t="s">
        <v>566</v>
      </c>
      <c r="D622" s="66" t="s">
        <v>986</v>
      </c>
      <c r="E622" s="348"/>
      <c r="F622" s="66" t="s">
        <v>62</v>
      </c>
      <c r="G622" s="66">
        <v>0.6</v>
      </c>
      <c r="H622" s="407"/>
      <c r="I622" s="407"/>
      <c r="J622" s="126" t="s">
        <v>32</v>
      </c>
      <c r="K622" s="117">
        <v>57</v>
      </c>
      <c r="L622" s="117">
        <v>6</v>
      </c>
      <c r="M622" s="117">
        <v>2015</v>
      </c>
      <c r="N622" s="16">
        <v>2023</v>
      </c>
      <c r="O622" s="16">
        <v>2025</v>
      </c>
      <c r="P622" s="114" t="s">
        <v>564</v>
      </c>
      <c r="Q622" s="66" t="s">
        <v>257</v>
      </c>
      <c r="R622" s="17">
        <f t="shared" si="31"/>
        <v>2040</v>
      </c>
      <c r="S622" s="16" t="s">
        <v>63</v>
      </c>
      <c r="T622" s="16"/>
      <c r="U622" s="17">
        <f t="shared" si="33"/>
        <v>2040</v>
      </c>
      <c r="V622" s="400"/>
      <c r="W622" s="400"/>
      <c r="X622" s="400"/>
      <c r="Y622" s="400"/>
    </row>
    <row r="623" spans="1:25" s="2" customFormat="1" ht="30.2" customHeight="1" x14ac:dyDescent="0.2">
      <c r="A623" s="407">
        <v>64</v>
      </c>
      <c r="B623" s="407" t="s">
        <v>987</v>
      </c>
      <c r="C623" s="66" t="s">
        <v>566</v>
      </c>
      <c r="D623" s="66" t="s">
        <v>988</v>
      </c>
      <c r="E623" s="348" t="s">
        <v>930</v>
      </c>
      <c r="F623" s="69" t="s">
        <v>134</v>
      </c>
      <c r="G623" s="66">
        <v>5.4</v>
      </c>
      <c r="H623" s="407">
        <v>4.5999999999999996</v>
      </c>
      <c r="I623" s="407">
        <v>51</v>
      </c>
      <c r="J623" s="126">
        <v>0.7</v>
      </c>
      <c r="K623" s="117">
        <v>33.4</v>
      </c>
      <c r="L623" s="117">
        <v>3.38</v>
      </c>
      <c r="M623" s="117">
        <v>2015</v>
      </c>
      <c r="N623" s="16">
        <v>2021</v>
      </c>
      <c r="O623" s="16">
        <v>2025</v>
      </c>
      <c r="P623" s="114" t="s">
        <v>564</v>
      </c>
      <c r="Q623" s="114" t="s">
        <v>794</v>
      </c>
      <c r="R623" s="17">
        <f t="shared" si="31"/>
        <v>2040</v>
      </c>
      <c r="S623" s="16" t="s">
        <v>63</v>
      </c>
      <c r="T623" s="16"/>
      <c r="U623" s="17">
        <f t="shared" si="33"/>
        <v>2040</v>
      </c>
      <c r="V623" s="400">
        <v>20</v>
      </c>
      <c r="W623" s="400">
        <v>36</v>
      </c>
      <c r="X623" s="400">
        <v>56</v>
      </c>
      <c r="Y623" s="400" t="s">
        <v>7003</v>
      </c>
    </row>
    <row r="624" spans="1:25" s="2" customFormat="1" ht="30.2" customHeight="1" x14ac:dyDescent="0.2">
      <c r="A624" s="407"/>
      <c r="B624" s="407"/>
      <c r="C624" s="66" t="s">
        <v>566</v>
      </c>
      <c r="D624" s="66" t="s">
        <v>989</v>
      </c>
      <c r="E624" s="348"/>
      <c r="F624" s="69" t="s">
        <v>134</v>
      </c>
      <c r="G624" s="66">
        <v>5.4</v>
      </c>
      <c r="H624" s="407"/>
      <c r="I624" s="407"/>
      <c r="J624" s="126">
        <v>0.2</v>
      </c>
      <c r="K624" s="117">
        <v>33.4</v>
      </c>
      <c r="L624" s="117">
        <v>3.38</v>
      </c>
      <c r="M624" s="117">
        <v>2015</v>
      </c>
      <c r="N624" s="16">
        <v>2021</v>
      </c>
      <c r="O624" s="16">
        <v>2025</v>
      </c>
      <c r="P624" s="114" t="s">
        <v>564</v>
      </c>
      <c r="Q624" s="114" t="s">
        <v>794</v>
      </c>
      <c r="R624" s="17">
        <f t="shared" si="31"/>
        <v>2040</v>
      </c>
      <c r="S624" s="16" t="s">
        <v>63</v>
      </c>
      <c r="T624" s="16"/>
      <c r="U624" s="17">
        <f t="shared" si="33"/>
        <v>2040</v>
      </c>
      <c r="V624" s="400"/>
      <c r="W624" s="400"/>
      <c r="X624" s="400"/>
      <c r="Y624" s="400"/>
    </row>
    <row r="625" spans="1:25" s="2" customFormat="1" ht="30.2" customHeight="1" x14ac:dyDescent="0.2">
      <c r="A625" s="407">
        <v>65</v>
      </c>
      <c r="B625" s="407" t="s">
        <v>990</v>
      </c>
      <c r="C625" s="66" t="s">
        <v>568</v>
      </c>
      <c r="D625" s="66" t="s">
        <v>991</v>
      </c>
      <c r="E625" s="348" t="s">
        <v>930</v>
      </c>
      <c r="F625" s="69" t="s">
        <v>134</v>
      </c>
      <c r="G625" s="66">
        <v>5.4</v>
      </c>
      <c r="H625" s="407">
        <v>4.5999999999999996</v>
      </c>
      <c r="I625" s="407">
        <v>47</v>
      </c>
      <c r="J625" s="126">
        <v>0.1</v>
      </c>
      <c r="K625" s="117">
        <v>33.4</v>
      </c>
      <c r="L625" s="117">
        <v>3.38</v>
      </c>
      <c r="M625" s="117">
        <v>2015</v>
      </c>
      <c r="N625" s="16">
        <v>2023</v>
      </c>
      <c r="O625" s="16">
        <v>2025</v>
      </c>
      <c r="P625" s="114" t="s">
        <v>564</v>
      </c>
      <c r="Q625" s="114" t="s">
        <v>794</v>
      </c>
      <c r="R625" s="17">
        <f t="shared" si="31"/>
        <v>2040</v>
      </c>
      <c r="S625" s="16" t="s">
        <v>63</v>
      </c>
      <c r="T625" s="16"/>
      <c r="U625" s="17">
        <f t="shared" si="33"/>
        <v>2040</v>
      </c>
      <c r="V625" s="400">
        <v>4</v>
      </c>
      <c r="W625" s="400"/>
      <c r="X625" s="400">
        <v>4</v>
      </c>
      <c r="Y625" s="400" t="s">
        <v>7003</v>
      </c>
    </row>
    <row r="626" spans="1:25" s="2" customFormat="1" ht="30.2" customHeight="1" x14ac:dyDescent="0.2">
      <c r="A626" s="407"/>
      <c r="B626" s="407"/>
      <c r="C626" s="66" t="s">
        <v>568</v>
      </c>
      <c r="D626" s="66" t="s">
        <v>992</v>
      </c>
      <c r="E626" s="348"/>
      <c r="F626" s="69" t="s">
        <v>134</v>
      </c>
      <c r="G626" s="66">
        <v>5.4</v>
      </c>
      <c r="H626" s="407"/>
      <c r="I626" s="407"/>
      <c r="J626" s="126" t="s">
        <v>32</v>
      </c>
      <c r="K626" s="117">
        <v>60</v>
      </c>
      <c r="L626" s="117">
        <v>3.91</v>
      </c>
      <c r="M626" s="117">
        <v>2015</v>
      </c>
      <c r="N626" s="16">
        <v>2023</v>
      </c>
      <c r="O626" s="16">
        <v>2025</v>
      </c>
      <c r="P626" s="114" t="s">
        <v>564</v>
      </c>
      <c r="Q626" s="114" t="s">
        <v>794</v>
      </c>
      <c r="R626" s="17">
        <f t="shared" si="31"/>
        <v>2040</v>
      </c>
      <c r="S626" s="16" t="s">
        <v>63</v>
      </c>
      <c r="T626" s="16"/>
      <c r="U626" s="17">
        <f t="shared" si="33"/>
        <v>2040</v>
      </c>
      <c r="V626" s="400"/>
      <c r="W626" s="400"/>
      <c r="X626" s="400"/>
      <c r="Y626" s="400"/>
    </row>
    <row r="627" spans="1:25" s="2" customFormat="1" ht="30.2" customHeight="1" x14ac:dyDescent="0.2">
      <c r="A627" s="407"/>
      <c r="B627" s="407"/>
      <c r="C627" s="66" t="s">
        <v>568</v>
      </c>
      <c r="D627" s="66" t="s">
        <v>993</v>
      </c>
      <c r="E627" s="348"/>
      <c r="F627" s="69" t="s">
        <v>134</v>
      </c>
      <c r="G627" s="66">
        <v>5.4</v>
      </c>
      <c r="H627" s="407"/>
      <c r="I627" s="407"/>
      <c r="J627" s="126">
        <v>0.4</v>
      </c>
      <c r="K627" s="117">
        <v>60.3</v>
      </c>
      <c r="L627" s="117">
        <v>3.91</v>
      </c>
      <c r="M627" s="117">
        <v>2015</v>
      </c>
      <c r="N627" s="16">
        <v>2023</v>
      </c>
      <c r="O627" s="16">
        <v>2025</v>
      </c>
      <c r="P627" s="114" t="s">
        <v>564</v>
      </c>
      <c r="Q627" s="114" t="s">
        <v>794</v>
      </c>
      <c r="R627" s="17">
        <f t="shared" si="31"/>
        <v>2040</v>
      </c>
      <c r="S627" s="16" t="s">
        <v>63</v>
      </c>
      <c r="T627" s="16"/>
      <c r="U627" s="17">
        <f t="shared" si="33"/>
        <v>2040</v>
      </c>
      <c r="V627" s="400"/>
      <c r="W627" s="400"/>
      <c r="X627" s="400"/>
      <c r="Y627" s="400"/>
    </row>
    <row r="628" spans="1:25" s="2" customFormat="1" ht="30.2" customHeight="1" x14ac:dyDescent="0.2">
      <c r="A628" s="331">
        <v>66</v>
      </c>
      <c r="B628" s="331" t="s">
        <v>995</v>
      </c>
      <c r="C628" s="337" t="s">
        <v>996</v>
      </c>
      <c r="D628" s="337" t="s">
        <v>997</v>
      </c>
      <c r="E628" s="337" t="s">
        <v>578</v>
      </c>
      <c r="F628" s="62" t="s">
        <v>88</v>
      </c>
      <c r="G628" s="337"/>
      <c r="H628" s="337" t="s">
        <v>131</v>
      </c>
      <c r="I628" s="426" t="s">
        <v>998</v>
      </c>
      <c r="J628" s="62">
        <v>21.4</v>
      </c>
      <c r="K628" s="63">
        <v>57</v>
      </c>
      <c r="L628" s="62">
        <v>5</v>
      </c>
      <c r="M628" s="62">
        <v>2016</v>
      </c>
      <c r="N628" s="16">
        <v>2023</v>
      </c>
      <c r="O628" s="16">
        <v>2025</v>
      </c>
      <c r="P628" s="72" t="s">
        <v>252</v>
      </c>
      <c r="Q628" s="72" t="s">
        <v>257</v>
      </c>
      <c r="R628" s="17">
        <f t="shared" si="31"/>
        <v>2036</v>
      </c>
      <c r="S628" s="16" t="s">
        <v>63</v>
      </c>
      <c r="T628" s="16"/>
      <c r="U628" s="17">
        <f t="shared" ref="U628:U657" si="34">IFERROR(IF(S628="",R628,S628+T628),R628)</f>
        <v>2036</v>
      </c>
      <c r="V628" s="401">
        <v>32</v>
      </c>
      <c r="W628" s="401">
        <v>4</v>
      </c>
      <c r="X628" s="401">
        <v>36</v>
      </c>
      <c r="Y628" s="401" t="s">
        <v>7003</v>
      </c>
    </row>
    <row r="629" spans="1:25" s="2" customFormat="1" ht="30.2" customHeight="1" x14ac:dyDescent="0.2">
      <c r="A629" s="331"/>
      <c r="B629" s="331"/>
      <c r="C629" s="337"/>
      <c r="D629" s="337"/>
      <c r="E629" s="337"/>
      <c r="F629" s="62" t="s">
        <v>88</v>
      </c>
      <c r="G629" s="337"/>
      <c r="H629" s="337"/>
      <c r="I629" s="426"/>
      <c r="J629" s="62">
        <v>29.8</v>
      </c>
      <c r="K629" s="63">
        <v>32</v>
      </c>
      <c r="L629" s="62">
        <v>4</v>
      </c>
      <c r="M629" s="62">
        <v>2016</v>
      </c>
      <c r="N629" s="16">
        <v>2023</v>
      </c>
      <c r="O629" s="16">
        <v>2025</v>
      </c>
      <c r="P629" s="72" t="s">
        <v>252</v>
      </c>
      <c r="Q629" s="72" t="s">
        <v>257</v>
      </c>
      <c r="R629" s="17">
        <f t="shared" si="31"/>
        <v>2036</v>
      </c>
      <c r="S629" s="16" t="s">
        <v>63</v>
      </c>
      <c r="T629" s="16"/>
      <c r="U629" s="17">
        <f t="shared" si="34"/>
        <v>2036</v>
      </c>
      <c r="V629" s="401"/>
      <c r="W629" s="401"/>
      <c r="X629" s="401"/>
      <c r="Y629" s="401"/>
    </row>
    <row r="630" spans="1:25" s="2" customFormat="1" ht="30.2" customHeight="1" x14ac:dyDescent="0.2">
      <c r="A630" s="331"/>
      <c r="B630" s="331"/>
      <c r="C630" s="337"/>
      <c r="D630" s="337" t="s">
        <v>999</v>
      </c>
      <c r="E630" s="337"/>
      <c r="F630" s="62" t="s">
        <v>88</v>
      </c>
      <c r="G630" s="337"/>
      <c r="H630" s="337" t="s">
        <v>131</v>
      </c>
      <c r="I630" s="426" t="s">
        <v>998</v>
      </c>
      <c r="J630" s="62">
        <v>18.100000000000001</v>
      </c>
      <c r="K630" s="63">
        <v>57</v>
      </c>
      <c r="L630" s="62">
        <v>5</v>
      </c>
      <c r="M630" s="62">
        <v>2016</v>
      </c>
      <c r="N630" s="16">
        <v>2023</v>
      </c>
      <c r="O630" s="16">
        <v>2025</v>
      </c>
      <c r="P630" s="72" t="s">
        <v>252</v>
      </c>
      <c r="Q630" s="72" t="s">
        <v>257</v>
      </c>
      <c r="R630" s="17">
        <f t="shared" si="31"/>
        <v>2036</v>
      </c>
      <c r="S630" s="16" t="s">
        <v>63</v>
      </c>
      <c r="T630" s="16"/>
      <c r="U630" s="17">
        <f t="shared" si="34"/>
        <v>2036</v>
      </c>
      <c r="V630" s="401"/>
      <c r="W630" s="401"/>
      <c r="X630" s="401"/>
      <c r="Y630" s="401"/>
    </row>
    <row r="631" spans="1:25" s="2" customFormat="1" ht="30.2" customHeight="1" x14ac:dyDescent="0.2">
      <c r="A631" s="331"/>
      <c r="B631" s="331"/>
      <c r="C631" s="337"/>
      <c r="D631" s="337"/>
      <c r="E631" s="337"/>
      <c r="F631" s="62" t="s">
        <v>88</v>
      </c>
      <c r="G631" s="337"/>
      <c r="H631" s="337"/>
      <c r="I631" s="426"/>
      <c r="J631" s="62">
        <v>29.9</v>
      </c>
      <c r="K631" s="63">
        <v>32</v>
      </c>
      <c r="L631" s="62">
        <v>4</v>
      </c>
      <c r="M631" s="62">
        <v>2016</v>
      </c>
      <c r="N631" s="16">
        <v>2023</v>
      </c>
      <c r="O631" s="16">
        <v>2025</v>
      </c>
      <c r="P631" s="72" t="s">
        <v>252</v>
      </c>
      <c r="Q631" s="72" t="s">
        <v>257</v>
      </c>
      <c r="R631" s="17">
        <f t="shared" si="31"/>
        <v>2036</v>
      </c>
      <c r="S631" s="16" t="s">
        <v>63</v>
      </c>
      <c r="T631" s="16"/>
      <c r="U631" s="17">
        <f t="shared" si="34"/>
        <v>2036</v>
      </c>
      <c r="V631" s="401"/>
      <c r="W631" s="401"/>
      <c r="X631" s="401"/>
      <c r="Y631" s="401"/>
    </row>
    <row r="632" spans="1:25" s="2" customFormat="1" ht="30.2" customHeight="1" x14ac:dyDescent="0.2">
      <c r="A632" s="331"/>
      <c r="B632" s="331"/>
      <c r="C632" s="337"/>
      <c r="D632" s="62" t="s">
        <v>1000</v>
      </c>
      <c r="E632" s="337"/>
      <c r="F632" s="62" t="s">
        <v>88</v>
      </c>
      <c r="G632" s="62"/>
      <c r="H632" s="62" t="s">
        <v>131</v>
      </c>
      <c r="I632" s="64" t="s">
        <v>998</v>
      </c>
      <c r="J632" s="62">
        <v>5.8</v>
      </c>
      <c r="K632" s="63" t="s">
        <v>1001</v>
      </c>
      <c r="L632" s="62">
        <v>4</v>
      </c>
      <c r="M632" s="62">
        <v>2016</v>
      </c>
      <c r="N632" s="16">
        <v>2023</v>
      </c>
      <c r="O632" s="16">
        <v>2025</v>
      </c>
      <c r="P632" s="72" t="s">
        <v>252</v>
      </c>
      <c r="Q632" s="72" t="s">
        <v>257</v>
      </c>
      <c r="R632" s="17">
        <f t="shared" si="31"/>
        <v>2036</v>
      </c>
      <c r="S632" s="16" t="s">
        <v>63</v>
      </c>
      <c r="T632" s="16"/>
      <c r="U632" s="17">
        <f t="shared" si="34"/>
        <v>2036</v>
      </c>
      <c r="V632" s="401"/>
      <c r="W632" s="401"/>
      <c r="X632" s="401"/>
      <c r="Y632" s="401"/>
    </row>
    <row r="633" spans="1:25" s="2" customFormat="1" ht="30.2" customHeight="1" x14ac:dyDescent="0.2">
      <c r="A633" s="331"/>
      <c r="B633" s="331"/>
      <c r="C633" s="337"/>
      <c r="D633" s="62" t="s">
        <v>1002</v>
      </c>
      <c r="E633" s="337"/>
      <c r="F633" s="62" t="s">
        <v>88</v>
      </c>
      <c r="G633" s="62"/>
      <c r="H633" s="62" t="s">
        <v>131</v>
      </c>
      <c r="I633" s="64" t="s">
        <v>998</v>
      </c>
      <c r="J633" s="62">
        <v>18.2</v>
      </c>
      <c r="K633" s="63">
        <v>159</v>
      </c>
      <c r="L633" s="62">
        <v>6</v>
      </c>
      <c r="M633" s="62">
        <v>2016</v>
      </c>
      <c r="N633" s="16">
        <v>2023</v>
      </c>
      <c r="O633" s="16">
        <v>2025</v>
      </c>
      <c r="P633" s="72" t="s">
        <v>252</v>
      </c>
      <c r="Q633" s="72" t="s">
        <v>257</v>
      </c>
      <c r="R633" s="17">
        <f t="shared" si="31"/>
        <v>2036</v>
      </c>
      <c r="S633" s="16" t="s">
        <v>63</v>
      </c>
      <c r="T633" s="16"/>
      <c r="U633" s="17">
        <f t="shared" si="34"/>
        <v>2036</v>
      </c>
      <c r="V633" s="401"/>
      <c r="W633" s="401"/>
      <c r="X633" s="401"/>
      <c r="Y633" s="401"/>
    </row>
    <row r="634" spans="1:25" s="2" customFormat="1" ht="30.2" customHeight="1" x14ac:dyDescent="0.2">
      <c r="A634" s="331"/>
      <c r="B634" s="331"/>
      <c r="C634" s="337"/>
      <c r="D634" s="62" t="s">
        <v>1003</v>
      </c>
      <c r="E634" s="337"/>
      <c r="F634" s="62" t="s">
        <v>88</v>
      </c>
      <c r="G634" s="62"/>
      <c r="H634" s="62" t="s">
        <v>131</v>
      </c>
      <c r="I634" s="64" t="s">
        <v>998</v>
      </c>
      <c r="J634" s="62">
        <v>12.5</v>
      </c>
      <c r="K634" s="63">
        <v>159</v>
      </c>
      <c r="L634" s="62">
        <v>6</v>
      </c>
      <c r="M634" s="62">
        <v>2016</v>
      </c>
      <c r="N634" s="16">
        <v>2023</v>
      </c>
      <c r="O634" s="16">
        <v>2025</v>
      </c>
      <c r="P634" s="72" t="s">
        <v>252</v>
      </c>
      <c r="Q634" s="72" t="s">
        <v>257</v>
      </c>
      <c r="R634" s="17">
        <f t="shared" si="31"/>
        <v>2036</v>
      </c>
      <c r="S634" s="16" t="s">
        <v>63</v>
      </c>
      <c r="T634" s="16"/>
      <c r="U634" s="17">
        <f t="shared" si="34"/>
        <v>2036</v>
      </c>
      <c r="V634" s="401"/>
      <c r="W634" s="401"/>
      <c r="X634" s="401"/>
      <c r="Y634" s="401"/>
    </row>
    <row r="635" spans="1:25" s="2" customFormat="1" ht="30.2" customHeight="1" x14ac:dyDescent="0.2">
      <c r="A635" s="331"/>
      <c r="B635" s="331"/>
      <c r="C635" s="337"/>
      <c r="D635" s="62" t="s">
        <v>1004</v>
      </c>
      <c r="E635" s="337"/>
      <c r="F635" s="62" t="s">
        <v>88</v>
      </c>
      <c r="G635" s="62"/>
      <c r="H635" s="62" t="s">
        <v>131</v>
      </c>
      <c r="I635" s="64" t="s">
        <v>998</v>
      </c>
      <c r="J635" s="62">
        <v>5.0999999999999996</v>
      </c>
      <c r="K635" s="63">
        <v>89</v>
      </c>
      <c r="L635" s="62">
        <v>5</v>
      </c>
      <c r="M635" s="62">
        <v>2016</v>
      </c>
      <c r="N635" s="16">
        <v>2023</v>
      </c>
      <c r="O635" s="16">
        <v>2025</v>
      </c>
      <c r="P635" s="72" t="s">
        <v>252</v>
      </c>
      <c r="Q635" s="72" t="s">
        <v>257</v>
      </c>
      <c r="R635" s="17">
        <f t="shared" si="31"/>
        <v>2036</v>
      </c>
      <c r="S635" s="16" t="s">
        <v>63</v>
      </c>
      <c r="T635" s="16"/>
      <c r="U635" s="17">
        <f t="shared" si="34"/>
        <v>2036</v>
      </c>
      <c r="V635" s="401"/>
      <c r="W635" s="401"/>
      <c r="X635" s="401"/>
      <c r="Y635" s="401"/>
    </row>
    <row r="636" spans="1:25" s="2" customFormat="1" ht="30.2" customHeight="1" x14ac:dyDescent="0.2">
      <c r="A636" s="331"/>
      <c r="B636" s="331"/>
      <c r="C636" s="337"/>
      <c r="D636" s="62" t="s">
        <v>1005</v>
      </c>
      <c r="E636" s="337"/>
      <c r="F636" s="62" t="s">
        <v>88</v>
      </c>
      <c r="G636" s="62"/>
      <c r="H636" s="62" t="s">
        <v>131</v>
      </c>
      <c r="I636" s="64" t="s">
        <v>998</v>
      </c>
      <c r="J636" s="62">
        <v>3.7</v>
      </c>
      <c r="K636" s="63">
        <v>32</v>
      </c>
      <c r="L636" s="62">
        <v>4</v>
      </c>
      <c r="M636" s="62">
        <v>2016</v>
      </c>
      <c r="N636" s="16">
        <v>2023</v>
      </c>
      <c r="O636" s="16">
        <v>2025</v>
      </c>
      <c r="P636" s="72" t="s">
        <v>252</v>
      </c>
      <c r="Q636" s="72" t="s">
        <v>257</v>
      </c>
      <c r="R636" s="17">
        <f t="shared" si="31"/>
        <v>2036</v>
      </c>
      <c r="S636" s="16" t="s">
        <v>63</v>
      </c>
      <c r="T636" s="16"/>
      <c r="U636" s="17">
        <f t="shared" si="34"/>
        <v>2036</v>
      </c>
      <c r="V636" s="401"/>
      <c r="W636" s="401"/>
      <c r="X636" s="401"/>
      <c r="Y636" s="401"/>
    </row>
    <row r="637" spans="1:25" s="23" customFormat="1" ht="30.2" customHeight="1" x14ac:dyDescent="0.2">
      <c r="A637" s="331">
        <v>67</v>
      </c>
      <c r="B637" s="331" t="s">
        <v>1006</v>
      </c>
      <c r="C637" s="331" t="s">
        <v>1007</v>
      </c>
      <c r="D637" s="257" t="s">
        <v>1008</v>
      </c>
      <c r="E637" s="331" t="s">
        <v>584</v>
      </c>
      <c r="F637" s="257" t="s">
        <v>64</v>
      </c>
      <c r="G637" s="257">
        <v>1.1299999999999999</v>
      </c>
      <c r="H637" s="257">
        <v>0.1</v>
      </c>
      <c r="I637" s="263" t="s">
        <v>1009</v>
      </c>
      <c r="J637" s="257">
        <v>6.2</v>
      </c>
      <c r="K637" s="265">
        <v>159</v>
      </c>
      <c r="L637" s="257">
        <v>6</v>
      </c>
      <c r="M637" s="257">
        <v>2016</v>
      </c>
      <c r="N637" s="257">
        <v>2022</v>
      </c>
      <c r="O637" s="257">
        <v>2025</v>
      </c>
      <c r="P637" s="263" t="s">
        <v>252</v>
      </c>
      <c r="Q637" s="263" t="s">
        <v>257</v>
      </c>
      <c r="R637" s="17">
        <f t="shared" si="31"/>
        <v>2036</v>
      </c>
      <c r="S637" s="257" t="s">
        <v>63</v>
      </c>
      <c r="T637" s="257"/>
      <c r="U637" s="17">
        <f t="shared" si="34"/>
        <v>2036</v>
      </c>
      <c r="V637" s="401">
        <v>17</v>
      </c>
      <c r="W637" s="401"/>
      <c r="X637" s="401">
        <v>17</v>
      </c>
      <c r="Y637" s="401" t="s">
        <v>7003</v>
      </c>
    </row>
    <row r="638" spans="1:25" s="23" customFormat="1" ht="30.2" customHeight="1" x14ac:dyDescent="0.2">
      <c r="A638" s="331"/>
      <c r="B638" s="331"/>
      <c r="C638" s="331"/>
      <c r="D638" s="331" t="s">
        <v>1010</v>
      </c>
      <c r="E638" s="331"/>
      <c r="F638" s="257" t="s">
        <v>64</v>
      </c>
      <c r="G638" s="331">
        <v>1.1299999999999999</v>
      </c>
      <c r="H638" s="331">
        <v>0.1</v>
      </c>
      <c r="I638" s="412" t="s">
        <v>1009</v>
      </c>
      <c r="J638" s="257">
        <v>7</v>
      </c>
      <c r="K638" s="265">
        <v>108</v>
      </c>
      <c r="L638" s="257">
        <v>5</v>
      </c>
      <c r="M638" s="257">
        <v>2016</v>
      </c>
      <c r="N638" s="257">
        <v>2022</v>
      </c>
      <c r="O638" s="257">
        <v>2025</v>
      </c>
      <c r="P638" s="263" t="s">
        <v>252</v>
      </c>
      <c r="Q638" s="263" t="s">
        <v>257</v>
      </c>
      <c r="R638" s="17">
        <f t="shared" si="31"/>
        <v>2036</v>
      </c>
      <c r="S638" s="257" t="s">
        <v>63</v>
      </c>
      <c r="T638" s="257"/>
      <c r="U638" s="17">
        <f t="shared" si="34"/>
        <v>2036</v>
      </c>
      <c r="V638" s="401"/>
      <c r="W638" s="401"/>
      <c r="X638" s="401"/>
      <c r="Y638" s="401"/>
    </row>
    <row r="639" spans="1:25" s="23" customFormat="1" ht="30.2" customHeight="1" x14ac:dyDescent="0.2">
      <c r="A639" s="331"/>
      <c r="B639" s="331"/>
      <c r="C639" s="331"/>
      <c r="D639" s="331"/>
      <c r="E639" s="331"/>
      <c r="F639" s="257" t="s">
        <v>64</v>
      </c>
      <c r="G639" s="331"/>
      <c r="H639" s="331"/>
      <c r="I639" s="412"/>
      <c r="J639" s="257">
        <v>6.8</v>
      </c>
      <c r="K639" s="265">
        <v>32</v>
      </c>
      <c r="L639" s="257">
        <v>4</v>
      </c>
      <c r="M639" s="257">
        <v>2016</v>
      </c>
      <c r="N639" s="257">
        <v>2022</v>
      </c>
      <c r="O639" s="257">
        <v>2025</v>
      </c>
      <c r="P639" s="263" t="s">
        <v>252</v>
      </c>
      <c r="Q639" s="263" t="s">
        <v>257</v>
      </c>
      <c r="R639" s="17">
        <f t="shared" si="31"/>
        <v>2036</v>
      </c>
      <c r="S639" s="257" t="s">
        <v>63</v>
      </c>
      <c r="T639" s="257"/>
      <c r="U639" s="17">
        <f t="shared" si="34"/>
        <v>2036</v>
      </c>
      <c r="V639" s="401"/>
      <c r="W639" s="401"/>
      <c r="X639" s="401"/>
      <c r="Y639" s="401"/>
    </row>
    <row r="640" spans="1:25" s="23" customFormat="1" ht="30.2" customHeight="1" x14ac:dyDescent="0.2">
      <c r="A640" s="331"/>
      <c r="B640" s="331"/>
      <c r="C640" s="331"/>
      <c r="D640" s="331" t="s">
        <v>1011</v>
      </c>
      <c r="E640" s="331"/>
      <c r="F640" s="257" t="s">
        <v>64</v>
      </c>
      <c r="G640" s="331">
        <v>1.1299999999999999</v>
      </c>
      <c r="H640" s="331">
        <v>0.1</v>
      </c>
      <c r="I640" s="412" t="s">
        <v>1009</v>
      </c>
      <c r="J640" s="257">
        <v>31.9</v>
      </c>
      <c r="K640" s="265">
        <v>159</v>
      </c>
      <c r="L640" s="257">
        <v>6</v>
      </c>
      <c r="M640" s="257">
        <v>2016</v>
      </c>
      <c r="N640" s="257">
        <v>2022</v>
      </c>
      <c r="O640" s="257">
        <v>2025</v>
      </c>
      <c r="P640" s="263" t="s">
        <v>252</v>
      </c>
      <c r="Q640" s="263" t="s">
        <v>257</v>
      </c>
      <c r="R640" s="17">
        <f t="shared" si="31"/>
        <v>2036</v>
      </c>
      <c r="S640" s="257" t="s">
        <v>63</v>
      </c>
      <c r="T640" s="257"/>
      <c r="U640" s="17">
        <f t="shared" si="34"/>
        <v>2036</v>
      </c>
      <c r="V640" s="401"/>
      <c r="W640" s="401"/>
      <c r="X640" s="401"/>
      <c r="Y640" s="401"/>
    </row>
    <row r="641" spans="1:25" s="23" customFormat="1" ht="30.2" customHeight="1" x14ac:dyDescent="0.2">
      <c r="A641" s="331"/>
      <c r="B641" s="331"/>
      <c r="C641" s="331"/>
      <c r="D641" s="331"/>
      <c r="E641" s="331"/>
      <c r="F641" s="257" t="s">
        <v>64</v>
      </c>
      <c r="G641" s="331"/>
      <c r="H641" s="331"/>
      <c r="I641" s="412"/>
      <c r="J641" s="257">
        <v>20.8</v>
      </c>
      <c r="K641" s="265">
        <v>108</v>
      </c>
      <c r="L641" s="257">
        <v>5</v>
      </c>
      <c r="M641" s="257">
        <v>2016</v>
      </c>
      <c r="N641" s="257">
        <v>2022</v>
      </c>
      <c r="O641" s="257">
        <v>2025</v>
      </c>
      <c r="P641" s="263" t="s">
        <v>252</v>
      </c>
      <c r="Q641" s="263" t="s">
        <v>257</v>
      </c>
      <c r="R641" s="17">
        <f t="shared" si="31"/>
        <v>2036</v>
      </c>
      <c r="S641" s="257" t="s">
        <v>63</v>
      </c>
      <c r="T641" s="257"/>
      <c r="U641" s="17">
        <f t="shared" si="34"/>
        <v>2036</v>
      </c>
      <c r="V641" s="401"/>
      <c r="W641" s="401"/>
      <c r="X641" s="401"/>
      <c r="Y641" s="401"/>
    </row>
    <row r="642" spans="1:25" s="23" customFormat="1" ht="30.2" customHeight="1" x14ac:dyDescent="0.2">
      <c r="A642" s="331"/>
      <c r="B642" s="331"/>
      <c r="C642" s="331"/>
      <c r="D642" s="331"/>
      <c r="E642" s="331"/>
      <c r="F642" s="257" t="s">
        <v>64</v>
      </c>
      <c r="G642" s="331"/>
      <c r="H642" s="331"/>
      <c r="I642" s="412"/>
      <c r="J642" s="257">
        <v>8.6</v>
      </c>
      <c r="K642" s="265">
        <v>32</v>
      </c>
      <c r="L642" s="257">
        <v>4</v>
      </c>
      <c r="M642" s="257">
        <v>2016</v>
      </c>
      <c r="N642" s="257">
        <v>2022</v>
      </c>
      <c r="O642" s="257">
        <v>2025</v>
      </c>
      <c r="P642" s="263" t="s">
        <v>252</v>
      </c>
      <c r="Q642" s="263" t="s">
        <v>257</v>
      </c>
      <c r="R642" s="17">
        <f t="shared" si="31"/>
        <v>2036</v>
      </c>
      <c r="S642" s="257" t="s">
        <v>63</v>
      </c>
      <c r="T642" s="257"/>
      <c r="U642" s="17">
        <f t="shared" si="34"/>
        <v>2036</v>
      </c>
      <c r="V642" s="401"/>
      <c r="W642" s="401"/>
      <c r="X642" s="401"/>
      <c r="Y642" s="401"/>
    </row>
    <row r="643" spans="1:25" s="23" customFormat="1" ht="30.2" customHeight="1" x14ac:dyDescent="0.2">
      <c r="A643" s="331"/>
      <c r="B643" s="331"/>
      <c r="C643" s="331"/>
      <c r="D643" s="257" t="s">
        <v>1012</v>
      </c>
      <c r="E643" s="331"/>
      <c r="F643" s="257" t="s">
        <v>64</v>
      </c>
      <c r="G643" s="257">
        <v>1.1299999999999999</v>
      </c>
      <c r="H643" s="257">
        <v>0.1</v>
      </c>
      <c r="I643" s="263" t="s">
        <v>1009</v>
      </c>
      <c r="J643" s="257">
        <v>3.3</v>
      </c>
      <c r="K643" s="265">
        <v>159</v>
      </c>
      <c r="L643" s="257">
        <v>6</v>
      </c>
      <c r="M643" s="257">
        <v>2016</v>
      </c>
      <c r="N643" s="257">
        <v>2022</v>
      </c>
      <c r="O643" s="257">
        <v>2025</v>
      </c>
      <c r="P643" s="263" t="s">
        <v>252</v>
      </c>
      <c r="Q643" s="263" t="s">
        <v>257</v>
      </c>
      <c r="R643" s="17">
        <f t="shared" si="31"/>
        <v>2036</v>
      </c>
      <c r="S643" s="257" t="s">
        <v>63</v>
      </c>
      <c r="T643" s="257"/>
      <c r="U643" s="17">
        <f t="shared" si="34"/>
        <v>2036</v>
      </c>
      <c r="V643" s="401"/>
      <c r="W643" s="401"/>
      <c r="X643" s="401"/>
      <c r="Y643" s="401"/>
    </row>
    <row r="644" spans="1:25" s="23" customFormat="1" ht="30.2" customHeight="1" x14ac:dyDescent="0.2">
      <c r="A644" s="331"/>
      <c r="B644" s="331"/>
      <c r="C644" s="331"/>
      <c r="D644" s="331" t="s">
        <v>1013</v>
      </c>
      <c r="E644" s="331"/>
      <c r="F644" s="257" t="s">
        <v>64</v>
      </c>
      <c r="G644" s="331">
        <v>1.1299999999999999</v>
      </c>
      <c r="H644" s="331">
        <v>0.1</v>
      </c>
      <c r="I644" s="412" t="s">
        <v>1009</v>
      </c>
      <c r="J644" s="257">
        <v>31.6</v>
      </c>
      <c r="K644" s="265">
        <v>57</v>
      </c>
      <c r="L644" s="257">
        <v>5</v>
      </c>
      <c r="M644" s="257">
        <v>2016</v>
      </c>
      <c r="N644" s="257">
        <v>2022</v>
      </c>
      <c r="O644" s="257">
        <v>2025</v>
      </c>
      <c r="P644" s="263" t="s">
        <v>252</v>
      </c>
      <c r="Q644" s="263" t="s">
        <v>257</v>
      </c>
      <c r="R644" s="17">
        <f t="shared" si="31"/>
        <v>2036</v>
      </c>
      <c r="S644" s="257" t="s">
        <v>63</v>
      </c>
      <c r="T644" s="257"/>
      <c r="U644" s="17">
        <f t="shared" si="34"/>
        <v>2036</v>
      </c>
      <c r="V644" s="401"/>
      <c r="W644" s="401"/>
      <c r="X644" s="401"/>
      <c r="Y644" s="401"/>
    </row>
    <row r="645" spans="1:25" s="23" customFormat="1" ht="30.2" customHeight="1" x14ac:dyDescent="0.2">
      <c r="A645" s="331"/>
      <c r="B645" s="331"/>
      <c r="C645" s="331"/>
      <c r="D645" s="331"/>
      <c r="E645" s="331"/>
      <c r="F645" s="257" t="s">
        <v>64</v>
      </c>
      <c r="G645" s="331"/>
      <c r="H645" s="331"/>
      <c r="I645" s="412"/>
      <c r="J645" s="257">
        <v>5.0999999999999996</v>
      </c>
      <c r="K645" s="265">
        <v>45</v>
      </c>
      <c r="L645" s="257">
        <v>5</v>
      </c>
      <c r="M645" s="257">
        <v>2016</v>
      </c>
      <c r="N645" s="257">
        <v>2022</v>
      </c>
      <c r="O645" s="257">
        <v>2025</v>
      </c>
      <c r="P645" s="263" t="s">
        <v>252</v>
      </c>
      <c r="Q645" s="263" t="s">
        <v>257</v>
      </c>
      <c r="R645" s="17">
        <f t="shared" si="31"/>
        <v>2036</v>
      </c>
      <c r="S645" s="257" t="s">
        <v>63</v>
      </c>
      <c r="T645" s="257"/>
      <c r="U645" s="17">
        <f t="shared" si="34"/>
        <v>2036</v>
      </c>
      <c r="V645" s="401"/>
      <c r="W645" s="401"/>
      <c r="X645" s="401"/>
      <c r="Y645" s="401"/>
    </row>
    <row r="646" spans="1:25" s="23" customFormat="1" ht="30.2" customHeight="1" x14ac:dyDescent="0.2">
      <c r="A646" s="331"/>
      <c r="B646" s="331"/>
      <c r="C646" s="331"/>
      <c r="D646" s="331"/>
      <c r="E646" s="331"/>
      <c r="F646" s="257" t="s">
        <v>64</v>
      </c>
      <c r="G646" s="331"/>
      <c r="H646" s="331"/>
      <c r="I646" s="412"/>
      <c r="J646" s="257">
        <v>2.2000000000000002</v>
      </c>
      <c r="K646" s="265">
        <v>32</v>
      </c>
      <c r="L646" s="257">
        <v>4</v>
      </c>
      <c r="M646" s="257">
        <v>2016</v>
      </c>
      <c r="N646" s="257">
        <v>2022</v>
      </c>
      <c r="O646" s="257">
        <v>2025</v>
      </c>
      <c r="P646" s="263" t="s">
        <v>252</v>
      </c>
      <c r="Q646" s="263" t="s">
        <v>257</v>
      </c>
      <c r="R646" s="17">
        <f t="shared" si="31"/>
        <v>2036</v>
      </c>
      <c r="S646" s="257" t="s">
        <v>63</v>
      </c>
      <c r="T646" s="257"/>
      <c r="U646" s="17">
        <f t="shared" si="34"/>
        <v>2036</v>
      </c>
      <c r="V646" s="401"/>
      <c r="W646" s="401"/>
      <c r="X646" s="401"/>
      <c r="Y646" s="401"/>
    </row>
    <row r="647" spans="1:25" s="23" customFormat="1" ht="30.2" customHeight="1" x14ac:dyDescent="0.2">
      <c r="A647" s="331"/>
      <c r="B647" s="331"/>
      <c r="C647" s="331"/>
      <c r="D647" s="257" t="s">
        <v>1014</v>
      </c>
      <c r="E647" s="331"/>
      <c r="F647" s="257" t="s">
        <v>64</v>
      </c>
      <c r="G647" s="257">
        <v>1.1299999999999999</v>
      </c>
      <c r="H647" s="257">
        <v>0.1</v>
      </c>
      <c r="I647" s="263" t="s">
        <v>1009</v>
      </c>
      <c r="J647" s="257">
        <v>12.2</v>
      </c>
      <c r="K647" s="265">
        <v>57</v>
      </c>
      <c r="L647" s="257">
        <v>5</v>
      </c>
      <c r="M647" s="257">
        <v>2016</v>
      </c>
      <c r="N647" s="257">
        <v>2022</v>
      </c>
      <c r="O647" s="257">
        <v>2025</v>
      </c>
      <c r="P647" s="263" t="s">
        <v>252</v>
      </c>
      <c r="Q647" s="263" t="s">
        <v>257</v>
      </c>
      <c r="R647" s="17">
        <f t="shared" si="31"/>
        <v>2036</v>
      </c>
      <c r="S647" s="257" t="s">
        <v>63</v>
      </c>
      <c r="T647" s="257"/>
      <c r="U647" s="17">
        <f t="shared" si="34"/>
        <v>2036</v>
      </c>
      <c r="V647" s="401"/>
      <c r="W647" s="401"/>
      <c r="X647" s="401"/>
      <c r="Y647" s="401"/>
    </row>
    <row r="648" spans="1:25" s="23" customFormat="1" ht="30.2" customHeight="1" x14ac:dyDescent="0.2">
      <c r="A648" s="331"/>
      <c r="B648" s="331"/>
      <c r="C648" s="331"/>
      <c r="D648" s="331" t="s">
        <v>1015</v>
      </c>
      <c r="E648" s="331"/>
      <c r="F648" s="257" t="s">
        <v>64</v>
      </c>
      <c r="G648" s="331">
        <v>1.1299999999999999</v>
      </c>
      <c r="H648" s="331">
        <v>0.1</v>
      </c>
      <c r="I648" s="412" t="s">
        <v>1009</v>
      </c>
      <c r="J648" s="257">
        <v>33</v>
      </c>
      <c r="K648" s="265">
        <v>89</v>
      </c>
      <c r="L648" s="257">
        <v>5</v>
      </c>
      <c r="M648" s="257">
        <v>2016</v>
      </c>
      <c r="N648" s="257">
        <v>2022</v>
      </c>
      <c r="O648" s="257">
        <v>2025</v>
      </c>
      <c r="P648" s="263" t="s">
        <v>252</v>
      </c>
      <c r="Q648" s="263" t="s">
        <v>257</v>
      </c>
      <c r="R648" s="17">
        <f t="shared" si="31"/>
        <v>2036</v>
      </c>
      <c r="S648" s="257" t="s">
        <v>63</v>
      </c>
      <c r="T648" s="257"/>
      <c r="U648" s="17">
        <f t="shared" si="34"/>
        <v>2036</v>
      </c>
      <c r="V648" s="401"/>
      <c r="W648" s="401"/>
      <c r="X648" s="401"/>
      <c r="Y648" s="401"/>
    </row>
    <row r="649" spans="1:25" s="23" customFormat="1" ht="30.2" customHeight="1" x14ac:dyDescent="0.2">
      <c r="A649" s="331"/>
      <c r="B649" s="331"/>
      <c r="C649" s="331"/>
      <c r="D649" s="331"/>
      <c r="E649" s="331"/>
      <c r="F649" s="257" t="s">
        <v>64</v>
      </c>
      <c r="G649" s="331"/>
      <c r="H649" s="331"/>
      <c r="I649" s="412"/>
      <c r="J649" s="257">
        <v>83.6</v>
      </c>
      <c r="K649" s="265">
        <v>57</v>
      </c>
      <c r="L649" s="257">
        <v>5</v>
      </c>
      <c r="M649" s="257">
        <v>2016</v>
      </c>
      <c r="N649" s="257">
        <v>2022</v>
      </c>
      <c r="O649" s="257">
        <v>2025</v>
      </c>
      <c r="P649" s="263" t="s">
        <v>252</v>
      </c>
      <c r="Q649" s="263" t="s">
        <v>257</v>
      </c>
      <c r="R649" s="17">
        <f t="shared" si="31"/>
        <v>2036</v>
      </c>
      <c r="S649" s="257" t="s">
        <v>63</v>
      </c>
      <c r="T649" s="257"/>
      <c r="U649" s="17">
        <f t="shared" si="34"/>
        <v>2036</v>
      </c>
      <c r="V649" s="401"/>
      <c r="W649" s="401"/>
      <c r="X649" s="401"/>
      <c r="Y649" s="401"/>
    </row>
    <row r="650" spans="1:25" s="23" customFormat="1" ht="30.2" customHeight="1" x14ac:dyDescent="0.2">
      <c r="A650" s="331"/>
      <c r="B650" s="331"/>
      <c r="C650" s="331"/>
      <c r="D650" s="331"/>
      <c r="E650" s="331"/>
      <c r="F650" s="257" t="s">
        <v>64</v>
      </c>
      <c r="G650" s="331"/>
      <c r="H650" s="331"/>
      <c r="I650" s="412"/>
      <c r="J650" s="257">
        <v>2.8</v>
      </c>
      <c r="K650" s="265">
        <v>32</v>
      </c>
      <c r="L650" s="257">
        <v>4</v>
      </c>
      <c r="M650" s="257">
        <v>2016</v>
      </c>
      <c r="N650" s="257">
        <v>2022</v>
      </c>
      <c r="O650" s="257">
        <v>2025</v>
      </c>
      <c r="P650" s="263" t="s">
        <v>252</v>
      </c>
      <c r="Q650" s="263" t="s">
        <v>257</v>
      </c>
      <c r="R650" s="17">
        <f t="shared" ref="R650:R713" si="35">IF(M650="","",M650+P650)</f>
        <v>2036</v>
      </c>
      <c r="S650" s="257" t="s">
        <v>63</v>
      </c>
      <c r="T650" s="257"/>
      <c r="U650" s="17">
        <f t="shared" si="34"/>
        <v>2036</v>
      </c>
      <c r="V650" s="401"/>
      <c r="W650" s="401"/>
      <c r="X650" s="401"/>
      <c r="Y650" s="401"/>
    </row>
    <row r="651" spans="1:25" s="23" customFormat="1" ht="30.2" customHeight="1" x14ac:dyDescent="0.2">
      <c r="A651" s="331"/>
      <c r="B651" s="331"/>
      <c r="C651" s="331"/>
      <c r="D651" s="331" t="s">
        <v>1016</v>
      </c>
      <c r="E651" s="331"/>
      <c r="F651" s="257" t="s">
        <v>64</v>
      </c>
      <c r="G651" s="331">
        <v>1.1299999999999999</v>
      </c>
      <c r="H651" s="331">
        <v>0.1</v>
      </c>
      <c r="I651" s="412" t="s">
        <v>1017</v>
      </c>
      <c r="J651" s="257">
        <v>4.8</v>
      </c>
      <c r="K651" s="265">
        <v>89</v>
      </c>
      <c r="L651" s="257">
        <v>5</v>
      </c>
      <c r="M651" s="257">
        <v>2016</v>
      </c>
      <c r="N651" s="257">
        <v>2022</v>
      </c>
      <c r="O651" s="257">
        <v>2025</v>
      </c>
      <c r="P651" s="263" t="s">
        <v>252</v>
      </c>
      <c r="Q651" s="263" t="s">
        <v>257</v>
      </c>
      <c r="R651" s="17">
        <f t="shared" si="35"/>
        <v>2036</v>
      </c>
      <c r="S651" s="257" t="s">
        <v>63</v>
      </c>
      <c r="T651" s="257"/>
      <c r="U651" s="17">
        <f t="shared" si="34"/>
        <v>2036</v>
      </c>
      <c r="V651" s="401"/>
      <c r="W651" s="401"/>
      <c r="X651" s="401"/>
      <c r="Y651" s="401"/>
    </row>
    <row r="652" spans="1:25" s="23" customFormat="1" ht="30.2" customHeight="1" x14ac:dyDescent="0.2">
      <c r="A652" s="331"/>
      <c r="B652" s="331"/>
      <c r="C652" s="331"/>
      <c r="D652" s="331"/>
      <c r="E652" s="331"/>
      <c r="F652" s="257" t="s">
        <v>64</v>
      </c>
      <c r="G652" s="331"/>
      <c r="H652" s="331"/>
      <c r="I652" s="412"/>
      <c r="J652" s="257">
        <v>5</v>
      </c>
      <c r="K652" s="265">
        <v>57</v>
      </c>
      <c r="L652" s="257">
        <v>5</v>
      </c>
      <c r="M652" s="257">
        <v>2016</v>
      </c>
      <c r="N652" s="257">
        <v>2022</v>
      </c>
      <c r="O652" s="257">
        <v>2025</v>
      </c>
      <c r="P652" s="263" t="s">
        <v>252</v>
      </c>
      <c r="Q652" s="263" t="s">
        <v>257</v>
      </c>
      <c r="R652" s="17">
        <f t="shared" si="35"/>
        <v>2036</v>
      </c>
      <c r="S652" s="257" t="s">
        <v>63</v>
      </c>
      <c r="T652" s="257"/>
      <c r="U652" s="17">
        <f t="shared" si="34"/>
        <v>2036</v>
      </c>
      <c r="V652" s="401"/>
      <c r="W652" s="401"/>
      <c r="X652" s="401"/>
      <c r="Y652" s="401"/>
    </row>
    <row r="653" spans="1:25" s="23" customFormat="1" ht="30.2" customHeight="1" x14ac:dyDescent="0.2">
      <c r="A653" s="331"/>
      <c r="B653" s="331"/>
      <c r="C653" s="331"/>
      <c r="D653" s="257" t="s">
        <v>1018</v>
      </c>
      <c r="E653" s="331"/>
      <c r="F653" s="257" t="s">
        <v>64</v>
      </c>
      <c r="G653" s="257">
        <v>1.1299999999999999</v>
      </c>
      <c r="H653" s="257">
        <v>0.1</v>
      </c>
      <c r="I653" s="263" t="s">
        <v>1009</v>
      </c>
      <c r="J653" s="257">
        <v>8.6</v>
      </c>
      <c r="K653" s="265">
        <v>32</v>
      </c>
      <c r="L653" s="257">
        <v>4</v>
      </c>
      <c r="M653" s="257">
        <v>2016</v>
      </c>
      <c r="N653" s="257">
        <v>2022</v>
      </c>
      <c r="O653" s="257">
        <v>2025</v>
      </c>
      <c r="P653" s="263" t="s">
        <v>252</v>
      </c>
      <c r="Q653" s="263" t="s">
        <v>257</v>
      </c>
      <c r="R653" s="17">
        <f t="shared" si="35"/>
        <v>2036</v>
      </c>
      <c r="S653" s="257" t="s">
        <v>63</v>
      </c>
      <c r="T653" s="257"/>
      <c r="U653" s="17">
        <f t="shared" si="34"/>
        <v>2036</v>
      </c>
      <c r="V653" s="401"/>
      <c r="W653" s="401"/>
      <c r="X653" s="401"/>
      <c r="Y653" s="401"/>
    </row>
    <row r="654" spans="1:25" s="2" customFormat="1" ht="30.2" customHeight="1" x14ac:dyDescent="0.2">
      <c r="A654" s="331">
        <v>68</v>
      </c>
      <c r="B654" s="331" t="s">
        <v>1021</v>
      </c>
      <c r="C654" s="337" t="s">
        <v>1022</v>
      </c>
      <c r="D654" s="62" t="s">
        <v>1023</v>
      </c>
      <c r="E654" s="337" t="s">
        <v>606</v>
      </c>
      <c r="F654" s="62" t="s">
        <v>709</v>
      </c>
      <c r="G654" s="62">
        <v>1.73</v>
      </c>
      <c r="H654" s="62">
        <v>0.8</v>
      </c>
      <c r="I654" s="64" t="s">
        <v>272</v>
      </c>
      <c r="J654" s="62">
        <v>18.899999999999999</v>
      </c>
      <c r="K654" s="63">
        <v>219</v>
      </c>
      <c r="L654" s="62">
        <v>6</v>
      </c>
      <c r="M654" s="62">
        <v>2016</v>
      </c>
      <c r="N654" s="16">
        <v>2023</v>
      </c>
      <c r="O654" s="16">
        <v>2025</v>
      </c>
      <c r="P654" s="72" t="s">
        <v>252</v>
      </c>
      <c r="Q654" s="72" t="s">
        <v>257</v>
      </c>
      <c r="R654" s="17">
        <f t="shared" si="35"/>
        <v>2036</v>
      </c>
      <c r="S654" s="16" t="s">
        <v>63</v>
      </c>
      <c r="T654" s="16"/>
      <c r="U654" s="17">
        <f t="shared" si="34"/>
        <v>2036</v>
      </c>
      <c r="V654" s="401">
        <v>3</v>
      </c>
      <c r="W654" s="401"/>
      <c r="X654" s="401">
        <v>3</v>
      </c>
      <c r="Y654" s="401" t="s">
        <v>7003</v>
      </c>
    </row>
    <row r="655" spans="1:25" s="2" customFormat="1" ht="30.2" customHeight="1" x14ac:dyDescent="0.2">
      <c r="A655" s="331"/>
      <c r="B655" s="331"/>
      <c r="C655" s="337"/>
      <c r="D655" s="62" t="s">
        <v>1024</v>
      </c>
      <c r="E655" s="337"/>
      <c r="F655" s="62" t="s">
        <v>709</v>
      </c>
      <c r="G655" s="62">
        <v>1.73</v>
      </c>
      <c r="H655" s="62">
        <v>0.8</v>
      </c>
      <c r="I655" s="64" t="s">
        <v>272</v>
      </c>
      <c r="J655" s="62">
        <v>21</v>
      </c>
      <c r="K655" s="63">
        <v>219</v>
      </c>
      <c r="L655" s="62">
        <v>6</v>
      </c>
      <c r="M655" s="62">
        <v>2016</v>
      </c>
      <c r="N655" s="16">
        <v>2023</v>
      </c>
      <c r="O655" s="16">
        <v>2025</v>
      </c>
      <c r="P655" s="72" t="s">
        <v>252</v>
      </c>
      <c r="Q655" s="72" t="s">
        <v>257</v>
      </c>
      <c r="R655" s="17">
        <f t="shared" si="35"/>
        <v>2036</v>
      </c>
      <c r="S655" s="16" t="s">
        <v>63</v>
      </c>
      <c r="T655" s="16"/>
      <c r="U655" s="17">
        <f t="shared" si="34"/>
        <v>2036</v>
      </c>
      <c r="V655" s="401"/>
      <c r="W655" s="401"/>
      <c r="X655" s="401"/>
      <c r="Y655" s="401"/>
    </row>
    <row r="656" spans="1:25" s="2" customFormat="1" ht="30.2" customHeight="1" x14ac:dyDescent="0.2">
      <c r="A656" s="331"/>
      <c r="B656" s="331"/>
      <c r="C656" s="337"/>
      <c r="D656" s="62" t="s">
        <v>1025</v>
      </c>
      <c r="E656" s="337"/>
      <c r="F656" s="62" t="s">
        <v>709</v>
      </c>
      <c r="G656" s="62">
        <v>1.73</v>
      </c>
      <c r="H656" s="62">
        <v>0.8</v>
      </c>
      <c r="I656" s="64" t="s">
        <v>1026</v>
      </c>
      <c r="J656" s="62">
        <v>2.2000000000000002</v>
      </c>
      <c r="K656" s="63">
        <v>159</v>
      </c>
      <c r="L656" s="62">
        <v>6</v>
      </c>
      <c r="M656" s="62">
        <v>2016</v>
      </c>
      <c r="N656" s="16">
        <v>2023</v>
      </c>
      <c r="O656" s="16">
        <v>2025</v>
      </c>
      <c r="P656" s="72" t="s">
        <v>252</v>
      </c>
      <c r="Q656" s="72" t="s">
        <v>257</v>
      </c>
      <c r="R656" s="17">
        <f t="shared" si="35"/>
        <v>2036</v>
      </c>
      <c r="S656" s="16" t="s">
        <v>63</v>
      </c>
      <c r="T656" s="16"/>
      <c r="U656" s="17">
        <f t="shared" si="34"/>
        <v>2036</v>
      </c>
      <c r="V656" s="401"/>
      <c r="W656" s="401"/>
      <c r="X656" s="401"/>
      <c r="Y656" s="401"/>
    </row>
    <row r="657" spans="1:25" s="2" customFormat="1" ht="30.2" customHeight="1" x14ac:dyDescent="0.2">
      <c r="A657" s="331"/>
      <c r="B657" s="331"/>
      <c r="C657" s="337"/>
      <c r="D657" s="62" t="s">
        <v>1027</v>
      </c>
      <c r="E657" s="337"/>
      <c r="F657" s="62" t="s">
        <v>709</v>
      </c>
      <c r="G657" s="62">
        <v>1.73</v>
      </c>
      <c r="H657" s="62">
        <v>0.8</v>
      </c>
      <c r="I657" s="64" t="s">
        <v>1026</v>
      </c>
      <c r="J657" s="62">
        <v>2.1</v>
      </c>
      <c r="K657" s="63">
        <v>159</v>
      </c>
      <c r="L657" s="62">
        <v>6</v>
      </c>
      <c r="M657" s="62">
        <v>2016</v>
      </c>
      <c r="N657" s="16">
        <v>2023</v>
      </c>
      <c r="O657" s="16">
        <v>2025</v>
      </c>
      <c r="P657" s="72" t="s">
        <v>252</v>
      </c>
      <c r="Q657" s="72" t="s">
        <v>257</v>
      </c>
      <c r="R657" s="17">
        <f t="shared" si="35"/>
        <v>2036</v>
      </c>
      <c r="S657" s="16" t="s">
        <v>63</v>
      </c>
      <c r="T657" s="16"/>
      <c r="U657" s="17">
        <f t="shared" si="34"/>
        <v>2036</v>
      </c>
      <c r="V657" s="401"/>
      <c r="W657" s="401"/>
      <c r="X657" s="401"/>
      <c r="Y657" s="401"/>
    </row>
    <row r="658" spans="1:25" s="2" customFormat="1" ht="30.2" customHeight="1" x14ac:dyDescent="0.2">
      <c r="A658" s="331"/>
      <c r="B658" s="331"/>
      <c r="C658" s="337"/>
      <c r="D658" s="62" t="s">
        <v>1028</v>
      </c>
      <c r="E658" s="337"/>
      <c r="F658" s="62" t="s">
        <v>709</v>
      </c>
      <c r="G658" s="62">
        <v>1.73</v>
      </c>
      <c r="H658" s="62">
        <v>0.8</v>
      </c>
      <c r="I658" s="64" t="s">
        <v>1026</v>
      </c>
      <c r="J658" s="62">
        <v>0.2</v>
      </c>
      <c r="K658" s="63">
        <v>57</v>
      </c>
      <c r="L658" s="62">
        <v>5</v>
      </c>
      <c r="M658" s="62">
        <v>2016</v>
      </c>
      <c r="N658" s="16">
        <v>2023</v>
      </c>
      <c r="O658" s="16">
        <v>2025</v>
      </c>
      <c r="P658" s="72" t="s">
        <v>252</v>
      </c>
      <c r="Q658" s="72" t="s">
        <v>257</v>
      </c>
      <c r="R658" s="17">
        <f t="shared" si="35"/>
        <v>2036</v>
      </c>
      <c r="S658" s="16" t="s">
        <v>63</v>
      </c>
      <c r="T658" s="16"/>
      <c r="U658" s="17">
        <f t="shared" ref="U658:U667" si="36">IFERROR(IF(S658="",R658,S658+T658),R658)</f>
        <v>2036</v>
      </c>
      <c r="V658" s="401"/>
      <c r="W658" s="401"/>
      <c r="X658" s="401"/>
      <c r="Y658" s="401"/>
    </row>
    <row r="659" spans="1:25" s="2" customFormat="1" ht="30.2" customHeight="1" x14ac:dyDescent="0.2">
      <c r="A659" s="331"/>
      <c r="B659" s="331"/>
      <c r="C659" s="337"/>
      <c r="D659" s="337" t="s">
        <v>1029</v>
      </c>
      <c r="E659" s="337"/>
      <c r="F659" s="62" t="s">
        <v>709</v>
      </c>
      <c r="G659" s="337">
        <v>1.73</v>
      </c>
      <c r="H659" s="337">
        <v>0.8</v>
      </c>
      <c r="I659" s="426" t="s">
        <v>1026</v>
      </c>
      <c r="J659" s="62">
        <v>6.2</v>
      </c>
      <c r="K659" s="63">
        <v>57</v>
      </c>
      <c r="L659" s="62">
        <v>5</v>
      </c>
      <c r="M659" s="62">
        <v>2016</v>
      </c>
      <c r="N659" s="16">
        <v>2023</v>
      </c>
      <c r="O659" s="16">
        <v>2025</v>
      </c>
      <c r="P659" s="72" t="s">
        <v>252</v>
      </c>
      <c r="Q659" s="72" t="s">
        <v>257</v>
      </c>
      <c r="R659" s="17">
        <f t="shared" si="35"/>
        <v>2036</v>
      </c>
      <c r="S659" s="16" t="s">
        <v>63</v>
      </c>
      <c r="T659" s="16"/>
      <c r="U659" s="17">
        <f t="shared" si="36"/>
        <v>2036</v>
      </c>
      <c r="V659" s="401"/>
      <c r="W659" s="401"/>
      <c r="X659" s="401"/>
      <c r="Y659" s="401"/>
    </row>
    <row r="660" spans="1:25" s="2" customFormat="1" ht="30.2" customHeight="1" x14ac:dyDescent="0.2">
      <c r="A660" s="331"/>
      <c r="B660" s="331"/>
      <c r="C660" s="337"/>
      <c r="D660" s="337"/>
      <c r="E660" s="337"/>
      <c r="F660" s="62" t="s">
        <v>709</v>
      </c>
      <c r="G660" s="337"/>
      <c r="H660" s="337"/>
      <c r="I660" s="426"/>
      <c r="J660" s="62">
        <v>11.9</v>
      </c>
      <c r="K660" s="63">
        <v>32</v>
      </c>
      <c r="L660" s="62">
        <v>4</v>
      </c>
      <c r="M660" s="62">
        <v>2016</v>
      </c>
      <c r="N660" s="16">
        <v>2023</v>
      </c>
      <c r="O660" s="16">
        <v>2025</v>
      </c>
      <c r="P660" s="72" t="s">
        <v>252</v>
      </c>
      <c r="Q660" s="72" t="s">
        <v>257</v>
      </c>
      <c r="R660" s="17">
        <f t="shared" si="35"/>
        <v>2036</v>
      </c>
      <c r="S660" s="16" t="s">
        <v>63</v>
      </c>
      <c r="T660" s="16"/>
      <c r="U660" s="17">
        <f t="shared" si="36"/>
        <v>2036</v>
      </c>
      <c r="V660" s="401"/>
      <c r="W660" s="401"/>
      <c r="X660" s="401"/>
      <c r="Y660" s="401"/>
    </row>
    <row r="661" spans="1:25" s="2" customFormat="1" ht="30.2" customHeight="1" x14ac:dyDescent="0.2">
      <c r="A661" s="331"/>
      <c r="B661" s="331"/>
      <c r="C661" s="337"/>
      <c r="D661" s="337" t="s">
        <v>1030</v>
      </c>
      <c r="E661" s="337"/>
      <c r="F661" s="62" t="s">
        <v>709</v>
      </c>
      <c r="G661" s="337">
        <v>1.73</v>
      </c>
      <c r="H661" s="337">
        <v>0.8</v>
      </c>
      <c r="I661" s="426" t="s">
        <v>1026</v>
      </c>
      <c r="J661" s="62">
        <v>1.9</v>
      </c>
      <c r="K661" s="63">
        <v>159</v>
      </c>
      <c r="L661" s="62">
        <v>6</v>
      </c>
      <c r="M661" s="62">
        <v>2016</v>
      </c>
      <c r="N661" s="16">
        <v>2023</v>
      </c>
      <c r="O661" s="16">
        <v>2025</v>
      </c>
      <c r="P661" s="72" t="s">
        <v>252</v>
      </c>
      <c r="Q661" s="72" t="s">
        <v>257</v>
      </c>
      <c r="R661" s="17">
        <f t="shared" si="35"/>
        <v>2036</v>
      </c>
      <c r="S661" s="16" t="s">
        <v>63</v>
      </c>
      <c r="T661" s="16"/>
      <c r="U661" s="17">
        <f t="shared" si="36"/>
        <v>2036</v>
      </c>
      <c r="V661" s="401"/>
      <c r="W661" s="401"/>
      <c r="X661" s="401"/>
      <c r="Y661" s="401"/>
    </row>
    <row r="662" spans="1:25" s="2" customFormat="1" ht="30.2" customHeight="1" x14ac:dyDescent="0.2">
      <c r="A662" s="331"/>
      <c r="B662" s="331"/>
      <c r="C662" s="337"/>
      <c r="D662" s="337"/>
      <c r="E662" s="337"/>
      <c r="F662" s="62" t="s">
        <v>709</v>
      </c>
      <c r="G662" s="337"/>
      <c r="H662" s="337"/>
      <c r="I662" s="426"/>
      <c r="J662" s="62">
        <v>0.2</v>
      </c>
      <c r="K662" s="63">
        <v>57</v>
      </c>
      <c r="L662" s="62">
        <v>5</v>
      </c>
      <c r="M662" s="62">
        <v>2016</v>
      </c>
      <c r="N662" s="16">
        <v>2023</v>
      </c>
      <c r="O662" s="16">
        <v>2025</v>
      </c>
      <c r="P662" s="72" t="s">
        <v>252</v>
      </c>
      <c r="Q662" s="72" t="s">
        <v>257</v>
      </c>
      <c r="R662" s="17">
        <f t="shared" si="35"/>
        <v>2036</v>
      </c>
      <c r="S662" s="16" t="s">
        <v>63</v>
      </c>
      <c r="T662" s="16"/>
      <c r="U662" s="17">
        <f t="shared" si="36"/>
        <v>2036</v>
      </c>
      <c r="V662" s="401"/>
      <c r="W662" s="401"/>
      <c r="X662" s="401"/>
      <c r="Y662" s="401"/>
    </row>
    <row r="663" spans="1:25" s="2" customFormat="1" ht="30.2" customHeight="1" x14ac:dyDescent="0.2">
      <c r="A663" s="331"/>
      <c r="B663" s="331"/>
      <c r="C663" s="337"/>
      <c r="D663" s="62" t="s">
        <v>1031</v>
      </c>
      <c r="E663" s="337"/>
      <c r="F663" s="62" t="s">
        <v>709</v>
      </c>
      <c r="G663" s="62">
        <v>1.73</v>
      </c>
      <c r="H663" s="62">
        <v>0.8</v>
      </c>
      <c r="I663" s="64" t="s">
        <v>537</v>
      </c>
      <c r="J663" s="62">
        <v>3.4</v>
      </c>
      <c r="K663" s="63">
        <v>89</v>
      </c>
      <c r="L663" s="62">
        <v>5</v>
      </c>
      <c r="M663" s="62">
        <v>2016</v>
      </c>
      <c r="N663" s="16">
        <v>2023</v>
      </c>
      <c r="O663" s="16">
        <v>2025</v>
      </c>
      <c r="P663" s="72" t="s">
        <v>252</v>
      </c>
      <c r="Q663" s="72" t="s">
        <v>257</v>
      </c>
      <c r="R663" s="17">
        <f t="shared" si="35"/>
        <v>2036</v>
      </c>
      <c r="S663" s="16" t="s">
        <v>63</v>
      </c>
      <c r="T663" s="16"/>
      <c r="U663" s="17">
        <f t="shared" si="36"/>
        <v>2036</v>
      </c>
      <c r="V663" s="401"/>
      <c r="W663" s="401"/>
      <c r="X663" s="401"/>
      <c r="Y663" s="401"/>
    </row>
    <row r="664" spans="1:25" s="2" customFormat="1" ht="30.2" customHeight="1" x14ac:dyDescent="0.2">
      <c r="A664" s="331"/>
      <c r="B664" s="331"/>
      <c r="C664" s="337"/>
      <c r="D664" s="62" t="s">
        <v>1032</v>
      </c>
      <c r="E664" s="337"/>
      <c r="F664" s="62" t="s">
        <v>709</v>
      </c>
      <c r="G664" s="62">
        <v>1.73</v>
      </c>
      <c r="H664" s="62">
        <v>0.8</v>
      </c>
      <c r="I664" s="64" t="s">
        <v>537</v>
      </c>
      <c r="J664" s="62">
        <v>5.4</v>
      </c>
      <c r="K664" s="63">
        <v>89</v>
      </c>
      <c r="L664" s="62">
        <v>5</v>
      </c>
      <c r="M664" s="62">
        <v>2016</v>
      </c>
      <c r="N664" s="16">
        <v>2023</v>
      </c>
      <c r="O664" s="16">
        <v>2025</v>
      </c>
      <c r="P664" s="72" t="s">
        <v>252</v>
      </c>
      <c r="Q664" s="72" t="s">
        <v>257</v>
      </c>
      <c r="R664" s="17">
        <f t="shared" si="35"/>
        <v>2036</v>
      </c>
      <c r="S664" s="16" t="s">
        <v>63</v>
      </c>
      <c r="T664" s="16"/>
      <c r="U664" s="17">
        <f t="shared" si="36"/>
        <v>2036</v>
      </c>
      <c r="V664" s="401"/>
      <c r="W664" s="401"/>
      <c r="X664" s="401"/>
      <c r="Y664" s="401"/>
    </row>
    <row r="665" spans="1:25" s="2" customFormat="1" ht="30.2" customHeight="1" x14ac:dyDescent="0.2">
      <c r="A665" s="348">
        <v>69</v>
      </c>
      <c r="B665" s="348" t="s">
        <v>1034</v>
      </c>
      <c r="C665" s="338" t="s">
        <v>1035</v>
      </c>
      <c r="D665" s="338" t="s">
        <v>1036</v>
      </c>
      <c r="E665" s="338" t="s">
        <v>536</v>
      </c>
      <c r="F665" s="54" t="s">
        <v>62</v>
      </c>
      <c r="G665" s="337">
        <v>1.39</v>
      </c>
      <c r="H665" s="337">
        <v>0.1</v>
      </c>
      <c r="I665" s="427" t="s">
        <v>1037</v>
      </c>
      <c r="J665" s="54">
        <v>15.5</v>
      </c>
      <c r="K665" s="134">
        <v>159</v>
      </c>
      <c r="L665" s="54">
        <v>8</v>
      </c>
      <c r="M665" s="62">
        <v>2016</v>
      </c>
      <c r="N665" s="16">
        <v>2023</v>
      </c>
      <c r="O665" s="16">
        <v>2025</v>
      </c>
      <c r="P665" s="72" t="s">
        <v>1020</v>
      </c>
      <c r="Q665" s="72" t="s">
        <v>257</v>
      </c>
      <c r="R665" s="17">
        <f t="shared" si="35"/>
        <v>2028</v>
      </c>
      <c r="S665" s="16" t="s">
        <v>63</v>
      </c>
      <c r="T665" s="16"/>
      <c r="U665" s="17">
        <f t="shared" si="36"/>
        <v>2028</v>
      </c>
      <c r="V665" s="399">
        <v>13</v>
      </c>
      <c r="W665" s="399"/>
      <c r="X665" s="399">
        <v>13</v>
      </c>
      <c r="Y665" s="399" t="s">
        <v>7003</v>
      </c>
    </row>
    <row r="666" spans="1:25" s="2" customFormat="1" ht="30.2" customHeight="1" x14ac:dyDescent="0.2">
      <c r="A666" s="348"/>
      <c r="B666" s="348"/>
      <c r="C666" s="338"/>
      <c r="D666" s="338"/>
      <c r="E666" s="338"/>
      <c r="F666" s="54" t="s">
        <v>62</v>
      </c>
      <c r="G666" s="337"/>
      <c r="H666" s="337"/>
      <c r="I666" s="427"/>
      <c r="J666" s="54">
        <v>0.3</v>
      </c>
      <c r="K666" s="134">
        <v>57</v>
      </c>
      <c r="L666" s="54">
        <v>6</v>
      </c>
      <c r="M666" s="62">
        <v>2016</v>
      </c>
      <c r="N666" s="16">
        <v>2023</v>
      </c>
      <c r="O666" s="16">
        <v>2025</v>
      </c>
      <c r="P666" s="72" t="s">
        <v>1020</v>
      </c>
      <c r="Q666" s="72" t="s">
        <v>257</v>
      </c>
      <c r="R666" s="17">
        <f t="shared" si="35"/>
        <v>2028</v>
      </c>
      <c r="S666" s="16" t="s">
        <v>63</v>
      </c>
      <c r="T666" s="16"/>
      <c r="U666" s="17">
        <f t="shared" si="36"/>
        <v>2028</v>
      </c>
      <c r="V666" s="399"/>
      <c r="W666" s="399"/>
      <c r="X666" s="399"/>
      <c r="Y666" s="399"/>
    </row>
    <row r="667" spans="1:25" s="2" customFormat="1" ht="30.2" customHeight="1" x14ac:dyDescent="0.2">
      <c r="A667" s="348"/>
      <c r="B667" s="348"/>
      <c r="C667" s="338"/>
      <c r="D667" s="338" t="s">
        <v>1038</v>
      </c>
      <c r="E667" s="338"/>
      <c r="F667" s="54" t="s">
        <v>62</v>
      </c>
      <c r="G667" s="337">
        <v>1.39</v>
      </c>
      <c r="H667" s="337">
        <v>0.1</v>
      </c>
      <c r="I667" s="427" t="s">
        <v>1037</v>
      </c>
      <c r="J667" s="54">
        <v>0.2</v>
      </c>
      <c r="K667" s="134">
        <v>57</v>
      </c>
      <c r="L667" s="54">
        <v>6</v>
      </c>
      <c r="M667" s="62">
        <v>2016</v>
      </c>
      <c r="N667" s="16">
        <v>2023</v>
      </c>
      <c r="O667" s="16">
        <v>2025</v>
      </c>
      <c r="P667" s="72" t="s">
        <v>1020</v>
      </c>
      <c r="Q667" s="72" t="s">
        <v>257</v>
      </c>
      <c r="R667" s="17">
        <f t="shared" si="35"/>
        <v>2028</v>
      </c>
      <c r="S667" s="16" t="s">
        <v>63</v>
      </c>
      <c r="T667" s="16"/>
      <c r="U667" s="17">
        <f t="shared" si="36"/>
        <v>2028</v>
      </c>
      <c r="V667" s="399"/>
      <c r="W667" s="399"/>
      <c r="X667" s="399"/>
      <c r="Y667" s="399"/>
    </row>
    <row r="668" spans="1:25" s="2" customFormat="1" ht="30.2" customHeight="1" x14ac:dyDescent="0.2">
      <c r="A668" s="348"/>
      <c r="B668" s="348"/>
      <c r="C668" s="338"/>
      <c r="D668" s="338"/>
      <c r="E668" s="338"/>
      <c r="F668" s="54" t="s">
        <v>62</v>
      </c>
      <c r="G668" s="337"/>
      <c r="H668" s="337"/>
      <c r="I668" s="427"/>
      <c r="J668" s="54">
        <v>1.4</v>
      </c>
      <c r="K668" s="134">
        <v>32</v>
      </c>
      <c r="L668" s="54">
        <v>5</v>
      </c>
      <c r="M668" s="62">
        <v>2016</v>
      </c>
      <c r="N668" s="16">
        <v>2023</v>
      </c>
      <c r="O668" s="16">
        <v>2025</v>
      </c>
      <c r="P668" s="72" t="s">
        <v>1020</v>
      </c>
      <c r="Q668" s="72" t="s">
        <v>257</v>
      </c>
      <c r="R668" s="17">
        <f t="shared" si="35"/>
        <v>2028</v>
      </c>
      <c r="S668" s="16" t="s">
        <v>63</v>
      </c>
      <c r="T668" s="16"/>
      <c r="U668" s="17">
        <f t="shared" ref="U668:U719" si="37">IFERROR(IF(S668="",R668,S668+T668),R668)</f>
        <v>2028</v>
      </c>
      <c r="V668" s="399"/>
      <c r="W668" s="399"/>
      <c r="X668" s="399"/>
      <c r="Y668" s="399"/>
    </row>
    <row r="669" spans="1:25" s="2" customFormat="1" ht="30.2" customHeight="1" x14ac:dyDescent="0.2">
      <c r="A669" s="348"/>
      <c r="B669" s="348"/>
      <c r="C669" s="338"/>
      <c r="D669" s="338" t="s">
        <v>1039</v>
      </c>
      <c r="E669" s="338"/>
      <c r="F669" s="54" t="s">
        <v>62</v>
      </c>
      <c r="G669" s="337">
        <v>1.39</v>
      </c>
      <c r="H669" s="337">
        <v>0.1</v>
      </c>
      <c r="I669" s="427" t="s">
        <v>1037</v>
      </c>
      <c r="J669" s="54">
        <v>12.7</v>
      </c>
      <c r="K669" s="134">
        <v>57</v>
      </c>
      <c r="L669" s="54">
        <v>6</v>
      </c>
      <c r="M669" s="62">
        <v>2016</v>
      </c>
      <c r="N669" s="16">
        <v>2023</v>
      </c>
      <c r="O669" s="16">
        <v>2025</v>
      </c>
      <c r="P669" s="72" t="s">
        <v>1020</v>
      </c>
      <c r="Q669" s="72" t="s">
        <v>257</v>
      </c>
      <c r="R669" s="17">
        <f t="shared" si="35"/>
        <v>2028</v>
      </c>
      <c r="S669" s="16" t="s">
        <v>63</v>
      </c>
      <c r="T669" s="16"/>
      <c r="U669" s="17">
        <f t="shared" si="37"/>
        <v>2028</v>
      </c>
      <c r="V669" s="399"/>
      <c r="W669" s="399"/>
      <c r="X669" s="399"/>
      <c r="Y669" s="399"/>
    </row>
    <row r="670" spans="1:25" s="2" customFormat="1" ht="30.2" customHeight="1" x14ac:dyDescent="0.2">
      <c r="A670" s="348"/>
      <c r="B670" s="348"/>
      <c r="C670" s="338"/>
      <c r="D670" s="338"/>
      <c r="E670" s="338"/>
      <c r="F670" s="54" t="s">
        <v>62</v>
      </c>
      <c r="G670" s="337"/>
      <c r="H670" s="337"/>
      <c r="I670" s="427"/>
      <c r="J670" s="54">
        <v>4.4000000000000004</v>
      </c>
      <c r="K670" s="134">
        <v>32</v>
      </c>
      <c r="L670" s="54">
        <v>5</v>
      </c>
      <c r="M670" s="62">
        <v>2016</v>
      </c>
      <c r="N670" s="16">
        <v>2023</v>
      </c>
      <c r="O670" s="16">
        <v>2025</v>
      </c>
      <c r="P670" s="72" t="s">
        <v>1020</v>
      </c>
      <c r="Q670" s="72" t="s">
        <v>257</v>
      </c>
      <c r="R670" s="17">
        <f t="shared" si="35"/>
        <v>2028</v>
      </c>
      <c r="S670" s="16" t="s">
        <v>63</v>
      </c>
      <c r="T670" s="16"/>
      <c r="U670" s="17">
        <f t="shared" si="37"/>
        <v>2028</v>
      </c>
      <c r="V670" s="399"/>
      <c r="W670" s="399"/>
      <c r="X670" s="399"/>
      <c r="Y670" s="399"/>
    </row>
    <row r="671" spans="1:25" s="2" customFormat="1" ht="30.2" customHeight="1" x14ac:dyDescent="0.2">
      <c r="A671" s="348"/>
      <c r="B671" s="348"/>
      <c r="C671" s="338"/>
      <c r="D671" s="338" t="s">
        <v>1040</v>
      </c>
      <c r="E671" s="338"/>
      <c r="F671" s="54" t="s">
        <v>62</v>
      </c>
      <c r="G671" s="338">
        <v>3.16</v>
      </c>
      <c r="H671" s="337">
        <v>0.1</v>
      </c>
      <c r="I671" s="427" t="s">
        <v>1037</v>
      </c>
      <c r="J671" s="54">
        <v>1.8</v>
      </c>
      <c r="K671" s="134">
        <v>159</v>
      </c>
      <c r="L671" s="54">
        <v>8</v>
      </c>
      <c r="M671" s="62">
        <v>2016</v>
      </c>
      <c r="N671" s="16">
        <v>2023</v>
      </c>
      <c r="O671" s="16">
        <v>2025</v>
      </c>
      <c r="P671" s="72" t="s">
        <v>1020</v>
      </c>
      <c r="Q671" s="72" t="s">
        <v>257</v>
      </c>
      <c r="R671" s="17">
        <f t="shared" si="35"/>
        <v>2028</v>
      </c>
      <c r="S671" s="16" t="s">
        <v>63</v>
      </c>
      <c r="T671" s="16"/>
      <c r="U671" s="17">
        <f t="shared" si="37"/>
        <v>2028</v>
      </c>
      <c r="V671" s="399"/>
      <c r="W671" s="399"/>
      <c r="X671" s="399"/>
      <c r="Y671" s="399"/>
    </row>
    <row r="672" spans="1:25" s="2" customFormat="1" ht="30.2" customHeight="1" x14ac:dyDescent="0.2">
      <c r="A672" s="348"/>
      <c r="B672" s="348"/>
      <c r="C672" s="338"/>
      <c r="D672" s="338"/>
      <c r="E672" s="338"/>
      <c r="F672" s="54" t="s">
        <v>62</v>
      </c>
      <c r="G672" s="338"/>
      <c r="H672" s="337"/>
      <c r="I672" s="427"/>
      <c r="J672" s="54">
        <v>1.1000000000000001</v>
      </c>
      <c r="K672" s="134">
        <v>57</v>
      </c>
      <c r="L672" s="54">
        <v>6</v>
      </c>
      <c r="M672" s="62">
        <v>2016</v>
      </c>
      <c r="N672" s="16">
        <v>2023</v>
      </c>
      <c r="O672" s="16">
        <v>2025</v>
      </c>
      <c r="P672" s="72" t="s">
        <v>1020</v>
      </c>
      <c r="Q672" s="72" t="s">
        <v>257</v>
      </c>
      <c r="R672" s="17">
        <f t="shared" si="35"/>
        <v>2028</v>
      </c>
      <c r="S672" s="16" t="s">
        <v>63</v>
      </c>
      <c r="T672" s="16"/>
      <c r="U672" s="17">
        <f t="shared" si="37"/>
        <v>2028</v>
      </c>
      <c r="V672" s="399"/>
      <c r="W672" s="399"/>
      <c r="X672" s="399"/>
      <c r="Y672" s="399"/>
    </row>
    <row r="673" spans="1:25" s="2" customFormat="1" ht="30.2" customHeight="1" x14ac:dyDescent="0.2">
      <c r="A673" s="348"/>
      <c r="B673" s="348"/>
      <c r="C673" s="338"/>
      <c r="D673" s="338" t="s">
        <v>1041</v>
      </c>
      <c r="E673" s="338"/>
      <c r="F673" s="54" t="s">
        <v>62</v>
      </c>
      <c r="G673" s="338">
        <v>3.16</v>
      </c>
      <c r="H673" s="337">
        <v>0.1</v>
      </c>
      <c r="I673" s="427" t="s">
        <v>1037</v>
      </c>
      <c r="J673" s="54">
        <v>1.6</v>
      </c>
      <c r="K673" s="134">
        <v>57</v>
      </c>
      <c r="L673" s="54">
        <v>6</v>
      </c>
      <c r="M673" s="62">
        <v>2016</v>
      </c>
      <c r="N673" s="16">
        <v>2023</v>
      </c>
      <c r="O673" s="16">
        <v>2025</v>
      </c>
      <c r="P673" s="72" t="s">
        <v>1020</v>
      </c>
      <c r="Q673" s="72" t="s">
        <v>257</v>
      </c>
      <c r="R673" s="17">
        <f t="shared" si="35"/>
        <v>2028</v>
      </c>
      <c r="S673" s="16" t="s">
        <v>63</v>
      </c>
      <c r="T673" s="16"/>
      <c r="U673" s="17">
        <f t="shared" si="37"/>
        <v>2028</v>
      </c>
      <c r="V673" s="399"/>
      <c r="W673" s="399"/>
      <c r="X673" s="399"/>
      <c r="Y673" s="399"/>
    </row>
    <row r="674" spans="1:25" s="2" customFormat="1" ht="30.2" customHeight="1" x14ac:dyDescent="0.2">
      <c r="A674" s="348"/>
      <c r="B674" s="348"/>
      <c r="C674" s="338"/>
      <c r="D674" s="338"/>
      <c r="E674" s="338"/>
      <c r="F674" s="54" t="s">
        <v>62</v>
      </c>
      <c r="G674" s="338"/>
      <c r="H674" s="337"/>
      <c r="I674" s="427"/>
      <c r="J674" s="54">
        <v>1</v>
      </c>
      <c r="K674" s="134">
        <v>32</v>
      </c>
      <c r="L674" s="54">
        <v>5</v>
      </c>
      <c r="M674" s="62">
        <v>2016</v>
      </c>
      <c r="N674" s="16">
        <v>2023</v>
      </c>
      <c r="O674" s="16">
        <v>2025</v>
      </c>
      <c r="P674" s="72" t="s">
        <v>1020</v>
      </c>
      <c r="Q674" s="72" t="s">
        <v>257</v>
      </c>
      <c r="R674" s="17">
        <f t="shared" si="35"/>
        <v>2028</v>
      </c>
      <c r="S674" s="16" t="s">
        <v>63</v>
      </c>
      <c r="T674" s="16"/>
      <c r="U674" s="17">
        <f t="shared" si="37"/>
        <v>2028</v>
      </c>
      <c r="V674" s="399"/>
      <c r="W674" s="399"/>
      <c r="X674" s="399"/>
      <c r="Y674" s="399"/>
    </row>
    <row r="675" spans="1:25" s="2" customFormat="1" ht="30.2" customHeight="1" x14ac:dyDescent="0.2">
      <c r="A675" s="348"/>
      <c r="B675" s="348"/>
      <c r="C675" s="338"/>
      <c r="D675" s="338" t="s">
        <v>1042</v>
      </c>
      <c r="E675" s="338"/>
      <c r="F675" s="54" t="s">
        <v>62</v>
      </c>
      <c r="G675" s="338">
        <v>3.16</v>
      </c>
      <c r="H675" s="337">
        <v>0.1</v>
      </c>
      <c r="I675" s="427" t="s">
        <v>1037</v>
      </c>
      <c r="J675" s="54">
        <v>1.8</v>
      </c>
      <c r="K675" s="134">
        <v>159</v>
      </c>
      <c r="L675" s="54">
        <v>8</v>
      </c>
      <c r="M675" s="62">
        <v>2016</v>
      </c>
      <c r="N675" s="16">
        <v>2023</v>
      </c>
      <c r="O675" s="16">
        <v>2025</v>
      </c>
      <c r="P675" s="72" t="s">
        <v>1020</v>
      </c>
      <c r="Q675" s="72" t="s">
        <v>257</v>
      </c>
      <c r="R675" s="17">
        <f t="shared" si="35"/>
        <v>2028</v>
      </c>
      <c r="S675" s="16" t="s">
        <v>63</v>
      </c>
      <c r="T675" s="16"/>
      <c r="U675" s="17">
        <f t="shared" si="37"/>
        <v>2028</v>
      </c>
      <c r="V675" s="399"/>
      <c r="W675" s="399"/>
      <c r="X675" s="399"/>
      <c r="Y675" s="399"/>
    </row>
    <row r="676" spans="1:25" s="2" customFormat="1" ht="30.2" customHeight="1" x14ac:dyDescent="0.2">
      <c r="A676" s="348"/>
      <c r="B676" s="348"/>
      <c r="C676" s="338"/>
      <c r="D676" s="338"/>
      <c r="E676" s="338"/>
      <c r="F676" s="54" t="s">
        <v>62</v>
      </c>
      <c r="G676" s="338"/>
      <c r="H676" s="337"/>
      <c r="I676" s="427"/>
      <c r="J676" s="54">
        <v>1.1000000000000001</v>
      </c>
      <c r="K676" s="134">
        <v>57</v>
      </c>
      <c r="L676" s="54">
        <v>6</v>
      </c>
      <c r="M676" s="62">
        <v>2016</v>
      </c>
      <c r="N676" s="16">
        <v>2023</v>
      </c>
      <c r="O676" s="16">
        <v>2025</v>
      </c>
      <c r="P676" s="72" t="s">
        <v>1020</v>
      </c>
      <c r="Q676" s="72" t="s">
        <v>257</v>
      </c>
      <c r="R676" s="17">
        <f t="shared" si="35"/>
        <v>2028</v>
      </c>
      <c r="S676" s="16" t="s">
        <v>63</v>
      </c>
      <c r="T676" s="16"/>
      <c r="U676" s="17">
        <f t="shared" si="37"/>
        <v>2028</v>
      </c>
      <c r="V676" s="399"/>
      <c r="W676" s="399"/>
      <c r="X676" s="399"/>
      <c r="Y676" s="399"/>
    </row>
    <row r="677" spans="1:25" s="2" customFormat="1" ht="30.2" customHeight="1" x14ac:dyDescent="0.2">
      <c r="A677" s="348"/>
      <c r="B677" s="348"/>
      <c r="C677" s="338"/>
      <c r="D677" s="338" t="s">
        <v>1043</v>
      </c>
      <c r="E677" s="338"/>
      <c r="F677" s="54" t="s">
        <v>62</v>
      </c>
      <c r="G677" s="338">
        <v>3.16</v>
      </c>
      <c r="H677" s="337">
        <v>0.1</v>
      </c>
      <c r="I677" s="427" t="s">
        <v>1037</v>
      </c>
      <c r="J677" s="54">
        <v>1.6</v>
      </c>
      <c r="K677" s="134">
        <v>57</v>
      </c>
      <c r="L677" s="54">
        <v>6</v>
      </c>
      <c r="M677" s="62">
        <v>2016</v>
      </c>
      <c r="N677" s="16">
        <v>2023</v>
      </c>
      <c r="O677" s="16">
        <v>2025</v>
      </c>
      <c r="P677" s="72" t="s">
        <v>1020</v>
      </c>
      <c r="Q677" s="72" t="s">
        <v>257</v>
      </c>
      <c r="R677" s="17">
        <f t="shared" si="35"/>
        <v>2028</v>
      </c>
      <c r="S677" s="16" t="s">
        <v>63</v>
      </c>
      <c r="T677" s="16"/>
      <c r="U677" s="17">
        <f t="shared" si="37"/>
        <v>2028</v>
      </c>
      <c r="V677" s="399"/>
      <c r="W677" s="399"/>
      <c r="X677" s="399"/>
      <c r="Y677" s="399"/>
    </row>
    <row r="678" spans="1:25" s="2" customFormat="1" ht="30.2" customHeight="1" x14ac:dyDescent="0.2">
      <c r="A678" s="348"/>
      <c r="B678" s="348"/>
      <c r="C678" s="338"/>
      <c r="D678" s="338"/>
      <c r="E678" s="338"/>
      <c r="F678" s="54" t="s">
        <v>62</v>
      </c>
      <c r="G678" s="338"/>
      <c r="H678" s="337"/>
      <c r="I678" s="427"/>
      <c r="J678" s="54">
        <v>1</v>
      </c>
      <c r="K678" s="134">
        <v>32</v>
      </c>
      <c r="L678" s="54">
        <v>5</v>
      </c>
      <c r="M678" s="62">
        <v>2016</v>
      </c>
      <c r="N678" s="16">
        <v>2023</v>
      </c>
      <c r="O678" s="16">
        <v>2025</v>
      </c>
      <c r="P678" s="72" t="s">
        <v>1020</v>
      </c>
      <c r="Q678" s="72" t="s">
        <v>257</v>
      </c>
      <c r="R678" s="17">
        <f t="shared" si="35"/>
        <v>2028</v>
      </c>
      <c r="S678" s="16" t="s">
        <v>63</v>
      </c>
      <c r="T678" s="16"/>
      <c r="U678" s="17">
        <f t="shared" si="37"/>
        <v>2028</v>
      </c>
      <c r="V678" s="399"/>
      <c r="W678" s="399"/>
      <c r="X678" s="399"/>
      <c r="Y678" s="399"/>
    </row>
    <row r="679" spans="1:25" s="2" customFormat="1" ht="30.2" customHeight="1" x14ac:dyDescent="0.2">
      <c r="A679" s="348">
        <v>70</v>
      </c>
      <c r="B679" s="348" t="s">
        <v>1044</v>
      </c>
      <c r="C679" s="338" t="s">
        <v>1045</v>
      </c>
      <c r="D679" s="338" t="s">
        <v>1046</v>
      </c>
      <c r="E679" s="338" t="s">
        <v>536</v>
      </c>
      <c r="F679" s="54" t="s">
        <v>62</v>
      </c>
      <c r="G679" s="338">
        <v>3.16</v>
      </c>
      <c r="H679" s="338">
        <v>2.12</v>
      </c>
      <c r="I679" s="427" t="s">
        <v>1037</v>
      </c>
      <c r="J679" s="54">
        <v>11.1</v>
      </c>
      <c r="K679" s="134">
        <v>108</v>
      </c>
      <c r="L679" s="54">
        <v>6</v>
      </c>
      <c r="M679" s="62">
        <v>2016</v>
      </c>
      <c r="N679" s="16">
        <v>2023</v>
      </c>
      <c r="O679" s="16">
        <v>2025</v>
      </c>
      <c r="P679" s="72" t="s">
        <v>1020</v>
      </c>
      <c r="Q679" s="72" t="s">
        <v>257</v>
      </c>
      <c r="R679" s="17">
        <f t="shared" si="35"/>
        <v>2028</v>
      </c>
      <c r="S679" s="16" t="s">
        <v>63</v>
      </c>
      <c r="T679" s="16"/>
      <c r="U679" s="17">
        <f t="shared" si="37"/>
        <v>2028</v>
      </c>
      <c r="V679" s="399">
        <v>12</v>
      </c>
      <c r="W679" s="399">
        <v>5</v>
      </c>
      <c r="X679" s="399">
        <v>17</v>
      </c>
      <c r="Y679" s="399" t="s">
        <v>7003</v>
      </c>
    </row>
    <row r="680" spans="1:25" s="2" customFormat="1" ht="30.2" customHeight="1" x14ac:dyDescent="0.2">
      <c r="A680" s="348"/>
      <c r="B680" s="348"/>
      <c r="C680" s="338"/>
      <c r="D680" s="338"/>
      <c r="E680" s="338"/>
      <c r="F680" s="54" t="s">
        <v>62</v>
      </c>
      <c r="G680" s="338"/>
      <c r="H680" s="338"/>
      <c r="I680" s="427"/>
      <c r="J680" s="54">
        <v>1.8</v>
      </c>
      <c r="K680" s="134">
        <v>57</v>
      </c>
      <c r="L680" s="54">
        <v>6</v>
      </c>
      <c r="M680" s="62">
        <v>2016</v>
      </c>
      <c r="N680" s="16">
        <v>2023</v>
      </c>
      <c r="O680" s="16">
        <v>2025</v>
      </c>
      <c r="P680" s="72" t="s">
        <v>1020</v>
      </c>
      <c r="Q680" s="72" t="s">
        <v>257</v>
      </c>
      <c r="R680" s="17">
        <f t="shared" si="35"/>
        <v>2028</v>
      </c>
      <c r="S680" s="16" t="s">
        <v>63</v>
      </c>
      <c r="T680" s="16"/>
      <c r="U680" s="17">
        <f t="shared" si="37"/>
        <v>2028</v>
      </c>
      <c r="V680" s="399"/>
      <c r="W680" s="399"/>
      <c r="X680" s="399"/>
      <c r="Y680" s="399"/>
    </row>
    <row r="681" spans="1:25" s="2" customFormat="1" ht="30.2" customHeight="1" x14ac:dyDescent="0.2">
      <c r="A681" s="348"/>
      <c r="B681" s="348"/>
      <c r="C681" s="338"/>
      <c r="D681" s="338"/>
      <c r="E681" s="338"/>
      <c r="F681" s="54" t="s">
        <v>62</v>
      </c>
      <c r="G681" s="338"/>
      <c r="H681" s="338"/>
      <c r="I681" s="427"/>
      <c r="J681" s="54">
        <v>3.3</v>
      </c>
      <c r="K681" s="134">
        <v>32</v>
      </c>
      <c r="L681" s="54">
        <v>5</v>
      </c>
      <c r="M681" s="62">
        <v>2016</v>
      </c>
      <c r="N681" s="16">
        <v>2023</v>
      </c>
      <c r="O681" s="16">
        <v>2025</v>
      </c>
      <c r="P681" s="72" t="s">
        <v>1020</v>
      </c>
      <c r="Q681" s="72" t="s">
        <v>257</v>
      </c>
      <c r="R681" s="17">
        <f t="shared" si="35"/>
        <v>2028</v>
      </c>
      <c r="S681" s="16" t="s">
        <v>63</v>
      </c>
      <c r="T681" s="16"/>
      <c r="U681" s="17">
        <f t="shared" si="37"/>
        <v>2028</v>
      </c>
      <c r="V681" s="399"/>
      <c r="W681" s="399"/>
      <c r="X681" s="399"/>
      <c r="Y681" s="399"/>
    </row>
    <row r="682" spans="1:25" s="2" customFormat="1" ht="30.2" customHeight="1" x14ac:dyDescent="0.2">
      <c r="A682" s="348"/>
      <c r="B682" s="348"/>
      <c r="C682" s="338"/>
      <c r="D682" s="54" t="s">
        <v>1047</v>
      </c>
      <c r="E682" s="338"/>
      <c r="F682" s="54" t="s">
        <v>62</v>
      </c>
      <c r="G682" s="54">
        <v>3.16</v>
      </c>
      <c r="H682" s="54">
        <v>2.12</v>
      </c>
      <c r="I682" s="135" t="s">
        <v>1037</v>
      </c>
      <c r="J682" s="54">
        <v>12</v>
      </c>
      <c r="K682" s="134">
        <v>108</v>
      </c>
      <c r="L682" s="54">
        <v>6</v>
      </c>
      <c r="M682" s="62">
        <v>2016</v>
      </c>
      <c r="N682" s="16">
        <v>2023</v>
      </c>
      <c r="O682" s="16">
        <v>2025</v>
      </c>
      <c r="P682" s="72" t="s">
        <v>1020</v>
      </c>
      <c r="Q682" s="72" t="s">
        <v>257</v>
      </c>
      <c r="R682" s="17">
        <f t="shared" si="35"/>
        <v>2028</v>
      </c>
      <c r="S682" s="16" t="s">
        <v>63</v>
      </c>
      <c r="T682" s="16"/>
      <c r="U682" s="17">
        <f t="shared" si="37"/>
        <v>2028</v>
      </c>
      <c r="V682" s="399"/>
      <c r="W682" s="399"/>
      <c r="X682" s="399"/>
      <c r="Y682" s="399"/>
    </row>
    <row r="683" spans="1:25" s="2" customFormat="1" ht="30.2" customHeight="1" x14ac:dyDescent="0.2">
      <c r="A683" s="348"/>
      <c r="B683" s="348"/>
      <c r="C683" s="338"/>
      <c r="D683" s="54" t="s">
        <v>1048</v>
      </c>
      <c r="E683" s="338"/>
      <c r="F683" s="54" t="s">
        <v>62</v>
      </c>
      <c r="G683" s="54">
        <v>3.16</v>
      </c>
      <c r="H683" s="54">
        <v>2.12</v>
      </c>
      <c r="I683" s="135" t="s">
        <v>1037</v>
      </c>
      <c r="J683" s="54">
        <v>26.3</v>
      </c>
      <c r="K683" s="134">
        <v>32</v>
      </c>
      <c r="L683" s="54">
        <v>5</v>
      </c>
      <c r="M683" s="62">
        <v>2016</v>
      </c>
      <c r="N683" s="16">
        <v>2023</v>
      </c>
      <c r="O683" s="16">
        <v>2025</v>
      </c>
      <c r="P683" s="72" t="s">
        <v>1020</v>
      </c>
      <c r="Q683" s="72" t="s">
        <v>257</v>
      </c>
      <c r="R683" s="17">
        <f t="shared" si="35"/>
        <v>2028</v>
      </c>
      <c r="S683" s="16" t="s">
        <v>63</v>
      </c>
      <c r="T683" s="16"/>
      <c r="U683" s="17">
        <f t="shared" si="37"/>
        <v>2028</v>
      </c>
      <c r="V683" s="399"/>
      <c r="W683" s="399"/>
      <c r="X683" s="399"/>
      <c r="Y683" s="399"/>
    </row>
    <row r="684" spans="1:25" s="2" customFormat="1" ht="30.2" customHeight="1" x14ac:dyDescent="0.2">
      <c r="A684" s="348">
        <v>71</v>
      </c>
      <c r="B684" s="348" t="s">
        <v>1049</v>
      </c>
      <c r="C684" s="338" t="s">
        <v>1050</v>
      </c>
      <c r="D684" s="54" t="s">
        <v>1051</v>
      </c>
      <c r="E684" s="338" t="s">
        <v>118</v>
      </c>
      <c r="F684" s="54" t="s">
        <v>88</v>
      </c>
      <c r="G684" s="54">
        <v>0.56000000000000005</v>
      </c>
      <c r="H684" s="54">
        <v>0.15</v>
      </c>
      <c r="I684" s="135" t="s">
        <v>1019</v>
      </c>
      <c r="J684" s="54">
        <v>5.2</v>
      </c>
      <c r="K684" s="134">
        <v>219</v>
      </c>
      <c r="L684" s="54">
        <v>8</v>
      </c>
      <c r="M684" s="62">
        <v>2016</v>
      </c>
      <c r="N684" s="16">
        <v>2023</v>
      </c>
      <c r="O684" s="16">
        <v>2025</v>
      </c>
      <c r="P684" s="72" t="s">
        <v>1033</v>
      </c>
      <c r="Q684" s="72" t="s">
        <v>257</v>
      </c>
      <c r="R684" s="17">
        <f t="shared" si="35"/>
        <v>2032</v>
      </c>
      <c r="S684" s="16" t="s">
        <v>63</v>
      </c>
      <c r="T684" s="16"/>
      <c r="U684" s="17">
        <f t="shared" si="37"/>
        <v>2032</v>
      </c>
      <c r="V684" s="399">
        <v>7</v>
      </c>
      <c r="W684" s="399">
        <v>4</v>
      </c>
      <c r="X684" s="399">
        <v>11</v>
      </c>
      <c r="Y684" s="399" t="s">
        <v>7003</v>
      </c>
    </row>
    <row r="685" spans="1:25" s="2" customFormat="1" ht="30.2" customHeight="1" x14ac:dyDescent="0.2">
      <c r="A685" s="348"/>
      <c r="B685" s="348"/>
      <c r="C685" s="338"/>
      <c r="D685" s="338" t="s">
        <v>1052</v>
      </c>
      <c r="E685" s="338"/>
      <c r="F685" s="54" t="s">
        <v>88</v>
      </c>
      <c r="G685" s="338">
        <v>0.56000000000000005</v>
      </c>
      <c r="H685" s="338">
        <v>0.15</v>
      </c>
      <c r="I685" s="427" t="s">
        <v>1019</v>
      </c>
      <c r="J685" s="54">
        <v>13.8</v>
      </c>
      <c r="K685" s="134">
        <v>219</v>
      </c>
      <c r="L685" s="54">
        <v>8</v>
      </c>
      <c r="M685" s="62">
        <v>2016</v>
      </c>
      <c r="N685" s="16">
        <v>2023</v>
      </c>
      <c r="O685" s="16">
        <v>2025</v>
      </c>
      <c r="P685" s="72" t="s">
        <v>1033</v>
      </c>
      <c r="Q685" s="72" t="s">
        <v>257</v>
      </c>
      <c r="R685" s="17">
        <f t="shared" si="35"/>
        <v>2032</v>
      </c>
      <c r="S685" s="16" t="s">
        <v>63</v>
      </c>
      <c r="T685" s="16"/>
      <c r="U685" s="17">
        <f t="shared" si="37"/>
        <v>2032</v>
      </c>
      <c r="V685" s="399"/>
      <c r="W685" s="399"/>
      <c r="X685" s="399"/>
      <c r="Y685" s="399"/>
    </row>
    <row r="686" spans="1:25" s="2" customFormat="1" ht="30.2" customHeight="1" x14ac:dyDescent="0.2">
      <c r="A686" s="348"/>
      <c r="B686" s="348"/>
      <c r="C686" s="338"/>
      <c r="D686" s="338"/>
      <c r="E686" s="338"/>
      <c r="F686" s="54" t="s">
        <v>88</v>
      </c>
      <c r="G686" s="338"/>
      <c r="H686" s="338"/>
      <c r="I686" s="427"/>
      <c r="J686" s="54">
        <v>1.6</v>
      </c>
      <c r="K686" s="134">
        <v>159</v>
      </c>
      <c r="L686" s="54">
        <v>8</v>
      </c>
      <c r="M686" s="62">
        <v>2016</v>
      </c>
      <c r="N686" s="16">
        <v>2023</v>
      </c>
      <c r="O686" s="16">
        <v>2025</v>
      </c>
      <c r="P686" s="72" t="s">
        <v>1033</v>
      </c>
      <c r="Q686" s="72" t="s">
        <v>257</v>
      </c>
      <c r="R686" s="17">
        <f t="shared" si="35"/>
        <v>2032</v>
      </c>
      <c r="S686" s="16" t="s">
        <v>63</v>
      </c>
      <c r="T686" s="16"/>
      <c r="U686" s="17">
        <f t="shared" si="37"/>
        <v>2032</v>
      </c>
      <c r="V686" s="399"/>
      <c r="W686" s="399"/>
      <c r="X686" s="399"/>
      <c r="Y686" s="399"/>
    </row>
    <row r="687" spans="1:25" s="2" customFormat="1" ht="30.2" customHeight="1" x14ac:dyDescent="0.2">
      <c r="A687" s="348"/>
      <c r="B687" s="348"/>
      <c r="C687" s="338"/>
      <c r="D687" s="338"/>
      <c r="E687" s="338"/>
      <c r="F687" s="54" t="s">
        <v>88</v>
      </c>
      <c r="G687" s="338"/>
      <c r="H687" s="338"/>
      <c r="I687" s="427"/>
      <c r="J687" s="54">
        <v>0.7</v>
      </c>
      <c r="K687" s="134">
        <v>108</v>
      </c>
      <c r="L687" s="54">
        <v>8</v>
      </c>
      <c r="M687" s="62">
        <v>2016</v>
      </c>
      <c r="N687" s="16">
        <v>2023</v>
      </c>
      <c r="O687" s="16">
        <v>2025</v>
      </c>
      <c r="P687" s="72" t="s">
        <v>1033</v>
      </c>
      <c r="Q687" s="72" t="s">
        <v>257</v>
      </c>
      <c r="R687" s="17">
        <f t="shared" si="35"/>
        <v>2032</v>
      </c>
      <c r="S687" s="16" t="s">
        <v>63</v>
      </c>
      <c r="T687" s="16"/>
      <c r="U687" s="17">
        <f t="shared" si="37"/>
        <v>2032</v>
      </c>
      <c r="V687" s="399"/>
      <c r="W687" s="399"/>
      <c r="X687" s="399"/>
      <c r="Y687" s="399"/>
    </row>
    <row r="688" spans="1:25" s="2" customFormat="1" ht="30.2" customHeight="1" x14ac:dyDescent="0.2">
      <c r="A688" s="348"/>
      <c r="B688" s="348"/>
      <c r="C688" s="338"/>
      <c r="D688" s="338"/>
      <c r="E688" s="338"/>
      <c r="F688" s="54" t="s">
        <v>88</v>
      </c>
      <c r="G688" s="338"/>
      <c r="H688" s="338"/>
      <c r="I688" s="427"/>
      <c r="J688" s="54">
        <v>4.0999999999999996</v>
      </c>
      <c r="K688" s="134">
        <v>89</v>
      </c>
      <c r="L688" s="54">
        <v>7</v>
      </c>
      <c r="M688" s="62">
        <v>2016</v>
      </c>
      <c r="N688" s="16">
        <v>2023</v>
      </c>
      <c r="O688" s="16">
        <v>2025</v>
      </c>
      <c r="P688" s="72" t="s">
        <v>1033</v>
      </c>
      <c r="Q688" s="72" t="s">
        <v>257</v>
      </c>
      <c r="R688" s="17">
        <f t="shared" si="35"/>
        <v>2032</v>
      </c>
      <c r="S688" s="16" t="s">
        <v>63</v>
      </c>
      <c r="T688" s="16"/>
      <c r="U688" s="17">
        <f t="shared" si="37"/>
        <v>2032</v>
      </c>
      <c r="V688" s="399"/>
      <c r="W688" s="399"/>
      <c r="X688" s="399"/>
      <c r="Y688" s="399"/>
    </row>
    <row r="689" spans="1:25" s="2" customFormat="1" ht="30.2" customHeight="1" x14ac:dyDescent="0.2">
      <c r="A689" s="348"/>
      <c r="B689" s="348"/>
      <c r="C689" s="338"/>
      <c r="D689" s="338"/>
      <c r="E689" s="338"/>
      <c r="F689" s="54" t="s">
        <v>88</v>
      </c>
      <c r="G689" s="338"/>
      <c r="H689" s="338"/>
      <c r="I689" s="427"/>
      <c r="J689" s="54">
        <v>0.2</v>
      </c>
      <c r="K689" s="134">
        <v>32</v>
      </c>
      <c r="L689" s="54">
        <v>7</v>
      </c>
      <c r="M689" s="62">
        <v>2016</v>
      </c>
      <c r="N689" s="16">
        <v>2023</v>
      </c>
      <c r="O689" s="16">
        <v>2025</v>
      </c>
      <c r="P689" s="72" t="s">
        <v>1033</v>
      </c>
      <c r="Q689" s="72" t="s">
        <v>257</v>
      </c>
      <c r="R689" s="17">
        <f t="shared" si="35"/>
        <v>2032</v>
      </c>
      <c r="S689" s="16" t="s">
        <v>63</v>
      </c>
      <c r="T689" s="16"/>
      <c r="U689" s="17">
        <f t="shared" si="37"/>
        <v>2032</v>
      </c>
      <c r="V689" s="399"/>
      <c r="W689" s="399"/>
      <c r="X689" s="399"/>
      <c r="Y689" s="399"/>
    </row>
    <row r="690" spans="1:25" s="2" customFormat="1" ht="30.2" customHeight="1" x14ac:dyDescent="0.2">
      <c r="A690" s="348">
        <v>72</v>
      </c>
      <c r="B690" s="348" t="s">
        <v>1053</v>
      </c>
      <c r="C690" s="338" t="s">
        <v>1054</v>
      </c>
      <c r="D690" s="338" t="s">
        <v>1055</v>
      </c>
      <c r="E690" s="338" t="s">
        <v>1056</v>
      </c>
      <c r="F690" s="54" t="s">
        <v>88</v>
      </c>
      <c r="G690" s="338">
        <v>0.56000000000000005</v>
      </c>
      <c r="H690" s="338">
        <v>0.09</v>
      </c>
      <c r="I690" s="427" t="s">
        <v>1019</v>
      </c>
      <c r="J690" s="54">
        <v>13.5</v>
      </c>
      <c r="K690" s="134">
        <v>219</v>
      </c>
      <c r="L690" s="54">
        <v>6</v>
      </c>
      <c r="M690" s="62">
        <v>2016</v>
      </c>
      <c r="N690" s="16">
        <v>2023</v>
      </c>
      <c r="O690" s="16">
        <v>2025</v>
      </c>
      <c r="P690" s="72" t="s">
        <v>252</v>
      </c>
      <c r="Q690" s="72" t="s">
        <v>257</v>
      </c>
      <c r="R690" s="17">
        <f t="shared" si="35"/>
        <v>2036</v>
      </c>
      <c r="S690" s="16" t="s">
        <v>63</v>
      </c>
      <c r="T690" s="16"/>
      <c r="U690" s="17">
        <f t="shared" si="37"/>
        <v>2036</v>
      </c>
      <c r="V690" s="399">
        <v>11</v>
      </c>
      <c r="W690" s="399"/>
      <c r="X690" s="399">
        <v>11</v>
      </c>
      <c r="Y690" s="399" t="s">
        <v>7003</v>
      </c>
    </row>
    <row r="691" spans="1:25" s="2" customFormat="1" ht="30.2" customHeight="1" x14ac:dyDescent="0.2">
      <c r="A691" s="348"/>
      <c r="B691" s="348"/>
      <c r="C691" s="338"/>
      <c r="D691" s="338"/>
      <c r="E691" s="338"/>
      <c r="F691" s="54" t="s">
        <v>88</v>
      </c>
      <c r="G691" s="338"/>
      <c r="H691" s="338"/>
      <c r="I691" s="427"/>
      <c r="J691" s="54">
        <v>0.5</v>
      </c>
      <c r="K691" s="134">
        <v>32</v>
      </c>
      <c r="L691" s="54">
        <v>4</v>
      </c>
      <c r="M691" s="62">
        <v>2016</v>
      </c>
      <c r="N691" s="16">
        <v>2023</v>
      </c>
      <c r="O691" s="16">
        <v>2025</v>
      </c>
      <c r="P691" s="72" t="s">
        <v>252</v>
      </c>
      <c r="Q691" s="72" t="s">
        <v>257</v>
      </c>
      <c r="R691" s="17">
        <f t="shared" si="35"/>
        <v>2036</v>
      </c>
      <c r="S691" s="16" t="s">
        <v>63</v>
      </c>
      <c r="T691" s="16"/>
      <c r="U691" s="17">
        <f t="shared" si="37"/>
        <v>2036</v>
      </c>
      <c r="V691" s="399"/>
      <c r="W691" s="399"/>
      <c r="X691" s="399"/>
      <c r="Y691" s="399"/>
    </row>
    <row r="692" spans="1:25" s="2" customFormat="1" ht="30.2" customHeight="1" x14ac:dyDescent="0.2">
      <c r="A692" s="348"/>
      <c r="B692" s="348"/>
      <c r="C692" s="338"/>
      <c r="D692" s="54" t="s">
        <v>1057</v>
      </c>
      <c r="E692" s="338"/>
      <c r="F692" s="54" t="s">
        <v>88</v>
      </c>
      <c r="G692" s="54">
        <v>0.56000000000000005</v>
      </c>
      <c r="H692" s="54">
        <v>0.09</v>
      </c>
      <c r="I692" s="135" t="s">
        <v>1019</v>
      </c>
      <c r="J692" s="54">
        <v>0.1</v>
      </c>
      <c r="K692" s="134">
        <v>57</v>
      </c>
      <c r="L692" s="54">
        <v>5</v>
      </c>
      <c r="M692" s="62">
        <v>2016</v>
      </c>
      <c r="N692" s="16">
        <v>2023</v>
      </c>
      <c r="O692" s="16">
        <v>2025</v>
      </c>
      <c r="P692" s="72" t="s">
        <v>252</v>
      </c>
      <c r="Q692" s="72" t="s">
        <v>257</v>
      </c>
      <c r="R692" s="17">
        <f t="shared" si="35"/>
        <v>2036</v>
      </c>
      <c r="S692" s="16" t="s">
        <v>63</v>
      </c>
      <c r="T692" s="16"/>
      <c r="U692" s="17">
        <f t="shared" si="37"/>
        <v>2036</v>
      </c>
      <c r="V692" s="399"/>
      <c r="W692" s="399"/>
      <c r="X692" s="399"/>
      <c r="Y692" s="399"/>
    </row>
    <row r="693" spans="1:25" s="2" customFormat="1" ht="30.2" customHeight="1" x14ac:dyDescent="0.2">
      <c r="A693" s="348"/>
      <c r="B693" s="348"/>
      <c r="C693" s="338"/>
      <c r="D693" s="338" t="s">
        <v>1058</v>
      </c>
      <c r="E693" s="338"/>
      <c r="F693" s="54" t="s">
        <v>88</v>
      </c>
      <c r="G693" s="338">
        <v>0.56000000000000005</v>
      </c>
      <c r="H693" s="338">
        <v>0.09</v>
      </c>
      <c r="I693" s="427" t="s">
        <v>1019</v>
      </c>
      <c r="J693" s="54">
        <v>1.4</v>
      </c>
      <c r="K693" s="134">
        <v>57</v>
      </c>
      <c r="L693" s="54">
        <v>5</v>
      </c>
      <c r="M693" s="62">
        <v>2016</v>
      </c>
      <c r="N693" s="16">
        <v>2023</v>
      </c>
      <c r="O693" s="16">
        <v>2025</v>
      </c>
      <c r="P693" s="72" t="s">
        <v>252</v>
      </c>
      <c r="Q693" s="72" t="s">
        <v>257</v>
      </c>
      <c r="R693" s="17">
        <f t="shared" si="35"/>
        <v>2036</v>
      </c>
      <c r="S693" s="16" t="s">
        <v>63</v>
      </c>
      <c r="T693" s="16"/>
      <c r="U693" s="17">
        <f t="shared" si="37"/>
        <v>2036</v>
      </c>
      <c r="V693" s="399"/>
      <c r="W693" s="399"/>
      <c r="X693" s="399"/>
      <c r="Y693" s="399"/>
    </row>
    <row r="694" spans="1:25" s="2" customFormat="1" ht="30.2" customHeight="1" x14ac:dyDescent="0.2">
      <c r="A694" s="348"/>
      <c r="B694" s="348"/>
      <c r="C694" s="338"/>
      <c r="D694" s="338"/>
      <c r="E694" s="338"/>
      <c r="F694" s="54" t="s">
        <v>88</v>
      </c>
      <c r="G694" s="338"/>
      <c r="H694" s="338"/>
      <c r="I694" s="427"/>
      <c r="J694" s="54">
        <v>1.4</v>
      </c>
      <c r="K694" s="134">
        <v>32</v>
      </c>
      <c r="L694" s="54">
        <v>4</v>
      </c>
      <c r="M694" s="62">
        <v>2016</v>
      </c>
      <c r="N694" s="16">
        <v>2023</v>
      </c>
      <c r="O694" s="16">
        <v>2025</v>
      </c>
      <c r="P694" s="72" t="s">
        <v>252</v>
      </c>
      <c r="Q694" s="72" t="s">
        <v>257</v>
      </c>
      <c r="R694" s="17">
        <f t="shared" si="35"/>
        <v>2036</v>
      </c>
      <c r="S694" s="16" t="s">
        <v>63</v>
      </c>
      <c r="T694" s="16"/>
      <c r="U694" s="17">
        <f t="shared" si="37"/>
        <v>2036</v>
      </c>
      <c r="V694" s="399"/>
      <c r="W694" s="399"/>
      <c r="X694" s="399"/>
      <c r="Y694" s="399"/>
    </row>
    <row r="695" spans="1:25" s="2" customFormat="1" ht="30.2" customHeight="1" x14ac:dyDescent="0.2">
      <c r="A695" s="348"/>
      <c r="B695" s="348"/>
      <c r="C695" s="338"/>
      <c r="D695" s="338" t="s">
        <v>1059</v>
      </c>
      <c r="E695" s="338"/>
      <c r="F695" s="54" t="s">
        <v>88</v>
      </c>
      <c r="G695" s="338">
        <v>0.56000000000000005</v>
      </c>
      <c r="H695" s="338">
        <v>0.09</v>
      </c>
      <c r="I695" s="427" t="s">
        <v>1019</v>
      </c>
      <c r="J695" s="54">
        <v>2.2999999999999998</v>
      </c>
      <c r="K695" s="134">
        <v>32</v>
      </c>
      <c r="L695" s="54">
        <v>4</v>
      </c>
      <c r="M695" s="62">
        <v>2016</v>
      </c>
      <c r="N695" s="16">
        <v>2023</v>
      </c>
      <c r="O695" s="16">
        <v>2025</v>
      </c>
      <c r="P695" s="72" t="s">
        <v>252</v>
      </c>
      <c r="Q695" s="72" t="s">
        <v>257</v>
      </c>
      <c r="R695" s="17">
        <f t="shared" si="35"/>
        <v>2036</v>
      </c>
      <c r="S695" s="16" t="s">
        <v>63</v>
      </c>
      <c r="T695" s="16"/>
      <c r="U695" s="17">
        <f t="shared" si="37"/>
        <v>2036</v>
      </c>
      <c r="V695" s="399"/>
      <c r="W695" s="399"/>
      <c r="X695" s="399"/>
      <c r="Y695" s="399"/>
    </row>
    <row r="696" spans="1:25" s="2" customFormat="1" ht="30.2" customHeight="1" x14ac:dyDescent="0.2">
      <c r="A696" s="348"/>
      <c r="B696" s="348"/>
      <c r="C696" s="338"/>
      <c r="D696" s="338"/>
      <c r="E696" s="338"/>
      <c r="F696" s="54" t="s">
        <v>88</v>
      </c>
      <c r="G696" s="338"/>
      <c r="H696" s="338"/>
      <c r="I696" s="427"/>
      <c r="J696" s="54">
        <v>1.1000000000000001</v>
      </c>
      <c r="K696" s="134">
        <v>18</v>
      </c>
      <c r="L696" s="54">
        <v>4</v>
      </c>
      <c r="M696" s="62">
        <v>2016</v>
      </c>
      <c r="N696" s="16">
        <v>2023</v>
      </c>
      <c r="O696" s="16">
        <v>2025</v>
      </c>
      <c r="P696" s="72" t="s">
        <v>252</v>
      </c>
      <c r="Q696" s="72" t="s">
        <v>257</v>
      </c>
      <c r="R696" s="17">
        <f t="shared" si="35"/>
        <v>2036</v>
      </c>
      <c r="S696" s="16" t="s">
        <v>63</v>
      </c>
      <c r="T696" s="16"/>
      <c r="U696" s="17">
        <f t="shared" si="37"/>
        <v>2036</v>
      </c>
      <c r="V696" s="399"/>
      <c r="W696" s="399"/>
      <c r="X696" s="399"/>
      <c r="Y696" s="399"/>
    </row>
    <row r="697" spans="1:25" s="2" customFormat="1" ht="30.2" customHeight="1" x14ac:dyDescent="0.2">
      <c r="A697" s="348">
        <v>73</v>
      </c>
      <c r="B697" s="348" t="s">
        <v>1060</v>
      </c>
      <c r="C697" s="338" t="s">
        <v>1061</v>
      </c>
      <c r="D697" s="338" t="s">
        <v>1062</v>
      </c>
      <c r="E697" s="338" t="s">
        <v>118</v>
      </c>
      <c r="F697" s="54" t="s">
        <v>88</v>
      </c>
      <c r="G697" s="338">
        <v>0.59</v>
      </c>
      <c r="H697" s="338" t="s">
        <v>1063</v>
      </c>
      <c r="I697" s="427" t="s">
        <v>1064</v>
      </c>
      <c r="J697" s="54">
        <v>7.3</v>
      </c>
      <c r="K697" s="134">
        <v>273</v>
      </c>
      <c r="L697" s="54">
        <v>8</v>
      </c>
      <c r="M697" s="62">
        <v>2016</v>
      </c>
      <c r="N697" s="16">
        <v>2023</v>
      </c>
      <c r="O697" s="16">
        <v>2025</v>
      </c>
      <c r="P697" s="72" t="s">
        <v>252</v>
      </c>
      <c r="Q697" s="72" t="s">
        <v>257</v>
      </c>
      <c r="R697" s="17">
        <f t="shared" si="35"/>
        <v>2036</v>
      </c>
      <c r="S697" s="16" t="s">
        <v>63</v>
      </c>
      <c r="T697" s="16"/>
      <c r="U697" s="17">
        <f t="shared" si="37"/>
        <v>2036</v>
      </c>
      <c r="V697" s="399">
        <v>25</v>
      </c>
      <c r="W697" s="399">
        <v>2</v>
      </c>
      <c r="X697" s="399">
        <v>27</v>
      </c>
      <c r="Y697" s="399" t="s">
        <v>7003</v>
      </c>
    </row>
    <row r="698" spans="1:25" s="2" customFormat="1" ht="30.2" customHeight="1" x14ac:dyDescent="0.2">
      <c r="A698" s="348"/>
      <c r="B698" s="348"/>
      <c r="C698" s="338"/>
      <c r="D698" s="338"/>
      <c r="E698" s="338"/>
      <c r="F698" s="54" t="s">
        <v>88</v>
      </c>
      <c r="G698" s="338"/>
      <c r="H698" s="338"/>
      <c r="I698" s="427"/>
      <c r="J698" s="54">
        <v>1.2</v>
      </c>
      <c r="K698" s="134">
        <v>219</v>
      </c>
      <c r="L698" s="54">
        <v>6</v>
      </c>
      <c r="M698" s="62">
        <v>2016</v>
      </c>
      <c r="N698" s="16">
        <v>2023</v>
      </c>
      <c r="O698" s="16">
        <v>2025</v>
      </c>
      <c r="P698" s="72" t="s">
        <v>252</v>
      </c>
      <c r="Q698" s="72" t="s">
        <v>257</v>
      </c>
      <c r="R698" s="17">
        <f t="shared" si="35"/>
        <v>2036</v>
      </c>
      <c r="S698" s="16" t="s">
        <v>63</v>
      </c>
      <c r="T698" s="16"/>
      <c r="U698" s="17">
        <f t="shared" si="37"/>
        <v>2036</v>
      </c>
      <c r="V698" s="399"/>
      <c r="W698" s="399"/>
      <c r="X698" s="399"/>
      <c r="Y698" s="399"/>
    </row>
    <row r="699" spans="1:25" s="2" customFormat="1" ht="30.2" customHeight="1" x14ac:dyDescent="0.2">
      <c r="A699" s="348"/>
      <c r="B699" s="348"/>
      <c r="C699" s="338"/>
      <c r="D699" s="338"/>
      <c r="E699" s="338"/>
      <c r="F699" s="54" t="s">
        <v>88</v>
      </c>
      <c r="G699" s="338"/>
      <c r="H699" s="338"/>
      <c r="I699" s="427"/>
      <c r="J699" s="54">
        <v>0.8</v>
      </c>
      <c r="K699" s="134">
        <v>32</v>
      </c>
      <c r="L699" s="54">
        <v>4</v>
      </c>
      <c r="M699" s="62">
        <v>2016</v>
      </c>
      <c r="N699" s="16">
        <v>2023</v>
      </c>
      <c r="O699" s="16">
        <v>2025</v>
      </c>
      <c r="P699" s="72" t="s">
        <v>252</v>
      </c>
      <c r="Q699" s="72" t="s">
        <v>257</v>
      </c>
      <c r="R699" s="17">
        <f t="shared" si="35"/>
        <v>2036</v>
      </c>
      <c r="S699" s="16" t="s">
        <v>63</v>
      </c>
      <c r="T699" s="16"/>
      <c r="U699" s="17">
        <f t="shared" si="37"/>
        <v>2036</v>
      </c>
      <c r="V699" s="399"/>
      <c r="W699" s="399"/>
      <c r="X699" s="399"/>
      <c r="Y699" s="399"/>
    </row>
    <row r="700" spans="1:25" s="2" customFormat="1" ht="30.2" customHeight="1" x14ac:dyDescent="0.2">
      <c r="A700" s="348"/>
      <c r="B700" s="348"/>
      <c r="C700" s="338"/>
      <c r="D700" s="54" t="s">
        <v>1065</v>
      </c>
      <c r="E700" s="338"/>
      <c r="F700" s="54" t="s">
        <v>88</v>
      </c>
      <c r="G700" s="54">
        <v>0.59</v>
      </c>
      <c r="H700" s="135" t="s">
        <v>1066</v>
      </c>
      <c r="I700" s="135" t="s">
        <v>1064</v>
      </c>
      <c r="J700" s="54">
        <v>11.8</v>
      </c>
      <c r="K700" s="134">
        <v>273</v>
      </c>
      <c r="L700" s="54">
        <v>8</v>
      </c>
      <c r="M700" s="62">
        <v>2016</v>
      </c>
      <c r="N700" s="16">
        <v>2023</v>
      </c>
      <c r="O700" s="16">
        <v>2025</v>
      </c>
      <c r="P700" s="72" t="s">
        <v>252</v>
      </c>
      <c r="Q700" s="72" t="s">
        <v>257</v>
      </c>
      <c r="R700" s="17">
        <f t="shared" si="35"/>
        <v>2036</v>
      </c>
      <c r="S700" s="16" t="s">
        <v>63</v>
      </c>
      <c r="T700" s="16"/>
      <c r="U700" s="17">
        <f t="shared" si="37"/>
        <v>2036</v>
      </c>
      <c r="V700" s="399"/>
      <c r="W700" s="399"/>
      <c r="X700" s="399"/>
      <c r="Y700" s="399"/>
    </row>
    <row r="701" spans="1:25" s="2" customFormat="1" ht="30.2" customHeight="1" x14ac:dyDescent="0.2">
      <c r="A701" s="348"/>
      <c r="B701" s="348"/>
      <c r="C701" s="338"/>
      <c r="D701" s="338" t="s">
        <v>1067</v>
      </c>
      <c r="E701" s="338"/>
      <c r="F701" s="54" t="s">
        <v>88</v>
      </c>
      <c r="G701" s="338">
        <v>0.59</v>
      </c>
      <c r="H701" s="427" t="s">
        <v>1066</v>
      </c>
      <c r="I701" s="427" t="s">
        <v>1064</v>
      </c>
      <c r="J701" s="54">
        <v>3</v>
      </c>
      <c r="K701" s="134">
        <v>273</v>
      </c>
      <c r="L701" s="54">
        <v>8</v>
      </c>
      <c r="M701" s="62">
        <v>2016</v>
      </c>
      <c r="N701" s="16">
        <v>2023</v>
      </c>
      <c r="O701" s="16">
        <v>2025</v>
      </c>
      <c r="P701" s="72" t="s">
        <v>252</v>
      </c>
      <c r="Q701" s="72" t="s">
        <v>257</v>
      </c>
      <c r="R701" s="17">
        <f t="shared" si="35"/>
        <v>2036</v>
      </c>
      <c r="S701" s="16" t="s">
        <v>63</v>
      </c>
      <c r="T701" s="16"/>
      <c r="U701" s="17">
        <f t="shared" si="37"/>
        <v>2036</v>
      </c>
      <c r="V701" s="399"/>
      <c r="W701" s="399"/>
      <c r="X701" s="399"/>
      <c r="Y701" s="399"/>
    </row>
    <row r="702" spans="1:25" s="2" customFormat="1" ht="30.2" customHeight="1" x14ac:dyDescent="0.2">
      <c r="A702" s="348"/>
      <c r="B702" s="348"/>
      <c r="C702" s="338"/>
      <c r="D702" s="338"/>
      <c r="E702" s="338"/>
      <c r="F702" s="54" t="s">
        <v>88</v>
      </c>
      <c r="G702" s="338"/>
      <c r="H702" s="427"/>
      <c r="I702" s="427"/>
      <c r="J702" s="54">
        <v>2.8</v>
      </c>
      <c r="K702" s="134">
        <v>159</v>
      </c>
      <c r="L702" s="54">
        <v>6</v>
      </c>
      <c r="M702" s="62">
        <v>2016</v>
      </c>
      <c r="N702" s="16">
        <v>2023</v>
      </c>
      <c r="O702" s="16">
        <v>2025</v>
      </c>
      <c r="P702" s="72" t="s">
        <v>252</v>
      </c>
      <c r="Q702" s="72" t="s">
        <v>257</v>
      </c>
      <c r="R702" s="17">
        <f t="shared" si="35"/>
        <v>2036</v>
      </c>
      <c r="S702" s="16" t="s">
        <v>63</v>
      </c>
      <c r="T702" s="16"/>
      <c r="U702" s="17">
        <f t="shared" si="37"/>
        <v>2036</v>
      </c>
      <c r="V702" s="399"/>
      <c r="W702" s="399"/>
      <c r="X702" s="399"/>
      <c r="Y702" s="399"/>
    </row>
    <row r="703" spans="1:25" s="2" customFormat="1" ht="30.2" customHeight="1" x14ac:dyDescent="0.2">
      <c r="A703" s="348"/>
      <c r="B703" s="348"/>
      <c r="C703" s="338"/>
      <c r="D703" s="338"/>
      <c r="E703" s="338"/>
      <c r="F703" s="54" t="s">
        <v>88</v>
      </c>
      <c r="G703" s="338"/>
      <c r="H703" s="427"/>
      <c r="I703" s="427"/>
      <c r="J703" s="54">
        <v>0.9</v>
      </c>
      <c r="K703" s="134">
        <v>57</v>
      </c>
      <c r="L703" s="54">
        <v>5</v>
      </c>
      <c r="M703" s="62">
        <v>2016</v>
      </c>
      <c r="N703" s="16">
        <v>2023</v>
      </c>
      <c r="O703" s="16">
        <v>2025</v>
      </c>
      <c r="P703" s="72" t="s">
        <v>252</v>
      </c>
      <c r="Q703" s="72" t="s">
        <v>257</v>
      </c>
      <c r="R703" s="17">
        <f t="shared" si="35"/>
        <v>2036</v>
      </c>
      <c r="S703" s="16" t="s">
        <v>63</v>
      </c>
      <c r="T703" s="16"/>
      <c r="U703" s="17">
        <f t="shared" si="37"/>
        <v>2036</v>
      </c>
      <c r="V703" s="399"/>
      <c r="W703" s="399"/>
      <c r="X703" s="399"/>
      <c r="Y703" s="399"/>
    </row>
    <row r="704" spans="1:25" s="2" customFormat="1" ht="30.2" customHeight="1" x14ac:dyDescent="0.2">
      <c r="A704" s="348"/>
      <c r="B704" s="348"/>
      <c r="C704" s="338"/>
      <c r="D704" s="54" t="s">
        <v>1068</v>
      </c>
      <c r="E704" s="338"/>
      <c r="F704" s="54" t="s">
        <v>88</v>
      </c>
      <c r="G704" s="54">
        <v>0.59</v>
      </c>
      <c r="H704" s="135" t="s">
        <v>1066</v>
      </c>
      <c r="I704" s="135" t="s">
        <v>1064</v>
      </c>
      <c r="J704" s="54">
        <v>13.1</v>
      </c>
      <c r="K704" s="134">
        <v>273</v>
      </c>
      <c r="L704" s="54">
        <v>8</v>
      </c>
      <c r="M704" s="62">
        <v>2016</v>
      </c>
      <c r="N704" s="16">
        <v>2023</v>
      </c>
      <c r="O704" s="16">
        <v>2025</v>
      </c>
      <c r="P704" s="72" t="s">
        <v>252</v>
      </c>
      <c r="Q704" s="72" t="s">
        <v>257</v>
      </c>
      <c r="R704" s="17">
        <f t="shared" si="35"/>
        <v>2036</v>
      </c>
      <c r="S704" s="16" t="s">
        <v>63</v>
      </c>
      <c r="T704" s="16"/>
      <c r="U704" s="17">
        <f t="shared" si="37"/>
        <v>2036</v>
      </c>
      <c r="V704" s="399"/>
      <c r="W704" s="399"/>
      <c r="X704" s="399"/>
      <c r="Y704" s="399"/>
    </row>
    <row r="705" spans="1:25" s="2" customFormat="1" ht="30.2" customHeight="1" x14ac:dyDescent="0.2">
      <c r="A705" s="348"/>
      <c r="B705" s="348"/>
      <c r="C705" s="338"/>
      <c r="D705" s="338" t="s">
        <v>1069</v>
      </c>
      <c r="E705" s="338"/>
      <c r="F705" s="54" t="s">
        <v>88</v>
      </c>
      <c r="G705" s="338">
        <v>0.59</v>
      </c>
      <c r="H705" s="427" t="s">
        <v>1066</v>
      </c>
      <c r="I705" s="427" t="s">
        <v>1064</v>
      </c>
      <c r="J705" s="54">
        <v>0.2</v>
      </c>
      <c r="K705" s="134">
        <v>273</v>
      </c>
      <c r="L705" s="54">
        <v>8</v>
      </c>
      <c r="M705" s="62">
        <v>2016</v>
      </c>
      <c r="N705" s="16">
        <v>2023</v>
      </c>
      <c r="O705" s="16">
        <v>2025</v>
      </c>
      <c r="P705" s="72" t="s">
        <v>252</v>
      </c>
      <c r="Q705" s="72" t="s">
        <v>257</v>
      </c>
      <c r="R705" s="17">
        <f t="shared" si="35"/>
        <v>2036</v>
      </c>
      <c r="S705" s="16" t="s">
        <v>63</v>
      </c>
      <c r="T705" s="16"/>
      <c r="U705" s="17">
        <f t="shared" si="37"/>
        <v>2036</v>
      </c>
      <c r="V705" s="399"/>
      <c r="W705" s="399"/>
      <c r="X705" s="399"/>
      <c r="Y705" s="399"/>
    </row>
    <row r="706" spans="1:25" s="2" customFormat="1" ht="30.2" customHeight="1" x14ac:dyDescent="0.2">
      <c r="A706" s="348"/>
      <c r="B706" s="348"/>
      <c r="C706" s="338"/>
      <c r="D706" s="338"/>
      <c r="E706" s="338"/>
      <c r="F706" s="54" t="s">
        <v>88</v>
      </c>
      <c r="G706" s="338"/>
      <c r="H706" s="427"/>
      <c r="I706" s="427"/>
      <c r="J706" s="54">
        <v>2.8</v>
      </c>
      <c r="K706" s="134">
        <v>159</v>
      </c>
      <c r="L706" s="54">
        <v>6</v>
      </c>
      <c r="M706" s="62">
        <v>2016</v>
      </c>
      <c r="N706" s="16">
        <v>2023</v>
      </c>
      <c r="O706" s="16">
        <v>2025</v>
      </c>
      <c r="P706" s="72" t="s">
        <v>252</v>
      </c>
      <c r="Q706" s="72" t="s">
        <v>257</v>
      </c>
      <c r="R706" s="17">
        <f t="shared" si="35"/>
        <v>2036</v>
      </c>
      <c r="S706" s="16" t="s">
        <v>63</v>
      </c>
      <c r="T706" s="16"/>
      <c r="U706" s="17">
        <f t="shared" si="37"/>
        <v>2036</v>
      </c>
      <c r="V706" s="399"/>
      <c r="W706" s="399"/>
      <c r="X706" s="399"/>
      <c r="Y706" s="399"/>
    </row>
    <row r="707" spans="1:25" s="2" customFormat="1" ht="30.2" customHeight="1" x14ac:dyDescent="0.2">
      <c r="A707" s="348"/>
      <c r="B707" s="348"/>
      <c r="C707" s="338"/>
      <c r="D707" s="338"/>
      <c r="E707" s="338"/>
      <c r="F707" s="54" t="s">
        <v>88</v>
      </c>
      <c r="G707" s="338"/>
      <c r="H707" s="427"/>
      <c r="I707" s="427"/>
      <c r="J707" s="54">
        <v>0.9</v>
      </c>
      <c r="K707" s="134">
        <v>57</v>
      </c>
      <c r="L707" s="54">
        <v>5</v>
      </c>
      <c r="M707" s="62">
        <v>2016</v>
      </c>
      <c r="N707" s="16">
        <v>2023</v>
      </c>
      <c r="O707" s="16">
        <v>2025</v>
      </c>
      <c r="P707" s="72" t="s">
        <v>252</v>
      </c>
      <c r="Q707" s="72" t="s">
        <v>257</v>
      </c>
      <c r="R707" s="17">
        <f t="shared" si="35"/>
        <v>2036</v>
      </c>
      <c r="S707" s="16" t="s">
        <v>63</v>
      </c>
      <c r="T707" s="16"/>
      <c r="U707" s="17">
        <f t="shared" si="37"/>
        <v>2036</v>
      </c>
      <c r="V707" s="399"/>
      <c r="W707" s="399"/>
      <c r="X707" s="399"/>
      <c r="Y707" s="399"/>
    </row>
    <row r="708" spans="1:25" s="2" customFormat="1" ht="30.2" customHeight="1" x14ac:dyDescent="0.2">
      <c r="A708" s="348"/>
      <c r="B708" s="348"/>
      <c r="C708" s="338"/>
      <c r="D708" s="338" t="s">
        <v>1070</v>
      </c>
      <c r="E708" s="338"/>
      <c r="F708" s="54" t="s">
        <v>88</v>
      </c>
      <c r="G708" s="338">
        <v>0.59</v>
      </c>
      <c r="H708" s="427" t="s">
        <v>1066</v>
      </c>
      <c r="I708" s="427" t="s">
        <v>1064</v>
      </c>
      <c r="J708" s="54">
        <v>4</v>
      </c>
      <c r="K708" s="134">
        <v>159</v>
      </c>
      <c r="L708" s="54">
        <v>6</v>
      </c>
      <c r="M708" s="62">
        <v>2016</v>
      </c>
      <c r="N708" s="16">
        <v>2023</v>
      </c>
      <c r="O708" s="16">
        <v>2025</v>
      </c>
      <c r="P708" s="72" t="s">
        <v>252</v>
      </c>
      <c r="Q708" s="72" t="s">
        <v>257</v>
      </c>
      <c r="R708" s="17">
        <f t="shared" si="35"/>
        <v>2036</v>
      </c>
      <c r="S708" s="16" t="s">
        <v>63</v>
      </c>
      <c r="T708" s="16"/>
      <c r="U708" s="17">
        <f t="shared" si="37"/>
        <v>2036</v>
      </c>
      <c r="V708" s="399"/>
      <c r="W708" s="399"/>
      <c r="X708" s="399"/>
      <c r="Y708" s="399"/>
    </row>
    <row r="709" spans="1:25" s="2" customFormat="1" ht="30.2" customHeight="1" x14ac:dyDescent="0.2">
      <c r="A709" s="348"/>
      <c r="B709" s="348"/>
      <c r="C709" s="338"/>
      <c r="D709" s="338"/>
      <c r="E709" s="338"/>
      <c r="F709" s="54" t="s">
        <v>88</v>
      </c>
      <c r="G709" s="338"/>
      <c r="H709" s="427"/>
      <c r="I709" s="427"/>
      <c r="J709" s="54">
        <v>0.8</v>
      </c>
      <c r="K709" s="134">
        <v>89</v>
      </c>
      <c r="L709" s="54">
        <v>5</v>
      </c>
      <c r="M709" s="62">
        <v>2016</v>
      </c>
      <c r="N709" s="16">
        <v>2023</v>
      </c>
      <c r="O709" s="16">
        <v>2025</v>
      </c>
      <c r="P709" s="72" t="s">
        <v>252</v>
      </c>
      <c r="Q709" s="72" t="s">
        <v>257</v>
      </c>
      <c r="R709" s="17">
        <f t="shared" si="35"/>
        <v>2036</v>
      </c>
      <c r="S709" s="16" t="s">
        <v>63</v>
      </c>
      <c r="T709" s="16"/>
      <c r="U709" s="17">
        <f t="shared" si="37"/>
        <v>2036</v>
      </c>
      <c r="V709" s="399"/>
      <c r="W709" s="399"/>
      <c r="X709" s="399"/>
      <c r="Y709" s="399"/>
    </row>
    <row r="710" spans="1:25" s="2" customFormat="1" ht="30.2" customHeight="1" x14ac:dyDescent="0.2">
      <c r="A710" s="348"/>
      <c r="B710" s="348"/>
      <c r="C710" s="338"/>
      <c r="D710" s="338"/>
      <c r="E710" s="338"/>
      <c r="F710" s="54" t="s">
        <v>88</v>
      </c>
      <c r="G710" s="338"/>
      <c r="H710" s="427"/>
      <c r="I710" s="427"/>
      <c r="J710" s="54">
        <v>0.4</v>
      </c>
      <c r="K710" s="134">
        <v>32</v>
      </c>
      <c r="L710" s="54">
        <v>4</v>
      </c>
      <c r="M710" s="62">
        <v>2016</v>
      </c>
      <c r="N710" s="16">
        <v>2023</v>
      </c>
      <c r="O710" s="16">
        <v>2025</v>
      </c>
      <c r="P710" s="72" t="s">
        <v>252</v>
      </c>
      <c r="Q710" s="72" t="s">
        <v>257</v>
      </c>
      <c r="R710" s="17">
        <f t="shared" si="35"/>
        <v>2036</v>
      </c>
      <c r="S710" s="16" t="s">
        <v>63</v>
      </c>
      <c r="T710" s="16"/>
      <c r="U710" s="17">
        <f t="shared" si="37"/>
        <v>2036</v>
      </c>
      <c r="V710" s="399"/>
      <c r="W710" s="399"/>
      <c r="X710" s="399"/>
      <c r="Y710" s="399"/>
    </row>
    <row r="711" spans="1:25" s="2" customFormat="1" ht="30.2" customHeight="1" x14ac:dyDescent="0.2">
      <c r="A711" s="348"/>
      <c r="B711" s="348"/>
      <c r="C711" s="338"/>
      <c r="D711" s="338" t="s">
        <v>1071</v>
      </c>
      <c r="E711" s="338"/>
      <c r="F711" s="54" t="s">
        <v>88</v>
      </c>
      <c r="G711" s="338">
        <v>0.59</v>
      </c>
      <c r="H711" s="427" t="s">
        <v>1066</v>
      </c>
      <c r="I711" s="427" t="s">
        <v>1064</v>
      </c>
      <c r="J711" s="54">
        <v>3.4</v>
      </c>
      <c r="K711" s="134">
        <v>57</v>
      </c>
      <c r="L711" s="54">
        <v>5</v>
      </c>
      <c r="M711" s="62">
        <v>2016</v>
      </c>
      <c r="N711" s="16">
        <v>2023</v>
      </c>
      <c r="O711" s="16">
        <v>2025</v>
      </c>
      <c r="P711" s="72" t="s">
        <v>252</v>
      </c>
      <c r="Q711" s="72" t="s">
        <v>257</v>
      </c>
      <c r="R711" s="17">
        <f t="shared" si="35"/>
        <v>2036</v>
      </c>
      <c r="S711" s="16" t="s">
        <v>63</v>
      </c>
      <c r="T711" s="16"/>
      <c r="U711" s="17">
        <f t="shared" si="37"/>
        <v>2036</v>
      </c>
      <c r="V711" s="399"/>
      <c r="W711" s="399"/>
      <c r="X711" s="399"/>
      <c r="Y711" s="399"/>
    </row>
    <row r="712" spans="1:25" s="2" customFormat="1" ht="30.2" customHeight="1" x14ac:dyDescent="0.2">
      <c r="A712" s="348"/>
      <c r="B712" s="348"/>
      <c r="C712" s="338"/>
      <c r="D712" s="338"/>
      <c r="E712" s="338"/>
      <c r="F712" s="54" t="s">
        <v>88</v>
      </c>
      <c r="G712" s="338"/>
      <c r="H712" s="427"/>
      <c r="I712" s="427"/>
      <c r="J712" s="54">
        <v>1.3</v>
      </c>
      <c r="K712" s="134">
        <v>32</v>
      </c>
      <c r="L712" s="54">
        <v>4</v>
      </c>
      <c r="M712" s="62">
        <v>2016</v>
      </c>
      <c r="N712" s="16">
        <v>2023</v>
      </c>
      <c r="O712" s="16">
        <v>2025</v>
      </c>
      <c r="P712" s="72" t="s">
        <v>252</v>
      </c>
      <c r="Q712" s="72" t="s">
        <v>257</v>
      </c>
      <c r="R712" s="17">
        <f t="shared" si="35"/>
        <v>2036</v>
      </c>
      <c r="S712" s="16" t="s">
        <v>63</v>
      </c>
      <c r="T712" s="16"/>
      <c r="U712" s="17">
        <f t="shared" si="37"/>
        <v>2036</v>
      </c>
      <c r="V712" s="399"/>
      <c r="W712" s="399"/>
      <c r="X712" s="399"/>
      <c r="Y712" s="399"/>
    </row>
    <row r="713" spans="1:25" s="2" customFormat="1" ht="30.2" customHeight="1" x14ac:dyDescent="0.2">
      <c r="A713" s="348"/>
      <c r="B713" s="348"/>
      <c r="C713" s="338"/>
      <c r="D713" s="338" t="s">
        <v>1072</v>
      </c>
      <c r="E713" s="338"/>
      <c r="F713" s="54" t="s">
        <v>88</v>
      </c>
      <c r="G713" s="338">
        <v>0.59</v>
      </c>
      <c r="H713" s="427" t="s">
        <v>1066</v>
      </c>
      <c r="I713" s="427" t="s">
        <v>1064</v>
      </c>
      <c r="J713" s="54">
        <v>4</v>
      </c>
      <c r="K713" s="134">
        <v>159</v>
      </c>
      <c r="L713" s="54">
        <v>6</v>
      </c>
      <c r="M713" s="62">
        <v>2016</v>
      </c>
      <c r="N713" s="16">
        <v>2023</v>
      </c>
      <c r="O713" s="16">
        <v>2025</v>
      </c>
      <c r="P713" s="72" t="s">
        <v>252</v>
      </c>
      <c r="Q713" s="72" t="s">
        <v>257</v>
      </c>
      <c r="R713" s="17">
        <f t="shared" si="35"/>
        <v>2036</v>
      </c>
      <c r="S713" s="16" t="s">
        <v>63</v>
      </c>
      <c r="T713" s="16"/>
      <c r="U713" s="17">
        <f t="shared" si="37"/>
        <v>2036</v>
      </c>
      <c r="V713" s="399"/>
      <c r="W713" s="399"/>
      <c r="X713" s="399"/>
      <c r="Y713" s="399"/>
    </row>
    <row r="714" spans="1:25" s="2" customFormat="1" ht="30.2" customHeight="1" x14ac:dyDescent="0.2">
      <c r="A714" s="348"/>
      <c r="B714" s="348"/>
      <c r="C714" s="338"/>
      <c r="D714" s="338"/>
      <c r="E714" s="338"/>
      <c r="F714" s="54" t="s">
        <v>88</v>
      </c>
      <c r="G714" s="338"/>
      <c r="H714" s="427"/>
      <c r="I714" s="427"/>
      <c r="J714" s="54">
        <v>0.8</v>
      </c>
      <c r="K714" s="134">
        <v>89</v>
      </c>
      <c r="L714" s="54">
        <v>5</v>
      </c>
      <c r="M714" s="62">
        <v>2016</v>
      </c>
      <c r="N714" s="16">
        <v>2023</v>
      </c>
      <c r="O714" s="16">
        <v>2025</v>
      </c>
      <c r="P714" s="72" t="s">
        <v>252</v>
      </c>
      <c r="Q714" s="72" t="s">
        <v>257</v>
      </c>
      <c r="R714" s="17">
        <f t="shared" ref="R714:R777" si="38">IF(M714="","",M714+P714)</f>
        <v>2036</v>
      </c>
      <c r="S714" s="16" t="s">
        <v>63</v>
      </c>
      <c r="T714" s="16"/>
      <c r="U714" s="17">
        <f t="shared" si="37"/>
        <v>2036</v>
      </c>
      <c r="V714" s="399"/>
      <c r="W714" s="399"/>
      <c r="X714" s="399"/>
      <c r="Y714" s="399"/>
    </row>
    <row r="715" spans="1:25" s="2" customFormat="1" ht="30.2" customHeight="1" x14ac:dyDescent="0.2">
      <c r="A715" s="348"/>
      <c r="B715" s="348"/>
      <c r="C715" s="338"/>
      <c r="D715" s="338"/>
      <c r="E715" s="338"/>
      <c r="F715" s="54" t="s">
        <v>88</v>
      </c>
      <c r="G715" s="338"/>
      <c r="H715" s="427"/>
      <c r="I715" s="427"/>
      <c r="J715" s="54">
        <v>0.4</v>
      </c>
      <c r="K715" s="134">
        <v>32</v>
      </c>
      <c r="L715" s="54">
        <v>4</v>
      </c>
      <c r="M715" s="62">
        <v>2016</v>
      </c>
      <c r="N715" s="16">
        <v>2023</v>
      </c>
      <c r="O715" s="16">
        <v>2025</v>
      </c>
      <c r="P715" s="72" t="s">
        <v>252</v>
      </c>
      <c r="Q715" s="72" t="s">
        <v>257</v>
      </c>
      <c r="R715" s="17">
        <f t="shared" si="38"/>
        <v>2036</v>
      </c>
      <c r="S715" s="16" t="s">
        <v>63</v>
      </c>
      <c r="T715" s="16"/>
      <c r="U715" s="17">
        <f t="shared" si="37"/>
        <v>2036</v>
      </c>
      <c r="V715" s="399"/>
      <c r="W715" s="399"/>
      <c r="X715" s="399"/>
      <c r="Y715" s="399"/>
    </row>
    <row r="716" spans="1:25" s="2" customFormat="1" ht="30.2" customHeight="1" x14ac:dyDescent="0.2">
      <c r="A716" s="348"/>
      <c r="B716" s="348"/>
      <c r="C716" s="338"/>
      <c r="D716" s="338" t="s">
        <v>1073</v>
      </c>
      <c r="E716" s="338"/>
      <c r="F716" s="54" t="s">
        <v>88</v>
      </c>
      <c r="G716" s="338">
        <v>0.59</v>
      </c>
      <c r="H716" s="427" t="s">
        <v>1066</v>
      </c>
      <c r="I716" s="427" t="s">
        <v>1064</v>
      </c>
      <c r="J716" s="54">
        <v>3.4</v>
      </c>
      <c r="K716" s="134">
        <v>57</v>
      </c>
      <c r="L716" s="54">
        <v>5</v>
      </c>
      <c r="M716" s="62">
        <v>2016</v>
      </c>
      <c r="N716" s="16">
        <v>2023</v>
      </c>
      <c r="O716" s="16">
        <v>2025</v>
      </c>
      <c r="P716" s="72" t="s">
        <v>252</v>
      </c>
      <c r="Q716" s="72" t="s">
        <v>257</v>
      </c>
      <c r="R716" s="17">
        <f t="shared" si="38"/>
        <v>2036</v>
      </c>
      <c r="S716" s="16" t="s">
        <v>63</v>
      </c>
      <c r="T716" s="16"/>
      <c r="U716" s="17">
        <f t="shared" si="37"/>
        <v>2036</v>
      </c>
      <c r="V716" s="399"/>
      <c r="W716" s="399"/>
      <c r="X716" s="399"/>
      <c r="Y716" s="399"/>
    </row>
    <row r="717" spans="1:25" s="2" customFormat="1" ht="30.2" customHeight="1" x14ac:dyDescent="0.2">
      <c r="A717" s="348"/>
      <c r="B717" s="348"/>
      <c r="C717" s="338"/>
      <c r="D717" s="338"/>
      <c r="E717" s="338"/>
      <c r="F717" s="54" t="s">
        <v>88</v>
      </c>
      <c r="G717" s="338"/>
      <c r="H717" s="427"/>
      <c r="I717" s="427"/>
      <c r="J717" s="54">
        <v>1.3</v>
      </c>
      <c r="K717" s="134">
        <v>32</v>
      </c>
      <c r="L717" s="54">
        <v>4</v>
      </c>
      <c r="M717" s="62">
        <v>2016</v>
      </c>
      <c r="N717" s="16">
        <v>2023</v>
      </c>
      <c r="O717" s="16">
        <v>2025</v>
      </c>
      <c r="P717" s="72" t="s">
        <v>252</v>
      </c>
      <c r="Q717" s="72" t="s">
        <v>257</v>
      </c>
      <c r="R717" s="17">
        <f t="shared" si="38"/>
        <v>2036</v>
      </c>
      <c r="S717" s="16" t="s">
        <v>63</v>
      </c>
      <c r="T717" s="16"/>
      <c r="U717" s="17">
        <f t="shared" si="37"/>
        <v>2036</v>
      </c>
      <c r="V717" s="399"/>
      <c r="W717" s="399"/>
      <c r="X717" s="399"/>
      <c r="Y717" s="399"/>
    </row>
    <row r="718" spans="1:25" s="2" customFormat="1" ht="30.2" customHeight="1" x14ac:dyDescent="0.2">
      <c r="A718" s="348">
        <v>74</v>
      </c>
      <c r="B718" s="348" t="s">
        <v>1074</v>
      </c>
      <c r="C718" s="338" t="s">
        <v>1075</v>
      </c>
      <c r="D718" s="338" t="s">
        <v>1076</v>
      </c>
      <c r="E718" s="338" t="s">
        <v>1077</v>
      </c>
      <c r="F718" s="54" t="s">
        <v>88</v>
      </c>
      <c r="G718" s="338">
        <v>0.59</v>
      </c>
      <c r="H718" s="427" t="s">
        <v>1078</v>
      </c>
      <c r="I718" s="427" t="s">
        <v>1064</v>
      </c>
      <c r="J718" s="54">
        <v>10.1</v>
      </c>
      <c r="K718" s="134">
        <v>159</v>
      </c>
      <c r="L718" s="54">
        <v>6</v>
      </c>
      <c r="M718" s="62">
        <v>2016</v>
      </c>
      <c r="N718" s="16">
        <v>2023</v>
      </c>
      <c r="O718" s="16">
        <v>2025</v>
      </c>
      <c r="P718" s="72" t="s">
        <v>252</v>
      </c>
      <c r="Q718" s="72" t="s">
        <v>257</v>
      </c>
      <c r="R718" s="17">
        <f t="shared" si="38"/>
        <v>2036</v>
      </c>
      <c r="S718" s="16" t="s">
        <v>63</v>
      </c>
      <c r="T718" s="16"/>
      <c r="U718" s="17">
        <f t="shared" si="37"/>
        <v>2036</v>
      </c>
      <c r="V718" s="399">
        <v>79</v>
      </c>
      <c r="W718" s="399">
        <v>18</v>
      </c>
      <c r="X718" s="399">
        <v>97</v>
      </c>
      <c r="Y718" s="399" t="s">
        <v>7003</v>
      </c>
    </row>
    <row r="719" spans="1:25" s="2" customFormat="1" ht="30.2" customHeight="1" x14ac:dyDescent="0.2">
      <c r="A719" s="348"/>
      <c r="B719" s="348"/>
      <c r="C719" s="338"/>
      <c r="D719" s="338"/>
      <c r="E719" s="338"/>
      <c r="F719" s="54" t="s">
        <v>88</v>
      </c>
      <c r="G719" s="338"/>
      <c r="H719" s="427"/>
      <c r="I719" s="427"/>
      <c r="J719" s="54">
        <v>3</v>
      </c>
      <c r="K719" s="134">
        <v>89</v>
      </c>
      <c r="L719" s="54">
        <v>5</v>
      </c>
      <c r="M719" s="62">
        <v>2016</v>
      </c>
      <c r="N719" s="16">
        <v>2023</v>
      </c>
      <c r="O719" s="16">
        <v>2025</v>
      </c>
      <c r="P719" s="72" t="s">
        <v>252</v>
      </c>
      <c r="Q719" s="72" t="s">
        <v>257</v>
      </c>
      <c r="R719" s="17">
        <f t="shared" si="38"/>
        <v>2036</v>
      </c>
      <c r="S719" s="16" t="s">
        <v>63</v>
      </c>
      <c r="T719" s="16"/>
      <c r="U719" s="17">
        <f t="shared" si="37"/>
        <v>2036</v>
      </c>
      <c r="V719" s="399"/>
      <c r="W719" s="399"/>
      <c r="X719" s="399"/>
      <c r="Y719" s="399"/>
    </row>
    <row r="720" spans="1:25" s="2" customFormat="1" ht="30.2" customHeight="1" x14ac:dyDescent="0.2">
      <c r="A720" s="348"/>
      <c r="B720" s="348"/>
      <c r="C720" s="338"/>
      <c r="D720" s="338"/>
      <c r="E720" s="338"/>
      <c r="F720" s="54" t="s">
        <v>88</v>
      </c>
      <c r="G720" s="338"/>
      <c r="H720" s="427"/>
      <c r="I720" s="427"/>
      <c r="J720" s="54">
        <v>5</v>
      </c>
      <c r="K720" s="134">
        <v>32</v>
      </c>
      <c r="L720" s="54">
        <v>4</v>
      </c>
      <c r="M720" s="62">
        <v>2016</v>
      </c>
      <c r="N720" s="16">
        <v>2023</v>
      </c>
      <c r="O720" s="16">
        <v>2025</v>
      </c>
      <c r="P720" s="72" t="s">
        <v>252</v>
      </c>
      <c r="Q720" s="72" t="s">
        <v>257</v>
      </c>
      <c r="R720" s="17">
        <f t="shared" si="38"/>
        <v>2036</v>
      </c>
      <c r="S720" s="16" t="s">
        <v>63</v>
      </c>
      <c r="T720" s="16"/>
      <c r="U720" s="17">
        <f t="shared" ref="U720:U769" si="39">IFERROR(IF(S720="",R720,S720+T720),R720)</f>
        <v>2036</v>
      </c>
      <c r="V720" s="399"/>
      <c r="W720" s="399"/>
      <c r="X720" s="399"/>
      <c r="Y720" s="399"/>
    </row>
    <row r="721" spans="1:25" s="2" customFormat="1" ht="30.2" customHeight="1" x14ac:dyDescent="0.2">
      <c r="A721" s="348"/>
      <c r="B721" s="348"/>
      <c r="C721" s="338"/>
      <c r="D721" s="338" t="s">
        <v>1079</v>
      </c>
      <c r="E721" s="338"/>
      <c r="F721" s="54" t="s">
        <v>88</v>
      </c>
      <c r="G721" s="338">
        <v>0.59</v>
      </c>
      <c r="H721" s="427" t="s">
        <v>1078</v>
      </c>
      <c r="I721" s="427" t="s">
        <v>1064</v>
      </c>
      <c r="J721" s="54">
        <v>11</v>
      </c>
      <c r="K721" s="134">
        <v>57</v>
      </c>
      <c r="L721" s="54">
        <v>5</v>
      </c>
      <c r="M721" s="62">
        <v>2016</v>
      </c>
      <c r="N721" s="16">
        <v>2023</v>
      </c>
      <c r="O721" s="16">
        <v>2025</v>
      </c>
      <c r="P721" s="72" t="s">
        <v>252</v>
      </c>
      <c r="Q721" s="72" t="s">
        <v>257</v>
      </c>
      <c r="R721" s="17">
        <f t="shared" si="38"/>
        <v>2036</v>
      </c>
      <c r="S721" s="16" t="s">
        <v>63</v>
      </c>
      <c r="T721" s="16"/>
      <c r="U721" s="17">
        <f t="shared" si="39"/>
        <v>2036</v>
      </c>
      <c r="V721" s="399"/>
      <c r="W721" s="399"/>
      <c r="X721" s="399"/>
      <c r="Y721" s="399"/>
    </row>
    <row r="722" spans="1:25" s="2" customFormat="1" ht="30.2" customHeight="1" x14ac:dyDescent="0.2">
      <c r="A722" s="348"/>
      <c r="B722" s="348"/>
      <c r="C722" s="338"/>
      <c r="D722" s="338"/>
      <c r="E722" s="338"/>
      <c r="F722" s="54" t="s">
        <v>88</v>
      </c>
      <c r="G722" s="338"/>
      <c r="H722" s="427"/>
      <c r="I722" s="427"/>
      <c r="J722" s="54">
        <v>7.2</v>
      </c>
      <c r="K722" s="134">
        <v>32</v>
      </c>
      <c r="L722" s="54">
        <v>4</v>
      </c>
      <c r="M722" s="62">
        <v>2016</v>
      </c>
      <c r="N722" s="16">
        <v>2023</v>
      </c>
      <c r="O722" s="16">
        <v>2025</v>
      </c>
      <c r="P722" s="72" t="s">
        <v>252</v>
      </c>
      <c r="Q722" s="72" t="s">
        <v>257</v>
      </c>
      <c r="R722" s="17">
        <f t="shared" si="38"/>
        <v>2036</v>
      </c>
      <c r="S722" s="16" t="s">
        <v>63</v>
      </c>
      <c r="T722" s="16"/>
      <c r="U722" s="17">
        <f t="shared" si="39"/>
        <v>2036</v>
      </c>
      <c r="V722" s="399"/>
      <c r="W722" s="399"/>
      <c r="X722" s="399"/>
      <c r="Y722" s="399"/>
    </row>
    <row r="723" spans="1:25" s="2" customFormat="1" ht="30.2" customHeight="1" x14ac:dyDescent="0.2">
      <c r="A723" s="348"/>
      <c r="B723" s="348"/>
      <c r="C723" s="338"/>
      <c r="D723" s="338" t="s">
        <v>1080</v>
      </c>
      <c r="E723" s="338"/>
      <c r="F723" s="54" t="s">
        <v>88</v>
      </c>
      <c r="G723" s="338">
        <v>0.59</v>
      </c>
      <c r="H723" s="427" t="s">
        <v>1078</v>
      </c>
      <c r="I723" s="427" t="s">
        <v>1064</v>
      </c>
      <c r="J723" s="54">
        <v>9.1</v>
      </c>
      <c r="K723" s="134">
        <v>159</v>
      </c>
      <c r="L723" s="54">
        <v>6</v>
      </c>
      <c r="M723" s="62">
        <v>2016</v>
      </c>
      <c r="N723" s="16">
        <v>2023</v>
      </c>
      <c r="O723" s="16">
        <v>2025</v>
      </c>
      <c r="P723" s="72" t="s">
        <v>252</v>
      </c>
      <c r="Q723" s="72" t="s">
        <v>257</v>
      </c>
      <c r="R723" s="17">
        <f t="shared" si="38"/>
        <v>2036</v>
      </c>
      <c r="S723" s="16" t="s">
        <v>63</v>
      </c>
      <c r="T723" s="16"/>
      <c r="U723" s="17">
        <f t="shared" si="39"/>
        <v>2036</v>
      </c>
      <c r="V723" s="399"/>
      <c r="W723" s="399"/>
      <c r="X723" s="399"/>
      <c r="Y723" s="399"/>
    </row>
    <row r="724" spans="1:25" s="2" customFormat="1" ht="30.2" customHeight="1" x14ac:dyDescent="0.2">
      <c r="A724" s="348"/>
      <c r="B724" s="348"/>
      <c r="C724" s="338"/>
      <c r="D724" s="338"/>
      <c r="E724" s="338"/>
      <c r="F724" s="54" t="s">
        <v>88</v>
      </c>
      <c r="G724" s="338"/>
      <c r="H724" s="427"/>
      <c r="I724" s="427"/>
      <c r="J724" s="54">
        <v>0.2</v>
      </c>
      <c r="K724" s="134">
        <v>108</v>
      </c>
      <c r="L724" s="54">
        <v>5</v>
      </c>
      <c r="M724" s="62">
        <v>2016</v>
      </c>
      <c r="N724" s="16">
        <v>2023</v>
      </c>
      <c r="O724" s="16">
        <v>2025</v>
      </c>
      <c r="P724" s="72" t="s">
        <v>252</v>
      </c>
      <c r="Q724" s="72" t="s">
        <v>257</v>
      </c>
      <c r="R724" s="17">
        <f t="shared" si="38"/>
        <v>2036</v>
      </c>
      <c r="S724" s="16" t="s">
        <v>63</v>
      </c>
      <c r="T724" s="16"/>
      <c r="U724" s="17">
        <f t="shared" si="39"/>
        <v>2036</v>
      </c>
      <c r="V724" s="399"/>
      <c r="W724" s="399"/>
      <c r="X724" s="399"/>
      <c r="Y724" s="399"/>
    </row>
    <row r="725" spans="1:25" s="2" customFormat="1" ht="30.2" customHeight="1" x14ac:dyDescent="0.2">
      <c r="A725" s="348"/>
      <c r="B725" s="348"/>
      <c r="C725" s="338"/>
      <c r="D725" s="338"/>
      <c r="E725" s="338"/>
      <c r="F725" s="54" t="s">
        <v>88</v>
      </c>
      <c r="G725" s="338"/>
      <c r="H725" s="427"/>
      <c r="I725" s="427"/>
      <c r="J725" s="54">
        <v>3</v>
      </c>
      <c r="K725" s="134">
        <v>89</v>
      </c>
      <c r="L725" s="54">
        <v>5</v>
      </c>
      <c r="M725" s="62">
        <v>2016</v>
      </c>
      <c r="N725" s="16">
        <v>2023</v>
      </c>
      <c r="O725" s="16">
        <v>2025</v>
      </c>
      <c r="P725" s="72" t="s">
        <v>252</v>
      </c>
      <c r="Q725" s="72" t="s">
        <v>257</v>
      </c>
      <c r="R725" s="17">
        <f t="shared" si="38"/>
        <v>2036</v>
      </c>
      <c r="S725" s="16" t="s">
        <v>63</v>
      </c>
      <c r="T725" s="16"/>
      <c r="U725" s="17">
        <f t="shared" si="39"/>
        <v>2036</v>
      </c>
      <c r="V725" s="399"/>
      <c r="W725" s="399"/>
      <c r="X725" s="399"/>
      <c r="Y725" s="399"/>
    </row>
    <row r="726" spans="1:25" s="2" customFormat="1" ht="30.2" customHeight="1" x14ac:dyDescent="0.2">
      <c r="A726" s="348"/>
      <c r="B726" s="348"/>
      <c r="C726" s="338"/>
      <c r="D726" s="338"/>
      <c r="E726" s="338"/>
      <c r="F726" s="54" t="s">
        <v>88</v>
      </c>
      <c r="G726" s="338"/>
      <c r="H726" s="427"/>
      <c r="I726" s="427"/>
      <c r="J726" s="54">
        <v>6.2</v>
      </c>
      <c r="K726" s="134">
        <v>32</v>
      </c>
      <c r="L726" s="54">
        <v>4</v>
      </c>
      <c r="M726" s="62">
        <v>2016</v>
      </c>
      <c r="N726" s="16">
        <v>2023</v>
      </c>
      <c r="O726" s="16">
        <v>2025</v>
      </c>
      <c r="P726" s="72" t="s">
        <v>252</v>
      </c>
      <c r="Q726" s="72" t="s">
        <v>257</v>
      </c>
      <c r="R726" s="17">
        <f t="shared" si="38"/>
        <v>2036</v>
      </c>
      <c r="S726" s="16" t="s">
        <v>63</v>
      </c>
      <c r="T726" s="16"/>
      <c r="U726" s="17">
        <f t="shared" si="39"/>
        <v>2036</v>
      </c>
      <c r="V726" s="399"/>
      <c r="W726" s="399"/>
      <c r="X726" s="399"/>
      <c r="Y726" s="399"/>
    </row>
    <row r="727" spans="1:25" s="2" customFormat="1" ht="30.2" customHeight="1" x14ac:dyDescent="0.2">
      <c r="A727" s="348"/>
      <c r="B727" s="348"/>
      <c r="C727" s="338"/>
      <c r="D727" s="338" t="s">
        <v>1081</v>
      </c>
      <c r="E727" s="338"/>
      <c r="F727" s="54" t="s">
        <v>88</v>
      </c>
      <c r="G727" s="338">
        <v>0.59</v>
      </c>
      <c r="H727" s="427" t="s">
        <v>1078</v>
      </c>
      <c r="I727" s="427" t="s">
        <v>1064</v>
      </c>
      <c r="J727" s="54">
        <v>10.3</v>
      </c>
      <c r="K727" s="134">
        <v>57</v>
      </c>
      <c r="L727" s="54">
        <v>5</v>
      </c>
      <c r="M727" s="62">
        <v>2016</v>
      </c>
      <c r="N727" s="16">
        <v>2023</v>
      </c>
      <c r="O727" s="16">
        <v>2025</v>
      </c>
      <c r="P727" s="72" t="s">
        <v>252</v>
      </c>
      <c r="Q727" s="72" t="s">
        <v>257</v>
      </c>
      <c r="R727" s="17">
        <f t="shared" si="38"/>
        <v>2036</v>
      </c>
      <c r="S727" s="16" t="s">
        <v>63</v>
      </c>
      <c r="T727" s="16"/>
      <c r="U727" s="17">
        <f t="shared" si="39"/>
        <v>2036</v>
      </c>
      <c r="V727" s="399"/>
      <c r="W727" s="399"/>
      <c r="X727" s="399"/>
      <c r="Y727" s="399"/>
    </row>
    <row r="728" spans="1:25" s="2" customFormat="1" ht="30.2" customHeight="1" x14ac:dyDescent="0.2">
      <c r="A728" s="348"/>
      <c r="B728" s="348"/>
      <c r="C728" s="338"/>
      <c r="D728" s="338"/>
      <c r="E728" s="338"/>
      <c r="F728" s="54" t="s">
        <v>88</v>
      </c>
      <c r="G728" s="338"/>
      <c r="H728" s="427"/>
      <c r="I728" s="427"/>
      <c r="J728" s="54">
        <v>10.199999999999999</v>
      </c>
      <c r="K728" s="134">
        <v>32</v>
      </c>
      <c r="L728" s="54">
        <v>4</v>
      </c>
      <c r="M728" s="62">
        <v>2016</v>
      </c>
      <c r="N728" s="16">
        <v>2023</v>
      </c>
      <c r="O728" s="16">
        <v>2025</v>
      </c>
      <c r="P728" s="72" t="s">
        <v>252</v>
      </c>
      <c r="Q728" s="72" t="s">
        <v>257</v>
      </c>
      <c r="R728" s="17">
        <f t="shared" si="38"/>
        <v>2036</v>
      </c>
      <c r="S728" s="16" t="s">
        <v>63</v>
      </c>
      <c r="T728" s="16"/>
      <c r="U728" s="17">
        <f t="shared" si="39"/>
        <v>2036</v>
      </c>
      <c r="V728" s="399"/>
      <c r="W728" s="399"/>
      <c r="X728" s="399"/>
      <c r="Y728" s="399"/>
    </row>
    <row r="729" spans="1:25" s="2" customFormat="1" ht="30.2" customHeight="1" x14ac:dyDescent="0.2">
      <c r="A729" s="348"/>
      <c r="B729" s="348"/>
      <c r="C729" s="338"/>
      <c r="D729" s="338" t="s">
        <v>1082</v>
      </c>
      <c r="E729" s="338"/>
      <c r="F729" s="54" t="s">
        <v>88</v>
      </c>
      <c r="G729" s="338">
        <v>0.67</v>
      </c>
      <c r="H729" s="338">
        <v>0.45</v>
      </c>
      <c r="I729" s="427">
        <v>190</v>
      </c>
      <c r="J729" s="54">
        <v>24.4</v>
      </c>
      <c r="K729" s="134">
        <v>168.3</v>
      </c>
      <c r="L729" s="54">
        <v>7.11</v>
      </c>
      <c r="M729" s="62">
        <v>2016</v>
      </c>
      <c r="N729" s="16">
        <v>2023</v>
      </c>
      <c r="O729" s="16">
        <v>2025</v>
      </c>
      <c r="P729" s="72" t="s">
        <v>252</v>
      </c>
      <c r="Q729" s="72" t="s">
        <v>1083</v>
      </c>
      <c r="R729" s="17">
        <f t="shared" si="38"/>
        <v>2036</v>
      </c>
      <c r="S729" s="16" t="s">
        <v>63</v>
      </c>
      <c r="T729" s="16"/>
      <c r="U729" s="17">
        <f t="shared" si="39"/>
        <v>2036</v>
      </c>
      <c r="V729" s="399"/>
      <c r="W729" s="399"/>
      <c r="X729" s="399"/>
      <c r="Y729" s="399"/>
    </row>
    <row r="730" spans="1:25" s="2" customFormat="1" ht="30.2" customHeight="1" x14ac:dyDescent="0.2">
      <c r="A730" s="348"/>
      <c r="B730" s="348"/>
      <c r="C730" s="338"/>
      <c r="D730" s="338"/>
      <c r="E730" s="338"/>
      <c r="F730" s="54" t="s">
        <v>88</v>
      </c>
      <c r="G730" s="338"/>
      <c r="H730" s="338"/>
      <c r="I730" s="427"/>
      <c r="J730" s="54">
        <v>0.1</v>
      </c>
      <c r="K730" s="134">
        <v>60.3</v>
      </c>
      <c r="L730" s="54">
        <v>3.91</v>
      </c>
      <c r="M730" s="62">
        <v>2016</v>
      </c>
      <c r="N730" s="16">
        <v>2023</v>
      </c>
      <c r="O730" s="16">
        <v>2025</v>
      </c>
      <c r="P730" s="72" t="s">
        <v>252</v>
      </c>
      <c r="Q730" s="72" t="s">
        <v>1083</v>
      </c>
      <c r="R730" s="17">
        <f t="shared" si="38"/>
        <v>2036</v>
      </c>
      <c r="S730" s="16" t="s">
        <v>63</v>
      </c>
      <c r="T730" s="16"/>
      <c r="U730" s="17">
        <f t="shared" si="39"/>
        <v>2036</v>
      </c>
      <c r="V730" s="399"/>
      <c r="W730" s="399"/>
      <c r="X730" s="399"/>
      <c r="Y730" s="399"/>
    </row>
    <row r="731" spans="1:25" s="2" customFormat="1" ht="30.2" customHeight="1" x14ac:dyDescent="0.2">
      <c r="A731" s="348"/>
      <c r="B731" s="348"/>
      <c r="C731" s="338"/>
      <c r="D731" s="338" t="s">
        <v>1084</v>
      </c>
      <c r="E731" s="338"/>
      <c r="F731" s="54" t="s">
        <v>88</v>
      </c>
      <c r="G731" s="338">
        <v>0.67</v>
      </c>
      <c r="H731" s="338">
        <v>0.45</v>
      </c>
      <c r="I731" s="427">
        <v>190</v>
      </c>
      <c r="J731" s="54">
        <v>6.08</v>
      </c>
      <c r="K731" s="134">
        <v>60.3</v>
      </c>
      <c r="L731" s="54">
        <v>3.91</v>
      </c>
      <c r="M731" s="62">
        <v>2016</v>
      </c>
      <c r="N731" s="16">
        <v>2023</v>
      </c>
      <c r="O731" s="16">
        <v>2025</v>
      </c>
      <c r="P731" s="72" t="s">
        <v>252</v>
      </c>
      <c r="Q731" s="72" t="s">
        <v>1083</v>
      </c>
      <c r="R731" s="17">
        <f t="shared" si="38"/>
        <v>2036</v>
      </c>
      <c r="S731" s="16" t="s">
        <v>63</v>
      </c>
      <c r="T731" s="16"/>
      <c r="U731" s="17">
        <f t="shared" si="39"/>
        <v>2036</v>
      </c>
      <c r="V731" s="399"/>
      <c r="W731" s="399"/>
      <c r="X731" s="399"/>
      <c r="Y731" s="399"/>
    </row>
    <row r="732" spans="1:25" s="2" customFormat="1" ht="30.2" customHeight="1" x14ac:dyDescent="0.2">
      <c r="A732" s="348"/>
      <c r="B732" s="348"/>
      <c r="C732" s="338"/>
      <c r="D732" s="338"/>
      <c r="E732" s="338"/>
      <c r="F732" s="54" t="s">
        <v>88</v>
      </c>
      <c r="G732" s="338"/>
      <c r="H732" s="338"/>
      <c r="I732" s="427"/>
      <c r="J732" s="54">
        <v>0.1</v>
      </c>
      <c r="K732" s="134">
        <v>26.7</v>
      </c>
      <c r="L732" s="54">
        <v>3.91</v>
      </c>
      <c r="M732" s="62">
        <v>2016</v>
      </c>
      <c r="N732" s="16">
        <v>2023</v>
      </c>
      <c r="O732" s="16">
        <v>2025</v>
      </c>
      <c r="P732" s="72" t="s">
        <v>252</v>
      </c>
      <c r="Q732" s="72" t="s">
        <v>1083</v>
      </c>
      <c r="R732" s="17">
        <f t="shared" si="38"/>
        <v>2036</v>
      </c>
      <c r="S732" s="16" t="s">
        <v>63</v>
      </c>
      <c r="T732" s="16"/>
      <c r="U732" s="17">
        <f t="shared" si="39"/>
        <v>2036</v>
      </c>
      <c r="V732" s="399"/>
      <c r="W732" s="399"/>
      <c r="X732" s="399"/>
      <c r="Y732" s="399"/>
    </row>
    <row r="733" spans="1:25" s="2" customFormat="1" ht="30.2" customHeight="1" x14ac:dyDescent="0.2">
      <c r="A733" s="348"/>
      <c r="B733" s="348"/>
      <c r="C733" s="338"/>
      <c r="D733" s="338" t="s">
        <v>1085</v>
      </c>
      <c r="E733" s="338"/>
      <c r="F733" s="54" t="s">
        <v>88</v>
      </c>
      <c r="G733" s="338">
        <v>0.67</v>
      </c>
      <c r="H733" s="338">
        <v>0.45</v>
      </c>
      <c r="I733" s="427">
        <v>190</v>
      </c>
      <c r="J733" s="54">
        <v>6.54</v>
      </c>
      <c r="K733" s="134">
        <v>60.3</v>
      </c>
      <c r="L733" s="54">
        <v>3.91</v>
      </c>
      <c r="M733" s="62">
        <v>2016</v>
      </c>
      <c r="N733" s="16">
        <v>2023</v>
      </c>
      <c r="O733" s="16">
        <v>2025</v>
      </c>
      <c r="P733" s="72" t="s">
        <v>252</v>
      </c>
      <c r="Q733" s="72" t="s">
        <v>1083</v>
      </c>
      <c r="R733" s="17">
        <f t="shared" si="38"/>
        <v>2036</v>
      </c>
      <c r="S733" s="16" t="s">
        <v>63</v>
      </c>
      <c r="T733" s="16"/>
      <c r="U733" s="17">
        <f t="shared" si="39"/>
        <v>2036</v>
      </c>
      <c r="V733" s="399"/>
      <c r="W733" s="399"/>
      <c r="X733" s="399"/>
      <c r="Y733" s="399"/>
    </row>
    <row r="734" spans="1:25" s="2" customFormat="1" ht="30.2" customHeight="1" x14ac:dyDescent="0.2">
      <c r="A734" s="348"/>
      <c r="B734" s="348"/>
      <c r="C734" s="338"/>
      <c r="D734" s="338"/>
      <c r="E734" s="338"/>
      <c r="F734" s="54" t="s">
        <v>88</v>
      </c>
      <c r="G734" s="338"/>
      <c r="H734" s="338"/>
      <c r="I734" s="427"/>
      <c r="J734" s="54">
        <v>0.1</v>
      </c>
      <c r="K734" s="134">
        <v>26.7</v>
      </c>
      <c r="L734" s="54">
        <v>3.91</v>
      </c>
      <c r="M734" s="62">
        <v>2016</v>
      </c>
      <c r="N734" s="16">
        <v>2023</v>
      </c>
      <c r="O734" s="16">
        <v>2025</v>
      </c>
      <c r="P734" s="72" t="s">
        <v>252</v>
      </c>
      <c r="Q734" s="72" t="s">
        <v>1083</v>
      </c>
      <c r="R734" s="17">
        <f t="shared" si="38"/>
        <v>2036</v>
      </c>
      <c r="S734" s="16" t="s">
        <v>63</v>
      </c>
      <c r="T734" s="16"/>
      <c r="U734" s="17">
        <f t="shared" si="39"/>
        <v>2036</v>
      </c>
      <c r="V734" s="399"/>
      <c r="W734" s="399"/>
      <c r="X734" s="399"/>
      <c r="Y734" s="399"/>
    </row>
    <row r="735" spans="1:25" s="2" customFormat="1" ht="30.2" customHeight="1" x14ac:dyDescent="0.2">
      <c r="A735" s="348"/>
      <c r="B735" s="348"/>
      <c r="C735" s="338"/>
      <c r="D735" s="338" t="s">
        <v>1086</v>
      </c>
      <c r="E735" s="338"/>
      <c r="F735" s="54" t="s">
        <v>88</v>
      </c>
      <c r="G735" s="338">
        <v>0.67</v>
      </c>
      <c r="H735" s="338">
        <v>0.45</v>
      </c>
      <c r="I735" s="427">
        <v>190</v>
      </c>
      <c r="J735" s="54">
        <v>6.2</v>
      </c>
      <c r="K735" s="134">
        <v>60.3</v>
      </c>
      <c r="L735" s="54">
        <v>3.91</v>
      </c>
      <c r="M735" s="62">
        <v>2016</v>
      </c>
      <c r="N735" s="16">
        <v>2023</v>
      </c>
      <c r="O735" s="16">
        <v>2025</v>
      </c>
      <c r="P735" s="72" t="s">
        <v>252</v>
      </c>
      <c r="Q735" s="72" t="s">
        <v>1083</v>
      </c>
      <c r="R735" s="17">
        <f t="shared" si="38"/>
        <v>2036</v>
      </c>
      <c r="S735" s="16" t="s">
        <v>63</v>
      </c>
      <c r="T735" s="16"/>
      <c r="U735" s="17">
        <f t="shared" si="39"/>
        <v>2036</v>
      </c>
      <c r="V735" s="399"/>
      <c r="W735" s="399"/>
      <c r="X735" s="399"/>
      <c r="Y735" s="399"/>
    </row>
    <row r="736" spans="1:25" s="2" customFormat="1" ht="30.2" customHeight="1" x14ac:dyDescent="0.2">
      <c r="A736" s="348"/>
      <c r="B736" s="348"/>
      <c r="C736" s="338"/>
      <c r="D736" s="338"/>
      <c r="E736" s="338"/>
      <c r="F736" s="54" t="s">
        <v>88</v>
      </c>
      <c r="G736" s="338"/>
      <c r="H736" s="338"/>
      <c r="I736" s="427"/>
      <c r="J736" s="54">
        <v>0.1</v>
      </c>
      <c r="K736" s="134">
        <v>26.7</v>
      </c>
      <c r="L736" s="54">
        <v>3.91</v>
      </c>
      <c r="M736" s="62">
        <v>2016</v>
      </c>
      <c r="N736" s="16">
        <v>2023</v>
      </c>
      <c r="O736" s="16">
        <v>2025</v>
      </c>
      <c r="P736" s="72" t="s">
        <v>252</v>
      </c>
      <c r="Q736" s="72" t="s">
        <v>1083</v>
      </c>
      <c r="R736" s="17">
        <f t="shared" si="38"/>
        <v>2036</v>
      </c>
      <c r="S736" s="16" t="s">
        <v>63</v>
      </c>
      <c r="T736" s="16"/>
      <c r="U736" s="17">
        <f t="shared" si="39"/>
        <v>2036</v>
      </c>
      <c r="V736" s="399"/>
      <c r="W736" s="399"/>
      <c r="X736" s="399"/>
      <c r="Y736" s="399"/>
    </row>
    <row r="737" spans="1:25" s="2" customFormat="1" ht="30.2" customHeight="1" x14ac:dyDescent="0.2">
      <c r="A737" s="348"/>
      <c r="B737" s="348"/>
      <c r="C737" s="338"/>
      <c r="D737" s="338" t="s">
        <v>1087</v>
      </c>
      <c r="E737" s="338"/>
      <c r="F737" s="54" t="s">
        <v>88</v>
      </c>
      <c r="G737" s="338">
        <v>0.67</v>
      </c>
      <c r="H737" s="338">
        <v>0.45</v>
      </c>
      <c r="I737" s="427">
        <v>190</v>
      </c>
      <c r="J737" s="54">
        <v>6.28</v>
      </c>
      <c r="K737" s="134">
        <v>60.3</v>
      </c>
      <c r="L737" s="54">
        <v>3.91</v>
      </c>
      <c r="M737" s="62">
        <v>2016</v>
      </c>
      <c r="N737" s="16">
        <v>2023</v>
      </c>
      <c r="O737" s="16">
        <v>2025</v>
      </c>
      <c r="P737" s="72" t="s">
        <v>252</v>
      </c>
      <c r="Q737" s="72" t="s">
        <v>1083</v>
      </c>
      <c r="R737" s="17">
        <f t="shared" si="38"/>
        <v>2036</v>
      </c>
      <c r="S737" s="16" t="s">
        <v>63</v>
      </c>
      <c r="T737" s="16"/>
      <c r="U737" s="17">
        <f t="shared" si="39"/>
        <v>2036</v>
      </c>
      <c r="V737" s="399"/>
      <c r="W737" s="399"/>
      <c r="X737" s="399"/>
      <c r="Y737" s="399"/>
    </row>
    <row r="738" spans="1:25" s="2" customFormat="1" ht="30.2" customHeight="1" x14ac:dyDescent="0.2">
      <c r="A738" s="348"/>
      <c r="B738" s="348"/>
      <c r="C738" s="338"/>
      <c r="D738" s="338"/>
      <c r="E738" s="338"/>
      <c r="F738" s="54" t="s">
        <v>88</v>
      </c>
      <c r="G738" s="338"/>
      <c r="H738" s="338"/>
      <c r="I738" s="427"/>
      <c r="J738" s="54">
        <v>0.1</v>
      </c>
      <c r="K738" s="134">
        <v>26.7</v>
      </c>
      <c r="L738" s="54">
        <v>3.91</v>
      </c>
      <c r="M738" s="62">
        <v>2016</v>
      </c>
      <c r="N738" s="16">
        <v>2023</v>
      </c>
      <c r="O738" s="16">
        <v>2025</v>
      </c>
      <c r="P738" s="72" t="s">
        <v>252</v>
      </c>
      <c r="Q738" s="72" t="s">
        <v>1083</v>
      </c>
      <c r="R738" s="17">
        <f t="shared" si="38"/>
        <v>2036</v>
      </c>
      <c r="S738" s="16" t="s">
        <v>63</v>
      </c>
      <c r="T738" s="16"/>
      <c r="U738" s="17">
        <f t="shared" si="39"/>
        <v>2036</v>
      </c>
      <c r="V738" s="399"/>
      <c r="W738" s="399"/>
      <c r="X738" s="399"/>
      <c r="Y738" s="399"/>
    </row>
    <row r="739" spans="1:25" s="2" customFormat="1" ht="30.2" customHeight="1" x14ac:dyDescent="0.2">
      <c r="A739" s="348"/>
      <c r="B739" s="348"/>
      <c r="C739" s="338"/>
      <c r="D739" s="338" t="s">
        <v>1088</v>
      </c>
      <c r="E739" s="338"/>
      <c r="F739" s="54" t="s">
        <v>88</v>
      </c>
      <c r="G739" s="338">
        <v>0.67</v>
      </c>
      <c r="H739" s="338">
        <v>0.45</v>
      </c>
      <c r="I739" s="427">
        <v>190</v>
      </c>
      <c r="J739" s="54">
        <v>6.54</v>
      </c>
      <c r="K739" s="134">
        <v>60.3</v>
      </c>
      <c r="L739" s="54">
        <v>3.91</v>
      </c>
      <c r="M739" s="62">
        <v>2016</v>
      </c>
      <c r="N739" s="16">
        <v>2023</v>
      </c>
      <c r="O739" s="16">
        <v>2025</v>
      </c>
      <c r="P739" s="72" t="s">
        <v>252</v>
      </c>
      <c r="Q739" s="72" t="s">
        <v>1083</v>
      </c>
      <c r="R739" s="17">
        <f t="shared" si="38"/>
        <v>2036</v>
      </c>
      <c r="S739" s="16" t="s">
        <v>63</v>
      </c>
      <c r="T739" s="16"/>
      <c r="U739" s="17">
        <f t="shared" si="39"/>
        <v>2036</v>
      </c>
      <c r="V739" s="399"/>
      <c r="W739" s="399"/>
      <c r="X739" s="399"/>
      <c r="Y739" s="399"/>
    </row>
    <row r="740" spans="1:25" s="2" customFormat="1" ht="30.2" customHeight="1" x14ac:dyDescent="0.2">
      <c r="A740" s="348"/>
      <c r="B740" s="348"/>
      <c r="C740" s="338"/>
      <c r="D740" s="338"/>
      <c r="E740" s="338"/>
      <c r="F740" s="54" t="s">
        <v>88</v>
      </c>
      <c r="G740" s="338"/>
      <c r="H740" s="338"/>
      <c r="I740" s="427"/>
      <c r="J740" s="54">
        <v>0.1</v>
      </c>
      <c r="K740" s="134">
        <v>26.7</v>
      </c>
      <c r="L740" s="54">
        <v>3.91</v>
      </c>
      <c r="M740" s="62">
        <v>2016</v>
      </c>
      <c r="N740" s="16">
        <v>2023</v>
      </c>
      <c r="O740" s="16">
        <v>2025</v>
      </c>
      <c r="P740" s="72" t="s">
        <v>252</v>
      </c>
      <c r="Q740" s="72" t="s">
        <v>1083</v>
      </c>
      <c r="R740" s="17">
        <f t="shared" si="38"/>
        <v>2036</v>
      </c>
      <c r="S740" s="16" t="s">
        <v>63</v>
      </c>
      <c r="T740" s="16"/>
      <c r="U740" s="17">
        <f t="shared" si="39"/>
        <v>2036</v>
      </c>
      <c r="V740" s="399"/>
      <c r="W740" s="399"/>
      <c r="X740" s="399"/>
      <c r="Y740" s="399"/>
    </row>
    <row r="741" spans="1:25" s="2" customFormat="1" ht="30.2" customHeight="1" x14ac:dyDescent="0.2">
      <c r="A741" s="348"/>
      <c r="B741" s="348"/>
      <c r="C741" s="338"/>
      <c r="D741" s="338" t="s">
        <v>1089</v>
      </c>
      <c r="E741" s="338"/>
      <c r="F741" s="54" t="s">
        <v>88</v>
      </c>
      <c r="G741" s="338">
        <v>0.67</v>
      </c>
      <c r="H741" s="338">
        <v>0.45</v>
      </c>
      <c r="I741" s="427">
        <v>190</v>
      </c>
      <c r="J741" s="54">
        <v>6.2</v>
      </c>
      <c r="K741" s="134">
        <v>60.3</v>
      </c>
      <c r="L741" s="54">
        <v>3.91</v>
      </c>
      <c r="M741" s="62">
        <v>2016</v>
      </c>
      <c r="N741" s="16">
        <v>2023</v>
      </c>
      <c r="O741" s="16">
        <v>2025</v>
      </c>
      <c r="P741" s="72" t="s">
        <v>252</v>
      </c>
      <c r="Q741" s="72" t="s">
        <v>1083</v>
      </c>
      <c r="R741" s="17">
        <f t="shared" si="38"/>
        <v>2036</v>
      </c>
      <c r="S741" s="16" t="s">
        <v>63</v>
      </c>
      <c r="T741" s="16"/>
      <c r="U741" s="17">
        <f t="shared" si="39"/>
        <v>2036</v>
      </c>
      <c r="V741" s="399"/>
      <c r="W741" s="399"/>
      <c r="X741" s="399"/>
      <c r="Y741" s="399"/>
    </row>
    <row r="742" spans="1:25" s="2" customFormat="1" ht="30.2" customHeight="1" x14ac:dyDescent="0.2">
      <c r="A742" s="348"/>
      <c r="B742" s="348"/>
      <c r="C742" s="338"/>
      <c r="D742" s="338"/>
      <c r="E742" s="338"/>
      <c r="F742" s="54" t="s">
        <v>88</v>
      </c>
      <c r="G742" s="338"/>
      <c r="H742" s="338"/>
      <c r="I742" s="427"/>
      <c r="J742" s="54">
        <v>0.1</v>
      </c>
      <c r="K742" s="134">
        <v>26.7</v>
      </c>
      <c r="L742" s="54">
        <v>3.91</v>
      </c>
      <c r="M742" s="62">
        <v>2016</v>
      </c>
      <c r="N742" s="16">
        <v>2023</v>
      </c>
      <c r="O742" s="16">
        <v>2025</v>
      </c>
      <c r="P742" s="72" t="s">
        <v>252</v>
      </c>
      <c r="Q742" s="72" t="s">
        <v>1083</v>
      </c>
      <c r="R742" s="17">
        <f t="shared" si="38"/>
        <v>2036</v>
      </c>
      <c r="S742" s="16" t="s">
        <v>63</v>
      </c>
      <c r="T742" s="16"/>
      <c r="U742" s="17">
        <f t="shared" si="39"/>
        <v>2036</v>
      </c>
      <c r="V742" s="399"/>
      <c r="W742" s="399"/>
      <c r="X742" s="399"/>
      <c r="Y742" s="399"/>
    </row>
    <row r="743" spans="1:25" s="2" customFormat="1" ht="30.2" customHeight="1" x14ac:dyDescent="0.2">
      <c r="A743" s="348"/>
      <c r="B743" s="348"/>
      <c r="C743" s="338"/>
      <c r="D743" s="338" t="s">
        <v>1090</v>
      </c>
      <c r="E743" s="338"/>
      <c r="F743" s="54" t="s">
        <v>88</v>
      </c>
      <c r="G743" s="338">
        <v>0.67</v>
      </c>
      <c r="H743" s="338">
        <v>0.45</v>
      </c>
      <c r="I743" s="427">
        <v>190</v>
      </c>
      <c r="J743" s="54">
        <v>19.5</v>
      </c>
      <c r="K743" s="134">
        <v>114.3</v>
      </c>
      <c r="L743" s="54">
        <v>6.02</v>
      </c>
      <c r="M743" s="62">
        <v>2016</v>
      </c>
      <c r="N743" s="16">
        <v>2023</v>
      </c>
      <c r="O743" s="16">
        <v>2025</v>
      </c>
      <c r="P743" s="72" t="s">
        <v>252</v>
      </c>
      <c r="Q743" s="72" t="s">
        <v>1083</v>
      </c>
      <c r="R743" s="17">
        <f t="shared" si="38"/>
        <v>2036</v>
      </c>
      <c r="S743" s="16" t="s">
        <v>63</v>
      </c>
      <c r="T743" s="16"/>
      <c r="U743" s="17">
        <f t="shared" si="39"/>
        <v>2036</v>
      </c>
      <c r="V743" s="399"/>
      <c r="W743" s="399"/>
      <c r="X743" s="399"/>
      <c r="Y743" s="399"/>
    </row>
    <row r="744" spans="1:25" s="2" customFormat="1" ht="30.2" customHeight="1" x14ac:dyDescent="0.2">
      <c r="A744" s="348"/>
      <c r="B744" s="348"/>
      <c r="C744" s="338"/>
      <c r="D744" s="338"/>
      <c r="E744" s="338"/>
      <c r="F744" s="54" t="s">
        <v>88</v>
      </c>
      <c r="G744" s="338"/>
      <c r="H744" s="338"/>
      <c r="I744" s="427"/>
      <c r="J744" s="54">
        <v>0.2</v>
      </c>
      <c r="K744" s="134">
        <v>60.3</v>
      </c>
      <c r="L744" s="54">
        <v>3.91</v>
      </c>
      <c r="M744" s="62">
        <v>2016</v>
      </c>
      <c r="N744" s="16">
        <v>2023</v>
      </c>
      <c r="O744" s="16">
        <v>2025</v>
      </c>
      <c r="P744" s="72" t="s">
        <v>252</v>
      </c>
      <c r="Q744" s="72" t="s">
        <v>1083</v>
      </c>
      <c r="R744" s="17">
        <f t="shared" si="38"/>
        <v>2036</v>
      </c>
      <c r="S744" s="16" t="s">
        <v>63</v>
      </c>
      <c r="T744" s="16"/>
      <c r="U744" s="17">
        <f t="shared" si="39"/>
        <v>2036</v>
      </c>
      <c r="V744" s="399"/>
      <c r="W744" s="399"/>
      <c r="X744" s="399"/>
      <c r="Y744" s="399"/>
    </row>
    <row r="745" spans="1:25" s="2" customFormat="1" ht="30.2" customHeight="1" x14ac:dyDescent="0.2">
      <c r="A745" s="348"/>
      <c r="B745" s="348"/>
      <c r="C745" s="338"/>
      <c r="D745" s="338" t="s">
        <v>1091</v>
      </c>
      <c r="E745" s="338"/>
      <c r="F745" s="54" t="s">
        <v>88</v>
      </c>
      <c r="G745" s="338">
        <v>0.67</v>
      </c>
      <c r="H745" s="338">
        <v>0.45</v>
      </c>
      <c r="I745" s="427">
        <v>190</v>
      </c>
      <c r="J745" s="54">
        <v>6.5</v>
      </c>
      <c r="K745" s="134">
        <v>60.3</v>
      </c>
      <c r="L745" s="54">
        <v>3.91</v>
      </c>
      <c r="M745" s="62">
        <v>2016</v>
      </c>
      <c r="N745" s="16">
        <v>2023</v>
      </c>
      <c r="O745" s="16">
        <v>2025</v>
      </c>
      <c r="P745" s="72" t="s">
        <v>252</v>
      </c>
      <c r="Q745" s="72" t="s">
        <v>1083</v>
      </c>
      <c r="R745" s="17">
        <f t="shared" si="38"/>
        <v>2036</v>
      </c>
      <c r="S745" s="16" t="s">
        <v>63</v>
      </c>
      <c r="T745" s="16"/>
      <c r="U745" s="17">
        <f t="shared" si="39"/>
        <v>2036</v>
      </c>
      <c r="V745" s="399"/>
      <c r="W745" s="399"/>
      <c r="X745" s="399"/>
      <c r="Y745" s="399"/>
    </row>
    <row r="746" spans="1:25" s="2" customFormat="1" ht="30.2" customHeight="1" x14ac:dyDescent="0.2">
      <c r="A746" s="348"/>
      <c r="B746" s="348"/>
      <c r="C746" s="338"/>
      <c r="D746" s="338"/>
      <c r="E746" s="338"/>
      <c r="F746" s="54" t="s">
        <v>88</v>
      </c>
      <c r="G746" s="338"/>
      <c r="H746" s="338"/>
      <c r="I746" s="427"/>
      <c r="J746" s="54">
        <v>0.1</v>
      </c>
      <c r="K746" s="134">
        <v>26.7</v>
      </c>
      <c r="L746" s="54">
        <v>3.91</v>
      </c>
      <c r="M746" s="62">
        <v>2016</v>
      </c>
      <c r="N746" s="16">
        <v>2023</v>
      </c>
      <c r="O746" s="16">
        <v>2025</v>
      </c>
      <c r="P746" s="72" t="s">
        <v>252</v>
      </c>
      <c r="Q746" s="72" t="s">
        <v>1083</v>
      </c>
      <c r="R746" s="17">
        <f t="shared" si="38"/>
        <v>2036</v>
      </c>
      <c r="S746" s="16" t="s">
        <v>63</v>
      </c>
      <c r="T746" s="16"/>
      <c r="U746" s="17">
        <f t="shared" si="39"/>
        <v>2036</v>
      </c>
      <c r="V746" s="399"/>
      <c r="W746" s="399"/>
      <c r="X746" s="399"/>
      <c r="Y746" s="399"/>
    </row>
    <row r="747" spans="1:25" s="2" customFormat="1" ht="30.2" customHeight="1" x14ac:dyDescent="0.2">
      <c r="A747" s="348"/>
      <c r="B747" s="348"/>
      <c r="C747" s="338"/>
      <c r="D747" s="338" t="s">
        <v>1092</v>
      </c>
      <c r="E747" s="338"/>
      <c r="F747" s="54" t="s">
        <v>88</v>
      </c>
      <c r="G747" s="338">
        <v>0.67</v>
      </c>
      <c r="H747" s="338">
        <v>0.45</v>
      </c>
      <c r="I747" s="427">
        <v>190</v>
      </c>
      <c r="J747" s="54">
        <v>6</v>
      </c>
      <c r="K747" s="134">
        <v>60.3</v>
      </c>
      <c r="L747" s="54">
        <v>3.91</v>
      </c>
      <c r="M747" s="62">
        <v>2016</v>
      </c>
      <c r="N747" s="16">
        <v>2023</v>
      </c>
      <c r="O747" s="16">
        <v>2025</v>
      </c>
      <c r="P747" s="72" t="s">
        <v>252</v>
      </c>
      <c r="Q747" s="72" t="s">
        <v>1083</v>
      </c>
      <c r="R747" s="17">
        <f t="shared" si="38"/>
        <v>2036</v>
      </c>
      <c r="S747" s="16" t="s">
        <v>63</v>
      </c>
      <c r="T747" s="16"/>
      <c r="U747" s="17">
        <f t="shared" si="39"/>
        <v>2036</v>
      </c>
      <c r="V747" s="399"/>
      <c r="W747" s="399"/>
      <c r="X747" s="399"/>
      <c r="Y747" s="399"/>
    </row>
    <row r="748" spans="1:25" s="2" customFormat="1" ht="30.2" customHeight="1" x14ac:dyDescent="0.2">
      <c r="A748" s="348"/>
      <c r="B748" s="348"/>
      <c r="C748" s="338"/>
      <c r="D748" s="338"/>
      <c r="E748" s="338"/>
      <c r="F748" s="54" t="s">
        <v>88</v>
      </c>
      <c r="G748" s="338"/>
      <c r="H748" s="338"/>
      <c r="I748" s="427"/>
      <c r="J748" s="54">
        <v>0.1</v>
      </c>
      <c r="K748" s="134">
        <v>26.7</v>
      </c>
      <c r="L748" s="54">
        <v>3.91</v>
      </c>
      <c r="M748" s="62">
        <v>2016</v>
      </c>
      <c r="N748" s="16">
        <v>2023</v>
      </c>
      <c r="O748" s="16">
        <v>2025</v>
      </c>
      <c r="P748" s="72" t="s">
        <v>252</v>
      </c>
      <c r="Q748" s="72" t="s">
        <v>1083</v>
      </c>
      <c r="R748" s="17">
        <f t="shared" si="38"/>
        <v>2036</v>
      </c>
      <c r="S748" s="16" t="s">
        <v>63</v>
      </c>
      <c r="T748" s="16"/>
      <c r="U748" s="17">
        <f t="shared" si="39"/>
        <v>2036</v>
      </c>
      <c r="V748" s="399"/>
      <c r="W748" s="399"/>
      <c r="X748" s="399"/>
      <c r="Y748" s="399"/>
    </row>
    <row r="749" spans="1:25" s="2" customFormat="1" ht="30.2" customHeight="1" x14ac:dyDescent="0.2">
      <c r="A749" s="348"/>
      <c r="B749" s="348"/>
      <c r="C749" s="338"/>
      <c r="D749" s="338" t="s">
        <v>1093</v>
      </c>
      <c r="E749" s="338"/>
      <c r="F749" s="54" t="s">
        <v>88</v>
      </c>
      <c r="G749" s="338">
        <v>0.67</v>
      </c>
      <c r="H749" s="338">
        <v>0.45</v>
      </c>
      <c r="I749" s="427">
        <v>190</v>
      </c>
      <c r="J749" s="54">
        <v>6.5</v>
      </c>
      <c r="K749" s="134">
        <v>60.3</v>
      </c>
      <c r="L749" s="54">
        <v>3.91</v>
      </c>
      <c r="M749" s="62">
        <v>2016</v>
      </c>
      <c r="N749" s="16">
        <v>2023</v>
      </c>
      <c r="O749" s="16">
        <v>2025</v>
      </c>
      <c r="P749" s="72" t="s">
        <v>252</v>
      </c>
      <c r="Q749" s="72" t="s">
        <v>1083</v>
      </c>
      <c r="R749" s="17">
        <f t="shared" si="38"/>
        <v>2036</v>
      </c>
      <c r="S749" s="16" t="s">
        <v>63</v>
      </c>
      <c r="T749" s="16"/>
      <c r="U749" s="17">
        <f t="shared" si="39"/>
        <v>2036</v>
      </c>
      <c r="V749" s="399"/>
      <c r="W749" s="399"/>
      <c r="X749" s="399"/>
      <c r="Y749" s="399"/>
    </row>
    <row r="750" spans="1:25" s="2" customFormat="1" ht="30.2" customHeight="1" x14ac:dyDescent="0.2">
      <c r="A750" s="348"/>
      <c r="B750" s="348"/>
      <c r="C750" s="338"/>
      <c r="D750" s="338"/>
      <c r="E750" s="338"/>
      <c r="F750" s="54" t="s">
        <v>88</v>
      </c>
      <c r="G750" s="338"/>
      <c r="H750" s="338"/>
      <c r="I750" s="427"/>
      <c r="J750" s="54">
        <v>0.1</v>
      </c>
      <c r="K750" s="134">
        <v>26.7</v>
      </c>
      <c r="L750" s="54">
        <v>3.91</v>
      </c>
      <c r="M750" s="62">
        <v>2016</v>
      </c>
      <c r="N750" s="16">
        <v>2023</v>
      </c>
      <c r="O750" s="16">
        <v>2025</v>
      </c>
      <c r="P750" s="72" t="s">
        <v>252</v>
      </c>
      <c r="Q750" s="72" t="s">
        <v>1083</v>
      </c>
      <c r="R750" s="17">
        <f t="shared" si="38"/>
        <v>2036</v>
      </c>
      <c r="S750" s="16" t="s">
        <v>63</v>
      </c>
      <c r="T750" s="16"/>
      <c r="U750" s="17">
        <f t="shared" si="39"/>
        <v>2036</v>
      </c>
      <c r="V750" s="399"/>
      <c r="W750" s="399"/>
      <c r="X750" s="399"/>
      <c r="Y750" s="399"/>
    </row>
    <row r="751" spans="1:25" s="2" customFormat="1" ht="30.2" customHeight="1" x14ac:dyDescent="0.2">
      <c r="A751" s="348"/>
      <c r="B751" s="348"/>
      <c r="C751" s="338"/>
      <c r="D751" s="338" t="s">
        <v>1094</v>
      </c>
      <c r="E751" s="338"/>
      <c r="F751" s="54" t="s">
        <v>88</v>
      </c>
      <c r="G751" s="338">
        <v>0.67</v>
      </c>
      <c r="H751" s="338">
        <v>0.45</v>
      </c>
      <c r="I751" s="427">
        <v>190</v>
      </c>
      <c r="J751" s="54">
        <v>6</v>
      </c>
      <c r="K751" s="134">
        <v>60.3</v>
      </c>
      <c r="L751" s="54">
        <v>3.91</v>
      </c>
      <c r="M751" s="62">
        <v>2016</v>
      </c>
      <c r="N751" s="16">
        <v>2023</v>
      </c>
      <c r="O751" s="16">
        <v>2025</v>
      </c>
      <c r="P751" s="72" t="s">
        <v>252</v>
      </c>
      <c r="Q751" s="72" t="s">
        <v>1083</v>
      </c>
      <c r="R751" s="17">
        <f t="shared" si="38"/>
        <v>2036</v>
      </c>
      <c r="S751" s="16" t="s">
        <v>63</v>
      </c>
      <c r="T751" s="16"/>
      <c r="U751" s="17">
        <f t="shared" si="39"/>
        <v>2036</v>
      </c>
      <c r="V751" s="399"/>
      <c r="W751" s="399"/>
      <c r="X751" s="399"/>
      <c r="Y751" s="399"/>
    </row>
    <row r="752" spans="1:25" s="2" customFormat="1" ht="30.2" customHeight="1" x14ac:dyDescent="0.2">
      <c r="A752" s="348"/>
      <c r="B752" s="348"/>
      <c r="C752" s="338"/>
      <c r="D752" s="338"/>
      <c r="E752" s="338"/>
      <c r="F752" s="54" t="s">
        <v>88</v>
      </c>
      <c r="G752" s="338"/>
      <c r="H752" s="338"/>
      <c r="I752" s="427"/>
      <c r="J752" s="54">
        <v>0.1</v>
      </c>
      <c r="K752" s="134">
        <v>26.7</v>
      </c>
      <c r="L752" s="54">
        <v>3.91</v>
      </c>
      <c r="M752" s="62">
        <v>2016</v>
      </c>
      <c r="N752" s="16">
        <v>2023</v>
      </c>
      <c r="O752" s="16">
        <v>2025</v>
      </c>
      <c r="P752" s="72" t="s">
        <v>252</v>
      </c>
      <c r="Q752" s="72" t="s">
        <v>1083</v>
      </c>
      <c r="R752" s="17">
        <f t="shared" si="38"/>
        <v>2036</v>
      </c>
      <c r="S752" s="16" t="s">
        <v>63</v>
      </c>
      <c r="T752" s="16"/>
      <c r="U752" s="17">
        <f t="shared" si="39"/>
        <v>2036</v>
      </c>
      <c r="V752" s="399"/>
      <c r="W752" s="399"/>
      <c r="X752" s="399"/>
      <c r="Y752" s="399"/>
    </row>
    <row r="753" spans="1:25" s="2" customFormat="1" ht="30.2" customHeight="1" x14ac:dyDescent="0.2">
      <c r="A753" s="348"/>
      <c r="B753" s="348"/>
      <c r="C753" s="338"/>
      <c r="D753" s="54" t="s">
        <v>1095</v>
      </c>
      <c r="E753" s="338"/>
      <c r="F753" s="54" t="s">
        <v>88</v>
      </c>
      <c r="G753" s="54">
        <v>0.67</v>
      </c>
      <c r="H753" s="54">
        <v>0.45</v>
      </c>
      <c r="I753" s="135">
        <v>190</v>
      </c>
      <c r="J753" s="54">
        <v>23.9</v>
      </c>
      <c r="K753" s="134">
        <v>33.4</v>
      </c>
      <c r="L753" s="54">
        <v>4.55</v>
      </c>
      <c r="M753" s="62">
        <v>2016</v>
      </c>
      <c r="N753" s="16">
        <v>2023</v>
      </c>
      <c r="O753" s="16">
        <v>2025</v>
      </c>
      <c r="P753" s="72" t="s">
        <v>252</v>
      </c>
      <c r="Q753" s="72" t="s">
        <v>1083</v>
      </c>
      <c r="R753" s="17">
        <f t="shared" si="38"/>
        <v>2036</v>
      </c>
      <c r="S753" s="16" t="s">
        <v>63</v>
      </c>
      <c r="T753" s="16"/>
      <c r="U753" s="17">
        <f t="shared" si="39"/>
        <v>2036</v>
      </c>
      <c r="V753" s="399"/>
      <c r="W753" s="399"/>
      <c r="X753" s="399"/>
      <c r="Y753" s="399"/>
    </row>
    <row r="754" spans="1:25" s="2" customFormat="1" ht="30.2" customHeight="1" x14ac:dyDescent="0.2">
      <c r="A754" s="348"/>
      <c r="B754" s="348"/>
      <c r="C754" s="338"/>
      <c r="D754" s="54" t="s">
        <v>1096</v>
      </c>
      <c r="E754" s="338"/>
      <c r="F754" s="54" t="s">
        <v>88</v>
      </c>
      <c r="G754" s="54">
        <v>0.67</v>
      </c>
      <c r="H754" s="54">
        <v>0.45</v>
      </c>
      <c r="I754" s="135">
        <v>190</v>
      </c>
      <c r="J754" s="54">
        <v>8.6</v>
      </c>
      <c r="K754" s="134">
        <v>26.7</v>
      </c>
      <c r="L754" s="54">
        <v>3.91</v>
      </c>
      <c r="M754" s="62">
        <v>2016</v>
      </c>
      <c r="N754" s="16">
        <v>2023</v>
      </c>
      <c r="O754" s="16">
        <v>2025</v>
      </c>
      <c r="P754" s="72" t="s">
        <v>252</v>
      </c>
      <c r="Q754" s="72" t="s">
        <v>1083</v>
      </c>
      <c r="R754" s="17">
        <f t="shared" si="38"/>
        <v>2036</v>
      </c>
      <c r="S754" s="16" t="s">
        <v>63</v>
      </c>
      <c r="T754" s="16"/>
      <c r="U754" s="17">
        <f t="shared" si="39"/>
        <v>2036</v>
      </c>
      <c r="V754" s="399"/>
      <c r="W754" s="399"/>
      <c r="X754" s="399"/>
      <c r="Y754" s="399"/>
    </row>
    <row r="755" spans="1:25" s="2" customFormat="1" ht="30.2" customHeight="1" x14ac:dyDescent="0.2">
      <c r="A755" s="348"/>
      <c r="B755" s="348"/>
      <c r="C755" s="338"/>
      <c r="D755" s="54" t="s">
        <v>1097</v>
      </c>
      <c r="E755" s="338"/>
      <c r="F755" s="54" t="s">
        <v>88</v>
      </c>
      <c r="G755" s="54">
        <v>0.67</v>
      </c>
      <c r="H755" s="54">
        <v>0.45</v>
      </c>
      <c r="I755" s="135">
        <v>190</v>
      </c>
      <c r="J755" s="54">
        <v>6.9</v>
      </c>
      <c r="K755" s="134">
        <v>26.7</v>
      </c>
      <c r="L755" s="54">
        <v>3.91</v>
      </c>
      <c r="M755" s="62">
        <v>2016</v>
      </c>
      <c r="N755" s="16">
        <v>2023</v>
      </c>
      <c r="O755" s="16">
        <v>2025</v>
      </c>
      <c r="P755" s="72" t="s">
        <v>252</v>
      </c>
      <c r="Q755" s="72" t="s">
        <v>1083</v>
      </c>
      <c r="R755" s="17">
        <f t="shared" si="38"/>
        <v>2036</v>
      </c>
      <c r="S755" s="16" t="s">
        <v>63</v>
      </c>
      <c r="T755" s="16"/>
      <c r="U755" s="17">
        <f t="shared" si="39"/>
        <v>2036</v>
      </c>
      <c r="V755" s="399"/>
      <c r="W755" s="399"/>
      <c r="X755" s="399"/>
      <c r="Y755" s="399"/>
    </row>
    <row r="756" spans="1:25" s="2" customFormat="1" ht="30.2" customHeight="1" x14ac:dyDescent="0.2">
      <c r="A756" s="348"/>
      <c r="B756" s="348"/>
      <c r="C756" s="338"/>
      <c r="D756" s="54" t="s">
        <v>1098</v>
      </c>
      <c r="E756" s="338"/>
      <c r="F756" s="54" t="s">
        <v>88</v>
      </c>
      <c r="G756" s="54">
        <v>0.67</v>
      </c>
      <c r="H756" s="54">
        <v>0.45</v>
      </c>
      <c r="I756" s="135">
        <v>190</v>
      </c>
      <c r="J756" s="54">
        <v>6.9</v>
      </c>
      <c r="K756" s="134">
        <v>26.7</v>
      </c>
      <c r="L756" s="54">
        <v>3.91</v>
      </c>
      <c r="M756" s="62">
        <v>2016</v>
      </c>
      <c r="N756" s="16">
        <v>2023</v>
      </c>
      <c r="O756" s="16">
        <v>2025</v>
      </c>
      <c r="P756" s="72" t="s">
        <v>252</v>
      </c>
      <c r="Q756" s="72" t="s">
        <v>1083</v>
      </c>
      <c r="R756" s="17">
        <f t="shared" si="38"/>
        <v>2036</v>
      </c>
      <c r="S756" s="16" t="s">
        <v>63</v>
      </c>
      <c r="T756" s="16"/>
      <c r="U756" s="17">
        <f t="shared" si="39"/>
        <v>2036</v>
      </c>
      <c r="V756" s="399"/>
      <c r="W756" s="399"/>
      <c r="X756" s="399"/>
      <c r="Y756" s="399"/>
    </row>
    <row r="757" spans="1:25" s="2" customFormat="1" ht="30.2" customHeight="1" x14ac:dyDescent="0.2">
      <c r="A757" s="348"/>
      <c r="B757" s="348"/>
      <c r="C757" s="338"/>
      <c r="D757" s="54" t="s">
        <v>1099</v>
      </c>
      <c r="E757" s="338"/>
      <c r="F757" s="54" t="s">
        <v>88</v>
      </c>
      <c r="G757" s="54">
        <v>0.67</v>
      </c>
      <c r="H757" s="54">
        <v>0.45</v>
      </c>
      <c r="I757" s="135">
        <v>190</v>
      </c>
      <c r="J757" s="54">
        <v>7.3</v>
      </c>
      <c r="K757" s="134">
        <v>26.7</v>
      </c>
      <c r="L757" s="54">
        <v>3.91</v>
      </c>
      <c r="M757" s="62">
        <v>2016</v>
      </c>
      <c r="N757" s="16">
        <v>2023</v>
      </c>
      <c r="O757" s="16">
        <v>2025</v>
      </c>
      <c r="P757" s="72" t="s">
        <v>252</v>
      </c>
      <c r="Q757" s="72" t="s">
        <v>1083</v>
      </c>
      <c r="R757" s="17">
        <f t="shared" si="38"/>
        <v>2036</v>
      </c>
      <c r="S757" s="16" t="s">
        <v>63</v>
      </c>
      <c r="T757" s="16"/>
      <c r="U757" s="17">
        <f t="shared" si="39"/>
        <v>2036</v>
      </c>
      <c r="V757" s="399"/>
      <c r="W757" s="399"/>
      <c r="X757" s="399"/>
      <c r="Y757" s="399"/>
    </row>
    <row r="758" spans="1:25" s="2" customFormat="1" ht="30.2" customHeight="1" x14ac:dyDescent="0.2">
      <c r="A758" s="348"/>
      <c r="B758" s="348"/>
      <c r="C758" s="338"/>
      <c r="D758" s="54" t="s">
        <v>1100</v>
      </c>
      <c r="E758" s="338"/>
      <c r="F758" s="54" t="s">
        <v>88</v>
      </c>
      <c r="G758" s="54">
        <v>0.67</v>
      </c>
      <c r="H758" s="54">
        <v>0.45</v>
      </c>
      <c r="I758" s="135">
        <v>190</v>
      </c>
      <c r="J758" s="54">
        <v>6.9</v>
      </c>
      <c r="K758" s="134">
        <v>26.7</v>
      </c>
      <c r="L758" s="54">
        <v>3.91</v>
      </c>
      <c r="M758" s="62">
        <v>2016</v>
      </c>
      <c r="N758" s="16">
        <v>2023</v>
      </c>
      <c r="O758" s="16">
        <v>2025</v>
      </c>
      <c r="P758" s="72" t="s">
        <v>252</v>
      </c>
      <c r="Q758" s="72" t="s">
        <v>1083</v>
      </c>
      <c r="R758" s="17">
        <f t="shared" si="38"/>
        <v>2036</v>
      </c>
      <c r="S758" s="16" t="s">
        <v>63</v>
      </c>
      <c r="T758" s="16"/>
      <c r="U758" s="17">
        <f t="shared" si="39"/>
        <v>2036</v>
      </c>
      <c r="V758" s="399"/>
      <c r="W758" s="399"/>
      <c r="X758" s="399"/>
      <c r="Y758" s="399"/>
    </row>
    <row r="759" spans="1:25" s="2" customFormat="1" ht="30.2" customHeight="1" x14ac:dyDescent="0.2">
      <c r="A759" s="348"/>
      <c r="B759" s="348"/>
      <c r="C759" s="338"/>
      <c r="D759" s="54" t="s">
        <v>1101</v>
      </c>
      <c r="E759" s="338"/>
      <c r="F759" s="54" t="s">
        <v>88</v>
      </c>
      <c r="G759" s="54">
        <v>0.67</v>
      </c>
      <c r="H759" s="54">
        <v>0.45</v>
      </c>
      <c r="I759" s="135">
        <v>190</v>
      </c>
      <c r="J759" s="54">
        <v>6.9</v>
      </c>
      <c r="K759" s="134">
        <v>26.7</v>
      </c>
      <c r="L759" s="54">
        <v>3.91</v>
      </c>
      <c r="M759" s="62">
        <v>2016</v>
      </c>
      <c r="N759" s="16">
        <v>2023</v>
      </c>
      <c r="O759" s="16">
        <v>2025</v>
      </c>
      <c r="P759" s="72" t="s">
        <v>252</v>
      </c>
      <c r="Q759" s="72" t="s">
        <v>1083</v>
      </c>
      <c r="R759" s="17">
        <f t="shared" si="38"/>
        <v>2036</v>
      </c>
      <c r="S759" s="16" t="s">
        <v>63</v>
      </c>
      <c r="T759" s="16"/>
      <c r="U759" s="17">
        <f t="shared" si="39"/>
        <v>2036</v>
      </c>
      <c r="V759" s="399"/>
      <c r="W759" s="399"/>
      <c r="X759" s="399"/>
      <c r="Y759" s="399"/>
    </row>
    <row r="760" spans="1:25" s="2" customFormat="1" ht="30.2" customHeight="1" x14ac:dyDescent="0.2">
      <c r="A760" s="348"/>
      <c r="B760" s="348"/>
      <c r="C760" s="338"/>
      <c r="D760" s="54" t="s">
        <v>1102</v>
      </c>
      <c r="E760" s="338"/>
      <c r="F760" s="54" t="s">
        <v>88</v>
      </c>
      <c r="G760" s="54">
        <v>0.67</v>
      </c>
      <c r="H760" s="54">
        <v>0.45</v>
      </c>
      <c r="I760" s="135">
        <v>190</v>
      </c>
      <c r="J760" s="54">
        <v>19.8</v>
      </c>
      <c r="K760" s="134">
        <v>33.4</v>
      </c>
      <c r="L760" s="54">
        <v>4.55</v>
      </c>
      <c r="M760" s="62">
        <v>2016</v>
      </c>
      <c r="N760" s="16">
        <v>2023</v>
      </c>
      <c r="O760" s="16">
        <v>2025</v>
      </c>
      <c r="P760" s="72" t="s">
        <v>252</v>
      </c>
      <c r="Q760" s="72" t="s">
        <v>1083</v>
      </c>
      <c r="R760" s="17">
        <f t="shared" si="38"/>
        <v>2036</v>
      </c>
      <c r="S760" s="16" t="s">
        <v>63</v>
      </c>
      <c r="T760" s="16"/>
      <c r="U760" s="17">
        <f t="shared" si="39"/>
        <v>2036</v>
      </c>
      <c r="V760" s="399"/>
      <c r="W760" s="399"/>
      <c r="X760" s="399"/>
      <c r="Y760" s="399"/>
    </row>
    <row r="761" spans="1:25" s="2" customFormat="1" ht="30.2" customHeight="1" x14ac:dyDescent="0.2">
      <c r="A761" s="348"/>
      <c r="B761" s="348"/>
      <c r="C761" s="338"/>
      <c r="D761" s="54" t="s">
        <v>1103</v>
      </c>
      <c r="E761" s="338"/>
      <c r="F761" s="54" t="s">
        <v>88</v>
      </c>
      <c r="G761" s="54">
        <v>0.67</v>
      </c>
      <c r="H761" s="54">
        <v>0.45</v>
      </c>
      <c r="I761" s="135">
        <v>190</v>
      </c>
      <c r="J761" s="54">
        <v>7.9</v>
      </c>
      <c r="K761" s="134">
        <v>26.7</v>
      </c>
      <c r="L761" s="54">
        <v>3.91</v>
      </c>
      <c r="M761" s="62">
        <v>2016</v>
      </c>
      <c r="N761" s="16">
        <v>2023</v>
      </c>
      <c r="O761" s="16">
        <v>2025</v>
      </c>
      <c r="P761" s="72" t="s">
        <v>252</v>
      </c>
      <c r="Q761" s="72" t="s">
        <v>1083</v>
      </c>
      <c r="R761" s="17">
        <f t="shared" si="38"/>
        <v>2036</v>
      </c>
      <c r="S761" s="16" t="s">
        <v>63</v>
      </c>
      <c r="T761" s="16"/>
      <c r="U761" s="17">
        <f t="shared" si="39"/>
        <v>2036</v>
      </c>
      <c r="V761" s="399"/>
      <c r="W761" s="399"/>
      <c r="X761" s="399"/>
      <c r="Y761" s="399"/>
    </row>
    <row r="762" spans="1:25" s="2" customFormat="1" ht="30.2" customHeight="1" x14ac:dyDescent="0.2">
      <c r="A762" s="348"/>
      <c r="B762" s="348"/>
      <c r="C762" s="338"/>
      <c r="D762" s="54" t="s">
        <v>1104</v>
      </c>
      <c r="E762" s="338"/>
      <c r="F762" s="54" t="s">
        <v>88</v>
      </c>
      <c r="G762" s="54">
        <v>0.67</v>
      </c>
      <c r="H762" s="54">
        <v>0.45</v>
      </c>
      <c r="I762" s="135">
        <v>190</v>
      </c>
      <c r="J762" s="54">
        <v>6.9</v>
      </c>
      <c r="K762" s="134">
        <v>26.7</v>
      </c>
      <c r="L762" s="54">
        <v>3.91</v>
      </c>
      <c r="M762" s="62">
        <v>2016</v>
      </c>
      <c r="N762" s="16">
        <v>2023</v>
      </c>
      <c r="O762" s="16">
        <v>2025</v>
      </c>
      <c r="P762" s="72" t="s">
        <v>252</v>
      </c>
      <c r="Q762" s="72" t="s">
        <v>1083</v>
      </c>
      <c r="R762" s="17">
        <f t="shared" si="38"/>
        <v>2036</v>
      </c>
      <c r="S762" s="16" t="s">
        <v>63</v>
      </c>
      <c r="T762" s="16"/>
      <c r="U762" s="17">
        <f t="shared" si="39"/>
        <v>2036</v>
      </c>
      <c r="V762" s="399"/>
      <c r="W762" s="399"/>
      <c r="X762" s="399"/>
      <c r="Y762" s="399"/>
    </row>
    <row r="763" spans="1:25" s="2" customFormat="1" ht="30.2" customHeight="1" x14ac:dyDescent="0.2">
      <c r="A763" s="348"/>
      <c r="B763" s="348"/>
      <c r="C763" s="338"/>
      <c r="D763" s="54" t="s">
        <v>1105</v>
      </c>
      <c r="E763" s="338"/>
      <c r="F763" s="54" t="s">
        <v>88</v>
      </c>
      <c r="G763" s="54">
        <v>0.67</v>
      </c>
      <c r="H763" s="54">
        <v>0.45</v>
      </c>
      <c r="I763" s="135">
        <v>190</v>
      </c>
      <c r="J763" s="54">
        <v>7.5</v>
      </c>
      <c r="K763" s="134">
        <v>26.7</v>
      </c>
      <c r="L763" s="54">
        <v>3.91</v>
      </c>
      <c r="M763" s="62">
        <v>2016</v>
      </c>
      <c r="N763" s="16">
        <v>2023</v>
      </c>
      <c r="O763" s="16">
        <v>2025</v>
      </c>
      <c r="P763" s="72" t="s">
        <v>252</v>
      </c>
      <c r="Q763" s="72" t="s">
        <v>1083</v>
      </c>
      <c r="R763" s="17">
        <f t="shared" si="38"/>
        <v>2036</v>
      </c>
      <c r="S763" s="16" t="s">
        <v>63</v>
      </c>
      <c r="T763" s="16"/>
      <c r="U763" s="17">
        <f t="shared" si="39"/>
        <v>2036</v>
      </c>
      <c r="V763" s="399"/>
      <c r="W763" s="399"/>
      <c r="X763" s="399"/>
      <c r="Y763" s="399"/>
    </row>
    <row r="764" spans="1:25" s="2" customFormat="1" ht="30.2" customHeight="1" x14ac:dyDescent="0.2">
      <c r="A764" s="348"/>
      <c r="B764" s="348"/>
      <c r="C764" s="338"/>
      <c r="D764" s="54" t="s">
        <v>1106</v>
      </c>
      <c r="E764" s="338"/>
      <c r="F764" s="54" t="s">
        <v>88</v>
      </c>
      <c r="G764" s="54">
        <v>0.67</v>
      </c>
      <c r="H764" s="54">
        <v>0.45</v>
      </c>
      <c r="I764" s="135">
        <v>190</v>
      </c>
      <c r="J764" s="54">
        <v>6.9</v>
      </c>
      <c r="K764" s="134">
        <v>26.7</v>
      </c>
      <c r="L764" s="54">
        <v>3.91</v>
      </c>
      <c r="M764" s="62">
        <v>2016</v>
      </c>
      <c r="N764" s="16">
        <v>2023</v>
      </c>
      <c r="O764" s="16">
        <v>2025</v>
      </c>
      <c r="P764" s="72" t="s">
        <v>252</v>
      </c>
      <c r="Q764" s="72" t="s">
        <v>1083</v>
      </c>
      <c r="R764" s="17">
        <f t="shared" si="38"/>
        <v>2036</v>
      </c>
      <c r="S764" s="16" t="s">
        <v>63</v>
      </c>
      <c r="T764" s="16"/>
      <c r="U764" s="17">
        <f t="shared" si="39"/>
        <v>2036</v>
      </c>
      <c r="V764" s="399"/>
      <c r="W764" s="399"/>
      <c r="X764" s="399"/>
      <c r="Y764" s="399"/>
    </row>
    <row r="765" spans="1:25" s="23" customFormat="1" ht="30.2" customHeight="1" x14ac:dyDescent="0.2">
      <c r="A765" s="348">
        <v>75</v>
      </c>
      <c r="B765" s="348" t="s">
        <v>1107</v>
      </c>
      <c r="C765" s="348" t="s">
        <v>1108</v>
      </c>
      <c r="D765" s="348" t="s">
        <v>1109</v>
      </c>
      <c r="E765" s="348" t="s">
        <v>642</v>
      </c>
      <c r="F765" s="258" t="s">
        <v>39</v>
      </c>
      <c r="G765" s="348">
        <v>0.53</v>
      </c>
      <c r="H765" s="348">
        <v>0.25</v>
      </c>
      <c r="I765" s="415">
        <v>45</v>
      </c>
      <c r="J765" s="258">
        <v>23.9</v>
      </c>
      <c r="K765" s="264">
        <v>45</v>
      </c>
      <c r="L765" s="258">
        <v>4</v>
      </c>
      <c r="M765" s="257">
        <v>2016</v>
      </c>
      <c r="N765" s="257">
        <v>2022</v>
      </c>
      <c r="O765" s="257">
        <v>2025</v>
      </c>
      <c r="P765" s="263" t="s">
        <v>252</v>
      </c>
      <c r="Q765" s="263" t="s">
        <v>643</v>
      </c>
      <c r="R765" s="17">
        <f t="shared" si="38"/>
        <v>2036</v>
      </c>
      <c r="S765" s="257" t="s">
        <v>63</v>
      </c>
      <c r="T765" s="257"/>
      <c r="U765" s="17">
        <f t="shared" si="39"/>
        <v>2036</v>
      </c>
      <c r="V765" s="399">
        <v>4</v>
      </c>
      <c r="W765" s="399"/>
      <c r="X765" s="399">
        <v>4</v>
      </c>
      <c r="Y765" s="399" t="s">
        <v>7003</v>
      </c>
    </row>
    <row r="766" spans="1:25" s="23" customFormat="1" ht="30.2" customHeight="1" x14ac:dyDescent="0.2">
      <c r="A766" s="348"/>
      <c r="B766" s="348"/>
      <c r="C766" s="348"/>
      <c r="D766" s="348"/>
      <c r="E766" s="348"/>
      <c r="F766" s="258" t="s">
        <v>39</v>
      </c>
      <c r="G766" s="348"/>
      <c r="H766" s="348"/>
      <c r="I766" s="415"/>
      <c r="J766" s="258">
        <v>0.6</v>
      </c>
      <c r="K766" s="264">
        <v>25</v>
      </c>
      <c r="L766" s="258">
        <v>4</v>
      </c>
      <c r="M766" s="257">
        <v>2016</v>
      </c>
      <c r="N766" s="257">
        <v>2022</v>
      </c>
      <c r="O766" s="257">
        <v>2025</v>
      </c>
      <c r="P766" s="263" t="s">
        <v>252</v>
      </c>
      <c r="Q766" s="263" t="s">
        <v>643</v>
      </c>
      <c r="R766" s="17">
        <f t="shared" si="38"/>
        <v>2036</v>
      </c>
      <c r="S766" s="257" t="s">
        <v>63</v>
      </c>
      <c r="T766" s="257"/>
      <c r="U766" s="17">
        <f t="shared" si="39"/>
        <v>2036</v>
      </c>
      <c r="V766" s="399"/>
      <c r="W766" s="399"/>
      <c r="X766" s="399"/>
      <c r="Y766" s="399"/>
    </row>
    <row r="767" spans="1:25" s="23" customFormat="1" ht="30.2" customHeight="1" x14ac:dyDescent="0.2">
      <c r="A767" s="348"/>
      <c r="B767" s="348"/>
      <c r="C767" s="348"/>
      <c r="D767" s="258" t="s">
        <v>1110</v>
      </c>
      <c r="E767" s="348"/>
      <c r="F767" s="258" t="s">
        <v>39</v>
      </c>
      <c r="G767" s="258">
        <v>0.53</v>
      </c>
      <c r="H767" s="258">
        <v>0.25</v>
      </c>
      <c r="I767" s="262">
        <v>45</v>
      </c>
      <c r="J767" s="258">
        <v>24.5</v>
      </c>
      <c r="K767" s="264">
        <v>45</v>
      </c>
      <c r="L767" s="258">
        <v>4</v>
      </c>
      <c r="M767" s="257">
        <v>2016</v>
      </c>
      <c r="N767" s="257">
        <v>2022</v>
      </c>
      <c r="O767" s="257">
        <v>2025</v>
      </c>
      <c r="P767" s="263" t="s">
        <v>252</v>
      </c>
      <c r="Q767" s="263" t="s">
        <v>643</v>
      </c>
      <c r="R767" s="17">
        <f t="shared" si="38"/>
        <v>2036</v>
      </c>
      <c r="S767" s="257" t="s">
        <v>63</v>
      </c>
      <c r="T767" s="257"/>
      <c r="U767" s="17">
        <f t="shared" si="39"/>
        <v>2036</v>
      </c>
      <c r="V767" s="399"/>
      <c r="W767" s="399"/>
      <c r="X767" s="399"/>
      <c r="Y767" s="399"/>
    </row>
    <row r="768" spans="1:25" s="2" customFormat="1" ht="30.2" customHeight="1" x14ac:dyDescent="0.2">
      <c r="A768" s="348">
        <v>76</v>
      </c>
      <c r="B768" s="348" t="s">
        <v>1111</v>
      </c>
      <c r="C768" s="338" t="s">
        <v>1112</v>
      </c>
      <c r="D768" s="338" t="s">
        <v>1113</v>
      </c>
      <c r="E768" s="338" t="s">
        <v>644</v>
      </c>
      <c r="F768" s="54" t="s">
        <v>39</v>
      </c>
      <c r="G768" s="338">
        <v>2.5</v>
      </c>
      <c r="H768" s="338">
        <v>1</v>
      </c>
      <c r="I768" s="427" t="s">
        <v>1114</v>
      </c>
      <c r="J768" s="54">
        <v>2.8</v>
      </c>
      <c r="K768" s="134">
        <v>57</v>
      </c>
      <c r="L768" s="54">
        <v>6</v>
      </c>
      <c r="M768" s="62">
        <v>2016</v>
      </c>
      <c r="N768" s="16">
        <v>2023</v>
      </c>
      <c r="O768" s="16">
        <v>2025</v>
      </c>
      <c r="P768" s="72" t="s">
        <v>1115</v>
      </c>
      <c r="Q768" s="72" t="s">
        <v>257</v>
      </c>
      <c r="R768" s="17">
        <f t="shared" si="38"/>
        <v>2026</v>
      </c>
      <c r="S768" s="16" t="s">
        <v>63</v>
      </c>
      <c r="T768" s="16"/>
      <c r="U768" s="17">
        <f t="shared" si="39"/>
        <v>2026</v>
      </c>
      <c r="V768" s="399">
        <v>4</v>
      </c>
      <c r="W768" s="399">
        <v>2</v>
      </c>
      <c r="X768" s="399">
        <v>6</v>
      </c>
      <c r="Y768" s="399" t="s">
        <v>7003</v>
      </c>
    </row>
    <row r="769" spans="1:25" s="2" customFormat="1" ht="30.2" customHeight="1" x14ac:dyDescent="0.2">
      <c r="A769" s="348"/>
      <c r="B769" s="348"/>
      <c r="C769" s="338"/>
      <c r="D769" s="338"/>
      <c r="E769" s="338"/>
      <c r="F769" s="54" t="s">
        <v>39</v>
      </c>
      <c r="G769" s="338"/>
      <c r="H769" s="338"/>
      <c r="I769" s="427"/>
      <c r="J769" s="54">
        <v>0.1</v>
      </c>
      <c r="K769" s="134">
        <v>32</v>
      </c>
      <c r="L769" s="54">
        <v>5</v>
      </c>
      <c r="M769" s="62">
        <v>2016</v>
      </c>
      <c r="N769" s="16">
        <v>2023</v>
      </c>
      <c r="O769" s="16">
        <v>2025</v>
      </c>
      <c r="P769" s="72" t="s">
        <v>1115</v>
      </c>
      <c r="Q769" s="72" t="s">
        <v>257</v>
      </c>
      <c r="R769" s="17">
        <f t="shared" si="38"/>
        <v>2026</v>
      </c>
      <c r="S769" s="16" t="s">
        <v>63</v>
      </c>
      <c r="T769" s="16"/>
      <c r="U769" s="17">
        <f t="shared" si="39"/>
        <v>2026</v>
      </c>
      <c r="V769" s="399"/>
      <c r="W769" s="399"/>
      <c r="X769" s="399"/>
      <c r="Y769" s="399"/>
    </row>
    <row r="770" spans="1:25" s="2" customFormat="1" ht="30.2" customHeight="1" x14ac:dyDescent="0.2">
      <c r="A770" s="348">
        <v>77</v>
      </c>
      <c r="B770" s="348" t="s">
        <v>1120</v>
      </c>
      <c r="C770" s="338" t="s">
        <v>1121</v>
      </c>
      <c r="D770" s="338" t="s">
        <v>1122</v>
      </c>
      <c r="E770" s="338" t="s">
        <v>1118</v>
      </c>
      <c r="F770" s="54" t="s">
        <v>62</v>
      </c>
      <c r="G770" s="338">
        <v>2.44</v>
      </c>
      <c r="H770" s="338">
        <v>1.22</v>
      </c>
      <c r="I770" s="427" t="s">
        <v>537</v>
      </c>
      <c r="J770" s="54">
        <v>11.5</v>
      </c>
      <c r="K770" s="134">
        <v>219</v>
      </c>
      <c r="L770" s="54">
        <v>6</v>
      </c>
      <c r="M770" s="62">
        <v>2016</v>
      </c>
      <c r="N770" s="16">
        <v>2023</v>
      </c>
      <c r="O770" s="16">
        <v>2025</v>
      </c>
      <c r="P770" s="72" t="s">
        <v>252</v>
      </c>
      <c r="Q770" s="72" t="s">
        <v>257</v>
      </c>
      <c r="R770" s="17">
        <f t="shared" si="38"/>
        <v>2036</v>
      </c>
      <c r="S770" s="16" t="s">
        <v>63</v>
      </c>
      <c r="T770" s="16"/>
      <c r="U770" s="17">
        <f t="shared" ref="U770:U793" si="40">IFERROR(IF(S770="",R770,S770+T770),R770)</f>
        <v>2036</v>
      </c>
      <c r="V770" s="399">
        <v>4</v>
      </c>
      <c r="W770" s="399"/>
      <c r="X770" s="399">
        <v>4</v>
      </c>
      <c r="Y770" s="399" t="s">
        <v>7003</v>
      </c>
    </row>
    <row r="771" spans="1:25" s="2" customFormat="1" ht="30.2" customHeight="1" x14ac:dyDescent="0.2">
      <c r="A771" s="348"/>
      <c r="B771" s="348"/>
      <c r="C771" s="338"/>
      <c r="D771" s="338"/>
      <c r="E771" s="338"/>
      <c r="F771" s="54" t="s">
        <v>62</v>
      </c>
      <c r="G771" s="338"/>
      <c r="H771" s="338"/>
      <c r="I771" s="427"/>
      <c r="J771" s="54">
        <v>0.6</v>
      </c>
      <c r="K771" s="134">
        <v>57</v>
      </c>
      <c r="L771" s="54">
        <v>5</v>
      </c>
      <c r="M771" s="62">
        <v>2016</v>
      </c>
      <c r="N771" s="16">
        <v>2023</v>
      </c>
      <c r="O771" s="16">
        <v>2025</v>
      </c>
      <c r="P771" s="72" t="s">
        <v>252</v>
      </c>
      <c r="Q771" s="72" t="s">
        <v>257</v>
      </c>
      <c r="R771" s="17">
        <f t="shared" si="38"/>
        <v>2036</v>
      </c>
      <c r="S771" s="16" t="s">
        <v>63</v>
      </c>
      <c r="T771" s="16"/>
      <c r="U771" s="17">
        <f t="shared" si="40"/>
        <v>2036</v>
      </c>
      <c r="V771" s="399"/>
      <c r="W771" s="399"/>
      <c r="X771" s="399"/>
      <c r="Y771" s="399"/>
    </row>
    <row r="772" spans="1:25" s="2" customFormat="1" ht="30.2" customHeight="1" x14ac:dyDescent="0.2">
      <c r="A772" s="348"/>
      <c r="B772" s="348"/>
      <c r="C772" s="338"/>
      <c r="D772" s="338"/>
      <c r="E772" s="338"/>
      <c r="F772" s="54" t="s">
        <v>62</v>
      </c>
      <c r="G772" s="338"/>
      <c r="H772" s="338"/>
      <c r="I772" s="427"/>
      <c r="J772" s="54">
        <v>0.6</v>
      </c>
      <c r="K772" s="134">
        <v>32</v>
      </c>
      <c r="L772" s="54">
        <v>4</v>
      </c>
      <c r="M772" s="62">
        <v>2016</v>
      </c>
      <c r="N772" s="16">
        <v>2023</v>
      </c>
      <c r="O772" s="16">
        <v>2025</v>
      </c>
      <c r="P772" s="72" t="s">
        <v>252</v>
      </c>
      <c r="Q772" s="72" t="s">
        <v>257</v>
      </c>
      <c r="R772" s="17">
        <f t="shared" si="38"/>
        <v>2036</v>
      </c>
      <c r="S772" s="16" t="s">
        <v>63</v>
      </c>
      <c r="T772" s="16"/>
      <c r="U772" s="17">
        <f t="shared" si="40"/>
        <v>2036</v>
      </c>
      <c r="V772" s="399"/>
      <c r="W772" s="399"/>
      <c r="X772" s="399"/>
      <c r="Y772" s="399"/>
    </row>
    <row r="773" spans="1:25" s="2" customFormat="1" ht="30.2" customHeight="1" x14ac:dyDescent="0.2">
      <c r="A773" s="348"/>
      <c r="B773" s="348"/>
      <c r="C773" s="338"/>
      <c r="D773" s="338" t="s">
        <v>1123</v>
      </c>
      <c r="E773" s="338"/>
      <c r="F773" s="54" t="s">
        <v>62</v>
      </c>
      <c r="G773" s="338">
        <v>2.44</v>
      </c>
      <c r="H773" s="338">
        <v>1.22</v>
      </c>
      <c r="I773" s="427" t="s">
        <v>537</v>
      </c>
      <c r="J773" s="54">
        <v>0.8</v>
      </c>
      <c r="K773" s="134">
        <v>57</v>
      </c>
      <c r="L773" s="54">
        <v>5</v>
      </c>
      <c r="M773" s="62">
        <v>2016</v>
      </c>
      <c r="N773" s="16">
        <v>2023</v>
      </c>
      <c r="O773" s="16">
        <v>2025</v>
      </c>
      <c r="P773" s="72" t="s">
        <v>252</v>
      </c>
      <c r="Q773" s="72" t="s">
        <v>257</v>
      </c>
      <c r="R773" s="17">
        <f t="shared" si="38"/>
        <v>2036</v>
      </c>
      <c r="S773" s="16" t="s">
        <v>63</v>
      </c>
      <c r="T773" s="16"/>
      <c r="U773" s="17">
        <f t="shared" si="40"/>
        <v>2036</v>
      </c>
      <c r="V773" s="399"/>
      <c r="W773" s="399"/>
      <c r="X773" s="399"/>
      <c r="Y773" s="399"/>
    </row>
    <row r="774" spans="1:25" s="2" customFormat="1" ht="30.2" customHeight="1" x14ac:dyDescent="0.2">
      <c r="A774" s="348"/>
      <c r="B774" s="348"/>
      <c r="C774" s="338"/>
      <c r="D774" s="338"/>
      <c r="E774" s="338"/>
      <c r="F774" s="54" t="s">
        <v>62</v>
      </c>
      <c r="G774" s="338"/>
      <c r="H774" s="338"/>
      <c r="I774" s="427"/>
      <c r="J774" s="54">
        <v>0.2</v>
      </c>
      <c r="K774" s="134">
        <v>32</v>
      </c>
      <c r="L774" s="54">
        <v>4</v>
      </c>
      <c r="M774" s="62">
        <v>2016</v>
      </c>
      <c r="N774" s="16">
        <v>2023</v>
      </c>
      <c r="O774" s="16">
        <v>2025</v>
      </c>
      <c r="P774" s="72" t="s">
        <v>252</v>
      </c>
      <c r="Q774" s="72" t="s">
        <v>257</v>
      </c>
      <c r="R774" s="17">
        <f t="shared" si="38"/>
        <v>2036</v>
      </c>
      <c r="S774" s="16" t="s">
        <v>63</v>
      </c>
      <c r="T774" s="16"/>
      <c r="U774" s="17">
        <f t="shared" si="40"/>
        <v>2036</v>
      </c>
      <c r="V774" s="399"/>
      <c r="W774" s="399"/>
      <c r="X774" s="399"/>
      <c r="Y774" s="399"/>
    </row>
    <row r="775" spans="1:25" s="2" customFormat="1" ht="30.2" customHeight="1" x14ac:dyDescent="0.2">
      <c r="A775" s="348"/>
      <c r="B775" s="348"/>
      <c r="C775" s="338"/>
      <c r="D775" s="338" t="s">
        <v>1124</v>
      </c>
      <c r="E775" s="338"/>
      <c r="F775" s="54" t="s">
        <v>62</v>
      </c>
      <c r="G775" s="338">
        <v>2.44</v>
      </c>
      <c r="H775" s="338">
        <v>1.22</v>
      </c>
      <c r="I775" s="427" t="s">
        <v>537</v>
      </c>
      <c r="J775" s="54">
        <v>0.8</v>
      </c>
      <c r="K775" s="134">
        <v>57</v>
      </c>
      <c r="L775" s="54">
        <v>5</v>
      </c>
      <c r="M775" s="62">
        <v>2016</v>
      </c>
      <c r="N775" s="16">
        <v>2023</v>
      </c>
      <c r="O775" s="16">
        <v>2025</v>
      </c>
      <c r="P775" s="72" t="s">
        <v>252</v>
      </c>
      <c r="Q775" s="72" t="s">
        <v>257</v>
      </c>
      <c r="R775" s="17">
        <f t="shared" si="38"/>
        <v>2036</v>
      </c>
      <c r="S775" s="16" t="s">
        <v>63</v>
      </c>
      <c r="T775" s="16"/>
      <c r="U775" s="17">
        <f t="shared" si="40"/>
        <v>2036</v>
      </c>
      <c r="V775" s="399"/>
      <c r="W775" s="399"/>
      <c r="X775" s="399"/>
      <c r="Y775" s="399"/>
    </row>
    <row r="776" spans="1:25" s="2" customFormat="1" ht="30.2" customHeight="1" x14ac:dyDescent="0.2">
      <c r="A776" s="348"/>
      <c r="B776" s="348"/>
      <c r="C776" s="338"/>
      <c r="D776" s="338"/>
      <c r="E776" s="338"/>
      <c r="F776" s="54" t="s">
        <v>62</v>
      </c>
      <c r="G776" s="338"/>
      <c r="H776" s="338"/>
      <c r="I776" s="427"/>
      <c r="J776" s="54">
        <v>0.2</v>
      </c>
      <c r="K776" s="134">
        <v>32</v>
      </c>
      <c r="L776" s="54">
        <v>4</v>
      </c>
      <c r="M776" s="62">
        <v>2016</v>
      </c>
      <c r="N776" s="16">
        <v>2023</v>
      </c>
      <c r="O776" s="16">
        <v>2025</v>
      </c>
      <c r="P776" s="72" t="s">
        <v>252</v>
      </c>
      <c r="Q776" s="72" t="s">
        <v>257</v>
      </c>
      <c r="R776" s="17">
        <f t="shared" si="38"/>
        <v>2036</v>
      </c>
      <c r="S776" s="16" t="s">
        <v>63</v>
      </c>
      <c r="T776" s="16"/>
      <c r="U776" s="17">
        <f t="shared" si="40"/>
        <v>2036</v>
      </c>
      <c r="V776" s="399"/>
      <c r="W776" s="399"/>
      <c r="X776" s="399"/>
      <c r="Y776" s="399"/>
    </row>
    <row r="777" spans="1:25" s="2" customFormat="1" ht="30.2" customHeight="1" x14ac:dyDescent="0.2">
      <c r="A777" s="348"/>
      <c r="B777" s="348"/>
      <c r="C777" s="338"/>
      <c r="D777" s="54" t="s">
        <v>1125</v>
      </c>
      <c r="E777" s="338"/>
      <c r="F777" s="54" t="s">
        <v>62</v>
      </c>
      <c r="G777" s="54">
        <v>2.44</v>
      </c>
      <c r="H777" s="54">
        <v>1.22</v>
      </c>
      <c r="I777" s="135" t="s">
        <v>537</v>
      </c>
      <c r="J777" s="54">
        <v>12</v>
      </c>
      <c r="K777" s="134">
        <v>89</v>
      </c>
      <c r="L777" s="54">
        <v>5</v>
      </c>
      <c r="M777" s="62">
        <v>2016</v>
      </c>
      <c r="N777" s="16">
        <v>2023</v>
      </c>
      <c r="O777" s="16">
        <v>2025</v>
      </c>
      <c r="P777" s="72" t="s">
        <v>252</v>
      </c>
      <c r="Q777" s="72" t="s">
        <v>257</v>
      </c>
      <c r="R777" s="17">
        <f t="shared" si="38"/>
        <v>2036</v>
      </c>
      <c r="S777" s="16" t="s">
        <v>63</v>
      </c>
      <c r="T777" s="16"/>
      <c r="U777" s="17">
        <f t="shared" si="40"/>
        <v>2036</v>
      </c>
      <c r="V777" s="399"/>
      <c r="W777" s="399"/>
      <c r="X777" s="399"/>
      <c r="Y777" s="399"/>
    </row>
    <row r="778" spans="1:25" s="2" customFormat="1" ht="30.2" customHeight="1" x14ac:dyDescent="0.2">
      <c r="A778" s="348"/>
      <c r="B778" s="348"/>
      <c r="C778" s="338"/>
      <c r="D778" s="338" t="s">
        <v>1126</v>
      </c>
      <c r="E778" s="338"/>
      <c r="F778" s="54" t="s">
        <v>62</v>
      </c>
      <c r="G778" s="338">
        <v>2.44</v>
      </c>
      <c r="H778" s="338">
        <v>1.22</v>
      </c>
      <c r="I778" s="427" t="s">
        <v>537</v>
      </c>
      <c r="J778" s="54">
        <v>13.2</v>
      </c>
      <c r="K778" s="134">
        <v>89</v>
      </c>
      <c r="L778" s="54">
        <v>5</v>
      </c>
      <c r="M778" s="62">
        <v>2016</v>
      </c>
      <c r="N778" s="16">
        <v>2023</v>
      </c>
      <c r="O778" s="16">
        <v>2025</v>
      </c>
      <c r="P778" s="72" t="s">
        <v>252</v>
      </c>
      <c r="Q778" s="72" t="s">
        <v>257</v>
      </c>
      <c r="R778" s="17">
        <f t="shared" ref="R778:R841" si="41">IF(M778="","",M778+P778)</f>
        <v>2036</v>
      </c>
      <c r="S778" s="16" t="s">
        <v>63</v>
      </c>
      <c r="T778" s="16"/>
      <c r="U778" s="17">
        <f t="shared" si="40"/>
        <v>2036</v>
      </c>
      <c r="V778" s="399"/>
      <c r="W778" s="399"/>
      <c r="X778" s="399"/>
      <c r="Y778" s="399"/>
    </row>
    <row r="779" spans="1:25" s="2" customFormat="1" ht="30.2" customHeight="1" x14ac:dyDescent="0.2">
      <c r="A779" s="348"/>
      <c r="B779" s="348"/>
      <c r="C779" s="338"/>
      <c r="D779" s="338"/>
      <c r="E779" s="338"/>
      <c r="F779" s="54" t="s">
        <v>62</v>
      </c>
      <c r="G779" s="338"/>
      <c r="H779" s="338"/>
      <c r="I779" s="427"/>
      <c r="J779" s="54">
        <v>3.4</v>
      </c>
      <c r="K779" s="134">
        <v>57</v>
      </c>
      <c r="L779" s="54">
        <v>5</v>
      </c>
      <c r="M779" s="62">
        <v>2016</v>
      </c>
      <c r="N779" s="16">
        <v>2023</v>
      </c>
      <c r="O779" s="16">
        <v>2025</v>
      </c>
      <c r="P779" s="72" t="s">
        <v>252</v>
      </c>
      <c r="Q779" s="72" t="s">
        <v>257</v>
      </c>
      <c r="R779" s="17">
        <f t="shared" si="41"/>
        <v>2036</v>
      </c>
      <c r="S779" s="16" t="s">
        <v>63</v>
      </c>
      <c r="T779" s="16"/>
      <c r="U779" s="17">
        <f t="shared" si="40"/>
        <v>2036</v>
      </c>
      <c r="V779" s="399"/>
      <c r="W779" s="399"/>
      <c r="X779" s="399"/>
      <c r="Y779" s="399"/>
    </row>
    <row r="780" spans="1:25" s="2" customFormat="1" ht="30.2" customHeight="1" x14ac:dyDescent="0.2">
      <c r="A780" s="348">
        <v>78</v>
      </c>
      <c r="B780" s="348" t="s">
        <v>1127</v>
      </c>
      <c r="C780" s="338" t="s">
        <v>1128</v>
      </c>
      <c r="D780" s="338" t="s">
        <v>1129</v>
      </c>
      <c r="E780" s="338" t="s">
        <v>1130</v>
      </c>
      <c r="F780" s="114" t="s">
        <v>62</v>
      </c>
      <c r="G780" s="338">
        <v>2.44</v>
      </c>
      <c r="H780" s="338">
        <v>0.45</v>
      </c>
      <c r="I780" s="427" t="s">
        <v>537</v>
      </c>
      <c r="J780" s="54">
        <v>39.6</v>
      </c>
      <c r="K780" s="134">
        <v>273</v>
      </c>
      <c r="L780" s="54">
        <v>8</v>
      </c>
      <c r="M780" s="62">
        <v>2016</v>
      </c>
      <c r="N780" s="16">
        <v>2024</v>
      </c>
      <c r="O780" s="16">
        <v>2025</v>
      </c>
      <c r="P780" s="72" t="s">
        <v>252</v>
      </c>
      <c r="Q780" s="72" t="s">
        <v>257</v>
      </c>
      <c r="R780" s="17">
        <f t="shared" si="41"/>
        <v>2036</v>
      </c>
      <c r="S780" s="16" t="s">
        <v>63</v>
      </c>
      <c r="T780" s="16"/>
      <c r="U780" s="17">
        <f t="shared" si="40"/>
        <v>2036</v>
      </c>
      <c r="V780" s="399">
        <v>24</v>
      </c>
      <c r="W780" s="399">
        <v>11</v>
      </c>
      <c r="X780" s="399">
        <v>35</v>
      </c>
      <c r="Y780" s="399" t="s">
        <v>7003</v>
      </c>
    </row>
    <row r="781" spans="1:25" s="2" customFormat="1" ht="30.2" customHeight="1" x14ac:dyDescent="0.2">
      <c r="A781" s="348"/>
      <c r="B781" s="348"/>
      <c r="C781" s="338"/>
      <c r="D781" s="338"/>
      <c r="E781" s="338"/>
      <c r="F781" s="114" t="s">
        <v>62</v>
      </c>
      <c r="G781" s="338"/>
      <c r="H781" s="338"/>
      <c r="I781" s="427"/>
      <c r="J781" s="54">
        <v>1.6</v>
      </c>
      <c r="K781" s="134">
        <v>219</v>
      </c>
      <c r="L781" s="54">
        <v>6</v>
      </c>
      <c r="M781" s="62">
        <v>2016</v>
      </c>
      <c r="N781" s="16">
        <v>2024</v>
      </c>
      <c r="O781" s="16">
        <v>2025</v>
      </c>
      <c r="P781" s="72" t="s">
        <v>252</v>
      </c>
      <c r="Q781" s="72" t="s">
        <v>257</v>
      </c>
      <c r="R781" s="17">
        <f t="shared" si="41"/>
        <v>2036</v>
      </c>
      <c r="S781" s="16" t="s">
        <v>63</v>
      </c>
      <c r="T781" s="16"/>
      <c r="U781" s="17">
        <f t="shared" si="40"/>
        <v>2036</v>
      </c>
      <c r="V781" s="399"/>
      <c r="W781" s="399"/>
      <c r="X781" s="399"/>
      <c r="Y781" s="399"/>
    </row>
    <row r="782" spans="1:25" s="2" customFormat="1" ht="30.2" customHeight="1" x14ac:dyDescent="0.2">
      <c r="A782" s="348"/>
      <c r="B782" s="348"/>
      <c r="C782" s="338"/>
      <c r="D782" s="338"/>
      <c r="E782" s="338"/>
      <c r="F782" s="114" t="s">
        <v>62</v>
      </c>
      <c r="G782" s="338"/>
      <c r="H782" s="338"/>
      <c r="I782" s="427"/>
      <c r="J782" s="54">
        <v>1.7</v>
      </c>
      <c r="K782" s="134">
        <v>57</v>
      </c>
      <c r="L782" s="54">
        <v>5</v>
      </c>
      <c r="M782" s="62">
        <v>2016</v>
      </c>
      <c r="N782" s="16">
        <v>2024</v>
      </c>
      <c r="O782" s="16">
        <v>2025</v>
      </c>
      <c r="P782" s="72" t="s">
        <v>252</v>
      </c>
      <c r="Q782" s="72" t="s">
        <v>257</v>
      </c>
      <c r="R782" s="17">
        <f t="shared" si="41"/>
        <v>2036</v>
      </c>
      <c r="S782" s="16" t="s">
        <v>63</v>
      </c>
      <c r="T782" s="16"/>
      <c r="U782" s="17">
        <f t="shared" si="40"/>
        <v>2036</v>
      </c>
      <c r="V782" s="399"/>
      <c r="W782" s="399"/>
      <c r="X782" s="399"/>
      <c r="Y782" s="399"/>
    </row>
    <row r="783" spans="1:25" s="2" customFormat="1" ht="30.2" customHeight="1" x14ac:dyDescent="0.2">
      <c r="A783" s="348"/>
      <c r="B783" s="348"/>
      <c r="C783" s="338"/>
      <c r="D783" s="338"/>
      <c r="E783" s="338"/>
      <c r="F783" s="114" t="s">
        <v>62</v>
      </c>
      <c r="G783" s="338"/>
      <c r="H783" s="338"/>
      <c r="I783" s="427"/>
      <c r="J783" s="54">
        <v>0.4</v>
      </c>
      <c r="K783" s="134">
        <v>32</v>
      </c>
      <c r="L783" s="54">
        <v>4</v>
      </c>
      <c r="M783" s="62">
        <v>2016</v>
      </c>
      <c r="N783" s="16">
        <v>2024</v>
      </c>
      <c r="O783" s="16">
        <v>2025</v>
      </c>
      <c r="P783" s="72" t="s">
        <v>252</v>
      </c>
      <c r="Q783" s="72" t="s">
        <v>257</v>
      </c>
      <c r="R783" s="17">
        <f t="shared" si="41"/>
        <v>2036</v>
      </c>
      <c r="S783" s="16" t="s">
        <v>63</v>
      </c>
      <c r="T783" s="16"/>
      <c r="U783" s="17">
        <f t="shared" si="40"/>
        <v>2036</v>
      </c>
      <c r="V783" s="399"/>
      <c r="W783" s="399"/>
      <c r="X783" s="399"/>
      <c r="Y783" s="399"/>
    </row>
    <row r="784" spans="1:25" s="2" customFormat="1" ht="30.2" customHeight="1" x14ac:dyDescent="0.2">
      <c r="A784" s="348"/>
      <c r="B784" s="348"/>
      <c r="C784" s="338"/>
      <c r="D784" s="338" t="s">
        <v>1131</v>
      </c>
      <c r="E784" s="338"/>
      <c r="F784" s="114" t="s">
        <v>62</v>
      </c>
      <c r="G784" s="338">
        <v>2.44</v>
      </c>
      <c r="H784" s="338">
        <v>0.45</v>
      </c>
      <c r="I784" s="427" t="s">
        <v>537</v>
      </c>
      <c r="J784" s="54">
        <v>2.4</v>
      </c>
      <c r="K784" s="134">
        <v>57</v>
      </c>
      <c r="L784" s="54">
        <v>5</v>
      </c>
      <c r="M784" s="62">
        <v>2016</v>
      </c>
      <c r="N784" s="16">
        <v>2024</v>
      </c>
      <c r="O784" s="16">
        <v>2025</v>
      </c>
      <c r="P784" s="72" t="s">
        <v>252</v>
      </c>
      <c r="Q784" s="72" t="s">
        <v>257</v>
      </c>
      <c r="R784" s="17">
        <f t="shared" si="41"/>
        <v>2036</v>
      </c>
      <c r="S784" s="16" t="s">
        <v>63</v>
      </c>
      <c r="T784" s="16"/>
      <c r="U784" s="17">
        <f t="shared" si="40"/>
        <v>2036</v>
      </c>
      <c r="V784" s="399"/>
      <c r="W784" s="399"/>
      <c r="X784" s="399"/>
      <c r="Y784" s="399"/>
    </row>
    <row r="785" spans="1:25" s="2" customFormat="1" ht="30.2" customHeight="1" x14ac:dyDescent="0.2">
      <c r="A785" s="348"/>
      <c r="B785" s="348"/>
      <c r="C785" s="338"/>
      <c r="D785" s="338"/>
      <c r="E785" s="338"/>
      <c r="F785" s="114" t="s">
        <v>62</v>
      </c>
      <c r="G785" s="338"/>
      <c r="H785" s="338"/>
      <c r="I785" s="427"/>
      <c r="J785" s="54">
        <v>1.2</v>
      </c>
      <c r="K785" s="134">
        <v>32</v>
      </c>
      <c r="L785" s="54">
        <v>4</v>
      </c>
      <c r="M785" s="62">
        <v>2016</v>
      </c>
      <c r="N785" s="16">
        <v>2024</v>
      </c>
      <c r="O785" s="16">
        <v>2025</v>
      </c>
      <c r="P785" s="72" t="s">
        <v>252</v>
      </c>
      <c r="Q785" s="72" t="s">
        <v>257</v>
      </c>
      <c r="R785" s="17">
        <f t="shared" si="41"/>
        <v>2036</v>
      </c>
      <c r="S785" s="16" t="s">
        <v>63</v>
      </c>
      <c r="T785" s="16"/>
      <c r="U785" s="17">
        <f t="shared" si="40"/>
        <v>2036</v>
      </c>
      <c r="V785" s="399"/>
      <c r="W785" s="399"/>
      <c r="X785" s="399"/>
      <c r="Y785" s="399"/>
    </row>
    <row r="786" spans="1:25" s="2" customFormat="1" ht="30.2" customHeight="1" x14ac:dyDescent="0.2">
      <c r="A786" s="348"/>
      <c r="B786" s="348"/>
      <c r="C786" s="338"/>
      <c r="D786" s="54" t="s">
        <v>1132</v>
      </c>
      <c r="E786" s="338"/>
      <c r="F786" s="114" t="s">
        <v>62</v>
      </c>
      <c r="G786" s="54">
        <v>2.44</v>
      </c>
      <c r="H786" s="54">
        <v>0.45</v>
      </c>
      <c r="I786" s="135" t="s">
        <v>537</v>
      </c>
      <c r="J786" s="54">
        <v>0.4</v>
      </c>
      <c r="K786" s="134">
        <v>57</v>
      </c>
      <c r="L786" s="54">
        <v>5</v>
      </c>
      <c r="M786" s="62">
        <v>2016</v>
      </c>
      <c r="N786" s="16">
        <v>2024</v>
      </c>
      <c r="O786" s="16">
        <v>2025</v>
      </c>
      <c r="P786" s="72" t="s">
        <v>252</v>
      </c>
      <c r="Q786" s="72" t="s">
        <v>257</v>
      </c>
      <c r="R786" s="17">
        <f t="shared" si="41"/>
        <v>2036</v>
      </c>
      <c r="S786" s="16" t="s">
        <v>63</v>
      </c>
      <c r="T786" s="16"/>
      <c r="U786" s="17">
        <f t="shared" si="40"/>
        <v>2036</v>
      </c>
      <c r="V786" s="399"/>
      <c r="W786" s="399"/>
      <c r="X786" s="399"/>
      <c r="Y786" s="399"/>
    </row>
    <row r="787" spans="1:25" s="2" customFormat="1" ht="30.2" customHeight="1" x14ac:dyDescent="0.2">
      <c r="A787" s="348"/>
      <c r="B787" s="348"/>
      <c r="C787" s="338"/>
      <c r="D787" s="54" t="s">
        <v>1133</v>
      </c>
      <c r="E787" s="338"/>
      <c r="F787" s="114" t="s">
        <v>62</v>
      </c>
      <c r="G787" s="54">
        <v>2.44</v>
      </c>
      <c r="H787" s="54">
        <v>0.45</v>
      </c>
      <c r="I787" s="135" t="s">
        <v>537</v>
      </c>
      <c r="J787" s="54">
        <v>0.2</v>
      </c>
      <c r="K787" s="134">
        <v>57</v>
      </c>
      <c r="L787" s="54">
        <v>5</v>
      </c>
      <c r="M787" s="62">
        <v>2016</v>
      </c>
      <c r="N787" s="16">
        <v>2024</v>
      </c>
      <c r="O787" s="16">
        <v>2025</v>
      </c>
      <c r="P787" s="72" t="s">
        <v>252</v>
      </c>
      <c r="Q787" s="72" t="s">
        <v>257</v>
      </c>
      <c r="R787" s="17">
        <f t="shared" si="41"/>
        <v>2036</v>
      </c>
      <c r="S787" s="16" t="s">
        <v>63</v>
      </c>
      <c r="T787" s="16"/>
      <c r="U787" s="17">
        <f t="shared" si="40"/>
        <v>2036</v>
      </c>
      <c r="V787" s="399"/>
      <c r="W787" s="399"/>
      <c r="X787" s="399"/>
      <c r="Y787" s="399"/>
    </row>
    <row r="788" spans="1:25" s="2" customFormat="1" ht="30.2" customHeight="1" x14ac:dyDescent="0.2">
      <c r="A788" s="348"/>
      <c r="B788" s="348"/>
      <c r="C788" s="338"/>
      <c r="D788" s="338" t="s">
        <v>1134</v>
      </c>
      <c r="E788" s="338"/>
      <c r="F788" s="114" t="s">
        <v>62</v>
      </c>
      <c r="G788" s="338">
        <v>2.44</v>
      </c>
      <c r="H788" s="338">
        <v>0.45</v>
      </c>
      <c r="I788" s="427" t="s">
        <v>537</v>
      </c>
      <c r="J788" s="54" t="s">
        <v>1135</v>
      </c>
      <c r="K788" s="134">
        <v>57</v>
      </c>
      <c r="L788" s="54">
        <v>5</v>
      </c>
      <c r="M788" s="62">
        <v>2016</v>
      </c>
      <c r="N788" s="16">
        <v>2024</v>
      </c>
      <c r="O788" s="16">
        <v>2025</v>
      </c>
      <c r="P788" s="72" t="s">
        <v>252</v>
      </c>
      <c r="Q788" s="72" t="s">
        <v>257</v>
      </c>
      <c r="R788" s="17">
        <f t="shared" si="41"/>
        <v>2036</v>
      </c>
      <c r="S788" s="16" t="s">
        <v>63</v>
      </c>
      <c r="T788" s="16"/>
      <c r="U788" s="17">
        <f t="shared" si="40"/>
        <v>2036</v>
      </c>
      <c r="V788" s="399"/>
      <c r="W788" s="399"/>
      <c r="X788" s="399"/>
      <c r="Y788" s="399"/>
    </row>
    <row r="789" spans="1:25" s="2" customFormat="1" ht="30.2" customHeight="1" x14ac:dyDescent="0.2">
      <c r="A789" s="348"/>
      <c r="B789" s="348"/>
      <c r="C789" s="338"/>
      <c r="D789" s="338"/>
      <c r="E789" s="338"/>
      <c r="F789" s="114" t="s">
        <v>62</v>
      </c>
      <c r="G789" s="338"/>
      <c r="H789" s="338"/>
      <c r="I789" s="427"/>
      <c r="J789" s="54">
        <v>3.6</v>
      </c>
      <c r="K789" s="134">
        <v>32</v>
      </c>
      <c r="L789" s="54">
        <v>4</v>
      </c>
      <c r="M789" s="62">
        <v>2016</v>
      </c>
      <c r="N789" s="16">
        <v>2024</v>
      </c>
      <c r="O789" s="16">
        <v>2025</v>
      </c>
      <c r="P789" s="72" t="s">
        <v>252</v>
      </c>
      <c r="Q789" s="72" t="s">
        <v>257</v>
      </c>
      <c r="R789" s="17">
        <f t="shared" si="41"/>
        <v>2036</v>
      </c>
      <c r="S789" s="16" t="s">
        <v>63</v>
      </c>
      <c r="T789" s="16"/>
      <c r="U789" s="17">
        <f t="shared" si="40"/>
        <v>2036</v>
      </c>
      <c r="V789" s="399"/>
      <c r="W789" s="399"/>
      <c r="X789" s="399"/>
      <c r="Y789" s="399"/>
    </row>
    <row r="790" spans="1:25" s="2" customFormat="1" ht="30.2" customHeight="1" x14ac:dyDescent="0.2">
      <c r="A790" s="348"/>
      <c r="B790" s="348"/>
      <c r="C790" s="338"/>
      <c r="D790" s="54" t="s">
        <v>1136</v>
      </c>
      <c r="E790" s="338"/>
      <c r="F790" s="114" t="s">
        <v>62</v>
      </c>
      <c r="G790" s="54">
        <v>2.44</v>
      </c>
      <c r="H790" s="54">
        <v>0.45</v>
      </c>
      <c r="I790" s="135" t="s">
        <v>537</v>
      </c>
      <c r="J790" s="54">
        <v>0.1</v>
      </c>
      <c r="K790" s="134">
        <v>57</v>
      </c>
      <c r="L790" s="54">
        <v>5</v>
      </c>
      <c r="M790" s="62">
        <v>2016</v>
      </c>
      <c r="N790" s="16">
        <v>2024</v>
      </c>
      <c r="O790" s="16">
        <v>2025</v>
      </c>
      <c r="P790" s="72" t="s">
        <v>252</v>
      </c>
      <c r="Q790" s="72" t="s">
        <v>257</v>
      </c>
      <c r="R790" s="17">
        <f t="shared" si="41"/>
        <v>2036</v>
      </c>
      <c r="S790" s="16" t="s">
        <v>63</v>
      </c>
      <c r="T790" s="16"/>
      <c r="U790" s="17">
        <f t="shared" si="40"/>
        <v>2036</v>
      </c>
      <c r="V790" s="399"/>
      <c r="W790" s="399"/>
      <c r="X790" s="399"/>
      <c r="Y790" s="399"/>
    </row>
    <row r="791" spans="1:25" s="2" customFormat="1" ht="30.2" customHeight="1" x14ac:dyDescent="0.2">
      <c r="A791" s="348"/>
      <c r="B791" s="348"/>
      <c r="C791" s="338"/>
      <c r="D791" s="338" t="s">
        <v>1137</v>
      </c>
      <c r="E791" s="338"/>
      <c r="F791" s="114" t="s">
        <v>62</v>
      </c>
      <c r="G791" s="338">
        <v>2.44</v>
      </c>
      <c r="H791" s="338">
        <v>0.45</v>
      </c>
      <c r="I791" s="427" t="s">
        <v>537</v>
      </c>
      <c r="J791" s="54">
        <v>3.9</v>
      </c>
      <c r="K791" s="134">
        <v>32</v>
      </c>
      <c r="L791" s="54">
        <v>4</v>
      </c>
      <c r="M791" s="62">
        <v>2016</v>
      </c>
      <c r="N791" s="16">
        <v>2024</v>
      </c>
      <c r="O791" s="16">
        <v>2025</v>
      </c>
      <c r="P791" s="72" t="s">
        <v>252</v>
      </c>
      <c r="Q791" s="72" t="s">
        <v>257</v>
      </c>
      <c r="R791" s="17">
        <f t="shared" si="41"/>
        <v>2036</v>
      </c>
      <c r="S791" s="16" t="s">
        <v>63</v>
      </c>
      <c r="T791" s="16"/>
      <c r="U791" s="17">
        <f t="shared" si="40"/>
        <v>2036</v>
      </c>
      <c r="V791" s="399"/>
      <c r="W791" s="399"/>
      <c r="X791" s="399"/>
      <c r="Y791" s="399"/>
    </row>
    <row r="792" spans="1:25" s="2" customFormat="1" ht="30.2" customHeight="1" x14ac:dyDescent="0.2">
      <c r="A792" s="348"/>
      <c r="B792" s="348"/>
      <c r="C792" s="338"/>
      <c r="D792" s="338"/>
      <c r="E792" s="338"/>
      <c r="F792" s="114" t="s">
        <v>62</v>
      </c>
      <c r="G792" s="338"/>
      <c r="H792" s="338"/>
      <c r="I792" s="427"/>
      <c r="J792" s="54">
        <v>1.1000000000000001</v>
      </c>
      <c r="K792" s="134">
        <v>18</v>
      </c>
      <c r="L792" s="54">
        <v>4</v>
      </c>
      <c r="M792" s="62">
        <v>2016</v>
      </c>
      <c r="N792" s="16">
        <v>2024</v>
      </c>
      <c r="O792" s="16">
        <v>2025</v>
      </c>
      <c r="P792" s="72" t="s">
        <v>252</v>
      </c>
      <c r="Q792" s="72" t="s">
        <v>257</v>
      </c>
      <c r="R792" s="17">
        <f t="shared" si="41"/>
        <v>2036</v>
      </c>
      <c r="S792" s="16" t="s">
        <v>63</v>
      </c>
      <c r="T792" s="16"/>
      <c r="U792" s="17">
        <f t="shared" si="40"/>
        <v>2036</v>
      </c>
      <c r="V792" s="399"/>
      <c r="W792" s="399"/>
      <c r="X792" s="399"/>
      <c r="Y792" s="399"/>
    </row>
    <row r="793" spans="1:25" s="2" customFormat="1" ht="30.2" customHeight="1" x14ac:dyDescent="0.2">
      <c r="A793" s="348"/>
      <c r="B793" s="348"/>
      <c r="C793" s="338"/>
      <c r="D793" s="54" t="s">
        <v>1138</v>
      </c>
      <c r="E793" s="338"/>
      <c r="F793" s="114" t="s">
        <v>62</v>
      </c>
      <c r="G793" s="54">
        <v>2.44</v>
      </c>
      <c r="H793" s="54">
        <v>0.45</v>
      </c>
      <c r="I793" s="135" t="s">
        <v>537</v>
      </c>
      <c r="J793" s="54">
        <v>7.4</v>
      </c>
      <c r="K793" s="134">
        <v>32</v>
      </c>
      <c r="L793" s="54">
        <v>4</v>
      </c>
      <c r="M793" s="62">
        <v>2016</v>
      </c>
      <c r="N793" s="16">
        <v>2024</v>
      </c>
      <c r="O793" s="16">
        <v>2025</v>
      </c>
      <c r="P793" s="72" t="s">
        <v>252</v>
      </c>
      <c r="Q793" s="72" t="s">
        <v>257</v>
      </c>
      <c r="R793" s="17">
        <f t="shared" si="41"/>
        <v>2036</v>
      </c>
      <c r="S793" s="16" t="s">
        <v>63</v>
      </c>
      <c r="T793" s="16"/>
      <c r="U793" s="17">
        <f t="shared" si="40"/>
        <v>2036</v>
      </c>
      <c r="V793" s="399"/>
      <c r="W793" s="399"/>
      <c r="X793" s="399"/>
      <c r="Y793" s="399"/>
    </row>
    <row r="794" spans="1:25" s="2" customFormat="1" ht="30.2" customHeight="1" x14ac:dyDescent="0.2">
      <c r="A794" s="348"/>
      <c r="B794" s="348"/>
      <c r="C794" s="338"/>
      <c r="D794" s="54" t="s">
        <v>1139</v>
      </c>
      <c r="E794" s="338"/>
      <c r="F794" s="114" t="s">
        <v>62</v>
      </c>
      <c r="G794" s="54">
        <v>2.44</v>
      </c>
      <c r="H794" s="54">
        <v>0.45</v>
      </c>
      <c r="I794" s="135" t="s">
        <v>537</v>
      </c>
      <c r="J794" s="54">
        <v>4.5999999999999996</v>
      </c>
      <c r="K794" s="134">
        <v>219</v>
      </c>
      <c r="L794" s="54">
        <v>6</v>
      </c>
      <c r="M794" s="62">
        <v>2016</v>
      </c>
      <c r="N794" s="16">
        <v>2024</v>
      </c>
      <c r="O794" s="16">
        <v>2025</v>
      </c>
      <c r="P794" s="72" t="s">
        <v>252</v>
      </c>
      <c r="Q794" s="72" t="s">
        <v>257</v>
      </c>
      <c r="R794" s="17">
        <f t="shared" si="41"/>
        <v>2036</v>
      </c>
      <c r="S794" s="16" t="s">
        <v>63</v>
      </c>
      <c r="T794" s="16"/>
      <c r="U794" s="17">
        <f t="shared" ref="U794:U828" si="42">IFERROR(IF(S794="",R794,S794+T794),R794)</f>
        <v>2036</v>
      </c>
      <c r="V794" s="399"/>
      <c r="W794" s="399"/>
      <c r="X794" s="399"/>
      <c r="Y794" s="399"/>
    </row>
    <row r="795" spans="1:25" s="2" customFormat="1" ht="30.2" customHeight="1" x14ac:dyDescent="0.2">
      <c r="A795" s="348"/>
      <c r="B795" s="348"/>
      <c r="C795" s="338"/>
      <c r="D795" s="337" t="s">
        <v>1140</v>
      </c>
      <c r="E795" s="338"/>
      <c r="F795" s="114" t="s">
        <v>62</v>
      </c>
      <c r="G795" s="338">
        <v>2.44</v>
      </c>
      <c r="H795" s="338">
        <v>0.45</v>
      </c>
      <c r="I795" s="427" t="s">
        <v>537</v>
      </c>
      <c r="J795" s="54">
        <v>0.78</v>
      </c>
      <c r="K795" s="134">
        <v>219</v>
      </c>
      <c r="L795" s="54">
        <v>8</v>
      </c>
      <c r="M795" s="62">
        <v>2016</v>
      </c>
      <c r="N795" s="16">
        <v>2024</v>
      </c>
      <c r="O795" s="16">
        <v>2025</v>
      </c>
      <c r="P795" s="72" t="s">
        <v>252</v>
      </c>
      <c r="Q795" s="72" t="s">
        <v>257</v>
      </c>
      <c r="R795" s="17">
        <f t="shared" si="41"/>
        <v>2036</v>
      </c>
      <c r="S795" s="16" t="s">
        <v>63</v>
      </c>
      <c r="T795" s="16"/>
      <c r="U795" s="17">
        <f t="shared" si="42"/>
        <v>2036</v>
      </c>
      <c r="V795" s="399"/>
      <c r="W795" s="399"/>
      <c r="X795" s="399"/>
      <c r="Y795" s="399"/>
    </row>
    <row r="796" spans="1:25" s="2" customFormat="1" ht="30.2" customHeight="1" x14ac:dyDescent="0.2">
      <c r="A796" s="348"/>
      <c r="B796" s="348"/>
      <c r="C796" s="338"/>
      <c r="D796" s="337"/>
      <c r="E796" s="338"/>
      <c r="F796" s="114" t="s">
        <v>62</v>
      </c>
      <c r="G796" s="338"/>
      <c r="H796" s="338"/>
      <c r="I796" s="427"/>
      <c r="J796" s="54">
        <v>23.4</v>
      </c>
      <c r="K796" s="134">
        <v>219</v>
      </c>
      <c r="L796" s="54">
        <v>6</v>
      </c>
      <c r="M796" s="62">
        <v>2016</v>
      </c>
      <c r="N796" s="16">
        <v>2024</v>
      </c>
      <c r="O796" s="16">
        <v>2025</v>
      </c>
      <c r="P796" s="72" t="s">
        <v>252</v>
      </c>
      <c r="Q796" s="72" t="s">
        <v>257</v>
      </c>
      <c r="R796" s="17">
        <f t="shared" si="41"/>
        <v>2036</v>
      </c>
      <c r="S796" s="16" t="s">
        <v>63</v>
      </c>
      <c r="T796" s="16"/>
      <c r="U796" s="17">
        <f t="shared" si="42"/>
        <v>2036</v>
      </c>
      <c r="V796" s="399"/>
      <c r="W796" s="399"/>
      <c r="X796" s="399"/>
      <c r="Y796" s="399"/>
    </row>
    <row r="797" spans="1:25" s="2" customFormat="1" ht="30.2" customHeight="1" x14ac:dyDescent="0.2">
      <c r="A797" s="348"/>
      <c r="B797" s="348"/>
      <c r="C797" s="338"/>
      <c r="D797" s="338" t="s">
        <v>1141</v>
      </c>
      <c r="E797" s="338"/>
      <c r="F797" s="114" t="s">
        <v>62</v>
      </c>
      <c r="G797" s="338">
        <v>0.56000000000000005</v>
      </c>
      <c r="H797" s="338">
        <v>0.45</v>
      </c>
      <c r="I797" s="427" t="s">
        <v>537</v>
      </c>
      <c r="J797" s="54">
        <v>21.5</v>
      </c>
      <c r="K797" s="134">
        <v>219</v>
      </c>
      <c r="L797" s="54">
        <v>6</v>
      </c>
      <c r="M797" s="62">
        <v>2016</v>
      </c>
      <c r="N797" s="16">
        <v>2024</v>
      </c>
      <c r="O797" s="16">
        <v>2025</v>
      </c>
      <c r="P797" s="72" t="s">
        <v>252</v>
      </c>
      <c r="Q797" s="72" t="s">
        <v>257</v>
      </c>
      <c r="R797" s="17">
        <f t="shared" si="41"/>
        <v>2036</v>
      </c>
      <c r="S797" s="16" t="s">
        <v>63</v>
      </c>
      <c r="T797" s="16"/>
      <c r="U797" s="17">
        <f t="shared" si="42"/>
        <v>2036</v>
      </c>
      <c r="V797" s="399"/>
      <c r="W797" s="399"/>
      <c r="X797" s="399"/>
      <c r="Y797" s="399"/>
    </row>
    <row r="798" spans="1:25" s="2" customFormat="1" ht="30.2" customHeight="1" x14ac:dyDescent="0.2">
      <c r="A798" s="348"/>
      <c r="B798" s="348"/>
      <c r="C798" s="338"/>
      <c r="D798" s="338"/>
      <c r="E798" s="338"/>
      <c r="F798" s="114" t="s">
        <v>62</v>
      </c>
      <c r="G798" s="338"/>
      <c r="H798" s="338"/>
      <c r="I798" s="427"/>
      <c r="J798" s="54">
        <v>0.3</v>
      </c>
      <c r="K798" s="134">
        <v>32</v>
      </c>
      <c r="L798" s="54">
        <v>4</v>
      </c>
      <c r="M798" s="62">
        <v>2016</v>
      </c>
      <c r="N798" s="16">
        <v>2024</v>
      </c>
      <c r="O798" s="16">
        <v>2025</v>
      </c>
      <c r="P798" s="72" t="s">
        <v>252</v>
      </c>
      <c r="Q798" s="72" t="s">
        <v>257</v>
      </c>
      <c r="R798" s="17">
        <f t="shared" si="41"/>
        <v>2036</v>
      </c>
      <c r="S798" s="16" t="s">
        <v>63</v>
      </c>
      <c r="T798" s="16"/>
      <c r="U798" s="17">
        <f t="shared" si="42"/>
        <v>2036</v>
      </c>
      <c r="V798" s="399"/>
      <c r="W798" s="399"/>
      <c r="X798" s="399"/>
      <c r="Y798" s="399"/>
    </row>
    <row r="799" spans="1:25" s="2" customFormat="1" ht="30.2" customHeight="1" x14ac:dyDescent="0.2">
      <c r="A799" s="348"/>
      <c r="B799" s="348"/>
      <c r="C799" s="338"/>
      <c r="D799" s="338" t="s">
        <v>1142</v>
      </c>
      <c r="E799" s="338"/>
      <c r="F799" s="114" t="s">
        <v>62</v>
      </c>
      <c r="G799" s="338">
        <v>13.43</v>
      </c>
      <c r="H799" s="338">
        <v>0.45</v>
      </c>
      <c r="I799" s="427" t="s">
        <v>537</v>
      </c>
      <c r="J799" s="54">
        <v>1.1000000000000001</v>
      </c>
      <c r="K799" s="134">
        <v>273</v>
      </c>
      <c r="L799" s="54">
        <v>21.44</v>
      </c>
      <c r="M799" s="62">
        <v>2016</v>
      </c>
      <c r="N799" s="16">
        <v>2024</v>
      </c>
      <c r="O799" s="16">
        <v>2025</v>
      </c>
      <c r="P799" s="72" t="s">
        <v>252</v>
      </c>
      <c r="Q799" s="72" t="s">
        <v>1143</v>
      </c>
      <c r="R799" s="17">
        <f t="shared" si="41"/>
        <v>2036</v>
      </c>
      <c r="S799" s="16" t="s">
        <v>63</v>
      </c>
      <c r="T799" s="16"/>
      <c r="U799" s="17">
        <f t="shared" si="42"/>
        <v>2036</v>
      </c>
      <c r="V799" s="399"/>
      <c r="W799" s="399"/>
      <c r="X799" s="399"/>
      <c r="Y799" s="399"/>
    </row>
    <row r="800" spans="1:25" s="2" customFormat="1" ht="30.2" customHeight="1" x14ac:dyDescent="0.2">
      <c r="A800" s="348"/>
      <c r="B800" s="348"/>
      <c r="C800" s="338"/>
      <c r="D800" s="338"/>
      <c r="E800" s="338"/>
      <c r="F800" s="114" t="s">
        <v>62</v>
      </c>
      <c r="G800" s="338"/>
      <c r="H800" s="338"/>
      <c r="I800" s="427"/>
      <c r="J800" s="54">
        <v>0.6</v>
      </c>
      <c r="K800" s="134">
        <v>88.9</v>
      </c>
      <c r="L800" s="54">
        <v>11.3</v>
      </c>
      <c r="M800" s="62">
        <v>2016</v>
      </c>
      <c r="N800" s="16">
        <v>2024</v>
      </c>
      <c r="O800" s="16">
        <v>2025</v>
      </c>
      <c r="P800" s="72" t="s">
        <v>252</v>
      </c>
      <c r="Q800" s="72" t="s">
        <v>1143</v>
      </c>
      <c r="R800" s="17">
        <f t="shared" si="41"/>
        <v>2036</v>
      </c>
      <c r="S800" s="16" t="s">
        <v>63</v>
      </c>
      <c r="T800" s="16"/>
      <c r="U800" s="17">
        <f t="shared" si="42"/>
        <v>2036</v>
      </c>
      <c r="V800" s="399"/>
      <c r="W800" s="399"/>
      <c r="X800" s="399"/>
      <c r="Y800" s="399"/>
    </row>
    <row r="801" spans="1:25" s="2" customFormat="1" ht="30.2" customHeight="1" x14ac:dyDescent="0.2">
      <c r="A801" s="348"/>
      <c r="B801" s="348"/>
      <c r="C801" s="338"/>
      <c r="D801" s="338" t="s">
        <v>1144</v>
      </c>
      <c r="E801" s="338"/>
      <c r="F801" s="114" t="s">
        <v>62</v>
      </c>
      <c r="G801" s="338">
        <v>13.43</v>
      </c>
      <c r="H801" s="338">
        <v>0.45</v>
      </c>
      <c r="I801" s="427" t="s">
        <v>537</v>
      </c>
      <c r="J801" s="54">
        <v>2.5</v>
      </c>
      <c r="K801" s="134">
        <v>88.9</v>
      </c>
      <c r="L801" s="54">
        <v>11.3</v>
      </c>
      <c r="M801" s="62">
        <v>2016</v>
      </c>
      <c r="N801" s="16">
        <v>2024</v>
      </c>
      <c r="O801" s="16">
        <v>2025</v>
      </c>
      <c r="P801" s="72" t="s">
        <v>252</v>
      </c>
      <c r="Q801" s="72" t="s">
        <v>1143</v>
      </c>
      <c r="R801" s="17">
        <f t="shared" si="41"/>
        <v>2036</v>
      </c>
      <c r="S801" s="16" t="s">
        <v>63</v>
      </c>
      <c r="T801" s="16"/>
      <c r="U801" s="17">
        <f t="shared" si="42"/>
        <v>2036</v>
      </c>
      <c r="V801" s="399"/>
      <c r="W801" s="399"/>
      <c r="X801" s="399"/>
      <c r="Y801" s="399"/>
    </row>
    <row r="802" spans="1:25" s="2" customFormat="1" ht="30.2" customHeight="1" x14ac:dyDescent="0.2">
      <c r="A802" s="348"/>
      <c r="B802" s="348"/>
      <c r="C802" s="338"/>
      <c r="D802" s="338"/>
      <c r="E802" s="338"/>
      <c r="F802" s="114" t="s">
        <v>62</v>
      </c>
      <c r="G802" s="338"/>
      <c r="H802" s="338"/>
      <c r="I802" s="427"/>
      <c r="J802" s="54">
        <v>1.8</v>
      </c>
      <c r="K802" s="134">
        <v>33.4</v>
      </c>
      <c r="L802" s="54">
        <v>4.55</v>
      </c>
      <c r="M802" s="62">
        <v>2016</v>
      </c>
      <c r="N802" s="16">
        <v>2024</v>
      </c>
      <c r="O802" s="16">
        <v>2025</v>
      </c>
      <c r="P802" s="72" t="s">
        <v>252</v>
      </c>
      <c r="Q802" s="72" t="s">
        <v>1143</v>
      </c>
      <c r="R802" s="17">
        <f t="shared" si="41"/>
        <v>2036</v>
      </c>
      <c r="S802" s="16" t="s">
        <v>63</v>
      </c>
      <c r="T802" s="16"/>
      <c r="U802" s="17">
        <f t="shared" si="42"/>
        <v>2036</v>
      </c>
      <c r="V802" s="399"/>
      <c r="W802" s="399"/>
      <c r="X802" s="399"/>
      <c r="Y802" s="399"/>
    </row>
    <row r="803" spans="1:25" s="2" customFormat="1" ht="30.2" customHeight="1" x14ac:dyDescent="0.2">
      <c r="A803" s="348"/>
      <c r="B803" s="348"/>
      <c r="C803" s="338"/>
      <c r="D803" s="338" t="s">
        <v>1145</v>
      </c>
      <c r="E803" s="338"/>
      <c r="F803" s="114" t="s">
        <v>62</v>
      </c>
      <c r="G803" s="338">
        <v>13.43</v>
      </c>
      <c r="H803" s="338">
        <v>0.45</v>
      </c>
      <c r="I803" s="427" t="s">
        <v>537</v>
      </c>
      <c r="J803" s="54">
        <v>1.6</v>
      </c>
      <c r="K803" s="134">
        <v>273</v>
      </c>
      <c r="L803" s="54">
        <v>21.44</v>
      </c>
      <c r="M803" s="62">
        <v>2016</v>
      </c>
      <c r="N803" s="16">
        <v>2024</v>
      </c>
      <c r="O803" s="16">
        <v>2025</v>
      </c>
      <c r="P803" s="72" t="s">
        <v>252</v>
      </c>
      <c r="Q803" s="72" t="s">
        <v>1143</v>
      </c>
      <c r="R803" s="17">
        <f t="shared" si="41"/>
        <v>2036</v>
      </c>
      <c r="S803" s="16" t="s">
        <v>63</v>
      </c>
      <c r="T803" s="16"/>
      <c r="U803" s="17">
        <f t="shared" si="42"/>
        <v>2036</v>
      </c>
      <c r="V803" s="399"/>
      <c r="W803" s="399"/>
      <c r="X803" s="399"/>
      <c r="Y803" s="399"/>
    </row>
    <row r="804" spans="1:25" s="2" customFormat="1" ht="30.2" customHeight="1" x14ac:dyDescent="0.2">
      <c r="A804" s="348"/>
      <c r="B804" s="348"/>
      <c r="C804" s="338"/>
      <c r="D804" s="338"/>
      <c r="E804" s="338"/>
      <c r="F804" s="114" t="s">
        <v>62</v>
      </c>
      <c r="G804" s="338"/>
      <c r="H804" s="338"/>
      <c r="I804" s="427"/>
      <c r="J804" s="54">
        <v>0.7</v>
      </c>
      <c r="K804" s="134">
        <v>88.9</v>
      </c>
      <c r="L804" s="54">
        <v>11.3</v>
      </c>
      <c r="M804" s="62">
        <v>2016</v>
      </c>
      <c r="N804" s="16">
        <v>2024</v>
      </c>
      <c r="O804" s="16">
        <v>2025</v>
      </c>
      <c r="P804" s="72" t="s">
        <v>252</v>
      </c>
      <c r="Q804" s="72" t="s">
        <v>1143</v>
      </c>
      <c r="R804" s="17">
        <f t="shared" si="41"/>
        <v>2036</v>
      </c>
      <c r="S804" s="16" t="s">
        <v>63</v>
      </c>
      <c r="T804" s="16"/>
      <c r="U804" s="17">
        <f t="shared" si="42"/>
        <v>2036</v>
      </c>
      <c r="V804" s="399"/>
      <c r="W804" s="399"/>
      <c r="X804" s="399"/>
      <c r="Y804" s="399"/>
    </row>
    <row r="805" spans="1:25" s="2" customFormat="1" ht="30.2" customHeight="1" x14ac:dyDescent="0.2">
      <c r="A805" s="348"/>
      <c r="B805" s="348"/>
      <c r="C805" s="338"/>
      <c r="D805" s="338" t="s">
        <v>1146</v>
      </c>
      <c r="E805" s="338"/>
      <c r="F805" s="114" t="s">
        <v>62</v>
      </c>
      <c r="G805" s="338">
        <v>13.43</v>
      </c>
      <c r="H805" s="338">
        <v>0.45</v>
      </c>
      <c r="I805" s="427" t="s">
        <v>537</v>
      </c>
      <c r="J805" s="54">
        <v>2.1</v>
      </c>
      <c r="K805" s="134">
        <v>88.9</v>
      </c>
      <c r="L805" s="54">
        <v>11.3</v>
      </c>
      <c r="M805" s="62">
        <v>2016</v>
      </c>
      <c r="N805" s="16">
        <v>2024</v>
      </c>
      <c r="O805" s="16">
        <v>2025</v>
      </c>
      <c r="P805" s="72" t="s">
        <v>252</v>
      </c>
      <c r="Q805" s="72" t="s">
        <v>1143</v>
      </c>
      <c r="R805" s="17">
        <f t="shared" si="41"/>
        <v>2036</v>
      </c>
      <c r="S805" s="16" t="s">
        <v>63</v>
      </c>
      <c r="T805" s="16"/>
      <c r="U805" s="17">
        <f t="shared" si="42"/>
        <v>2036</v>
      </c>
      <c r="V805" s="399"/>
      <c r="W805" s="399"/>
      <c r="X805" s="399"/>
      <c r="Y805" s="399"/>
    </row>
    <row r="806" spans="1:25" s="2" customFormat="1" ht="30.2" customHeight="1" x14ac:dyDescent="0.2">
      <c r="A806" s="348"/>
      <c r="B806" s="348"/>
      <c r="C806" s="338"/>
      <c r="D806" s="338"/>
      <c r="E806" s="338"/>
      <c r="F806" s="114" t="s">
        <v>62</v>
      </c>
      <c r="G806" s="338"/>
      <c r="H806" s="338"/>
      <c r="I806" s="427"/>
      <c r="J806" s="54">
        <v>1</v>
      </c>
      <c r="K806" s="134">
        <v>33.4</v>
      </c>
      <c r="L806" s="54">
        <v>4.55</v>
      </c>
      <c r="M806" s="62">
        <v>2016</v>
      </c>
      <c r="N806" s="16">
        <v>2024</v>
      </c>
      <c r="O806" s="16">
        <v>2025</v>
      </c>
      <c r="P806" s="72" t="s">
        <v>252</v>
      </c>
      <c r="Q806" s="72" t="s">
        <v>1143</v>
      </c>
      <c r="R806" s="17">
        <f t="shared" si="41"/>
        <v>2036</v>
      </c>
      <c r="S806" s="16" t="s">
        <v>63</v>
      </c>
      <c r="T806" s="16"/>
      <c r="U806" s="17">
        <f t="shared" si="42"/>
        <v>2036</v>
      </c>
      <c r="V806" s="399"/>
      <c r="W806" s="399"/>
      <c r="X806" s="399"/>
      <c r="Y806" s="399"/>
    </row>
    <row r="807" spans="1:25" s="2" customFormat="1" ht="30.2" customHeight="1" x14ac:dyDescent="0.2">
      <c r="A807" s="348">
        <v>79</v>
      </c>
      <c r="B807" s="348" t="s">
        <v>1147</v>
      </c>
      <c r="C807" s="338" t="s">
        <v>1148</v>
      </c>
      <c r="D807" s="338" t="s">
        <v>1149</v>
      </c>
      <c r="E807" s="338" t="s">
        <v>1150</v>
      </c>
      <c r="F807" s="54" t="s">
        <v>561</v>
      </c>
      <c r="G807" s="338">
        <v>4.17</v>
      </c>
      <c r="H807" s="338" t="s">
        <v>1151</v>
      </c>
      <c r="I807" s="427" t="s">
        <v>272</v>
      </c>
      <c r="J807" s="54">
        <v>27.6</v>
      </c>
      <c r="K807" s="134">
        <v>57</v>
      </c>
      <c r="L807" s="54">
        <v>5</v>
      </c>
      <c r="M807" s="62">
        <v>2016</v>
      </c>
      <c r="N807" s="16">
        <v>2024</v>
      </c>
      <c r="O807" s="16">
        <v>2025</v>
      </c>
      <c r="P807" s="72" t="s">
        <v>252</v>
      </c>
      <c r="Q807" s="72" t="s">
        <v>257</v>
      </c>
      <c r="R807" s="17">
        <f t="shared" si="41"/>
        <v>2036</v>
      </c>
      <c r="S807" s="16" t="s">
        <v>63</v>
      </c>
      <c r="T807" s="16"/>
      <c r="U807" s="17">
        <f t="shared" si="42"/>
        <v>2036</v>
      </c>
      <c r="V807" s="399">
        <v>7</v>
      </c>
      <c r="W807" s="399">
        <v>3</v>
      </c>
      <c r="X807" s="399">
        <v>10</v>
      </c>
      <c r="Y807" s="399" t="s">
        <v>7003</v>
      </c>
    </row>
    <row r="808" spans="1:25" s="2" customFormat="1" ht="30.2" customHeight="1" x14ac:dyDescent="0.2">
      <c r="A808" s="348"/>
      <c r="B808" s="348"/>
      <c r="C808" s="338"/>
      <c r="D808" s="338"/>
      <c r="E808" s="338"/>
      <c r="F808" s="54" t="s">
        <v>561</v>
      </c>
      <c r="G808" s="338"/>
      <c r="H808" s="338"/>
      <c r="I808" s="427"/>
      <c r="J808" s="54">
        <v>0.2</v>
      </c>
      <c r="K808" s="134">
        <v>32</v>
      </c>
      <c r="L808" s="54">
        <v>4</v>
      </c>
      <c r="M808" s="62">
        <v>2016</v>
      </c>
      <c r="N808" s="16">
        <v>2024</v>
      </c>
      <c r="O808" s="16">
        <v>2025</v>
      </c>
      <c r="P808" s="72" t="s">
        <v>252</v>
      </c>
      <c r="Q808" s="72" t="s">
        <v>257</v>
      </c>
      <c r="R808" s="17">
        <f t="shared" si="41"/>
        <v>2036</v>
      </c>
      <c r="S808" s="16" t="s">
        <v>63</v>
      </c>
      <c r="T808" s="16"/>
      <c r="U808" s="17">
        <f t="shared" si="42"/>
        <v>2036</v>
      </c>
      <c r="V808" s="399"/>
      <c r="W808" s="399"/>
      <c r="X808" s="399"/>
      <c r="Y808" s="399"/>
    </row>
    <row r="809" spans="1:25" s="2" customFormat="1" ht="30.2" customHeight="1" x14ac:dyDescent="0.2">
      <c r="A809" s="348"/>
      <c r="B809" s="348"/>
      <c r="C809" s="338"/>
      <c r="D809" s="338" t="s">
        <v>1152</v>
      </c>
      <c r="E809" s="338"/>
      <c r="F809" s="54" t="s">
        <v>561</v>
      </c>
      <c r="G809" s="338">
        <v>4</v>
      </c>
      <c r="H809" s="338">
        <v>2.5</v>
      </c>
      <c r="I809" s="427" t="s">
        <v>272</v>
      </c>
      <c r="J809" s="54">
        <v>22.3</v>
      </c>
      <c r="K809" s="134">
        <v>57</v>
      </c>
      <c r="L809" s="54">
        <v>5</v>
      </c>
      <c r="M809" s="62">
        <v>2016</v>
      </c>
      <c r="N809" s="16">
        <v>2024</v>
      </c>
      <c r="O809" s="16">
        <v>2025</v>
      </c>
      <c r="P809" s="72" t="s">
        <v>252</v>
      </c>
      <c r="Q809" s="72" t="s">
        <v>257</v>
      </c>
      <c r="R809" s="17">
        <f t="shared" si="41"/>
        <v>2036</v>
      </c>
      <c r="S809" s="16" t="s">
        <v>63</v>
      </c>
      <c r="T809" s="16"/>
      <c r="U809" s="17">
        <f t="shared" si="42"/>
        <v>2036</v>
      </c>
      <c r="V809" s="399"/>
      <c r="W809" s="399"/>
      <c r="X809" s="399"/>
      <c r="Y809" s="399"/>
    </row>
    <row r="810" spans="1:25" s="2" customFormat="1" ht="30.2" customHeight="1" x14ac:dyDescent="0.2">
      <c r="A810" s="348"/>
      <c r="B810" s="348"/>
      <c r="C810" s="338"/>
      <c r="D810" s="338"/>
      <c r="E810" s="338"/>
      <c r="F810" s="54" t="s">
        <v>561</v>
      </c>
      <c r="G810" s="338"/>
      <c r="H810" s="338"/>
      <c r="I810" s="427"/>
      <c r="J810" s="54">
        <v>0.9</v>
      </c>
      <c r="K810" s="134">
        <v>32</v>
      </c>
      <c r="L810" s="54">
        <v>4</v>
      </c>
      <c r="M810" s="62">
        <v>2016</v>
      </c>
      <c r="N810" s="16">
        <v>2024</v>
      </c>
      <c r="O810" s="16">
        <v>2025</v>
      </c>
      <c r="P810" s="72" t="s">
        <v>252</v>
      </c>
      <c r="Q810" s="72" t="s">
        <v>257</v>
      </c>
      <c r="R810" s="17">
        <f t="shared" si="41"/>
        <v>2036</v>
      </c>
      <c r="S810" s="16" t="s">
        <v>63</v>
      </c>
      <c r="T810" s="16"/>
      <c r="U810" s="17">
        <f t="shared" si="42"/>
        <v>2036</v>
      </c>
      <c r="V810" s="399"/>
      <c r="W810" s="399"/>
      <c r="X810" s="399"/>
      <c r="Y810" s="399"/>
    </row>
    <row r="811" spans="1:25" s="2" customFormat="1" ht="30.2" customHeight="1" x14ac:dyDescent="0.2">
      <c r="A811" s="348"/>
      <c r="B811" s="348"/>
      <c r="C811" s="338"/>
      <c r="D811" s="54" t="s">
        <v>1153</v>
      </c>
      <c r="E811" s="338"/>
      <c r="F811" s="54" t="s">
        <v>561</v>
      </c>
      <c r="G811" s="54">
        <v>4</v>
      </c>
      <c r="H811" s="54">
        <v>2.5</v>
      </c>
      <c r="I811" s="135" t="s">
        <v>272</v>
      </c>
      <c r="J811" s="54">
        <v>20.399999999999999</v>
      </c>
      <c r="K811" s="134">
        <v>57</v>
      </c>
      <c r="L811" s="54">
        <v>5</v>
      </c>
      <c r="M811" s="62">
        <v>2016</v>
      </c>
      <c r="N811" s="16">
        <v>2024</v>
      </c>
      <c r="O811" s="16">
        <v>2025</v>
      </c>
      <c r="P811" s="72" t="s">
        <v>252</v>
      </c>
      <c r="Q811" s="72" t="s">
        <v>257</v>
      </c>
      <c r="R811" s="17">
        <f t="shared" si="41"/>
        <v>2036</v>
      </c>
      <c r="S811" s="16" t="s">
        <v>63</v>
      </c>
      <c r="T811" s="16"/>
      <c r="U811" s="17">
        <f t="shared" si="42"/>
        <v>2036</v>
      </c>
      <c r="V811" s="399"/>
      <c r="W811" s="399"/>
      <c r="X811" s="399"/>
      <c r="Y811" s="399"/>
    </row>
    <row r="812" spans="1:25" s="2" customFormat="1" ht="30.2" customHeight="1" x14ac:dyDescent="0.2">
      <c r="A812" s="348">
        <v>80</v>
      </c>
      <c r="B812" s="348" t="s">
        <v>1154</v>
      </c>
      <c r="C812" s="338" t="s">
        <v>1155</v>
      </c>
      <c r="D812" s="54" t="s">
        <v>1156</v>
      </c>
      <c r="E812" s="338" t="s">
        <v>1150</v>
      </c>
      <c r="F812" s="54" t="s">
        <v>561</v>
      </c>
      <c r="G812" s="54">
        <v>8.75</v>
      </c>
      <c r="H812" s="54" t="s">
        <v>1157</v>
      </c>
      <c r="I812" s="135" t="s">
        <v>1158</v>
      </c>
      <c r="J812" s="54">
        <v>20</v>
      </c>
      <c r="K812" s="134">
        <v>88.9</v>
      </c>
      <c r="L812" s="54">
        <v>7.62</v>
      </c>
      <c r="M812" s="62">
        <v>2016</v>
      </c>
      <c r="N812" s="16">
        <v>2023</v>
      </c>
      <c r="O812" s="16">
        <v>2025</v>
      </c>
      <c r="P812" s="72" t="s">
        <v>252</v>
      </c>
      <c r="Q812" s="72" t="s">
        <v>1143</v>
      </c>
      <c r="R812" s="17">
        <f t="shared" si="41"/>
        <v>2036</v>
      </c>
      <c r="S812" s="16" t="s">
        <v>63</v>
      </c>
      <c r="T812" s="16"/>
      <c r="U812" s="17">
        <f t="shared" si="42"/>
        <v>2036</v>
      </c>
      <c r="V812" s="399">
        <v>3</v>
      </c>
      <c r="W812" s="399">
        <v>3</v>
      </c>
      <c r="X812" s="399">
        <v>6</v>
      </c>
      <c r="Y812" s="399" t="s">
        <v>7003</v>
      </c>
    </row>
    <row r="813" spans="1:25" s="2" customFormat="1" ht="30.2" customHeight="1" x14ac:dyDescent="0.2">
      <c r="A813" s="348"/>
      <c r="B813" s="348"/>
      <c r="C813" s="338"/>
      <c r="D813" s="338" t="s">
        <v>1159</v>
      </c>
      <c r="E813" s="338"/>
      <c r="F813" s="54" t="s">
        <v>561</v>
      </c>
      <c r="G813" s="338">
        <v>8.75</v>
      </c>
      <c r="H813" s="338" t="s">
        <v>1157</v>
      </c>
      <c r="I813" s="427" t="s">
        <v>1158</v>
      </c>
      <c r="J813" s="54">
        <v>43.2</v>
      </c>
      <c r="K813" s="134">
        <v>88.9</v>
      </c>
      <c r="L813" s="54">
        <v>7.62</v>
      </c>
      <c r="M813" s="62">
        <v>2016</v>
      </c>
      <c r="N813" s="16">
        <v>2023</v>
      </c>
      <c r="O813" s="16">
        <v>2025</v>
      </c>
      <c r="P813" s="72" t="s">
        <v>252</v>
      </c>
      <c r="Q813" s="72" t="s">
        <v>1143</v>
      </c>
      <c r="R813" s="17">
        <f t="shared" si="41"/>
        <v>2036</v>
      </c>
      <c r="S813" s="16" t="s">
        <v>63</v>
      </c>
      <c r="T813" s="16"/>
      <c r="U813" s="17">
        <f t="shared" si="42"/>
        <v>2036</v>
      </c>
      <c r="V813" s="399"/>
      <c r="W813" s="399"/>
      <c r="X813" s="399"/>
      <c r="Y813" s="399"/>
    </row>
    <row r="814" spans="1:25" s="2" customFormat="1" ht="30.2" customHeight="1" x14ac:dyDescent="0.2">
      <c r="A814" s="348"/>
      <c r="B814" s="348"/>
      <c r="C814" s="338"/>
      <c r="D814" s="338"/>
      <c r="E814" s="338"/>
      <c r="F814" s="54" t="s">
        <v>561</v>
      </c>
      <c r="G814" s="338"/>
      <c r="H814" s="338"/>
      <c r="I814" s="427"/>
      <c r="J814" s="54">
        <v>0.3</v>
      </c>
      <c r="K814" s="134">
        <v>60.3</v>
      </c>
      <c r="L814" s="54">
        <v>5.54</v>
      </c>
      <c r="M814" s="62">
        <v>2016</v>
      </c>
      <c r="N814" s="16">
        <v>2023</v>
      </c>
      <c r="O814" s="16">
        <v>2025</v>
      </c>
      <c r="P814" s="72" t="s">
        <v>252</v>
      </c>
      <c r="Q814" s="72" t="s">
        <v>1143</v>
      </c>
      <c r="R814" s="17">
        <f t="shared" si="41"/>
        <v>2036</v>
      </c>
      <c r="S814" s="16" t="s">
        <v>63</v>
      </c>
      <c r="T814" s="16"/>
      <c r="U814" s="17">
        <f t="shared" si="42"/>
        <v>2036</v>
      </c>
      <c r="V814" s="399"/>
      <c r="W814" s="399"/>
      <c r="X814" s="399"/>
      <c r="Y814" s="399"/>
    </row>
    <row r="815" spans="1:25" s="2" customFormat="1" ht="30.2" customHeight="1" x14ac:dyDescent="0.2">
      <c r="A815" s="348"/>
      <c r="B815" s="348"/>
      <c r="C815" s="338"/>
      <c r="D815" s="54" t="s">
        <v>1160</v>
      </c>
      <c r="E815" s="338"/>
      <c r="F815" s="54" t="s">
        <v>561</v>
      </c>
      <c r="G815" s="54">
        <v>8.75</v>
      </c>
      <c r="H815" s="54" t="s">
        <v>1157</v>
      </c>
      <c r="I815" s="135" t="s">
        <v>1158</v>
      </c>
      <c r="J815" s="54">
        <v>15.5</v>
      </c>
      <c r="K815" s="134">
        <v>88.9</v>
      </c>
      <c r="L815" s="54">
        <v>7.62</v>
      </c>
      <c r="M815" s="62">
        <v>2016</v>
      </c>
      <c r="N815" s="16">
        <v>2023</v>
      </c>
      <c r="O815" s="16">
        <v>2025</v>
      </c>
      <c r="P815" s="72" t="s">
        <v>252</v>
      </c>
      <c r="Q815" s="72" t="s">
        <v>1143</v>
      </c>
      <c r="R815" s="17">
        <f t="shared" si="41"/>
        <v>2036</v>
      </c>
      <c r="S815" s="16" t="s">
        <v>63</v>
      </c>
      <c r="T815" s="16"/>
      <c r="U815" s="17">
        <f t="shared" si="42"/>
        <v>2036</v>
      </c>
      <c r="V815" s="399"/>
      <c r="W815" s="399"/>
      <c r="X815" s="399"/>
      <c r="Y815" s="399"/>
    </row>
    <row r="816" spans="1:25" s="2" customFormat="1" ht="30.2" customHeight="1" x14ac:dyDescent="0.2">
      <c r="A816" s="348">
        <v>81</v>
      </c>
      <c r="B816" s="348" t="s">
        <v>1161</v>
      </c>
      <c r="C816" s="338" t="s">
        <v>1162</v>
      </c>
      <c r="D816" s="338" t="s">
        <v>1163</v>
      </c>
      <c r="E816" s="338" t="s">
        <v>1150</v>
      </c>
      <c r="F816" s="54" t="s">
        <v>561</v>
      </c>
      <c r="G816" s="338">
        <v>8.7899999999999991</v>
      </c>
      <c r="H816" s="338" t="s">
        <v>1164</v>
      </c>
      <c r="I816" s="427" t="s">
        <v>1165</v>
      </c>
      <c r="J816" s="54">
        <v>18.2</v>
      </c>
      <c r="K816" s="134">
        <v>88.9</v>
      </c>
      <c r="L816" s="54">
        <v>7.62</v>
      </c>
      <c r="M816" s="62">
        <v>2016</v>
      </c>
      <c r="N816" s="16">
        <v>2023</v>
      </c>
      <c r="O816" s="16">
        <v>2025</v>
      </c>
      <c r="P816" s="72" t="s">
        <v>252</v>
      </c>
      <c r="Q816" s="72" t="s">
        <v>1143</v>
      </c>
      <c r="R816" s="17">
        <f t="shared" si="41"/>
        <v>2036</v>
      </c>
      <c r="S816" s="16" t="s">
        <v>63</v>
      </c>
      <c r="T816" s="16"/>
      <c r="U816" s="17">
        <f t="shared" si="42"/>
        <v>2036</v>
      </c>
      <c r="V816" s="399">
        <v>2</v>
      </c>
      <c r="W816" s="399"/>
      <c r="X816" s="399">
        <v>2</v>
      </c>
      <c r="Y816" s="399" t="s">
        <v>7003</v>
      </c>
    </row>
    <row r="817" spans="1:25" s="2" customFormat="1" ht="30.2" customHeight="1" x14ac:dyDescent="0.2">
      <c r="A817" s="348"/>
      <c r="B817" s="348"/>
      <c r="C817" s="338"/>
      <c r="D817" s="338"/>
      <c r="E817" s="338"/>
      <c r="F817" s="54" t="s">
        <v>561</v>
      </c>
      <c r="G817" s="338"/>
      <c r="H817" s="338"/>
      <c r="I817" s="427"/>
      <c r="J817" s="54">
        <v>1.2</v>
      </c>
      <c r="K817" s="134">
        <v>60.3</v>
      </c>
      <c r="L817" s="54">
        <v>5.54</v>
      </c>
      <c r="M817" s="62">
        <v>2016</v>
      </c>
      <c r="N817" s="16">
        <v>2023</v>
      </c>
      <c r="O817" s="16">
        <v>2025</v>
      </c>
      <c r="P817" s="72" t="s">
        <v>252</v>
      </c>
      <c r="Q817" s="72" t="s">
        <v>1143</v>
      </c>
      <c r="R817" s="17">
        <f t="shared" si="41"/>
        <v>2036</v>
      </c>
      <c r="S817" s="16" t="s">
        <v>63</v>
      </c>
      <c r="T817" s="16"/>
      <c r="U817" s="17">
        <f t="shared" si="42"/>
        <v>2036</v>
      </c>
      <c r="V817" s="399"/>
      <c r="W817" s="399"/>
      <c r="X817" s="399"/>
      <c r="Y817" s="399"/>
    </row>
    <row r="818" spans="1:25" s="2" customFormat="1" ht="30.2" customHeight="1" x14ac:dyDescent="0.2">
      <c r="A818" s="348"/>
      <c r="B818" s="348"/>
      <c r="C818" s="338"/>
      <c r="D818" s="338"/>
      <c r="E818" s="338"/>
      <c r="F818" s="54" t="s">
        <v>561</v>
      </c>
      <c r="G818" s="338"/>
      <c r="H818" s="338"/>
      <c r="I818" s="427"/>
      <c r="J818" s="54">
        <v>0.2</v>
      </c>
      <c r="K818" s="134">
        <v>33.4</v>
      </c>
      <c r="L818" s="54">
        <v>6.35</v>
      </c>
      <c r="M818" s="62">
        <v>2016</v>
      </c>
      <c r="N818" s="16">
        <v>2023</v>
      </c>
      <c r="O818" s="16">
        <v>2025</v>
      </c>
      <c r="P818" s="72" t="s">
        <v>252</v>
      </c>
      <c r="Q818" s="72" t="s">
        <v>1143</v>
      </c>
      <c r="R818" s="17">
        <f t="shared" si="41"/>
        <v>2036</v>
      </c>
      <c r="S818" s="16" t="s">
        <v>63</v>
      </c>
      <c r="T818" s="16"/>
      <c r="U818" s="17">
        <f t="shared" si="42"/>
        <v>2036</v>
      </c>
      <c r="V818" s="399"/>
      <c r="W818" s="399"/>
      <c r="X818" s="399"/>
      <c r="Y818" s="399"/>
    </row>
    <row r="819" spans="1:25" s="2" customFormat="1" ht="30.2" customHeight="1" x14ac:dyDescent="0.2">
      <c r="A819" s="348">
        <v>82</v>
      </c>
      <c r="B819" s="348" t="s">
        <v>1168</v>
      </c>
      <c r="C819" s="338" t="s">
        <v>1169</v>
      </c>
      <c r="D819" s="338" t="s">
        <v>1170</v>
      </c>
      <c r="E819" s="338" t="s">
        <v>759</v>
      </c>
      <c r="F819" s="54" t="s">
        <v>561</v>
      </c>
      <c r="G819" s="338">
        <v>9.26</v>
      </c>
      <c r="H819" s="338">
        <v>6.3</v>
      </c>
      <c r="I819" s="427" t="s">
        <v>1171</v>
      </c>
      <c r="J819" s="54">
        <v>35.6</v>
      </c>
      <c r="K819" s="117">
        <v>355.6</v>
      </c>
      <c r="L819" s="135" t="s">
        <v>1172</v>
      </c>
      <c r="M819" s="62">
        <v>2016</v>
      </c>
      <c r="N819" s="16">
        <v>2021</v>
      </c>
      <c r="O819" s="16">
        <v>2025</v>
      </c>
      <c r="P819" s="72" t="s">
        <v>252</v>
      </c>
      <c r="Q819" s="72" t="s">
        <v>1166</v>
      </c>
      <c r="R819" s="17">
        <f t="shared" si="41"/>
        <v>2036</v>
      </c>
      <c r="S819" s="16" t="s">
        <v>63</v>
      </c>
      <c r="T819" s="16"/>
      <c r="U819" s="17">
        <f t="shared" si="42"/>
        <v>2036</v>
      </c>
      <c r="V819" s="399">
        <v>38</v>
      </c>
      <c r="W819" s="399">
        <v>66</v>
      </c>
      <c r="X819" s="399">
        <v>104</v>
      </c>
      <c r="Y819" s="399" t="s">
        <v>7003</v>
      </c>
    </row>
    <row r="820" spans="1:25" s="2" customFormat="1" ht="30.2" customHeight="1" x14ac:dyDescent="0.2">
      <c r="A820" s="348"/>
      <c r="B820" s="348"/>
      <c r="C820" s="338"/>
      <c r="D820" s="338"/>
      <c r="E820" s="338"/>
      <c r="F820" s="54" t="s">
        <v>561</v>
      </c>
      <c r="G820" s="338"/>
      <c r="H820" s="338"/>
      <c r="I820" s="427"/>
      <c r="J820" s="54">
        <v>1</v>
      </c>
      <c r="K820" s="134">
        <v>60.3</v>
      </c>
      <c r="L820" s="54">
        <v>3.91</v>
      </c>
      <c r="M820" s="62">
        <v>2016</v>
      </c>
      <c r="N820" s="16">
        <v>2021</v>
      </c>
      <c r="O820" s="16">
        <v>2025</v>
      </c>
      <c r="P820" s="72" t="s">
        <v>252</v>
      </c>
      <c r="Q820" s="72" t="s">
        <v>1167</v>
      </c>
      <c r="R820" s="17">
        <f t="shared" si="41"/>
        <v>2036</v>
      </c>
      <c r="S820" s="16" t="s">
        <v>63</v>
      </c>
      <c r="T820" s="16"/>
      <c r="U820" s="17">
        <f t="shared" si="42"/>
        <v>2036</v>
      </c>
      <c r="V820" s="399"/>
      <c r="W820" s="399"/>
      <c r="X820" s="399"/>
      <c r="Y820" s="399"/>
    </row>
    <row r="821" spans="1:25" s="2" customFormat="1" ht="30.2" customHeight="1" x14ac:dyDescent="0.2">
      <c r="A821" s="348"/>
      <c r="B821" s="348"/>
      <c r="C821" s="338"/>
      <c r="D821" s="338" t="s">
        <v>1173</v>
      </c>
      <c r="E821" s="338"/>
      <c r="F821" s="54" t="s">
        <v>561</v>
      </c>
      <c r="G821" s="338">
        <v>9.26</v>
      </c>
      <c r="H821" s="338">
        <v>6.3</v>
      </c>
      <c r="I821" s="427" t="s">
        <v>1171</v>
      </c>
      <c r="J821" s="54">
        <v>15.5</v>
      </c>
      <c r="K821" s="117">
        <v>355.6</v>
      </c>
      <c r="L821" s="135" t="s">
        <v>1172</v>
      </c>
      <c r="M821" s="62">
        <v>2016</v>
      </c>
      <c r="N821" s="16">
        <v>2021</v>
      </c>
      <c r="O821" s="16">
        <v>2025</v>
      </c>
      <c r="P821" s="72" t="s">
        <v>252</v>
      </c>
      <c r="Q821" s="72" t="s">
        <v>1166</v>
      </c>
      <c r="R821" s="17">
        <f t="shared" si="41"/>
        <v>2036</v>
      </c>
      <c r="S821" s="16" t="s">
        <v>63</v>
      </c>
      <c r="T821" s="16"/>
      <c r="U821" s="17">
        <f t="shared" si="42"/>
        <v>2036</v>
      </c>
      <c r="V821" s="399"/>
      <c r="W821" s="399"/>
      <c r="X821" s="399"/>
      <c r="Y821" s="399"/>
    </row>
    <row r="822" spans="1:25" s="2" customFormat="1" ht="30.2" customHeight="1" x14ac:dyDescent="0.2">
      <c r="A822" s="348"/>
      <c r="B822" s="348"/>
      <c r="C822" s="338"/>
      <c r="D822" s="338"/>
      <c r="E822" s="338"/>
      <c r="F822" s="54" t="s">
        <v>561</v>
      </c>
      <c r="G822" s="338"/>
      <c r="H822" s="338"/>
      <c r="I822" s="427"/>
      <c r="J822" s="54">
        <v>0.2</v>
      </c>
      <c r="K822" s="134">
        <v>60.3</v>
      </c>
      <c r="L822" s="54">
        <v>3.91</v>
      </c>
      <c r="M822" s="62">
        <v>2016</v>
      </c>
      <c r="N822" s="16">
        <v>2021</v>
      </c>
      <c r="O822" s="16">
        <v>2025</v>
      </c>
      <c r="P822" s="72" t="s">
        <v>252</v>
      </c>
      <c r="Q822" s="72" t="s">
        <v>1167</v>
      </c>
      <c r="R822" s="17">
        <f t="shared" si="41"/>
        <v>2036</v>
      </c>
      <c r="S822" s="16" t="s">
        <v>63</v>
      </c>
      <c r="T822" s="16"/>
      <c r="U822" s="17">
        <f t="shared" si="42"/>
        <v>2036</v>
      </c>
      <c r="V822" s="399"/>
      <c r="W822" s="399"/>
      <c r="X822" s="399"/>
      <c r="Y822" s="399"/>
    </row>
    <row r="823" spans="1:25" s="2" customFormat="1" ht="30.2" customHeight="1" x14ac:dyDescent="0.2">
      <c r="A823" s="348">
        <v>83</v>
      </c>
      <c r="B823" s="348" t="s">
        <v>1174</v>
      </c>
      <c r="C823" s="338" t="s">
        <v>1175</v>
      </c>
      <c r="D823" s="338" t="s">
        <v>1176</v>
      </c>
      <c r="E823" s="338" t="s">
        <v>759</v>
      </c>
      <c r="F823" s="54" t="s">
        <v>561</v>
      </c>
      <c r="G823" s="338">
        <v>9.1300000000000008</v>
      </c>
      <c r="H823" s="338">
        <v>5.9</v>
      </c>
      <c r="I823" s="427" t="s">
        <v>1177</v>
      </c>
      <c r="J823" s="54">
        <v>20.399999999999999</v>
      </c>
      <c r="K823" s="117">
        <v>355.6</v>
      </c>
      <c r="L823" s="135" t="s">
        <v>1172</v>
      </c>
      <c r="M823" s="62">
        <v>2016</v>
      </c>
      <c r="N823" s="16">
        <v>2023</v>
      </c>
      <c r="O823" s="16">
        <v>2025</v>
      </c>
      <c r="P823" s="72" t="s">
        <v>252</v>
      </c>
      <c r="Q823" s="72" t="s">
        <v>1166</v>
      </c>
      <c r="R823" s="17">
        <f t="shared" si="41"/>
        <v>2036</v>
      </c>
      <c r="S823" s="16" t="s">
        <v>63</v>
      </c>
      <c r="T823" s="16"/>
      <c r="U823" s="17">
        <f t="shared" si="42"/>
        <v>2036</v>
      </c>
      <c r="V823" s="399">
        <v>7</v>
      </c>
      <c r="W823" s="399">
        <v>1</v>
      </c>
      <c r="X823" s="399">
        <v>8</v>
      </c>
      <c r="Y823" s="399" t="s">
        <v>7003</v>
      </c>
    </row>
    <row r="824" spans="1:25" s="2" customFormat="1" ht="30.2" customHeight="1" x14ac:dyDescent="0.2">
      <c r="A824" s="348"/>
      <c r="B824" s="348"/>
      <c r="C824" s="338"/>
      <c r="D824" s="338"/>
      <c r="E824" s="338"/>
      <c r="F824" s="54" t="s">
        <v>561</v>
      </c>
      <c r="G824" s="338"/>
      <c r="H824" s="338"/>
      <c r="I824" s="427"/>
      <c r="J824" s="54">
        <v>0.1</v>
      </c>
      <c r="K824" s="134">
        <v>33.4</v>
      </c>
      <c r="L824" s="54">
        <v>3.38</v>
      </c>
      <c r="M824" s="62">
        <v>2016</v>
      </c>
      <c r="N824" s="16">
        <v>2023</v>
      </c>
      <c r="O824" s="16">
        <v>2025</v>
      </c>
      <c r="P824" s="72" t="s">
        <v>252</v>
      </c>
      <c r="Q824" s="72" t="s">
        <v>1167</v>
      </c>
      <c r="R824" s="17">
        <f t="shared" si="41"/>
        <v>2036</v>
      </c>
      <c r="S824" s="16" t="s">
        <v>63</v>
      </c>
      <c r="T824" s="16"/>
      <c r="U824" s="17">
        <f t="shared" si="42"/>
        <v>2036</v>
      </c>
      <c r="V824" s="399"/>
      <c r="W824" s="399"/>
      <c r="X824" s="399"/>
      <c r="Y824" s="399"/>
    </row>
    <row r="825" spans="1:25" s="2" customFormat="1" ht="30.2" customHeight="1" x14ac:dyDescent="0.2">
      <c r="A825" s="348"/>
      <c r="B825" s="348"/>
      <c r="C825" s="338"/>
      <c r="D825" s="54" t="s">
        <v>1178</v>
      </c>
      <c r="E825" s="338"/>
      <c r="F825" s="54" t="s">
        <v>561</v>
      </c>
      <c r="G825" s="54">
        <v>9.1300000000000008</v>
      </c>
      <c r="H825" s="54">
        <v>5.9</v>
      </c>
      <c r="I825" s="135" t="s">
        <v>1177</v>
      </c>
      <c r="J825" s="54">
        <v>1.6</v>
      </c>
      <c r="K825" s="134">
        <v>114.3</v>
      </c>
      <c r="L825" s="135" t="s">
        <v>1179</v>
      </c>
      <c r="M825" s="62">
        <v>2016</v>
      </c>
      <c r="N825" s="16">
        <v>2023</v>
      </c>
      <c r="O825" s="16">
        <v>2025</v>
      </c>
      <c r="P825" s="72" t="s">
        <v>252</v>
      </c>
      <c r="Q825" s="72" t="s">
        <v>1167</v>
      </c>
      <c r="R825" s="17">
        <f t="shared" si="41"/>
        <v>2036</v>
      </c>
      <c r="S825" s="16" t="s">
        <v>63</v>
      </c>
      <c r="T825" s="16"/>
      <c r="U825" s="17">
        <f t="shared" si="42"/>
        <v>2036</v>
      </c>
      <c r="V825" s="399"/>
      <c r="W825" s="399"/>
      <c r="X825" s="399"/>
      <c r="Y825" s="399"/>
    </row>
    <row r="826" spans="1:25" s="2" customFormat="1" ht="30.2" customHeight="1" x14ac:dyDescent="0.2">
      <c r="A826" s="348">
        <v>84</v>
      </c>
      <c r="B826" s="348" t="s">
        <v>1180</v>
      </c>
      <c r="C826" s="338" t="s">
        <v>1181</v>
      </c>
      <c r="D826" s="338" t="s">
        <v>1182</v>
      </c>
      <c r="E826" s="338" t="s">
        <v>782</v>
      </c>
      <c r="F826" s="54" t="s">
        <v>103</v>
      </c>
      <c r="G826" s="338">
        <v>11.1</v>
      </c>
      <c r="H826" s="338" t="s">
        <v>1116</v>
      </c>
      <c r="I826" s="427" t="s">
        <v>1117</v>
      </c>
      <c r="J826" s="54">
        <v>1.9</v>
      </c>
      <c r="K826" s="134">
        <v>114.3</v>
      </c>
      <c r="L826" s="135" t="s">
        <v>1183</v>
      </c>
      <c r="M826" s="62">
        <v>2016</v>
      </c>
      <c r="N826" s="16">
        <v>2019</v>
      </c>
      <c r="O826" s="16">
        <v>2025</v>
      </c>
      <c r="P826" s="72" t="s">
        <v>252</v>
      </c>
      <c r="Q826" s="72" t="s">
        <v>1143</v>
      </c>
      <c r="R826" s="17">
        <f t="shared" si="41"/>
        <v>2036</v>
      </c>
      <c r="S826" s="16" t="s">
        <v>63</v>
      </c>
      <c r="T826" s="16"/>
      <c r="U826" s="17">
        <f t="shared" si="42"/>
        <v>2036</v>
      </c>
      <c r="V826" s="399">
        <v>17</v>
      </c>
      <c r="W826" s="399">
        <v>26</v>
      </c>
      <c r="X826" s="399">
        <v>43</v>
      </c>
      <c r="Y826" s="399" t="s">
        <v>7003</v>
      </c>
    </row>
    <row r="827" spans="1:25" s="2" customFormat="1" ht="30.2" customHeight="1" x14ac:dyDescent="0.2">
      <c r="A827" s="348"/>
      <c r="B827" s="348"/>
      <c r="C827" s="338"/>
      <c r="D827" s="338"/>
      <c r="E827" s="338"/>
      <c r="F827" s="54" t="s">
        <v>103</v>
      </c>
      <c r="G827" s="338"/>
      <c r="H827" s="338"/>
      <c r="I827" s="427"/>
      <c r="J827" s="54">
        <v>0.3</v>
      </c>
      <c r="K827" s="134">
        <v>88.9</v>
      </c>
      <c r="L827" s="54">
        <v>7.62</v>
      </c>
      <c r="M827" s="62">
        <v>2016</v>
      </c>
      <c r="N827" s="16">
        <v>2019</v>
      </c>
      <c r="O827" s="16">
        <v>2025</v>
      </c>
      <c r="P827" s="72" t="s">
        <v>252</v>
      </c>
      <c r="Q827" s="72" t="s">
        <v>1143</v>
      </c>
      <c r="R827" s="17">
        <f t="shared" si="41"/>
        <v>2036</v>
      </c>
      <c r="S827" s="16" t="s">
        <v>63</v>
      </c>
      <c r="T827" s="16"/>
      <c r="U827" s="17">
        <f t="shared" si="42"/>
        <v>2036</v>
      </c>
      <c r="V827" s="399"/>
      <c r="W827" s="399"/>
      <c r="X827" s="399"/>
      <c r="Y827" s="399"/>
    </row>
    <row r="828" spans="1:25" s="2" customFormat="1" ht="30.2" customHeight="1" x14ac:dyDescent="0.2">
      <c r="A828" s="348"/>
      <c r="B828" s="348"/>
      <c r="C828" s="338"/>
      <c r="D828" s="338"/>
      <c r="E828" s="338"/>
      <c r="F828" s="54" t="s">
        <v>103</v>
      </c>
      <c r="G828" s="338"/>
      <c r="H828" s="338"/>
      <c r="I828" s="427"/>
      <c r="J828" s="54">
        <v>2.7</v>
      </c>
      <c r="K828" s="134">
        <v>33.4</v>
      </c>
      <c r="L828" s="54">
        <v>6.35</v>
      </c>
      <c r="M828" s="62">
        <v>2016</v>
      </c>
      <c r="N828" s="16">
        <v>2019</v>
      </c>
      <c r="O828" s="16">
        <v>2025</v>
      </c>
      <c r="P828" s="72" t="s">
        <v>252</v>
      </c>
      <c r="Q828" s="72" t="s">
        <v>1143</v>
      </c>
      <c r="R828" s="17">
        <f t="shared" si="41"/>
        <v>2036</v>
      </c>
      <c r="S828" s="16" t="s">
        <v>63</v>
      </c>
      <c r="T828" s="16"/>
      <c r="U828" s="17">
        <f t="shared" si="42"/>
        <v>2036</v>
      </c>
      <c r="V828" s="399"/>
      <c r="W828" s="399"/>
      <c r="X828" s="399"/>
      <c r="Y828" s="399"/>
    </row>
    <row r="829" spans="1:25" s="2" customFormat="1" ht="30.2" customHeight="1" x14ac:dyDescent="0.2">
      <c r="A829" s="348">
        <v>85</v>
      </c>
      <c r="B829" s="348" t="s">
        <v>1186</v>
      </c>
      <c r="C829" s="338" t="s">
        <v>1187</v>
      </c>
      <c r="D829" s="338" t="s">
        <v>1188</v>
      </c>
      <c r="E829" s="338" t="s">
        <v>1184</v>
      </c>
      <c r="F829" s="114" t="s">
        <v>134</v>
      </c>
      <c r="G829" s="338">
        <v>7</v>
      </c>
      <c r="H829" s="338">
        <v>5</v>
      </c>
      <c r="I829" s="427" t="s">
        <v>1185</v>
      </c>
      <c r="J829" s="54">
        <v>2.2999999999999998</v>
      </c>
      <c r="K829" s="134">
        <v>60.3</v>
      </c>
      <c r="L829" s="54">
        <v>3.91</v>
      </c>
      <c r="M829" s="62">
        <v>2016</v>
      </c>
      <c r="N829" s="16">
        <v>2021</v>
      </c>
      <c r="O829" s="16">
        <v>2025</v>
      </c>
      <c r="P829" s="72" t="s">
        <v>252</v>
      </c>
      <c r="Q829" s="72" t="s">
        <v>1167</v>
      </c>
      <c r="R829" s="17">
        <f t="shared" si="41"/>
        <v>2036</v>
      </c>
      <c r="S829" s="16" t="s">
        <v>63</v>
      </c>
      <c r="T829" s="16"/>
      <c r="U829" s="17">
        <f t="shared" ref="U829:U843" si="43">IFERROR(IF(S829="",R829,S829+T829),R829)</f>
        <v>2036</v>
      </c>
      <c r="V829" s="399">
        <v>44</v>
      </c>
      <c r="W829" s="399">
        <v>91</v>
      </c>
      <c r="X829" s="399">
        <v>135</v>
      </c>
      <c r="Y829" s="399" t="s">
        <v>7003</v>
      </c>
    </row>
    <row r="830" spans="1:25" s="2" customFormat="1" ht="30.2" customHeight="1" x14ac:dyDescent="0.2">
      <c r="A830" s="348"/>
      <c r="B830" s="348"/>
      <c r="C830" s="338"/>
      <c r="D830" s="338"/>
      <c r="E830" s="338"/>
      <c r="F830" s="114" t="s">
        <v>134</v>
      </c>
      <c r="G830" s="338"/>
      <c r="H830" s="338"/>
      <c r="I830" s="427"/>
      <c r="J830" s="54">
        <v>0.2</v>
      </c>
      <c r="K830" s="134">
        <v>33.4</v>
      </c>
      <c r="L830" s="54">
        <v>3.38</v>
      </c>
      <c r="M830" s="62">
        <v>2016</v>
      </c>
      <c r="N830" s="16">
        <v>2021</v>
      </c>
      <c r="O830" s="16">
        <v>2025</v>
      </c>
      <c r="P830" s="72" t="s">
        <v>252</v>
      </c>
      <c r="Q830" s="72" t="s">
        <v>1167</v>
      </c>
      <c r="R830" s="17">
        <f t="shared" si="41"/>
        <v>2036</v>
      </c>
      <c r="S830" s="16" t="s">
        <v>63</v>
      </c>
      <c r="T830" s="16"/>
      <c r="U830" s="17">
        <f t="shared" si="43"/>
        <v>2036</v>
      </c>
      <c r="V830" s="399"/>
      <c r="W830" s="399"/>
      <c r="X830" s="399"/>
      <c r="Y830" s="399"/>
    </row>
    <row r="831" spans="1:25" s="2" customFormat="1" ht="30.2" customHeight="1" x14ac:dyDescent="0.2">
      <c r="A831" s="348"/>
      <c r="B831" s="348"/>
      <c r="C831" s="338"/>
      <c r="D831" s="338" t="s">
        <v>1189</v>
      </c>
      <c r="E831" s="338"/>
      <c r="F831" s="114" t="s">
        <v>134</v>
      </c>
      <c r="G831" s="338">
        <v>7</v>
      </c>
      <c r="H831" s="338">
        <v>5</v>
      </c>
      <c r="I831" s="427" t="s">
        <v>1185</v>
      </c>
      <c r="J831" s="54">
        <v>0.2</v>
      </c>
      <c r="K831" s="134">
        <v>60.3</v>
      </c>
      <c r="L831" s="54">
        <v>3.91</v>
      </c>
      <c r="M831" s="62">
        <v>2016</v>
      </c>
      <c r="N831" s="16">
        <v>2021</v>
      </c>
      <c r="O831" s="16">
        <v>2025</v>
      </c>
      <c r="P831" s="72" t="s">
        <v>252</v>
      </c>
      <c r="Q831" s="72" t="s">
        <v>1167</v>
      </c>
      <c r="R831" s="17">
        <f t="shared" si="41"/>
        <v>2036</v>
      </c>
      <c r="S831" s="16" t="s">
        <v>63</v>
      </c>
      <c r="T831" s="16"/>
      <c r="U831" s="17">
        <f t="shared" si="43"/>
        <v>2036</v>
      </c>
      <c r="V831" s="399"/>
      <c r="W831" s="399"/>
      <c r="X831" s="399"/>
      <c r="Y831" s="399"/>
    </row>
    <row r="832" spans="1:25" s="2" customFormat="1" ht="30.2" customHeight="1" x14ac:dyDescent="0.2">
      <c r="A832" s="348"/>
      <c r="B832" s="348"/>
      <c r="C832" s="338"/>
      <c r="D832" s="338"/>
      <c r="E832" s="338"/>
      <c r="F832" s="114" t="s">
        <v>134</v>
      </c>
      <c r="G832" s="338"/>
      <c r="H832" s="338"/>
      <c r="I832" s="427"/>
      <c r="J832" s="54">
        <v>0.2</v>
      </c>
      <c r="K832" s="134">
        <v>33.4</v>
      </c>
      <c r="L832" s="54">
        <v>3.38</v>
      </c>
      <c r="M832" s="62">
        <v>2016</v>
      </c>
      <c r="N832" s="16">
        <v>2021</v>
      </c>
      <c r="O832" s="16">
        <v>2025</v>
      </c>
      <c r="P832" s="72" t="s">
        <v>252</v>
      </c>
      <c r="Q832" s="72" t="s">
        <v>1167</v>
      </c>
      <c r="R832" s="17">
        <f t="shared" si="41"/>
        <v>2036</v>
      </c>
      <c r="S832" s="16" t="s">
        <v>63</v>
      </c>
      <c r="T832" s="16"/>
      <c r="U832" s="17">
        <f t="shared" si="43"/>
        <v>2036</v>
      </c>
      <c r="V832" s="399"/>
      <c r="W832" s="399"/>
      <c r="X832" s="399"/>
      <c r="Y832" s="399"/>
    </row>
    <row r="833" spans="1:25" s="2" customFormat="1" ht="30.2" customHeight="1" x14ac:dyDescent="0.2">
      <c r="A833" s="348"/>
      <c r="B833" s="348"/>
      <c r="C833" s="338"/>
      <c r="D833" s="338" t="s">
        <v>1190</v>
      </c>
      <c r="E833" s="338"/>
      <c r="F833" s="114" t="s">
        <v>134</v>
      </c>
      <c r="G833" s="338">
        <v>7</v>
      </c>
      <c r="H833" s="338">
        <v>5</v>
      </c>
      <c r="I833" s="427" t="s">
        <v>1185</v>
      </c>
      <c r="J833" s="54">
        <v>1</v>
      </c>
      <c r="K833" s="134">
        <v>60.3</v>
      </c>
      <c r="L833" s="54">
        <v>3.91</v>
      </c>
      <c r="M833" s="62">
        <v>2016</v>
      </c>
      <c r="N833" s="16">
        <v>2021</v>
      </c>
      <c r="O833" s="16">
        <v>2025</v>
      </c>
      <c r="P833" s="72" t="s">
        <v>252</v>
      </c>
      <c r="Q833" s="72" t="s">
        <v>1167</v>
      </c>
      <c r="R833" s="17">
        <f t="shared" si="41"/>
        <v>2036</v>
      </c>
      <c r="S833" s="16" t="s">
        <v>63</v>
      </c>
      <c r="T833" s="16"/>
      <c r="U833" s="17">
        <f t="shared" si="43"/>
        <v>2036</v>
      </c>
      <c r="V833" s="399"/>
      <c r="W833" s="399"/>
      <c r="X833" s="399"/>
      <c r="Y833" s="399"/>
    </row>
    <row r="834" spans="1:25" s="2" customFormat="1" ht="30.2" customHeight="1" x14ac:dyDescent="0.2">
      <c r="A834" s="348"/>
      <c r="B834" s="348"/>
      <c r="C834" s="338"/>
      <c r="D834" s="338"/>
      <c r="E834" s="338"/>
      <c r="F834" s="114" t="s">
        <v>134</v>
      </c>
      <c r="G834" s="338"/>
      <c r="H834" s="338"/>
      <c r="I834" s="427"/>
      <c r="J834" s="54">
        <v>5.6</v>
      </c>
      <c r="K834" s="134">
        <v>33.4</v>
      </c>
      <c r="L834" s="54">
        <v>3.38</v>
      </c>
      <c r="M834" s="62">
        <v>2016</v>
      </c>
      <c r="N834" s="16">
        <v>2021</v>
      </c>
      <c r="O834" s="16">
        <v>2025</v>
      </c>
      <c r="P834" s="72" t="s">
        <v>252</v>
      </c>
      <c r="Q834" s="72" t="s">
        <v>1167</v>
      </c>
      <c r="R834" s="17">
        <f t="shared" si="41"/>
        <v>2036</v>
      </c>
      <c r="S834" s="16" t="s">
        <v>63</v>
      </c>
      <c r="T834" s="16"/>
      <c r="U834" s="17">
        <f t="shared" si="43"/>
        <v>2036</v>
      </c>
      <c r="V834" s="399"/>
      <c r="W834" s="399"/>
      <c r="X834" s="399"/>
      <c r="Y834" s="399"/>
    </row>
    <row r="835" spans="1:25" s="2" customFormat="1" ht="30.2" customHeight="1" x14ac:dyDescent="0.2">
      <c r="A835" s="348"/>
      <c r="B835" s="348"/>
      <c r="C835" s="338"/>
      <c r="D835" s="54" t="s">
        <v>1191</v>
      </c>
      <c r="E835" s="338"/>
      <c r="F835" s="114" t="s">
        <v>134</v>
      </c>
      <c r="G835" s="54">
        <v>7</v>
      </c>
      <c r="H835" s="54">
        <v>5</v>
      </c>
      <c r="I835" s="135" t="s">
        <v>1185</v>
      </c>
      <c r="J835" s="54">
        <v>0.1</v>
      </c>
      <c r="K835" s="134">
        <v>60.3</v>
      </c>
      <c r="L835" s="54">
        <v>3.91</v>
      </c>
      <c r="M835" s="62">
        <v>2016</v>
      </c>
      <c r="N835" s="16">
        <v>2021</v>
      </c>
      <c r="O835" s="16">
        <v>2025</v>
      </c>
      <c r="P835" s="72" t="s">
        <v>252</v>
      </c>
      <c r="Q835" s="72" t="s">
        <v>1167</v>
      </c>
      <c r="R835" s="17">
        <f t="shared" si="41"/>
        <v>2036</v>
      </c>
      <c r="S835" s="16" t="s">
        <v>63</v>
      </c>
      <c r="T835" s="16"/>
      <c r="U835" s="17">
        <f t="shared" si="43"/>
        <v>2036</v>
      </c>
      <c r="V835" s="399"/>
      <c r="W835" s="399"/>
      <c r="X835" s="399"/>
      <c r="Y835" s="399"/>
    </row>
    <row r="836" spans="1:25" s="2" customFormat="1" ht="30.2" customHeight="1" x14ac:dyDescent="0.2">
      <c r="A836" s="348">
        <v>86</v>
      </c>
      <c r="B836" s="348" t="s">
        <v>1192</v>
      </c>
      <c r="C836" s="338" t="s">
        <v>1193</v>
      </c>
      <c r="D836" s="54" t="s">
        <v>1194</v>
      </c>
      <c r="E836" s="338" t="s">
        <v>799</v>
      </c>
      <c r="F836" s="54" t="s">
        <v>62</v>
      </c>
      <c r="G836" s="54">
        <v>0.6</v>
      </c>
      <c r="H836" s="54">
        <v>0.4</v>
      </c>
      <c r="I836" s="135" t="s">
        <v>1185</v>
      </c>
      <c r="J836" s="54">
        <v>30.4</v>
      </c>
      <c r="K836" s="134">
        <v>60.3</v>
      </c>
      <c r="L836" s="54">
        <v>8.74</v>
      </c>
      <c r="M836" s="62">
        <v>2016</v>
      </c>
      <c r="N836" s="16">
        <v>2023</v>
      </c>
      <c r="O836" s="16">
        <v>2025</v>
      </c>
      <c r="P836" s="72" t="s">
        <v>1020</v>
      </c>
      <c r="Q836" s="72" t="s">
        <v>1195</v>
      </c>
      <c r="R836" s="17">
        <f t="shared" si="41"/>
        <v>2028</v>
      </c>
      <c r="S836" s="16" t="s">
        <v>63</v>
      </c>
      <c r="T836" s="16"/>
      <c r="U836" s="17">
        <f t="shared" si="43"/>
        <v>2028</v>
      </c>
      <c r="V836" s="399">
        <v>14</v>
      </c>
      <c r="W836" s="399"/>
      <c r="X836" s="399">
        <v>14</v>
      </c>
      <c r="Y836" s="399" t="s">
        <v>7003</v>
      </c>
    </row>
    <row r="837" spans="1:25" s="2" customFormat="1" ht="30.2" customHeight="1" x14ac:dyDescent="0.2">
      <c r="A837" s="348"/>
      <c r="B837" s="348"/>
      <c r="C837" s="338"/>
      <c r="D837" s="338" t="s">
        <v>1196</v>
      </c>
      <c r="E837" s="338"/>
      <c r="F837" s="54" t="s">
        <v>62</v>
      </c>
      <c r="G837" s="338">
        <v>0.6</v>
      </c>
      <c r="H837" s="338">
        <v>0.4</v>
      </c>
      <c r="I837" s="427" t="s">
        <v>1185</v>
      </c>
      <c r="J837" s="54">
        <v>13.9</v>
      </c>
      <c r="K837" s="134">
        <v>60.3</v>
      </c>
      <c r="L837" s="54">
        <v>8.74</v>
      </c>
      <c r="M837" s="62">
        <v>2016</v>
      </c>
      <c r="N837" s="16">
        <v>2023</v>
      </c>
      <c r="O837" s="16">
        <v>2025</v>
      </c>
      <c r="P837" s="72" t="s">
        <v>1020</v>
      </c>
      <c r="Q837" s="72" t="s">
        <v>1195</v>
      </c>
      <c r="R837" s="17">
        <f t="shared" si="41"/>
        <v>2028</v>
      </c>
      <c r="S837" s="16" t="s">
        <v>63</v>
      </c>
      <c r="T837" s="16"/>
      <c r="U837" s="17">
        <f t="shared" si="43"/>
        <v>2028</v>
      </c>
      <c r="V837" s="399"/>
      <c r="W837" s="399"/>
      <c r="X837" s="399"/>
      <c r="Y837" s="399"/>
    </row>
    <row r="838" spans="1:25" s="2" customFormat="1" ht="30.2" customHeight="1" x14ac:dyDescent="0.2">
      <c r="A838" s="348"/>
      <c r="B838" s="348"/>
      <c r="C838" s="338"/>
      <c r="D838" s="338"/>
      <c r="E838" s="338"/>
      <c r="F838" s="54" t="s">
        <v>62</v>
      </c>
      <c r="G838" s="338"/>
      <c r="H838" s="338"/>
      <c r="I838" s="427"/>
      <c r="J838" s="54">
        <v>1.7</v>
      </c>
      <c r="K838" s="134">
        <v>33.4</v>
      </c>
      <c r="L838" s="54">
        <v>6.35</v>
      </c>
      <c r="M838" s="62">
        <v>2016</v>
      </c>
      <c r="N838" s="16">
        <v>2023</v>
      </c>
      <c r="O838" s="16">
        <v>2025</v>
      </c>
      <c r="P838" s="72" t="s">
        <v>1020</v>
      </c>
      <c r="Q838" s="72" t="s">
        <v>1195</v>
      </c>
      <c r="R838" s="17">
        <f t="shared" si="41"/>
        <v>2028</v>
      </c>
      <c r="S838" s="16" t="s">
        <v>63</v>
      </c>
      <c r="T838" s="16"/>
      <c r="U838" s="17">
        <f t="shared" si="43"/>
        <v>2028</v>
      </c>
      <c r="V838" s="399"/>
      <c r="W838" s="399"/>
      <c r="X838" s="399"/>
      <c r="Y838" s="399"/>
    </row>
    <row r="839" spans="1:25" s="2" customFormat="1" ht="30.2" customHeight="1" x14ac:dyDescent="0.2">
      <c r="A839" s="348">
        <v>87</v>
      </c>
      <c r="B839" s="348" t="s">
        <v>1197</v>
      </c>
      <c r="C839" s="338" t="s">
        <v>1198</v>
      </c>
      <c r="D839" s="338" t="s">
        <v>1199</v>
      </c>
      <c r="E839" s="338" t="s">
        <v>1200</v>
      </c>
      <c r="F839" s="54" t="s">
        <v>561</v>
      </c>
      <c r="G839" s="338">
        <v>8.5399999999999991</v>
      </c>
      <c r="H839" s="338">
        <v>4.88</v>
      </c>
      <c r="I839" s="427" t="s">
        <v>1201</v>
      </c>
      <c r="J839" s="54">
        <v>15.8</v>
      </c>
      <c r="K839" s="134">
        <v>406.4</v>
      </c>
      <c r="L839" s="135" t="s">
        <v>1202</v>
      </c>
      <c r="M839" s="62">
        <v>2016</v>
      </c>
      <c r="N839" s="16">
        <v>2023</v>
      </c>
      <c r="O839" s="16">
        <v>2025</v>
      </c>
      <c r="P839" s="72" t="s">
        <v>252</v>
      </c>
      <c r="Q839" s="72" t="s">
        <v>1166</v>
      </c>
      <c r="R839" s="17">
        <f t="shared" si="41"/>
        <v>2036</v>
      </c>
      <c r="S839" s="16" t="s">
        <v>63</v>
      </c>
      <c r="T839" s="16"/>
      <c r="U839" s="17">
        <f t="shared" si="43"/>
        <v>2036</v>
      </c>
      <c r="V839" s="399">
        <v>2</v>
      </c>
      <c r="W839" s="399"/>
      <c r="X839" s="399">
        <v>2</v>
      </c>
      <c r="Y839" s="399" t="s">
        <v>7003</v>
      </c>
    </row>
    <row r="840" spans="1:25" s="2" customFormat="1" ht="30.2" customHeight="1" x14ac:dyDescent="0.2">
      <c r="A840" s="348"/>
      <c r="B840" s="348"/>
      <c r="C840" s="338"/>
      <c r="D840" s="338"/>
      <c r="E840" s="338"/>
      <c r="F840" s="54" t="s">
        <v>561</v>
      </c>
      <c r="G840" s="338"/>
      <c r="H840" s="338"/>
      <c r="I840" s="427"/>
      <c r="J840" s="54">
        <v>0.6</v>
      </c>
      <c r="K840" s="134">
        <v>88.9</v>
      </c>
      <c r="L840" s="135" t="s">
        <v>1203</v>
      </c>
      <c r="M840" s="62">
        <v>2016</v>
      </c>
      <c r="N840" s="16">
        <v>2023</v>
      </c>
      <c r="O840" s="16">
        <v>2025</v>
      </c>
      <c r="P840" s="72" t="s">
        <v>252</v>
      </c>
      <c r="Q840" s="72" t="s">
        <v>1167</v>
      </c>
      <c r="R840" s="17">
        <f t="shared" si="41"/>
        <v>2036</v>
      </c>
      <c r="S840" s="16" t="s">
        <v>63</v>
      </c>
      <c r="T840" s="16"/>
      <c r="U840" s="17">
        <f t="shared" si="43"/>
        <v>2036</v>
      </c>
      <c r="V840" s="399"/>
      <c r="W840" s="399"/>
      <c r="X840" s="399"/>
      <c r="Y840" s="399"/>
    </row>
    <row r="841" spans="1:25" s="2" customFormat="1" ht="30.2" customHeight="1" x14ac:dyDescent="0.2">
      <c r="A841" s="348"/>
      <c r="B841" s="348"/>
      <c r="C841" s="338"/>
      <c r="D841" s="338"/>
      <c r="E841" s="338"/>
      <c r="F841" s="54" t="s">
        <v>561</v>
      </c>
      <c r="G841" s="338"/>
      <c r="H841" s="338"/>
      <c r="I841" s="427"/>
      <c r="J841" s="54">
        <v>0.1</v>
      </c>
      <c r="K841" s="134">
        <v>33.4</v>
      </c>
      <c r="L841" s="135" t="s">
        <v>1204</v>
      </c>
      <c r="M841" s="62">
        <v>2016</v>
      </c>
      <c r="N841" s="16">
        <v>2023</v>
      </c>
      <c r="O841" s="16">
        <v>2025</v>
      </c>
      <c r="P841" s="72" t="s">
        <v>252</v>
      </c>
      <c r="Q841" s="72" t="s">
        <v>1167</v>
      </c>
      <c r="R841" s="17">
        <f t="shared" si="41"/>
        <v>2036</v>
      </c>
      <c r="S841" s="16" t="s">
        <v>63</v>
      </c>
      <c r="T841" s="16"/>
      <c r="U841" s="17">
        <f t="shared" si="43"/>
        <v>2036</v>
      </c>
      <c r="V841" s="399"/>
      <c r="W841" s="399"/>
      <c r="X841" s="399"/>
      <c r="Y841" s="399"/>
    </row>
    <row r="842" spans="1:25" s="2" customFormat="1" ht="30.2" customHeight="1" x14ac:dyDescent="0.2">
      <c r="A842" s="348"/>
      <c r="B842" s="348"/>
      <c r="C842" s="338"/>
      <c r="D842" s="338" t="s">
        <v>1205</v>
      </c>
      <c r="E842" s="338"/>
      <c r="F842" s="54" t="s">
        <v>561</v>
      </c>
      <c r="G842" s="338">
        <v>8.5399999999999991</v>
      </c>
      <c r="H842" s="338">
        <v>4.88</v>
      </c>
      <c r="I842" s="427" t="s">
        <v>1201</v>
      </c>
      <c r="J842" s="54">
        <v>12.3</v>
      </c>
      <c r="K842" s="134">
        <v>406.4</v>
      </c>
      <c r="L842" s="135" t="s">
        <v>1202</v>
      </c>
      <c r="M842" s="62">
        <v>2016</v>
      </c>
      <c r="N842" s="16">
        <v>2023</v>
      </c>
      <c r="O842" s="16">
        <v>2025</v>
      </c>
      <c r="P842" s="72" t="s">
        <v>252</v>
      </c>
      <c r="Q842" s="72" t="s">
        <v>1166</v>
      </c>
      <c r="R842" s="17">
        <f t="shared" ref="R842:R905" si="44">IF(M842="","",M842+P842)</f>
        <v>2036</v>
      </c>
      <c r="S842" s="16" t="s">
        <v>63</v>
      </c>
      <c r="T842" s="16"/>
      <c r="U842" s="17">
        <f t="shared" si="43"/>
        <v>2036</v>
      </c>
      <c r="V842" s="399"/>
      <c r="W842" s="399"/>
      <c r="X842" s="399"/>
      <c r="Y842" s="399"/>
    </row>
    <row r="843" spans="1:25" s="2" customFormat="1" ht="30.2" customHeight="1" x14ac:dyDescent="0.2">
      <c r="A843" s="348"/>
      <c r="B843" s="348"/>
      <c r="C843" s="338"/>
      <c r="D843" s="338"/>
      <c r="E843" s="338"/>
      <c r="F843" s="54" t="s">
        <v>561</v>
      </c>
      <c r="G843" s="338"/>
      <c r="H843" s="338"/>
      <c r="I843" s="427"/>
      <c r="J843" s="54">
        <v>0.3</v>
      </c>
      <c r="K843" s="134">
        <v>60.3</v>
      </c>
      <c r="L843" s="54">
        <v>3.91</v>
      </c>
      <c r="M843" s="62">
        <v>2016</v>
      </c>
      <c r="N843" s="16">
        <v>2023</v>
      </c>
      <c r="O843" s="16">
        <v>2025</v>
      </c>
      <c r="P843" s="72" t="s">
        <v>252</v>
      </c>
      <c r="Q843" s="72" t="s">
        <v>1167</v>
      </c>
      <c r="R843" s="17">
        <f t="shared" si="44"/>
        <v>2036</v>
      </c>
      <c r="S843" s="16" t="s">
        <v>63</v>
      </c>
      <c r="T843" s="16"/>
      <c r="U843" s="17">
        <f t="shared" si="43"/>
        <v>2036</v>
      </c>
      <c r="V843" s="399"/>
      <c r="W843" s="399"/>
      <c r="X843" s="399"/>
      <c r="Y843" s="399"/>
    </row>
    <row r="844" spans="1:25" s="2" customFormat="1" ht="30.2" customHeight="1" x14ac:dyDescent="0.2">
      <c r="A844" s="348">
        <v>88</v>
      </c>
      <c r="B844" s="348" t="s">
        <v>1214</v>
      </c>
      <c r="C844" s="338" t="s">
        <v>1215</v>
      </c>
      <c r="D844" s="338" t="s">
        <v>1216</v>
      </c>
      <c r="E844" s="338" t="s">
        <v>815</v>
      </c>
      <c r="F844" s="54" t="s">
        <v>561</v>
      </c>
      <c r="G844" s="338">
        <v>7</v>
      </c>
      <c r="H844" s="338">
        <v>4.68</v>
      </c>
      <c r="I844" s="427" t="s">
        <v>1185</v>
      </c>
      <c r="J844" s="54">
        <v>24.6</v>
      </c>
      <c r="K844" s="134">
        <v>406.4</v>
      </c>
      <c r="L844" s="135" t="s">
        <v>1210</v>
      </c>
      <c r="M844" s="62">
        <v>2016</v>
      </c>
      <c r="N844" s="16">
        <v>2023</v>
      </c>
      <c r="O844" s="16">
        <v>2025</v>
      </c>
      <c r="P844" s="72" t="s">
        <v>252</v>
      </c>
      <c r="Q844" s="72" t="s">
        <v>1209</v>
      </c>
      <c r="R844" s="17">
        <f t="shared" si="44"/>
        <v>2036</v>
      </c>
      <c r="S844" s="16" t="s">
        <v>63</v>
      </c>
      <c r="T844" s="16"/>
      <c r="U844" s="17">
        <f t="shared" ref="U844:U876" si="45">IFERROR(IF(S844="",R844,S844+T844),R844)</f>
        <v>2036</v>
      </c>
      <c r="V844" s="399">
        <v>62</v>
      </c>
      <c r="W844" s="399"/>
      <c r="X844" s="399">
        <v>62</v>
      </c>
      <c r="Y844" s="399" t="s">
        <v>7003</v>
      </c>
    </row>
    <row r="845" spans="1:25" s="2" customFormat="1" ht="30.2" customHeight="1" x14ac:dyDescent="0.2">
      <c r="A845" s="348"/>
      <c r="B845" s="348"/>
      <c r="C845" s="338"/>
      <c r="D845" s="338"/>
      <c r="E845" s="338"/>
      <c r="F845" s="54" t="s">
        <v>561</v>
      </c>
      <c r="G845" s="338"/>
      <c r="H845" s="338"/>
      <c r="I845" s="427"/>
      <c r="J845" s="54">
        <v>2.8</v>
      </c>
      <c r="K845" s="134">
        <v>323.89999999999998</v>
      </c>
      <c r="L845" s="135" t="s">
        <v>1210</v>
      </c>
      <c r="M845" s="62">
        <v>2016</v>
      </c>
      <c r="N845" s="16">
        <v>2023</v>
      </c>
      <c r="O845" s="16">
        <v>2025</v>
      </c>
      <c r="P845" s="72" t="s">
        <v>252</v>
      </c>
      <c r="Q845" s="72" t="s">
        <v>1209</v>
      </c>
      <c r="R845" s="17">
        <f t="shared" si="44"/>
        <v>2036</v>
      </c>
      <c r="S845" s="16" t="s">
        <v>63</v>
      </c>
      <c r="T845" s="16"/>
      <c r="U845" s="17">
        <f t="shared" si="45"/>
        <v>2036</v>
      </c>
      <c r="V845" s="399"/>
      <c r="W845" s="399"/>
      <c r="X845" s="399"/>
      <c r="Y845" s="399"/>
    </row>
    <row r="846" spans="1:25" s="2" customFormat="1" ht="30.2" customHeight="1" x14ac:dyDescent="0.2">
      <c r="A846" s="348"/>
      <c r="B846" s="348"/>
      <c r="C846" s="338"/>
      <c r="D846" s="338"/>
      <c r="E846" s="338"/>
      <c r="F846" s="54" t="s">
        <v>561</v>
      </c>
      <c r="G846" s="338"/>
      <c r="H846" s="338"/>
      <c r="I846" s="427"/>
      <c r="J846" s="54">
        <v>8.4</v>
      </c>
      <c r="K846" s="117">
        <v>273.10000000000002</v>
      </c>
      <c r="L846" s="135" t="s">
        <v>1211</v>
      </c>
      <c r="M846" s="62">
        <v>2016</v>
      </c>
      <c r="N846" s="16">
        <v>2023</v>
      </c>
      <c r="O846" s="16">
        <v>2025</v>
      </c>
      <c r="P846" s="72" t="s">
        <v>252</v>
      </c>
      <c r="Q846" s="72" t="s">
        <v>1209</v>
      </c>
      <c r="R846" s="17">
        <f t="shared" si="44"/>
        <v>2036</v>
      </c>
      <c r="S846" s="16" t="s">
        <v>63</v>
      </c>
      <c r="T846" s="16"/>
      <c r="U846" s="17">
        <f t="shared" si="45"/>
        <v>2036</v>
      </c>
      <c r="V846" s="399"/>
      <c r="W846" s="399"/>
      <c r="X846" s="399"/>
      <c r="Y846" s="399"/>
    </row>
    <row r="847" spans="1:25" s="2" customFormat="1" ht="30.2" customHeight="1" x14ac:dyDescent="0.2">
      <c r="A847" s="348"/>
      <c r="B847" s="348"/>
      <c r="C847" s="338"/>
      <c r="D847" s="338"/>
      <c r="E847" s="338"/>
      <c r="F847" s="54" t="s">
        <v>561</v>
      </c>
      <c r="G847" s="338"/>
      <c r="H847" s="338"/>
      <c r="I847" s="427"/>
      <c r="J847" s="54">
        <v>13.6</v>
      </c>
      <c r="K847" s="134">
        <v>168.3</v>
      </c>
      <c r="L847" s="135" t="s">
        <v>1212</v>
      </c>
      <c r="M847" s="62">
        <v>2016</v>
      </c>
      <c r="N847" s="16">
        <v>2023</v>
      </c>
      <c r="O847" s="16">
        <v>2025</v>
      </c>
      <c r="P847" s="72" t="s">
        <v>252</v>
      </c>
      <c r="Q847" s="72" t="s">
        <v>1167</v>
      </c>
      <c r="R847" s="17">
        <f t="shared" si="44"/>
        <v>2036</v>
      </c>
      <c r="S847" s="16" t="s">
        <v>63</v>
      </c>
      <c r="T847" s="16"/>
      <c r="U847" s="17">
        <f t="shared" si="45"/>
        <v>2036</v>
      </c>
      <c r="V847" s="399"/>
      <c r="W847" s="399"/>
      <c r="X847" s="399"/>
      <c r="Y847" s="399"/>
    </row>
    <row r="848" spans="1:25" s="2" customFormat="1" ht="30.2" customHeight="1" x14ac:dyDescent="0.2">
      <c r="A848" s="348"/>
      <c r="B848" s="348"/>
      <c r="C848" s="338"/>
      <c r="D848" s="338"/>
      <c r="E848" s="338"/>
      <c r="F848" s="54" t="s">
        <v>561</v>
      </c>
      <c r="G848" s="338"/>
      <c r="H848" s="338"/>
      <c r="I848" s="427"/>
      <c r="J848" s="54">
        <v>0.4</v>
      </c>
      <c r="K848" s="134">
        <v>60.3</v>
      </c>
      <c r="L848" s="135" t="s">
        <v>1213</v>
      </c>
      <c r="M848" s="62">
        <v>2016</v>
      </c>
      <c r="N848" s="16">
        <v>2023</v>
      </c>
      <c r="O848" s="16">
        <v>2025</v>
      </c>
      <c r="P848" s="72" t="s">
        <v>252</v>
      </c>
      <c r="Q848" s="72" t="s">
        <v>1167</v>
      </c>
      <c r="R848" s="17">
        <f t="shared" si="44"/>
        <v>2036</v>
      </c>
      <c r="S848" s="16" t="s">
        <v>63</v>
      </c>
      <c r="T848" s="16"/>
      <c r="U848" s="17">
        <f t="shared" si="45"/>
        <v>2036</v>
      </c>
      <c r="V848" s="399"/>
      <c r="W848" s="399"/>
      <c r="X848" s="399"/>
      <c r="Y848" s="399"/>
    </row>
    <row r="849" spans="1:25" s="2" customFormat="1" ht="30.2" customHeight="1" x14ac:dyDescent="0.2">
      <c r="A849" s="348"/>
      <c r="B849" s="348"/>
      <c r="C849" s="338"/>
      <c r="D849" s="54" t="s">
        <v>1217</v>
      </c>
      <c r="E849" s="338"/>
      <c r="F849" s="54" t="s">
        <v>561</v>
      </c>
      <c r="G849" s="54">
        <v>7</v>
      </c>
      <c r="H849" s="54">
        <v>4.68</v>
      </c>
      <c r="I849" s="135" t="s">
        <v>1185</v>
      </c>
      <c r="J849" s="54">
        <v>15.2</v>
      </c>
      <c r="K849" s="134">
        <v>406.4</v>
      </c>
      <c r="L849" s="135" t="s">
        <v>1210</v>
      </c>
      <c r="M849" s="62">
        <v>2016</v>
      </c>
      <c r="N849" s="16">
        <v>2023</v>
      </c>
      <c r="O849" s="16">
        <v>2025</v>
      </c>
      <c r="P849" s="72" t="s">
        <v>252</v>
      </c>
      <c r="Q849" s="72" t="s">
        <v>1209</v>
      </c>
      <c r="R849" s="17">
        <f t="shared" si="44"/>
        <v>2036</v>
      </c>
      <c r="S849" s="16" t="s">
        <v>63</v>
      </c>
      <c r="T849" s="16"/>
      <c r="U849" s="17">
        <f t="shared" si="45"/>
        <v>2036</v>
      </c>
      <c r="V849" s="399"/>
      <c r="W849" s="399"/>
      <c r="X849" s="399"/>
      <c r="Y849" s="399"/>
    </row>
    <row r="850" spans="1:25" s="2" customFormat="1" ht="30.2" customHeight="1" x14ac:dyDescent="0.2">
      <c r="A850" s="348">
        <v>89</v>
      </c>
      <c r="B850" s="348" t="s">
        <v>1218</v>
      </c>
      <c r="C850" s="338" t="s">
        <v>1219</v>
      </c>
      <c r="D850" s="338" t="s">
        <v>1220</v>
      </c>
      <c r="E850" s="338" t="s">
        <v>1221</v>
      </c>
      <c r="F850" s="54" t="s">
        <v>62</v>
      </c>
      <c r="G850" s="338">
        <v>2.48</v>
      </c>
      <c r="H850" s="338" t="s">
        <v>1222</v>
      </c>
      <c r="I850" s="427" t="s">
        <v>537</v>
      </c>
      <c r="J850" s="54">
        <v>7.7</v>
      </c>
      <c r="K850" s="134">
        <v>159</v>
      </c>
      <c r="L850" s="135" t="s">
        <v>213</v>
      </c>
      <c r="M850" s="62">
        <v>2016</v>
      </c>
      <c r="N850" s="16">
        <v>2023</v>
      </c>
      <c r="O850" s="16">
        <v>2025</v>
      </c>
      <c r="P850" s="72" t="s">
        <v>213</v>
      </c>
      <c r="Q850" s="72" t="s">
        <v>257</v>
      </c>
      <c r="R850" s="17">
        <f t="shared" si="44"/>
        <v>2024</v>
      </c>
      <c r="S850" s="16" t="s">
        <v>63</v>
      </c>
      <c r="T850" s="16"/>
      <c r="U850" s="17">
        <f t="shared" si="45"/>
        <v>2024</v>
      </c>
      <c r="V850" s="399">
        <v>15</v>
      </c>
      <c r="W850" s="399">
        <v>20</v>
      </c>
      <c r="X850" s="399">
        <v>35</v>
      </c>
      <c r="Y850" s="399" t="s">
        <v>7003</v>
      </c>
    </row>
    <row r="851" spans="1:25" s="2" customFormat="1" ht="30.2" customHeight="1" x14ac:dyDescent="0.2">
      <c r="A851" s="348"/>
      <c r="B851" s="348"/>
      <c r="C851" s="338"/>
      <c r="D851" s="338"/>
      <c r="E851" s="338"/>
      <c r="F851" s="54" t="s">
        <v>62</v>
      </c>
      <c r="G851" s="338"/>
      <c r="H851" s="338"/>
      <c r="I851" s="427"/>
      <c r="J851" s="54">
        <v>3.2</v>
      </c>
      <c r="K851" s="134">
        <v>108</v>
      </c>
      <c r="L851" s="135" t="s">
        <v>213</v>
      </c>
      <c r="M851" s="62">
        <v>2016</v>
      </c>
      <c r="N851" s="16">
        <v>2023</v>
      </c>
      <c r="O851" s="16">
        <v>2025</v>
      </c>
      <c r="P851" s="72" t="s">
        <v>213</v>
      </c>
      <c r="Q851" s="72" t="s">
        <v>257</v>
      </c>
      <c r="R851" s="17">
        <f t="shared" si="44"/>
        <v>2024</v>
      </c>
      <c r="S851" s="16" t="s">
        <v>63</v>
      </c>
      <c r="T851" s="16"/>
      <c r="U851" s="17">
        <f t="shared" si="45"/>
        <v>2024</v>
      </c>
      <c r="V851" s="399"/>
      <c r="W851" s="399"/>
      <c r="X851" s="399"/>
      <c r="Y851" s="399"/>
    </row>
    <row r="852" spans="1:25" s="2" customFormat="1" ht="30.2" customHeight="1" x14ac:dyDescent="0.2">
      <c r="A852" s="348"/>
      <c r="B852" s="348"/>
      <c r="C852" s="338"/>
      <c r="D852" s="54" t="s">
        <v>1223</v>
      </c>
      <c r="E852" s="338"/>
      <c r="F852" s="54" t="s">
        <v>62</v>
      </c>
      <c r="G852" s="54">
        <v>2.48</v>
      </c>
      <c r="H852" s="54" t="s">
        <v>1222</v>
      </c>
      <c r="I852" s="135" t="s">
        <v>537</v>
      </c>
      <c r="J852" s="54">
        <v>6.4</v>
      </c>
      <c r="K852" s="134">
        <v>32</v>
      </c>
      <c r="L852" s="135" t="s">
        <v>1224</v>
      </c>
      <c r="M852" s="62">
        <v>2016</v>
      </c>
      <c r="N852" s="16">
        <v>2023</v>
      </c>
      <c r="O852" s="16">
        <v>2025</v>
      </c>
      <c r="P852" s="72" t="s">
        <v>213</v>
      </c>
      <c r="Q852" s="72" t="s">
        <v>257</v>
      </c>
      <c r="R852" s="17">
        <f t="shared" si="44"/>
        <v>2024</v>
      </c>
      <c r="S852" s="16" t="s">
        <v>63</v>
      </c>
      <c r="T852" s="16"/>
      <c r="U852" s="17">
        <f t="shared" si="45"/>
        <v>2024</v>
      </c>
      <c r="V852" s="399"/>
      <c r="W852" s="399"/>
      <c r="X852" s="399"/>
      <c r="Y852" s="399"/>
    </row>
    <row r="853" spans="1:25" s="2" customFormat="1" ht="30.2" customHeight="1" x14ac:dyDescent="0.2">
      <c r="A853" s="348"/>
      <c r="B853" s="348"/>
      <c r="C853" s="338"/>
      <c r="D853" s="338" t="s">
        <v>1225</v>
      </c>
      <c r="E853" s="338"/>
      <c r="F853" s="54" t="s">
        <v>62</v>
      </c>
      <c r="G853" s="338">
        <v>2.48</v>
      </c>
      <c r="H853" s="338" t="s">
        <v>1226</v>
      </c>
      <c r="I853" s="427" t="s">
        <v>537</v>
      </c>
      <c r="J853" s="54">
        <v>3.7</v>
      </c>
      <c r="K853" s="134">
        <v>219</v>
      </c>
      <c r="L853" s="135" t="s">
        <v>213</v>
      </c>
      <c r="M853" s="62">
        <v>2016</v>
      </c>
      <c r="N853" s="16">
        <v>2023</v>
      </c>
      <c r="O853" s="16">
        <v>2025</v>
      </c>
      <c r="P853" s="72" t="s">
        <v>213</v>
      </c>
      <c r="Q853" s="72" t="s">
        <v>257</v>
      </c>
      <c r="R853" s="17">
        <f t="shared" si="44"/>
        <v>2024</v>
      </c>
      <c r="S853" s="16" t="s">
        <v>63</v>
      </c>
      <c r="T853" s="16"/>
      <c r="U853" s="17">
        <f t="shared" si="45"/>
        <v>2024</v>
      </c>
      <c r="V853" s="399"/>
      <c r="W853" s="399"/>
      <c r="X853" s="399"/>
      <c r="Y853" s="399"/>
    </row>
    <row r="854" spans="1:25" s="2" customFormat="1" ht="30.2" customHeight="1" x14ac:dyDescent="0.2">
      <c r="A854" s="348"/>
      <c r="B854" s="348"/>
      <c r="C854" s="338"/>
      <c r="D854" s="338"/>
      <c r="E854" s="338"/>
      <c r="F854" s="54" t="s">
        <v>62</v>
      </c>
      <c r="G854" s="338"/>
      <c r="H854" s="338"/>
      <c r="I854" s="427"/>
      <c r="J854" s="54">
        <v>14.4</v>
      </c>
      <c r="K854" s="134">
        <v>159</v>
      </c>
      <c r="L854" s="135" t="s">
        <v>213</v>
      </c>
      <c r="M854" s="62">
        <v>2016</v>
      </c>
      <c r="N854" s="16">
        <v>2023</v>
      </c>
      <c r="O854" s="16">
        <v>2025</v>
      </c>
      <c r="P854" s="72" t="s">
        <v>213</v>
      </c>
      <c r="Q854" s="72" t="s">
        <v>257</v>
      </c>
      <c r="R854" s="17">
        <f t="shared" si="44"/>
        <v>2024</v>
      </c>
      <c r="S854" s="16" t="s">
        <v>63</v>
      </c>
      <c r="T854" s="16"/>
      <c r="U854" s="17">
        <f t="shared" si="45"/>
        <v>2024</v>
      </c>
      <c r="V854" s="399"/>
      <c r="W854" s="399"/>
      <c r="X854" s="399"/>
      <c r="Y854" s="399"/>
    </row>
    <row r="855" spans="1:25" s="2" customFormat="1" ht="30.2" customHeight="1" x14ac:dyDescent="0.2">
      <c r="A855" s="348"/>
      <c r="B855" s="348"/>
      <c r="C855" s="338"/>
      <c r="D855" s="338"/>
      <c r="E855" s="338"/>
      <c r="F855" s="54" t="s">
        <v>62</v>
      </c>
      <c r="G855" s="338"/>
      <c r="H855" s="338"/>
      <c r="I855" s="427"/>
      <c r="J855" s="54">
        <v>2.6</v>
      </c>
      <c r="K855" s="134">
        <v>108</v>
      </c>
      <c r="L855" s="135" t="s">
        <v>213</v>
      </c>
      <c r="M855" s="62">
        <v>2016</v>
      </c>
      <c r="N855" s="16">
        <v>2023</v>
      </c>
      <c r="O855" s="16">
        <v>2025</v>
      </c>
      <c r="P855" s="72" t="s">
        <v>213</v>
      </c>
      <c r="Q855" s="72" t="s">
        <v>257</v>
      </c>
      <c r="R855" s="17">
        <f t="shared" si="44"/>
        <v>2024</v>
      </c>
      <c r="S855" s="16" t="s">
        <v>63</v>
      </c>
      <c r="T855" s="16"/>
      <c r="U855" s="17">
        <f t="shared" si="45"/>
        <v>2024</v>
      </c>
      <c r="V855" s="399"/>
      <c r="W855" s="399"/>
      <c r="X855" s="399"/>
      <c r="Y855" s="399"/>
    </row>
    <row r="856" spans="1:25" s="2" customFormat="1" ht="30.2" customHeight="1" x14ac:dyDescent="0.2">
      <c r="A856" s="348"/>
      <c r="B856" s="348"/>
      <c r="C856" s="338"/>
      <c r="D856" s="338"/>
      <c r="E856" s="338"/>
      <c r="F856" s="54" t="s">
        <v>62</v>
      </c>
      <c r="G856" s="338"/>
      <c r="H856" s="338"/>
      <c r="I856" s="427"/>
      <c r="J856" s="54">
        <v>3.1</v>
      </c>
      <c r="K856" s="134">
        <v>89</v>
      </c>
      <c r="L856" s="135" t="s">
        <v>1224</v>
      </c>
      <c r="M856" s="62">
        <v>2016</v>
      </c>
      <c r="N856" s="16">
        <v>2023</v>
      </c>
      <c r="O856" s="16">
        <v>2025</v>
      </c>
      <c r="P856" s="72" t="s">
        <v>213</v>
      </c>
      <c r="Q856" s="72" t="s">
        <v>257</v>
      </c>
      <c r="R856" s="17">
        <f t="shared" si="44"/>
        <v>2024</v>
      </c>
      <c r="S856" s="16" t="s">
        <v>63</v>
      </c>
      <c r="T856" s="16"/>
      <c r="U856" s="17">
        <f t="shared" si="45"/>
        <v>2024</v>
      </c>
      <c r="V856" s="399"/>
      <c r="W856" s="399"/>
      <c r="X856" s="399"/>
      <c r="Y856" s="399"/>
    </row>
    <row r="857" spans="1:25" s="2" customFormat="1" ht="30.2" customHeight="1" x14ac:dyDescent="0.2">
      <c r="A857" s="348"/>
      <c r="B857" s="348"/>
      <c r="C857" s="338"/>
      <c r="D857" s="338"/>
      <c r="E857" s="338"/>
      <c r="F857" s="54" t="s">
        <v>62</v>
      </c>
      <c r="G857" s="338"/>
      <c r="H857" s="338"/>
      <c r="I857" s="427"/>
      <c r="J857" s="54">
        <v>0.7</v>
      </c>
      <c r="K857" s="134">
        <v>32</v>
      </c>
      <c r="L857" s="135" t="s">
        <v>1224</v>
      </c>
      <c r="M857" s="62">
        <v>2016</v>
      </c>
      <c r="N857" s="16">
        <v>2023</v>
      </c>
      <c r="O857" s="16">
        <v>2025</v>
      </c>
      <c r="P857" s="72" t="s">
        <v>213</v>
      </c>
      <c r="Q857" s="72" t="s">
        <v>257</v>
      </c>
      <c r="R857" s="17">
        <f t="shared" si="44"/>
        <v>2024</v>
      </c>
      <c r="S857" s="16" t="s">
        <v>63</v>
      </c>
      <c r="T857" s="16"/>
      <c r="U857" s="17">
        <f t="shared" si="45"/>
        <v>2024</v>
      </c>
      <c r="V857" s="399"/>
      <c r="W857" s="399"/>
      <c r="X857" s="399"/>
      <c r="Y857" s="399"/>
    </row>
    <row r="858" spans="1:25" s="2" customFormat="1" ht="30.2" customHeight="1" x14ac:dyDescent="0.2">
      <c r="A858" s="348"/>
      <c r="B858" s="348"/>
      <c r="C858" s="338"/>
      <c r="D858" s="54" t="s">
        <v>1227</v>
      </c>
      <c r="E858" s="338"/>
      <c r="F858" s="54" t="s">
        <v>62</v>
      </c>
      <c r="G858" s="54">
        <v>2.48</v>
      </c>
      <c r="H858" s="54" t="s">
        <v>1226</v>
      </c>
      <c r="I858" s="135" t="s">
        <v>537</v>
      </c>
      <c r="J858" s="54">
        <v>14.8</v>
      </c>
      <c r="K858" s="134">
        <v>32</v>
      </c>
      <c r="L858" s="135" t="s">
        <v>1224</v>
      </c>
      <c r="M858" s="62">
        <v>2016</v>
      </c>
      <c r="N858" s="16">
        <v>2023</v>
      </c>
      <c r="O858" s="16">
        <v>2025</v>
      </c>
      <c r="P858" s="72" t="s">
        <v>213</v>
      </c>
      <c r="Q858" s="72" t="s">
        <v>257</v>
      </c>
      <c r="R858" s="17">
        <f t="shared" si="44"/>
        <v>2024</v>
      </c>
      <c r="S858" s="16" t="s">
        <v>63</v>
      </c>
      <c r="T858" s="16"/>
      <c r="U858" s="17">
        <f t="shared" si="45"/>
        <v>2024</v>
      </c>
      <c r="V858" s="399"/>
      <c r="W858" s="399"/>
      <c r="X858" s="399"/>
      <c r="Y858" s="399"/>
    </row>
    <row r="859" spans="1:25" s="2" customFormat="1" ht="30.2" customHeight="1" x14ac:dyDescent="0.2">
      <c r="A859" s="348"/>
      <c r="B859" s="348"/>
      <c r="C859" s="338"/>
      <c r="D859" s="338" t="s">
        <v>1228</v>
      </c>
      <c r="E859" s="338"/>
      <c r="F859" s="54" t="s">
        <v>62</v>
      </c>
      <c r="G859" s="338">
        <v>2.48</v>
      </c>
      <c r="H859" s="338" t="s">
        <v>1119</v>
      </c>
      <c r="I859" s="427" t="s">
        <v>537</v>
      </c>
      <c r="J859" s="54">
        <v>9.1</v>
      </c>
      <c r="K859" s="134">
        <v>89</v>
      </c>
      <c r="L859" s="135" t="s">
        <v>1224</v>
      </c>
      <c r="M859" s="62">
        <v>2016</v>
      </c>
      <c r="N859" s="16">
        <v>2023</v>
      </c>
      <c r="O859" s="16">
        <v>2025</v>
      </c>
      <c r="P859" s="72" t="s">
        <v>213</v>
      </c>
      <c r="Q859" s="72" t="s">
        <v>257</v>
      </c>
      <c r="R859" s="17">
        <f t="shared" si="44"/>
        <v>2024</v>
      </c>
      <c r="S859" s="16" t="s">
        <v>63</v>
      </c>
      <c r="T859" s="16"/>
      <c r="U859" s="17">
        <f t="shared" si="45"/>
        <v>2024</v>
      </c>
      <c r="V859" s="399"/>
      <c r="W859" s="399"/>
      <c r="X859" s="399"/>
      <c r="Y859" s="399"/>
    </row>
    <row r="860" spans="1:25" s="2" customFormat="1" ht="30.2" customHeight="1" x14ac:dyDescent="0.2">
      <c r="A860" s="348"/>
      <c r="B860" s="348"/>
      <c r="C860" s="338"/>
      <c r="D860" s="338"/>
      <c r="E860" s="338"/>
      <c r="F860" s="54" t="s">
        <v>62</v>
      </c>
      <c r="G860" s="338"/>
      <c r="H860" s="338"/>
      <c r="I860" s="427"/>
      <c r="J860" s="54">
        <v>1.4</v>
      </c>
      <c r="K860" s="134">
        <v>57</v>
      </c>
      <c r="L860" s="135" t="s">
        <v>1224</v>
      </c>
      <c r="M860" s="62">
        <v>2016</v>
      </c>
      <c r="N860" s="16">
        <v>2023</v>
      </c>
      <c r="O860" s="16">
        <v>2025</v>
      </c>
      <c r="P860" s="72" t="s">
        <v>213</v>
      </c>
      <c r="Q860" s="72" t="s">
        <v>257</v>
      </c>
      <c r="R860" s="17">
        <f t="shared" si="44"/>
        <v>2024</v>
      </c>
      <c r="S860" s="16" t="s">
        <v>63</v>
      </c>
      <c r="T860" s="16"/>
      <c r="U860" s="17">
        <f t="shared" si="45"/>
        <v>2024</v>
      </c>
      <c r="V860" s="399"/>
      <c r="W860" s="399"/>
      <c r="X860" s="399"/>
      <c r="Y860" s="399"/>
    </row>
    <row r="861" spans="1:25" s="2" customFormat="1" ht="30.2" customHeight="1" x14ac:dyDescent="0.2">
      <c r="A861" s="348"/>
      <c r="B861" s="348"/>
      <c r="C861" s="338"/>
      <c r="D861" s="338"/>
      <c r="E861" s="338"/>
      <c r="F861" s="54" t="s">
        <v>62</v>
      </c>
      <c r="G861" s="338"/>
      <c r="H861" s="338"/>
      <c r="I861" s="427"/>
      <c r="J861" s="54">
        <v>0.3</v>
      </c>
      <c r="K861" s="134">
        <v>32</v>
      </c>
      <c r="L861" s="135" t="s">
        <v>1224</v>
      </c>
      <c r="M861" s="62">
        <v>2016</v>
      </c>
      <c r="N861" s="16">
        <v>2023</v>
      </c>
      <c r="O861" s="16">
        <v>2025</v>
      </c>
      <c r="P861" s="72" t="s">
        <v>213</v>
      </c>
      <c r="Q861" s="72" t="s">
        <v>257</v>
      </c>
      <c r="R861" s="17">
        <f t="shared" si="44"/>
        <v>2024</v>
      </c>
      <c r="S861" s="16" t="s">
        <v>63</v>
      </c>
      <c r="T861" s="16"/>
      <c r="U861" s="17">
        <f t="shared" si="45"/>
        <v>2024</v>
      </c>
      <c r="V861" s="399"/>
      <c r="W861" s="399"/>
      <c r="X861" s="399"/>
      <c r="Y861" s="399"/>
    </row>
    <row r="862" spans="1:25" s="2" customFormat="1" ht="30.2" customHeight="1" x14ac:dyDescent="0.2">
      <c r="A862" s="348">
        <v>90</v>
      </c>
      <c r="B862" s="348" t="s">
        <v>1229</v>
      </c>
      <c r="C862" s="338" t="s">
        <v>1230</v>
      </c>
      <c r="D862" s="338" t="s">
        <v>1231</v>
      </c>
      <c r="E862" s="338" t="s">
        <v>1232</v>
      </c>
      <c r="F862" s="54" t="s">
        <v>709</v>
      </c>
      <c r="G862" s="338">
        <v>7</v>
      </c>
      <c r="H862" s="338">
        <v>5</v>
      </c>
      <c r="I862" s="427" t="s">
        <v>1185</v>
      </c>
      <c r="J862" s="54">
        <v>8.1</v>
      </c>
      <c r="K862" s="134">
        <v>219.1</v>
      </c>
      <c r="L862" s="135" t="s">
        <v>1210</v>
      </c>
      <c r="M862" s="62">
        <v>2016</v>
      </c>
      <c r="N862" s="16">
        <v>2023</v>
      </c>
      <c r="O862" s="16">
        <v>2025</v>
      </c>
      <c r="P862" s="72" t="s">
        <v>252</v>
      </c>
      <c r="Q862" s="72" t="s">
        <v>1143</v>
      </c>
      <c r="R862" s="17">
        <f t="shared" si="44"/>
        <v>2036</v>
      </c>
      <c r="S862" s="16" t="s">
        <v>63</v>
      </c>
      <c r="T862" s="16"/>
      <c r="U862" s="17">
        <f t="shared" si="45"/>
        <v>2036</v>
      </c>
      <c r="V862" s="399">
        <v>9</v>
      </c>
      <c r="W862" s="399">
        <v>8</v>
      </c>
      <c r="X862" s="399">
        <v>17</v>
      </c>
      <c r="Y862" s="399" t="s">
        <v>7003</v>
      </c>
    </row>
    <row r="863" spans="1:25" s="2" customFormat="1" ht="30.2" customHeight="1" x14ac:dyDescent="0.2">
      <c r="A863" s="348"/>
      <c r="B863" s="348"/>
      <c r="C863" s="338"/>
      <c r="D863" s="338"/>
      <c r="E863" s="338"/>
      <c r="F863" s="54" t="s">
        <v>709</v>
      </c>
      <c r="G863" s="338"/>
      <c r="H863" s="338"/>
      <c r="I863" s="427"/>
      <c r="J863" s="54">
        <v>1</v>
      </c>
      <c r="K863" s="134">
        <v>114.3</v>
      </c>
      <c r="L863" s="135" t="s">
        <v>1183</v>
      </c>
      <c r="M863" s="62">
        <v>2016</v>
      </c>
      <c r="N863" s="16">
        <v>2023</v>
      </c>
      <c r="O863" s="16">
        <v>2025</v>
      </c>
      <c r="P863" s="72" t="s">
        <v>252</v>
      </c>
      <c r="Q863" s="72" t="s">
        <v>1143</v>
      </c>
      <c r="R863" s="17">
        <f t="shared" si="44"/>
        <v>2036</v>
      </c>
      <c r="S863" s="16" t="s">
        <v>63</v>
      </c>
      <c r="T863" s="16"/>
      <c r="U863" s="17">
        <f t="shared" si="45"/>
        <v>2036</v>
      </c>
      <c r="V863" s="399"/>
      <c r="W863" s="399"/>
      <c r="X863" s="399"/>
      <c r="Y863" s="399"/>
    </row>
    <row r="864" spans="1:25" s="2" customFormat="1" ht="30.2" customHeight="1" x14ac:dyDescent="0.2">
      <c r="A864" s="348"/>
      <c r="B864" s="348"/>
      <c r="C864" s="338"/>
      <c r="D864" s="338"/>
      <c r="E864" s="338"/>
      <c r="F864" s="54" t="s">
        <v>709</v>
      </c>
      <c r="G864" s="338"/>
      <c r="H864" s="338"/>
      <c r="I864" s="427"/>
      <c r="J864" s="54">
        <v>0.1</v>
      </c>
      <c r="K864" s="134">
        <v>33.4</v>
      </c>
      <c r="L864" s="135" t="s">
        <v>1233</v>
      </c>
      <c r="M864" s="62">
        <v>2016</v>
      </c>
      <c r="N864" s="16">
        <v>2023</v>
      </c>
      <c r="O864" s="16">
        <v>2025</v>
      </c>
      <c r="P864" s="72" t="s">
        <v>252</v>
      </c>
      <c r="Q864" s="72" t="s">
        <v>1143</v>
      </c>
      <c r="R864" s="17">
        <f t="shared" si="44"/>
        <v>2036</v>
      </c>
      <c r="S864" s="16" t="s">
        <v>63</v>
      </c>
      <c r="T864" s="16"/>
      <c r="U864" s="17">
        <f t="shared" si="45"/>
        <v>2036</v>
      </c>
      <c r="V864" s="399"/>
      <c r="W864" s="399"/>
      <c r="X864" s="399"/>
      <c r="Y864" s="399"/>
    </row>
    <row r="865" spans="1:25" s="2" customFormat="1" ht="30.2" customHeight="1" x14ac:dyDescent="0.2">
      <c r="A865" s="348"/>
      <c r="B865" s="348"/>
      <c r="C865" s="338"/>
      <c r="D865" s="338" t="s">
        <v>1234</v>
      </c>
      <c r="E865" s="338"/>
      <c r="F865" s="54" t="s">
        <v>709</v>
      </c>
      <c r="G865" s="338">
        <v>7</v>
      </c>
      <c r="H865" s="338">
        <v>5</v>
      </c>
      <c r="I865" s="427" t="s">
        <v>1185</v>
      </c>
      <c r="J865" s="54">
        <v>0.7</v>
      </c>
      <c r="K865" s="134">
        <v>60.3</v>
      </c>
      <c r="L865" s="135" t="s">
        <v>1208</v>
      </c>
      <c r="M865" s="62">
        <v>2016</v>
      </c>
      <c r="N865" s="16">
        <v>2023</v>
      </c>
      <c r="O865" s="16">
        <v>2025</v>
      </c>
      <c r="P865" s="72" t="s">
        <v>252</v>
      </c>
      <c r="Q865" s="72" t="s">
        <v>1143</v>
      </c>
      <c r="R865" s="17">
        <f t="shared" si="44"/>
        <v>2036</v>
      </c>
      <c r="S865" s="16" t="s">
        <v>63</v>
      </c>
      <c r="T865" s="16"/>
      <c r="U865" s="17">
        <f t="shared" si="45"/>
        <v>2036</v>
      </c>
      <c r="V865" s="399"/>
      <c r="W865" s="399"/>
      <c r="X865" s="399"/>
      <c r="Y865" s="399"/>
    </row>
    <row r="866" spans="1:25" s="2" customFormat="1" ht="30.2" customHeight="1" x14ac:dyDescent="0.2">
      <c r="A866" s="348"/>
      <c r="B866" s="348"/>
      <c r="C866" s="338"/>
      <c r="D866" s="338"/>
      <c r="E866" s="338"/>
      <c r="F866" s="54" t="s">
        <v>709</v>
      </c>
      <c r="G866" s="338"/>
      <c r="H866" s="338"/>
      <c r="I866" s="427"/>
      <c r="J866" s="54">
        <v>0.6</v>
      </c>
      <c r="K866" s="134">
        <v>33.4</v>
      </c>
      <c r="L866" s="135" t="s">
        <v>1233</v>
      </c>
      <c r="M866" s="62">
        <v>2016</v>
      </c>
      <c r="N866" s="16">
        <v>2023</v>
      </c>
      <c r="O866" s="16">
        <v>2025</v>
      </c>
      <c r="P866" s="72" t="s">
        <v>252</v>
      </c>
      <c r="Q866" s="72" t="s">
        <v>1143</v>
      </c>
      <c r="R866" s="17">
        <f t="shared" si="44"/>
        <v>2036</v>
      </c>
      <c r="S866" s="16" t="s">
        <v>63</v>
      </c>
      <c r="T866" s="16"/>
      <c r="U866" s="17">
        <f t="shared" si="45"/>
        <v>2036</v>
      </c>
      <c r="V866" s="399"/>
      <c r="W866" s="399"/>
      <c r="X866" s="399"/>
      <c r="Y866" s="399"/>
    </row>
    <row r="867" spans="1:25" s="2" customFormat="1" ht="30.2" customHeight="1" x14ac:dyDescent="0.2">
      <c r="A867" s="348"/>
      <c r="B867" s="348"/>
      <c r="C867" s="338"/>
      <c r="D867" s="338" t="s">
        <v>1235</v>
      </c>
      <c r="E867" s="338"/>
      <c r="F867" s="54" t="s">
        <v>709</v>
      </c>
      <c r="G867" s="338">
        <v>7</v>
      </c>
      <c r="H867" s="338">
        <v>5</v>
      </c>
      <c r="I867" s="427" t="s">
        <v>1185</v>
      </c>
      <c r="J867" s="54">
        <v>1.3</v>
      </c>
      <c r="K867" s="134">
        <v>88.9</v>
      </c>
      <c r="L867" s="135" t="s">
        <v>1207</v>
      </c>
      <c r="M867" s="62">
        <v>2016</v>
      </c>
      <c r="N867" s="16">
        <v>2023</v>
      </c>
      <c r="O867" s="16">
        <v>2025</v>
      </c>
      <c r="P867" s="72" t="s">
        <v>252</v>
      </c>
      <c r="Q867" s="72" t="s">
        <v>1143</v>
      </c>
      <c r="R867" s="17">
        <f t="shared" si="44"/>
        <v>2036</v>
      </c>
      <c r="S867" s="16" t="s">
        <v>63</v>
      </c>
      <c r="T867" s="16"/>
      <c r="U867" s="17">
        <f t="shared" si="45"/>
        <v>2036</v>
      </c>
      <c r="V867" s="399"/>
      <c r="W867" s="399"/>
      <c r="X867" s="399"/>
      <c r="Y867" s="399"/>
    </row>
    <row r="868" spans="1:25" s="2" customFormat="1" ht="30.2" customHeight="1" x14ac:dyDescent="0.2">
      <c r="A868" s="348"/>
      <c r="B868" s="348"/>
      <c r="C868" s="338"/>
      <c r="D868" s="338"/>
      <c r="E868" s="338"/>
      <c r="F868" s="54" t="s">
        <v>709</v>
      </c>
      <c r="G868" s="338"/>
      <c r="H868" s="338"/>
      <c r="I868" s="427"/>
      <c r="J868" s="54">
        <v>4.4000000000000004</v>
      </c>
      <c r="K868" s="134">
        <v>33.4</v>
      </c>
      <c r="L868" s="135" t="s">
        <v>1233</v>
      </c>
      <c r="M868" s="62">
        <v>2016</v>
      </c>
      <c r="N868" s="16">
        <v>2023</v>
      </c>
      <c r="O868" s="16">
        <v>2025</v>
      </c>
      <c r="P868" s="72" t="s">
        <v>252</v>
      </c>
      <c r="Q868" s="72" t="s">
        <v>1143</v>
      </c>
      <c r="R868" s="17">
        <f t="shared" si="44"/>
        <v>2036</v>
      </c>
      <c r="S868" s="16" t="s">
        <v>63</v>
      </c>
      <c r="T868" s="16"/>
      <c r="U868" s="17">
        <f t="shared" si="45"/>
        <v>2036</v>
      </c>
      <c r="V868" s="399"/>
      <c r="W868" s="399"/>
      <c r="X868" s="399"/>
      <c r="Y868" s="399"/>
    </row>
    <row r="869" spans="1:25" s="2" customFormat="1" ht="30.2" customHeight="1" x14ac:dyDescent="0.2">
      <c r="A869" s="348">
        <v>91</v>
      </c>
      <c r="B869" s="348" t="s">
        <v>1236</v>
      </c>
      <c r="C869" s="338" t="s">
        <v>1237</v>
      </c>
      <c r="D869" s="338" t="s">
        <v>1238</v>
      </c>
      <c r="E869" s="338" t="s">
        <v>1239</v>
      </c>
      <c r="F869" s="54" t="s">
        <v>62</v>
      </c>
      <c r="G869" s="338">
        <v>0.75</v>
      </c>
      <c r="H869" s="338">
        <v>0.5</v>
      </c>
      <c r="I869" s="427" t="s">
        <v>1185</v>
      </c>
      <c r="J869" s="54">
        <v>8.6</v>
      </c>
      <c r="K869" s="134">
        <v>273</v>
      </c>
      <c r="L869" s="135" t="s">
        <v>1240</v>
      </c>
      <c r="M869" s="62">
        <v>2016</v>
      </c>
      <c r="N869" s="16">
        <v>2023</v>
      </c>
      <c r="O869" s="16">
        <v>2025</v>
      </c>
      <c r="P869" s="72" t="s">
        <v>252</v>
      </c>
      <c r="Q869" s="72" t="s">
        <v>1195</v>
      </c>
      <c r="R869" s="17">
        <f t="shared" si="44"/>
        <v>2036</v>
      </c>
      <c r="S869" s="16" t="s">
        <v>63</v>
      </c>
      <c r="T869" s="16"/>
      <c r="U869" s="17">
        <f t="shared" si="45"/>
        <v>2036</v>
      </c>
      <c r="V869" s="399">
        <v>6</v>
      </c>
      <c r="W869" s="399">
        <v>9</v>
      </c>
      <c r="X869" s="399">
        <v>15</v>
      </c>
      <c r="Y869" s="399" t="s">
        <v>7003</v>
      </c>
    </row>
    <row r="870" spans="1:25" s="2" customFormat="1" ht="30.2" customHeight="1" x14ac:dyDescent="0.2">
      <c r="A870" s="348"/>
      <c r="B870" s="348"/>
      <c r="C870" s="338"/>
      <c r="D870" s="338"/>
      <c r="E870" s="338"/>
      <c r="F870" s="54" t="s">
        <v>62</v>
      </c>
      <c r="G870" s="338"/>
      <c r="H870" s="338"/>
      <c r="I870" s="427"/>
      <c r="J870" s="54">
        <v>9.8000000000000007</v>
      </c>
      <c r="K870" s="134">
        <v>219.1</v>
      </c>
      <c r="L870" s="135" t="s">
        <v>1241</v>
      </c>
      <c r="M870" s="62">
        <v>2016</v>
      </c>
      <c r="N870" s="16">
        <v>2023</v>
      </c>
      <c r="O870" s="16">
        <v>2025</v>
      </c>
      <c r="P870" s="72" t="s">
        <v>252</v>
      </c>
      <c r="Q870" s="72" t="s">
        <v>1195</v>
      </c>
      <c r="R870" s="17">
        <f t="shared" si="44"/>
        <v>2036</v>
      </c>
      <c r="S870" s="16" t="s">
        <v>63</v>
      </c>
      <c r="T870" s="16"/>
      <c r="U870" s="17">
        <f t="shared" si="45"/>
        <v>2036</v>
      </c>
      <c r="V870" s="399"/>
      <c r="W870" s="399"/>
      <c r="X870" s="399"/>
      <c r="Y870" s="399"/>
    </row>
    <row r="871" spans="1:25" s="2" customFormat="1" ht="30.2" customHeight="1" x14ac:dyDescent="0.2">
      <c r="A871" s="348"/>
      <c r="B871" s="348"/>
      <c r="C871" s="338"/>
      <c r="D871" s="338"/>
      <c r="E871" s="338"/>
      <c r="F871" s="54" t="s">
        <v>62</v>
      </c>
      <c r="G871" s="338"/>
      <c r="H871" s="338"/>
      <c r="I871" s="427"/>
      <c r="J871" s="54">
        <v>2.4</v>
      </c>
      <c r="K871" s="134">
        <v>114.3</v>
      </c>
      <c r="L871" s="135" t="s">
        <v>1183</v>
      </c>
      <c r="M871" s="62">
        <v>2016</v>
      </c>
      <c r="N871" s="16">
        <v>2023</v>
      </c>
      <c r="O871" s="16">
        <v>2025</v>
      </c>
      <c r="P871" s="72" t="s">
        <v>252</v>
      </c>
      <c r="Q871" s="72" t="s">
        <v>1195</v>
      </c>
      <c r="R871" s="17">
        <f t="shared" si="44"/>
        <v>2036</v>
      </c>
      <c r="S871" s="16" t="s">
        <v>63</v>
      </c>
      <c r="T871" s="16"/>
      <c r="U871" s="17">
        <f t="shared" si="45"/>
        <v>2036</v>
      </c>
      <c r="V871" s="399"/>
      <c r="W871" s="399"/>
      <c r="X871" s="399"/>
      <c r="Y871" s="399"/>
    </row>
    <row r="872" spans="1:25" s="2" customFormat="1" ht="30.2" customHeight="1" x14ac:dyDescent="0.2">
      <c r="A872" s="348"/>
      <c r="B872" s="348"/>
      <c r="C872" s="338"/>
      <c r="D872" s="338"/>
      <c r="E872" s="338"/>
      <c r="F872" s="54" t="s">
        <v>62</v>
      </c>
      <c r="G872" s="338"/>
      <c r="H872" s="338"/>
      <c r="I872" s="427"/>
      <c r="J872" s="54">
        <v>0.9</v>
      </c>
      <c r="K872" s="134">
        <v>60.3</v>
      </c>
      <c r="L872" s="135" t="s">
        <v>1208</v>
      </c>
      <c r="M872" s="62">
        <v>2016</v>
      </c>
      <c r="N872" s="16">
        <v>2023</v>
      </c>
      <c r="O872" s="16">
        <v>2025</v>
      </c>
      <c r="P872" s="72" t="s">
        <v>252</v>
      </c>
      <c r="Q872" s="72" t="s">
        <v>1195</v>
      </c>
      <c r="R872" s="17">
        <f t="shared" si="44"/>
        <v>2036</v>
      </c>
      <c r="S872" s="16" t="s">
        <v>63</v>
      </c>
      <c r="T872" s="16"/>
      <c r="U872" s="17">
        <f t="shared" si="45"/>
        <v>2036</v>
      </c>
      <c r="V872" s="399"/>
      <c r="W872" s="399"/>
      <c r="X872" s="399"/>
      <c r="Y872" s="399"/>
    </row>
    <row r="873" spans="1:25" s="2" customFormat="1" ht="30.2" customHeight="1" x14ac:dyDescent="0.2">
      <c r="A873" s="348"/>
      <c r="B873" s="348"/>
      <c r="C873" s="338"/>
      <c r="D873" s="338"/>
      <c r="E873" s="338"/>
      <c r="F873" s="54" t="s">
        <v>62</v>
      </c>
      <c r="G873" s="338"/>
      <c r="H873" s="338"/>
      <c r="I873" s="427"/>
      <c r="J873" s="54">
        <v>0.9</v>
      </c>
      <c r="K873" s="134">
        <v>33.4</v>
      </c>
      <c r="L873" s="135" t="s">
        <v>1233</v>
      </c>
      <c r="M873" s="62">
        <v>2016</v>
      </c>
      <c r="N873" s="16">
        <v>2023</v>
      </c>
      <c r="O873" s="16">
        <v>2025</v>
      </c>
      <c r="P873" s="72" t="s">
        <v>252</v>
      </c>
      <c r="Q873" s="72" t="s">
        <v>1195</v>
      </c>
      <c r="R873" s="17">
        <f t="shared" si="44"/>
        <v>2036</v>
      </c>
      <c r="S873" s="16" t="s">
        <v>63</v>
      </c>
      <c r="T873" s="16"/>
      <c r="U873" s="17">
        <f t="shared" si="45"/>
        <v>2036</v>
      </c>
      <c r="V873" s="399"/>
      <c r="W873" s="399"/>
      <c r="X873" s="399"/>
      <c r="Y873" s="399"/>
    </row>
    <row r="874" spans="1:25" s="2" customFormat="1" ht="30.2" customHeight="1" x14ac:dyDescent="0.2">
      <c r="A874" s="348"/>
      <c r="B874" s="348"/>
      <c r="C874" s="338"/>
      <c r="D874" s="54" t="s">
        <v>1242</v>
      </c>
      <c r="E874" s="338"/>
      <c r="F874" s="54" t="s">
        <v>62</v>
      </c>
      <c r="G874" s="54">
        <v>0.75</v>
      </c>
      <c r="H874" s="54">
        <v>0.5</v>
      </c>
      <c r="I874" s="135" t="s">
        <v>1185</v>
      </c>
      <c r="J874" s="54">
        <v>6.3</v>
      </c>
      <c r="K874" s="134">
        <v>33.4</v>
      </c>
      <c r="L874" s="135" t="s">
        <v>1233</v>
      </c>
      <c r="M874" s="62">
        <v>2016</v>
      </c>
      <c r="N874" s="16">
        <v>2023</v>
      </c>
      <c r="O874" s="16">
        <v>2025</v>
      </c>
      <c r="P874" s="72" t="s">
        <v>252</v>
      </c>
      <c r="Q874" s="72" t="s">
        <v>1195</v>
      </c>
      <c r="R874" s="17">
        <f t="shared" si="44"/>
        <v>2036</v>
      </c>
      <c r="S874" s="16" t="s">
        <v>63</v>
      </c>
      <c r="T874" s="16"/>
      <c r="U874" s="17">
        <f t="shared" si="45"/>
        <v>2036</v>
      </c>
      <c r="V874" s="399"/>
      <c r="W874" s="399"/>
      <c r="X874" s="399"/>
      <c r="Y874" s="399"/>
    </row>
    <row r="875" spans="1:25" s="2" customFormat="1" ht="30.2" customHeight="1" x14ac:dyDescent="0.2">
      <c r="A875" s="348"/>
      <c r="B875" s="348"/>
      <c r="C875" s="338"/>
      <c r="D875" s="54" t="s">
        <v>1243</v>
      </c>
      <c r="E875" s="338"/>
      <c r="F875" s="54" t="s">
        <v>62</v>
      </c>
      <c r="G875" s="54">
        <v>0.75</v>
      </c>
      <c r="H875" s="54">
        <v>0.5</v>
      </c>
      <c r="I875" s="135" t="s">
        <v>1185</v>
      </c>
      <c r="J875" s="54">
        <v>0.9</v>
      </c>
      <c r="K875" s="134">
        <v>33.4</v>
      </c>
      <c r="L875" s="135" t="s">
        <v>1233</v>
      </c>
      <c r="M875" s="62">
        <v>2016</v>
      </c>
      <c r="N875" s="16">
        <v>2023</v>
      </c>
      <c r="O875" s="16">
        <v>2025</v>
      </c>
      <c r="P875" s="72" t="s">
        <v>252</v>
      </c>
      <c r="Q875" s="72" t="s">
        <v>1195</v>
      </c>
      <c r="R875" s="17">
        <f t="shared" si="44"/>
        <v>2036</v>
      </c>
      <c r="S875" s="16" t="s">
        <v>63</v>
      </c>
      <c r="T875" s="16"/>
      <c r="U875" s="17">
        <f t="shared" si="45"/>
        <v>2036</v>
      </c>
      <c r="V875" s="399"/>
      <c r="W875" s="399"/>
      <c r="X875" s="399"/>
      <c r="Y875" s="399"/>
    </row>
    <row r="876" spans="1:25" s="2" customFormat="1" ht="30.2" customHeight="1" x14ac:dyDescent="0.2">
      <c r="A876" s="348"/>
      <c r="B876" s="348"/>
      <c r="C876" s="338"/>
      <c r="D876" s="54" t="s">
        <v>1244</v>
      </c>
      <c r="E876" s="338"/>
      <c r="F876" s="54" t="s">
        <v>62</v>
      </c>
      <c r="G876" s="54">
        <v>0.75</v>
      </c>
      <c r="H876" s="54">
        <v>0.5</v>
      </c>
      <c r="I876" s="135" t="s">
        <v>1185</v>
      </c>
      <c r="J876" s="54">
        <v>2.4</v>
      </c>
      <c r="K876" s="134">
        <v>33.4</v>
      </c>
      <c r="L876" s="135" t="s">
        <v>1233</v>
      </c>
      <c r="M876" s="62">
        <v>2016</v>
      </c>
      <c r="N876" s="16">
        <v>2023</v>
      </c>
      <c r="O876" s="16">
        <v>2025</v>
      </c>
      <c r="P876" s="72" t="s">
        <v>252</v>
      </c>
      <c r="Q876" s="72" t="s">
        <v>1195</v>
      </c>
      <c r="R876" s="17">
        <f t="shared" si="44"/>
        <v>2036</v>
      </c>
      <c r="S876" s="16" t="s">
        <v>63</v>
      </c>
      <c r="T876" s="16"/>
      <c r="U876" s="17">
        <f t="shared" si="45"/>
        <v>2036</v>
      </c>
      <c r="V876" s="399"/>
      <c r="W876" s="399"/>
      <c r="X876" s="399"/>
      <c r="Y876" s="399"/>
    </row>
    <row r="877" spans="1:25" s="2" customFormat="1" ht="30.2" customHeight="1" x14ac:dyDescent="0.2">
      <c r="A877" s="348">
        <v>92</v>
      </c>
      <c r="B877" s="348" t="s">
        <v>1249</v>
      </c>
      <c r="C877" s="338" t="s">
        <v>1250</v>
      </c>
      <c r="D877" s="338" t="s">
        <v>1251</v>
      </c>
      <c r="E877" s="338" t="s">
        <v>1252</v>
      </c>
      <c r="F877" s="54" t="s">
        <v>39</v>
      </c>
      <c r="G877" s="338">
        <v>0.6</v>
      </c>
      <c r="H877" s="338">
        <v>0.16</v>
      </c>
      <c r="I877" s="427" t="s">
        <v>1253</v>
      </c>
      <c r="J877" s="54">
        <v>7.9</v>
      </c>
      <c r="K877" s="134">
        <v>273</v>
      </c>
      <c r="L877" s="135" t="s">
        <v>1240</v>
      </c>
      <c r="M877" s="62">
        <v>2016</v>
      </c>
      <c r="N877" s="16">
        <v>2023</v>
      </c>
      <c r="O877" s="16">
        <v>2025</v>
      </c>
      <c r="P877" s="72" t="s">
        <v>1020</v>
      </c>
      <c r="Q877" s="72" t="s">
        <v>1195</v>
      </c>
      <c r="R877" s="17">
        <f t="shared" si="44"/>
        <v>2028</v>
      </c>
      <c r="S877" s="16" t="s">
        <v>63</v>
      </c>
      <c r="T877" s="16"/>
      <c r="U877" s="17">
        <f t="shared" ref="U877:U931" si="46">IFERROR(IF(S877="",R877,S877+T877),R877)</f>
        <v>2028</v>
      </c>
      <c r="V877" s="399">
        <v>14</v>
      </c>
      <c r="W877" s="399">
        <v>5</v>
      </c>
      <c r="X877" s="399">
        <v>19</v>
      </c>
      <c r="Y877" s="399" t="s">
        <v>7003</v>
      </c>
    </row>
    <row r="878" spans="1:25" s="2" customFormat="1" ht="30.2" customHeight="1" x14ac:dyDescent="0.2">
      <c r="A878" s="348"/>
      <c r="B878" s="348"/>
      <c r="C878" s="338"/>
      <c r="D878" s="338"/>
      <c r="E878" s="338"/>
      <c r="F878" s="54" t="s">
        <v>39</v>
      </c>
      <c r="G878" s="338"/>
      <c r="H878" s="338"/>
      <c r="I878" s="427"/>
      <c r="J878" s="54">
        <v>4.3</v>
      </c>
      <c r="K878" s="134">
        <v>168.3</v>
      </c>
      <c r="L878" s="135" t="s">
        <v>1212</v>
      </c>
      <c r="M878" s="62">
        <v>2016</v>
      </c>
      <c r="N878" s="16">
        <v>2023</v>
      </c>
      <c r="O878" s="16">
        <v>2025</v>
      </c>
      <c r="P878" s="72" t="s">
        <v>1020</v>
      </c>
      <c r="Q878" s="72" t="s">
        <v>1195</v>
      </c>
      <c r="R878" s="17">
        <f t="shared" si="44"/>
        <v>2028</v>
      </c>
      <c r="S878" s="16" t="s">
        <v>63</v>
      </c>
      <c r="T878" s="16"/>
      <c r="U878" s="17">
        <f t="shared" si="46"/>
        <v>2028</v>
      </c>
      <c r="V878" s="399"/>
      <c r="W878" s="399"/>
      <c r="X878" s="399"/>
      <c r="Y878" s="399"/>
    </row>
    <row r="879" spans="1:25" s="2" customFormat="1" ht="30.2" customHeight="1" x14ac:dyDescent="0.2">
      <c r="A879" s="348"/>
      <c r="B879" s="348"/>
      <c r="C879" s="338"/>
      <c r="D879" s="338"/>
      <c r="E879" s="338"/>
      <c r="F879" s="54" t="s">
        <v>39</v>
      </c>
      <c r="G879" s="338"/>
      <c r="H879" s="338"/>
      <c r="I879" s="427"/>
      <c r="J879" s="54">
        <v>0.3</v>
      </c>
      <c r="K879" s="134">
        <v>33.4</v>
      </c>
      <c r="L879" s="135" t="s">
        <v>1233</v>
      </c>
      <c r="M879" s="62">
        <v>2016</v>
      </c>
      <c r="N879" s="16">
        <v>2023</v>
      </c>
      <c r="O879" s="16">
        <v>2025</v>
      </c>
      <c r="P879" s="72" t="s">
        <v>1020</v>
      </c>
      <c r="Q879" s="72" t="s">
        <v>1195</v>
      </c>
      <c r="R879" s="17">
        <f t="shared" si="44"/>
        <v>2028</v>
      </c>
      <c r="S879" s="16" t="s">
        <v>63</v>
      </c>
      <c r="T879" s="16"/>
      <c r="U879" s="17">
        <f t="shared" si="46"/>
        <v>2028</v>
      </c>
      <c r="V879" s="399"/>
      <c r="W879" s="399"/>
      <c r="X879" s="399"/>
      <c r="Y879" s="399"/>
    </row>
    <row r="880" spans="1:25" s="2" customFormat="1" ht="30.2" customHeight="1" x14ac:dyDescent="0.2">
      <c r="A880" s="348"/>
      <c r="B880" s="348"/>
      <c r="C880" s="338"/>
      <c r="D880" s="338" t="s">
        <v>1254</v>
      </c>
      <c r="E880" s="338"/>
      <c r="F880" s="54" t="s">
        <v>39</v>
      </c>
      <c r="G880" s="338">
        <v>0.6</v>
      </c>
      <c r="H880" s="338">
        <v>0.16</v>
      </c>
      <c r="I880" s="427" t="s">
        <v>1253</v>
      </c>
      <c r="J880" s="54">
        <v>35.5</v>
      </c>
      <c r="K880" s="134">
        <v>273</v>
      </c>
      <c r="L880" s="135" t="s">
        <v>1240</v>
      </c>
      <c r="M880" s="62">
        <v>2016</v>
      </c>
      <c r="N880" s="16">
        <v>2023</v>
      </c>
      <c r="O880" s="16">
        <v>2025</v>
      </c>
      <c r="P880" s="72" t="s">
        <v>1020</v>
      </c>
      <c r="Q880" s="72" t="s">
        <v>1195</v>
      </c>
      <c r="R880" s="17">
        <f t="shared" si="44"/>
        <v>2028</v>
      </c>
      <c r="S880" s="16" t="s">
        <v>63</v>
      </c>
      <c r="T880" s="16"/>
      <c r="U880" s="17">
        <f t="shared" si="46"/>
        <v>2028</v>
      </c>
      <c r="V880" s="399"/>
      <c r="W880" s="399"/>
      <c r="X880" s="399"/>
      <c r="Y880" s="399"/>
    </row>
    <row r="881" spans="1:25" s="2" customFormat="1" ht="30.2" customHeight="1" x14ac:dyDescent="0.2">
      <c r="A881" s="348"/>
      <c r="B881" s="348"/>
      <c r="C881" s="338"/>
      <c r="D881" s="338"/>
      <c r="E881" s="338"/>
      <c r="F881" s="54" t="s">
        <v>39</v>
      </c>
      <c r="G881" s="338"/>
      <c r="H881" s="338"/>
      <c r="I881" s="427"/>
      <c r="J881" s="54">
        <v>0.9</v>
      </c>
      <c r="K881" s="134">
        <v>219.1</v>
      </c>
      <c r="L881" s="135" t="s">
        <v>1241</v>
      </c>
      <c r="M881" s="62">
        <v>2016</v>
      </c>
      <c r="N881" s="16">
        <v>2023</v>
      </c>
      <c r="O881" s="16">
        <v>2025</v>
      </c>
      <c r="P881" s="72" t="s">
        <v>1020</v>
      </c>
      <c r="Q881" s="72" t="s">
        <v>1195</v>
      </c>
      <c r="R881" s="17">
        <f t="shared" si="44"/>
        <v>2028</v>
      </c>
      <c r="S881" s="16" t="s">
        <v>63</v>
      </c>
      <c r="T881" s="16"/>
      <c r="U881" s="17">
        <f t="shared" si="46"/>
        <v>2028</v>
      </c>
      <c r="V881" s="399"/>
      <c r="W881" s="399"/>
      <c r="X881" s="399"/>
      <c r="Y881" s="399"/>
    </row>
    <row r="882" spans="1:25" s="2" customFormat="1" ht="30.2" customHeight="1" x14ac:dyDescent="0.2">
      <c r="A882" s="348"/>
      <c r="B882" s="348"/>
      <c r="C882" s="338"/>
      <c r="D882" s="338"/>
      <c r="E882" s="338"/>
      <c r="F882" s="54" t="s">
        <v>39</v>
      </c>
      <c r="G882" s="338"/>
      <c r="H882" s="338"/>
      <c r="I882" s="427"/>
      <c r="J882" s="54">
        <v>0.5</v>
      </c>
      <c r="K882" s="134">
        <v>60.3</v>
      </c>
      <c r="L882" s="135" t="s">
        <v>1208</v>
      </c>
      <c r="M882" s="62">
        <v>2016</v>
      </c>
      <c r="N882" s="16">
        <v>2023</v>
      </c>
      <c r="O882" s="16">
        <v>2025</v>
      </c>
      <c r="P882" s="72" t="s">
        <v>1020</v>
      </c>
      <c r="Q882" s="72" t="s">
        <v>1195</v>
      </c>
      <c r="R882" s="17">
        <f t="shared" si="44"/>
        <v>2028</v>
      </c>
      <c r="S882" s="16" t="s">
        <v>63</v>
      </c>
      <c r="T882" s="16"/>
      <c r="U882" s="17">
        <f t="shared" si="46"/>
        <v>2028</v>
      </c>
      <c r="V882" s="399"/>
      <c r="W882" s="399"/>
      <c r="X882" s="399"/>
      <c r="Y882" s="399"/>
    </row>
    <row r="883" spans="1:25" s="2" customFormat="1" ht="30.2" customHeight="1" x14ac:dyDescent="0.2">
      <c r="A883" s="348"/>
      <c r="B883" s="348"/>
      <c r="C883" s="338"/>
      <c r="D883" s="338"/>
      <c r="E883" s="338"/>
      <c r="F883" s="54" t="s">
        <v>39</v>
      </c>
      <c r="G883" s="338"/>
      <c r="H883" s="338"/>
      <c r="I883" s="427"/>
      <c r="J883" s="54">
        <v>0.2</v>
      </c>
      <c r="K883" s="134">
        <v>21.3</v>
      </c>
      <c r="L883" s="135" t="s">
        <v>1246</v>
      </c>
      <c r="M883" s="62">
        <v>2016</v>
      </c>
      <c r="N883" s="16">
        <v>2023</v>
      </c>
      <c r="O883" s="16">
        <v>2025</v>
      </c>
      <c r="P883" s="72" t="s">
        <v>1020</v>
      </c>
      <c r="Q883" s="72" t="s">
        <v>1195</v>
      </c>
      <c r="R883" s="17">
        <f t="shared" si="44"/>
        <v>2028</v>
      </c>
      <c r="S883" s="16" t="s">
        <v>63</v>
      </c>
      <c r="T883" s="16"/>
      <c r="U883" s="17">
        <f t="shared" si="46"/>
        <v>2028</v>
      </c>
      <c r="V883" s="399"/>
      <c r="W883" s="399"/>
      <c r="X883" s="399"/>
      <c r="Y883" s="399"/>
    </row>
    <row r="884" spans="1:25" s="2" customFormat="1" ht="30.2" customHeight="1" x14ac:dyDescent="0.2">
      <c r="A884" s="348"/>
      <c r="B884" s="348"/>
      <c r="C884" s="338"/>
      <c r="D884" s="54" t="s">
        <v>1255</v>
      </c>
      <c r="E884" s="338"/>
      <c r="F884" s="54" t="s">
        <v>39</v>
      </c>
      <c r="G884" s="54">
        <v>0.6</v>
      </c>
      <c r="H884" s="54">
        <v>0.16</v>
      </c>
      <c r="I884" s="135" t="s">
        <v>1253</v>
      </c>
      <c r="J884" s="54">
        <v>0.2</v>
      </c>
      <c r="K884" s="134">
        <v>114.3</v>
      </c>
      <c r="L884" s="135" t="s">
        <v>1183</v>
      </c>
      <c r="M884" s="62">
        <v>2016</v>
      </c>
      <c r="N884" s="16">
        <v>2023</v>
      </c>
      <c r="O884" s="16">
        <v>2025</v>
      </c>
      <c r="P884" s="72" t="s">
        <v>1020</v>
      </c>
      <c r="Q884" s="72" t="s">
        <v>1195</v>
      </c>
      <c r="R884" s="17">
        <f t="shared" si="44"/>
        <v>2028</v>
      </c>
      <c r="S884" s="16" t="s">
        <v>63</v>
      </c>
      <c r="T884" s="16"/>
      <c r="U884" s="17">
        <f t="shared" si="46"/>
        <v>2028</v>
      </c>
      <c r="V884" s="399"/>
      <c r="W884" s="399"/>
      <c r="X884" s="399"/>
      <c r="Y884" s="399"/>
    </row>
    <row r="885" spans="1:25" s="2" customFormat="1" ht="30.2" customHeight="1" x14ac:dyDescent="0.2">
      <c r="A885" s="348"/>
      <c r="B885" s="348"/>
      <c r="C885" s="338"/>
      <c r="D885" s="338" t="s">
        <v>1256</v>
      </c>
      <c r="E885" s="338"/>
      <c r="F885" s="54" t="s">
        <v>39</v>
      </c>
      <c r="G885" s="338">
        <v>0.6</v>
      </c>
      <c r="H885" s="338">
        <v>0.16</v>
      </c>
      <c r="I885" s="427" t="s">
        <v>1253</v>
      </c>
      <c r="J885" s="54">
        <v>3</v>
      </c>
      <c r="K885" s="134">
        <v>60.3</v>
      </c>
      <c r="L885" s="135" t="s">
        <v>1208</v>
      </c>
      <c r="M885" s="62">
        <v>2016</v>
      </c>
      <c r="N885" s="16">
        <v>2023</v>
      </c>
      <c r="O885" s="16">
        <v>2025</v>
      </c>
      <c r="P885" s="72" t="s">
        <v>1020</v>
      </c>
      <c r="Q885" s="72" t="s">
        <v>1195</v>
      </c>
      <c r="R885" s="17">
        <f t="shared" si="44"/>
        <v>2028</v>
      </c>
      <c r="S885" s="16" t="s">
        <v>63</v>
      </c>
      <c r="T885" s="16"/>
      <c r="U885" s="17">
        <f t="shared" si="46"/>
        <v>2028</v>
      </c>
      <c r="V885" s="399"/>
      <c r="W885" s="399"/>
      <c r="X885" s="399"/>
      <c r="Y885" s="399"/>
    </row>
    <row r="886" spans="1:25" s="2" customFormat="1" ht="30.2" customHeight="1" x14ac:dyDescent="0.2">
      <c r="A886" s="348"/>
      <c r="B886" s="348"/>
      <c r="C886" s="338"/>
      <c r="D886" s="338"/>
      <c r="E886" s="338"/>
      <c r="F886" s="54" t="s">
        <v>39</v>
      </c>
      <c r="G886" s="338"/>
      <c r="H886" s="338"/>
      <c r="I886" s="427"/>
      <c r="J886" s="54">
        <v>0.3</v>
      </c>
      <c r="K886" s="134">
        <v>21.3</v>
      </c>
      <c r="L886" s="135" t="s">
        <v>1246</v>
      </c>
      <c r="M886" s="62">
        <v>2016</v>
      </c>
      <c r="N886" s="16">
        <v>2023</v>
      </c>
      <c r="O886" s="16">
        <v>2025</v>
      </c>
      <c r="P886" s="72" t="s">
        <v>1020</v>
      </c>
      <c r="Q886" s="72" t="s">
        <v>1195</v>
      </c>
      <c r="R886" s="17">
        <f t="shared" si="44"/>
        <v>2028</v>
      </c>
      <c r="S886" s="16" t="s">
        <v>63</v>
      </c>
      <c r="T886" s="16"/>
      <c r="U886" s="17">
        <f t="shared" si="46"/>
        <v>2028</v>
      </c>
      <c r="V886" s="399"/>
      <c r="W886" s="399"/>
      <c r="X886" s="399"/>
      <c r="Y886" s="399"/>
    </row>
    <row r="887" spans="1:25" s="2" customFormat="1" ht="30.2" customHeight="1" x14ac:dyDescent="0.2">
      <c r="A887" s="348"/>
      <c r="B887" s="348"/>
      <c r="C887" s="338"/>
      <c r="D887" s="338" t="s">
        <v>1257</v>
      </c>
      <c r="E887" s="338"/>
      <c r="F887" s="54" t="s">
        <v>39</v>
      </c>
      <c r="G887" s="338">
        <v>0.56000000000000005</v>
      </c>
      <c r="H887" s="338">
        <v>0.16</v>
      </c>
      <c r="I887" s="427" t="s">
        <v>1185</v>
      </c>
      <c r="J887" s="54">
        <v>26.9</v>
      </c>
      <c r="K887" s="134">
        <v>219.1</v>
      </c>
      <c r="L887" s="135" t="s">
        <v>1241</v>
      </c>
      <c r="M887" s="62">
        <v>2016</v>
      </c>
      <c r="N887" s="16">
        <v>2023</v>
      </c>
      <c r="O887" s="16">
        <v>2025</v>
      </c>
      <c r="P887" s="72" t="s">
        <v>1020</v>
      </c>
      <c r="Q887" s="72" t="s">
        <v>1195</v>
      </c>
      <c r="R887" s="17">
        <f t="shared" si="44"/>
        <v>2028</v>
      </c>
      <c r="S887" s="16" t="s">
        <v>63</v>
      </c>
      <c r="T887" s="16"/>
      <c r="U887" s="17">
        <f t="shared" si="46"/>
        <v>2028</v>
      </c>
      <c r="V887" s="399"/>
      <c r="W887" s="399"/>
      <c r="X887" s="399"/>
      <c r="Y887" s="399"/>
    </row>
    <row r="888" spans="1:25" s="2" customFormat="1" ht="30.2" customHeight="1" x14ac:dyDescent="0.2">
      <c r="A888" s="348"/>
      <c r="B888" s="348"/>
      <c r="C888" s="338"/>
      <c r="D888" s="338"/>
      <c r="E888" s="338"/>
      <c r="F888" s="54" t="s">
        <v>39</v>
      </c>
      <c r="G888" s="338"/>
      <c r="H888" s="338"/>
      <c r="I888" s="427"/>
      <c r="J888" s="54">
        <v>1.6</v>
      </c>
      <c r="K888" s="134">
        <v>168.3</v>
      </c>
      <c r="L888" s="135" t="s">
        <v>1212</v>
      </c>
      <c r="M888" s="62">
        <v>2016</v>
      </c>
      <c r="N888" s="16">
        <v>2023</v>
      </c>
      <c r="O888" s="16">
        <v>2025</v>
      </c>
      <c r="P888" s="72" t="s">
        <v>1020</v>
      </c>
      <c r="Q888" s="72" t="s">
        <v>1195</v>
      </c>
      <c r="R888" s="17">
        <f t="shared" si="44"/>
        <v>2028</v>
      </c>
      <c r="S888" s="16" t="s">
        <v>63</v>
      </c>
      <c r="T888" s="16"/>
      <c r="U888" s="17">
        <f t="shared" si="46"/>
        <v>2028</v>
      </c>
      <c r="V888" s="399"/>
      <c r="W888" s="399"/>
      <c r="X888" s="399"/>
      <c r="Y888" s="399"/>
    </row>
    <row r="889" spans="1:25" s="2" customFormat="1" ht="30.2" customHeight="1" x14ac:dyDescent="0.2">
      <c r="A889" s="348"/>
      <c r="B889" s="348"/>
      <c r="C889" s="338"/>
      <c r="D889" s="338"/>
      <c r="E889" s="338"/>
      <c r="F889" s="54" t="s">
        <v>39</v>
      </c>
      <c r="G889" s="338"/>
      <c r="H889" s="338"/>
      <c r="I889" s="427"/>
      <c r="J889" s="54">
        <v>1</v>
      </c>
      <c r="K889" s="134">
        <v>60.3</v>
      </c>
      <c r="L889" s="135" t="s">
        <v>1208</v>
      </c>
      <c r="M889" s="62">
        <v>2016</v>
      </c>
      <c r="N889" s="16">
        <v>2023</v>
      </c>
      <c r="O889" s="16">
        <v>2025</v>
      </c>
      <c r="P889" s="72" t="s">
        <v>1020</v>
      </c>
      <c r="Q889" s="72" t="s">
        <v>1195</v>
      </c>
      <c r="R889" s="17">
        <f t="shared" si="44"/>
        <v>2028</v>
      </c>
      <c r="S889" s="16" t="s">
        <v>63</v>
      </c>
      <c r="T889" s="16"/>
      <c r="U889" s="17">
        <f t="shared" si="46"/>
        <v>2028</v>
      </c>
      <c r="V889" s="399"/>
      <c r="W889" s="399"/>
      <c r="X889" s="399"/>
      <c r="Y889" s="399"/>
    </row>
    <row r="890" spans="1:25" s="2" customFormat="1" ht="30.2" customHeight="1" x14ac:dyDescent="0.2">
      <c r="A890" s="348"/>
      <c r="B890" s="348"/>
      <c r="C890" s="338"/>
      <c r="D890" s="338" t="s">
        <v>1258</v>
      </c>
      <c r="E890" s="338"/>
      <c r="F890" s="54" t="s">
        <v>39</v>
      </c>
      <c r="G890" s="338">
        <v>0.56000000000000005</v>
      </c>
      <c r="H890" s="338">
        <v>0.16</v>
      </c>
      <c r="I890" s="427" t="s">
        <v>1185</v>
      </c>
      <c r="J890" s="54">
        <v>0.3</v>
      </c>
      <c r="K890" s="134">
        <v>60.3</v>
      </c>
      <c r="L890" s="135" t="s">
        <v>1208</v>
      </c>
      <c r="M890" s="62">
        <v>2016</v>
      </c>
      <c r="N890" s="16">
        <v>2023</v>
      </c>
      <c r="O890" s="16">
        <v>2025</v>
      </c>
      <c r="P890" s="72" t="s">
        <v>1020</v>
      </c>
      <c r="Q890" s="72" t="s">
        <v>1195</v>
      </c>
      <c r="R890" s="17">
        <f t="shared" si="44"/>
        <v>2028</v>
      </c>
      <c r="S890" s="16" t="s">
        <v>63</v>
      </c>
      <c r="T890" s="16"/>
      <c r="U890" s="17">
        <f t="shared" si="46"/>
        <v>2028</v>
      </c>
      <c r="V890" s="399"/>
      <c r="W890" s="399"/>
      <c r="X890" s="399"/>
      <c r="Y890" s="399"/>
    </row>
    <row r="891" spans="1:25" s="2" customFormat="1" ht="30.2" customHeight="1" x14ac:dyDescent="0.2">
      <c r="A891" s="348"/>
      <c r="B891" s="348"/>
      <c r="C891" s="338"/>
      <c r="D891" s="338"/>
      <c r="E891" s="338"/>
      <c r="F891" s="54" t="s">
        <v>39</v>
      </c>
      <c r="G891" s="338"/>
      <c r="H891" s="338"/>
      <c r="I891" s="427"/>
      <c r="J891" s="54">
        <v>0.2</v>
      </c>
      <c r="K891" s="134">
        <v>33.4</v>
      </c>
      <c r="L891" s="135" t="s">
        <v>1233</v>
      </c>
      <c r="M891" s="62">
        <v>2016</v>
      </c>
      <c r="N891" s="16">
        <v>2023</v>
      </c>
      <c r="O891" s="16">
        <v>2025</v>
      </c>
      <c r="P891" s="72" t="s">
        <v>1020</v>
      </c>
      <c r="Q891" s="72" t="s">
        <v>1195</v>
      </c>
      <c r="R891" s="17">
        <f t="shared" si="44"/>
        <v>2028</v>
      </c>
      <c r="S891" s="16" t="s">
        <v>63</v>
      </c>
      <c r="T891" s="16"/>
      <c r="U891" s="17">
        <f t="shared" si="46"/>
        <v>2028</v>
      </c>
      <c r="V891" s="399"/>
      <c r="W891" s="399"/>
      <c r="X891" s="399"/>
      <c r="Y891" s="399"/>
    </row>
    <row r="892" spans="1:25" s="2" customFormat="1" ht="30.2" customHeight="1" x14ac:dyDescent="0.2">
      <c r="A892" s="348">
        <v>93</v>
      </c>
      <c r="B892" s="348" t="s">
        <v>1259</v>
      </c>
      <c r="C892" s="338" t="s">
        <v>1260</v>
      </c>
      <c r="D892" s="338" t="s">
        <v>1261</v>
      </c>
      <c r="E892" s="338" t="s">
        <v>1262</v>
      </c>
      <c r="F892" s="54" t="s">
        <v>39</v>
      </c>
      <c r="G892" s="338">
        <v>0.64</v>
      </c>
      <c r="H892" s="338">
        <v>0.16</v>
      </c>
      <c r="I892" s="427" t="s">
        <v>1185</v>
      </c>
      <c r="J892" s="54">
        <v>13.1</v>
      </c>
      <c r="K892" s="134">
        <v>219</v>
      </c>
      <c r="L892" s="135" t="s">
        <v>213</v>
      </c>
      <c r="M892" s="62">
        <v>2016</v>
      </c>
      <c r="N892" s="16">
        <v>2024</v>
      </c>
      <c r="O892" s="16">
        <v>2025</v>
      </c>
      <c r="P892" s="72" t="s">
        <v>252</v>
      </c>
      <c r="Q892" s="72" t="s">
        <v>1263</v>
      </c>
      <c r="R892" s="17">
        <f t="shared" si="44"/>
        <v>2036</v>
      </c>
      <c r="S892" s="16" t="s">
        <v>63</v>
      </c>
      <c r="T892" s="16"/>
      <c r="U892" s="17">
        <f t="shared" si="46"/>
        <v>2036</v>
      </c>
      <c r="V892" s="399">
        <v>5</v>
      </c>
      <c r="W892" s="399">
        <v>8</v>
      </c>
      <c r="X892" s="399">
        <v>13</v>
      </c>
      <c r="Y892" s="399" t="s">
        <v>7003</v>
      </c>
    </row>
    <row r="893" spans="1:25" s="2" customFormat="1" ht="30.2" customHeight="1" x14ac:dyDescent="0.2">
      <c r="A893" s="348"/>
      <c r="B893" s="348"/>
      <c r="C893" s="338"/>
      <c r="D893" s="338"/>
      <c r="E893" s="338"/>
      <c r="F893" s="54" t="s">
        <v>39</v>
      </c>
      <c r="G893" s="338"/>
      <c r="H893" s="338"/>
      <c r="I893" s="427"/>
      <c r="J893" s="54">
        <v>3.1</v>
      </c>
      <c r="K893" s="134">
        <v>108</v>
      </c>
      <c r="L893" s="135" t="s">
        <v>314</v>
      </c>
      <c r="M893" s="62">
        <v>2016</v>
      </c>
      <c r="N893" s="16">
        <v>2024</v>
      </c>
      <c r="O893" s="16">
        <v>2025</v>
      </c>
      <c r="P893" s="72" t="s">
        <v>252</v>
      </c>
      <c r="Q893" s="72" t="s">
        <v>1263</v>
      </c>
      <c r="R893" s="17">
        <f t="shared" si="44"/>
        <v>2036</v>
      </c>
      <c r="S893" s="16" t="s">
        <v>63</v>
      </c>
      <c r="T893" s="16"/>
      <c r="U893" s="17">
        <f t="shared" si="46"/>
        <v>2036</v>
      </c>
      <c r="V893" s="399"/>
      <c r="W893" s="399"/>
      <c r="X893" s="399"/>
      <c r="Y893" s="399"/>
    </row>
    <row r="894" spans="1:25" s="2" customFormat="1" ht="30.2" customHeight="1" x14ac:dyDescent="0.2">
      <c r="A894" s="348"/>
      <c r="B894" s="348"/>
      <c r="C894" s="338"/>
      <c r="D894" s="338"/>
      <c r="E894" s="338"/>
      <c r="F894" s="54" t="s">
        <v>39</v>
      </c>
      <c r="G894" s="338"/>
      <c r="H894" s="338"/>
      <c r="I894" s="427"/>
      <c r="J894" s="54">
        <v>16.899999999999999</v>
      </c>
      <c r="K894" s="134">
        <v>57</v>
      </c>
      <c r="L894" s="135" t="s">
        <v>314</v>
      </c>
      <c r="M894" s="62">
        <v>2016</v>
      </c>
      <c r="N894" s="16">
        <v>2024</v>
      </c>
      <c r="O894" s="16">
        <v>2025</v>
      </c>
      <c r="P894" s="72" t="s">
        <v>252</v>
      </c>
      <c r="Q894" s="72" t="s">
        <v>1263</v>
      </c>
      <c r="R894" s="17">
        <f t="shared" si="44"/>
        <v>2036</v>
      </c>
      <c r="S894" s="16" t="s">
        <v>63</v>
      </c>
      <c r="T894" s="16"/>
      <c r="U894" s="17">
        <f t="shared" si="46"/>
        <v>2036</v>
      </c>
      <c r="V894" s="399"/>
      <c r="W894" s="399"/>
      <c r="X894" s="399"/>
      <c r="Y894" s="399"/>
    </row>
    <row r="895" spans="1:25" s="2" customFormat="1" ht="30.2" customHeight="1" x14ac:dyDescent="0.2">
      <c r="A895" s="348"/>
      <c r="B895" s="348"/>
      <c r="C895" s="338"/>
      <c r="D895" s="338"/>
      <c r="E895" s="338"/>
      <c r="F895" s="54" t="s">
        <v>39</v>
      </c>
      <c r="G895" s="338"/>
      <c r="H895" s="338"/>
      <c r="I895" s="427"/>
      <c r="J895" s="54">
        <v>0.5</v>
      </c>
      <c r="K895" s="134">
        <v>32</v>
      </c>
      <c r="L895" s="135" t="s">
        <v>1264</v>
      </c>
      <c r="M895" s="62">
        <v>2016</v>
      </c>
      <c r="N895" s="16">
        <v>2024</v>
      </c>
      <c r="O895" s="16">
        <v>2025</v>
      </c>
      <c r="P895" s="72" t="s">
        <v>252</v>
      </c>
      <c r="Q895" s="72" t="s">
        <v>1263</v>
      </c>
      <c r="R895" s="17">
        <f t="shared" si="44"/>
        <v>2036</v>
      </c>
      <c r="S895" s="16" t="s">
        <v>63</v>
      </c>
      <c r="T895" s="16"/>
      <c r="U895" s="17">
        <f t="shared" si="46"/>
        <v>2036</v>
      </c>
      <c r="V895" s="399"/>
      <c r="W895" s="399"/>
      <c r="X895" s="399"/>
      <c r="Y895" s="399"/>
    </row>
    <row r="896" spans="1:25" s="2" customFormat="1" ht="30.2" customHeight="1" x14ac:dyDescent="0.2">
      <c r="A896" s="348"/>
      <c r="B896" s="348"/>
      <c r="C896" s="338"/>
      <c r="D896" s="54" t="s">
        <v>1265</v>
      </c>
      <c r="E896" s="338"/>
      <c r="F896" s="54" t="s">
        <v>39</v>
      </c>
      <c r="G896" s="54">
        <v>0.64</v>
      </c>
      <c r="H896" s="54">
        <v>0.16</v>
      </c>
      <c r="I896" s="135" t="s">
        <v>1185</v>
      </c>
      <c r="J896" s="54">
        <v>0.1</v>
      </c>
      <c r="K896" s="134">
        <v>57</v>
      </c>
      <c r="L896" s="135" t="s">
        <v>314</v>
      </c>
      <c r="M896" s="62">
        <v>2016</v>
      </c>
      <c r="N896" s="16">
        <v>2024</v>
      </c>
      <c r="O896" s="16">
        <v>2025</v>
      </c>
      <c r="P896" s="72" t="s">
        <v>252</v>
      </c>
      <c r="Q896" s="72" t="s">
        <v>1263</v>
      </c>
      <c r="R896" s="17">
        <f t="shared" si="44"/>
        <v>2036</v>
      </c>
      <c r="S896" s="16" t="s">
        <v>63</v>
      </c>
      <c r="T896" s="16"/>
      <c r="U896" s="17">
        <f t="shared" si="46"/>
        <v>2036</v>
      </c>
      <c r="V896" s="399"/>
      <c r="W896" s="399"/>
      <c r="X896" s="399"/>
      <c r="Y896" s="399"/>
    </row>
    <row r="897" spans="1:25" s="2" customFormat="1" ht="30.2" customHeight="1" x14ac:dyDescent="0.2">
      <c r="A897" s="348"/>
      <c r="B897" s="348"/>
      <c r="C897" s="338"/>
      <c r="D897" s="54" t="s">
        <v>1266</v>
      </c>
      <c r="E897" s="338"/>
      <c r="F897" s="54" t="s">
        <v>39</v>
      </c>
      <c r="G897" s="54">
        <v>0.64</v>
      </c>
      <c r="H897" s="54">
        <v>0.16</v>
      </c>
      <c r="I897" s="135" t="s">
        <v>1185</v>
      </c>
      <c r="J897" s="54">
        <v>7.9</v>
      </c>
      <c r="K897" s="134">
        <v>219</v>
      </c>
      <c r="L897" s="135" t="s">
        <v>213</v>
      </c>
      <c r="M897" s="62">
        <v>2016</v>
      </c>
      <c r="N897" s="16">
        <v>2024</v>
      </c>
      <c r="O897" s="16">
        <v>2025</v>
      </c>
      <c r="P897" s="72" t="s">
        <v>252</v>
      </c>
      <c r="Q897" s="72" t="s">
        <v>1263</v>
      </c>
      <c r="R897" s="17">
        <f t="shared" si="44"/>
        <v>2036</v>
      </c>
      <c r="S897" s="16" t="s">
        <v>63</v>
      </c>
      <c r="T897" s="16"/>
      <c r="U897" s="17">
        <f t="shared" si="46"/>
        <v>2036</v>
      </c>
      <c r="V897" s="399"/>
      <c r="W897" s="399"/>
      <c r="X897" s="399"/>
      <c r="Y897" s="399"/>
    </row>
    <row r="898" spans="1:25" s="2" customFormat="1" ht="30.2" customHeight="1" x14ac:dyDescent="0.2">
      <c r="A898" s="348"/>
      <c r="B898" s="348"/>
      <c r="C898" s="338"/>
      <c r="D898" s="338" t="s">
        <v>1267</v>
      </c>
      <c r="E898" s="338"/>
      <c r="F898" s="54" t="s">
        <v>39</v>
      </c>
      <c r="G898" s="338">
        <v>0.64</v>
      </c>
      <c r="H898" s="338">
        <v>0.16</v>
      </c>
      <c r="I898" s="427" t="s">
        <v>1185</v>
      </c>
      <c r="J898" s="54">
        <v>9.1</v>
      </c>
      <c r="K898" s="134">
        <v>219</v>
      </c>
      <c r="L898" s="135" t="s">
        <v>213</v>
      </c>
      <c r="M898" s="62">
        <v>2016</v>
      </c>
      <c r="N898" s="16">
        <v>2024</v>
      </c>
      <c r="O898" s="16">
        <v>2025</v>
      </c>
      <c r="P898" s="72" t="s">
        <v>252</v>
      </c>
      <c r="Q898" s="72" t="s">
        <v>1263</v>
      </c>
      <c r="R898" s="17">
        <f t="shared" si="44"/>
        <v>2036</v>
      </c>
      <c r="S898" s="16" t="s">
        <v>63</v>
      </c>
      <c r="T898" s="16"/>
      <c r="U898" s="17">
        <f t="shared" si="46"/>
        <v>2036</v>
      </c>
      <c r="V898" s="399"/>
      <c r="W898" s="399"/>
      <c r="X898" s="399"/>
      <c r="Y898" s="399"/>
    </row>
    <row r="899" spans="1:25" s="2" customFormat="1" ht="30.2" customHeight="1" x14ac:dyDescent="0.2">
      <c r="A899" s="348"/>
      <c r="B899" s="348"/>
      <c r="C899" s="338"/>
      <c r="D899" s="338"/>
      <c r="E899" s="338"/>
      <c r="F899" s="54" t="s">
        <v>39</v>
      </c>
      <c r="G899" s="338"/>
      <c r="H899" s="338"/>
      <c r="I899" s="427"/>
      <c r="J899" s="54">
        <v>0.4</v>
      </c>
      <c r="K899" s="134">
        <v>32</v>
      </c>
      <c r="L899" s="135" t="s">
        <v>1264</v>
      </c>
      <c r="M899" s="62">
        <v>2016</v>
      </c>
      <c r="N899" s="16">
        <v>2024</v>
      </c>
      <c r="O899" s="16">
        <v>2025</v>
      </c>
      <c r="P899" s="72" t="s">
        <v>252</v>
      </c>
      <c r="Q899" s="72" t="s">
        <v>1263</v>
      </c>
      <c r="R899" s="17">
        <f t="shared" si="44"/>
        <v>2036</v>
      </c>
      <c r="S899" s="16" t="s">
        <v>63</v>
      </c>
      <c r="T899" s="16"/>
      <c r="U899" s="17">
        <f t="shared" si="46"/>
        <v>2036</v>
      </c>
      <c r="V899" s="399"/>
      <c r="W899" s="399"/>
      <c r="X899" s="399"/>
      <c r="Y899" s="399"/>
    </row>
    <row r="900" spans="1:25" s="2" customFormat="1" ht="30.2" customHeight="1" x14ac:dyDescent="0.2">
      <c r="A900" s="348"/>
      <c r="B900" s="348"/>
      <c r="C900" s="338"/>
      <c r="D900" s="54" t="s">
        <v>1268</v>
      </c>
      <c r="E900" s="338"/>
      <c r="F900" s="54" t="s">
        <v>39</v>
      </c>
      <c r="G900" s="54">
        <v>0.64</v>
      </c>
      <c r="H900" s="54">
        <v>0.16</v>
      </c>
      <c r="I900" s="135" t="s">
        <v>1185</v>
      </c>
      <c r="J900" s="54">
        <v>29</v>
      </c>
      <c r="K900" s="134">
        <v>219</v>
      </c>
      <c r="L900" s="135" t="s">
        <v>213</v>
      </c>
      <c r="M900" s="62">
        <v>2016</v>
      </c>
      <c r="N900" s="16">
        <v>2024</v>
      </c>
      <c r="O900" s="16">
        <v>2025</v>
      </c>
      <c r="P900" s="72" t="s">
        <v>252</v>
      </c>
      <c r="Q900" s="72" t="s">
        <v>1263</v>
      </c>
      <c r="R900" s="17">
        <f t="shared" si="44"/>
        <v>2036</v>
      </c>
      <c r="S900" s="16" t="s">
        <v>63</v>
      </c>
      <c r="T900" s="16"/>
      <c r="U900" s="17">
        <f t="shared" si="46"/>
        <v>2036</v>
      </c>
      <c r="V900" s="399"/>
      <c r="W900" s="399"/>
      <c r="X900" s="399"/>
      <c r="Y900" s="399"/>
    </row>
    <row r="901" spans="1:25" s="2" customFormat="1" ht="30.2" customHeight="1" x14ac:dyDescent="0.2">
      <c r="A901" s="348"/>
      <c r="B901" s="348"/>
      <c r="C901" s="338"/>
      <c r="D901" s="338" t="s">
        <v>1269</v>
      </c>
      <c r="E901" s="338"/>
      <c r="F901" s="54" t="s">
        <v>39</v>
      </c>
      <c r="G901" s="338">
        <v>0.64</v>
      </c>
      <c r="H901" s="338">
        <v>0.16</v>
      </c>
      <c r="I901" s="427" t="s">
        <v>1185</v>
      </c>
      <c r="J901" s="54">
        <v>1.2</v>
      </c>
      <c r="K901" s="134">
        <v>57</v>
      </c>
      <c r="L901" s="135" t="s">
        <v>314</v>
      </c>
      <c r="M901" s="62">
        <v>2016</v>
      </c>
      <c r="N901" s="16">
        <v>2024</v>
      </c>
      <c r="O901" s="16">
        <v>2025</v>
      </c>
      <c r="P901" s="72" t="s">
        <v>252</v>
      </c>
      <c r="Q901" s="72" t="s">
        <v>1263</v>
      </c>
      <c r="R901" s="17">
        <f t="shared" si="44"/>
        <v>2036</v>
      </c>
      <c r="S901" s="16" t="s">
        <v>63</v>
      </c>
      <c r="T901" s="16"/>
      <c r="U901" s="17">
        <f t="shared" si="46"/>
        <v>2036</v>
      </c>
      <c r="V901" s="399"/>
      <c r="W901" s="399"/>
      <c r="X901" s="399"/>
      <c r="Y901" s="399"/>
    </row>
    <row r="902" spans="1:25" s="2" customFormat="1" ht="30.2" customHeight="1" x14ac:dyDescent="0.2">
      <c r="A902" s="348"/>
      <c r="B902" s="348"/>
      <c r="C902" s="338"/>
      <c r="D902" s="338"/>
      <c r="E902" s="338"/>
      <c r="F902" s="54" t="s">
        <v>39</v>
      </c>
      <c r="G902" s="338"/>
      <c r="H902" s="338"/>
      <c r="I902" s="427"/>
      <c r="J902" s="54">
        <v>0.3</v>
      </c>
      <c r="K902" s="134">
        <v>18</v>
      </c>
      <c r="L902" s="135" t="s">
        <v>1264</v>
      </c>
      <c r="M902" s="62">
        <v>2016</v>
      </c>
      <c r="N902" s="16">
        <v>2024</v>
      </c>
      <c r="O902" s="16">
        <v>2025</v>
      </c>
      <c r="P902" s="72" t="s">
        <v>252</v>
      </c>
      <c r="Q902" s="72" t="s">
        <v>1263</v>
      </c>
      <c r="R902" s="17">
        <f t="shared" si="44"/>
        <v>2036</v>
      </c>
      <c r="S902" s="16" t="s">
        <v>63</v>
      </c>
      <c r="T902" s="16"/>
      <c r="U902" s="17">
        <f t="shared" si="46"/>
        <v>2036</v>
      </c>
      <c r="V902" s="399"/>
      <c r="W902" s="399"/>
      <c r="X902" s="399"/>
      <c r="Y902" s="399"/>
    </row>
    <row r="903" spans="1:25" s="2" customFormat="1" ht="30.2" customHeight="1" x14ac:dyDescent="0.2">
      <c r="A903" s="348"/>
      <c r="B903" s="348"/>
      <c r="C903" s="338"/>
      <c r="D903" s="54" t="s">
        <v>1270</v>
      </c>
      <c r="E903" s="338"/>
      <c r="F903" s="54" t="s">
        <v>39</v>
      </c>
      <c r="G903" s="54">
        <v>0.64</v>
      </c>
      <c r="H903" s="54">
        <v>0.16</v>
      </c>
      <c r="I903" s="135" t="s">
        <v>1185</v>
      </c>
      <c r="J903" s="54">
        <v>1.4</v>
      </c>
      <c r="K903" s="134">
        <v>57</v>
      </c>
      <c r="L903" s="135" t="s">
        <v>314</v>
      </c>
      <c r="M903" s="62">
        <v>2016</v>
      </c>
      <c r="N903" s="16">
        <v>2024</v>
      </c>
      <c r="O903" s="16">
        <v>2025</v>
      </c>
      <c r="P903" s="72" t="s">
        <v>252</v>
      </c>
      <c r="Q903" s="72" t="s">
        <v>1263</v>
      </c>
      <c r="R903" s="17">
        <f t="shared" si="44"/>
        <v>2036</v>
      </c>
      <c r="S903" s="16" t="s">
        <v>63</v>
      </c>
      <c r="T903" s="16"/>
      <c r="U903" s="17">
        <f t="shared" si="46"/>
        <v>2036</v>
      </c>
      <c r="V903" s="399"/>
      <c r="W903" s="399"/>
      <c r="X903" s="399"/>
      <c r="Y903" s="399"/>
    </row>
    <row r="904" spans="1:25" s="2" customFormat="1" ht="30.2" customHeight="1" x14ac:dyDescent="0.2">
      <c r="A904" s="348"/>
      <c r="B904" s="348"/>
      <c r="C904" s="338"/>
      <c r="D904" s="338" t="s">
        <v>1271</v>
      </c>
      <c r="E904" s="338"/>
      <c r="F904" s="54" t="s">
        <v>39</v>
      </c>
      <c r="G904" s="338">
        <v>0.64</v>
      </c>
      <c r="H904" s="338">
        <v>0.16</v>
      </c>
      <c r="I904" s="427" t="s">
        <v>1185</v>
      </c>
      <c r="J904" s="54">
        <v>2</v>
      </c>
      <c r="K904" s="134">
        <v>32</v>
      </c>
      <c r="L904" s="54">
        <v>3.5</v>
      </c>
      <c r="M904" s="62">
        <v>2016</v>
      </c>
      <c r="N904" s="16">
        <v>2024</v>
      </c>
      <c r="O904" s="16">
        <v>2025</v>
      </c>
      <c r="P904" s="72" t="s">
        <v>252</v>
      </c>
      <c r="Q904" s="72" t="s">
        <v>1263</v>
      </c>
      <c r="R904" s="17">
        <f t="shared" si="44"/>
        <v>2036</v>
      </c>
      <c r="S904" s="16" t="s">
        <v>63</v>
      </c>
      <c r="T904" s="16"/>
      <c r="U904" s="17">
        <f t="shared" si="46"/>
        <v>2036</v>
      </c>
      <c r="V904" s="399"/>
      <c r="W904" s="399"/>
      <c r="X904" s="399"/>
      <c r="Y904" s="399"/>
    </row>
    <row r="905" spans="1:25" s="2" customFormat="1" ht="30.2" customHeight="1" x14ac:dyDescent="0.2">
      <c r="A905" s="348"/>
      <c r="B905" s="348"/>
      <c r="C905" s="338"/>
      <c r="D905" s="338"/>
      <c r="E905" s="338"/>
      <c r="F905" s="54" t="s">
        <v>39</v>
      </c>
      <c r="G905" s="338"/>
      <c r="H905" s="338"/>
      <c r="I905" s="427"/>
      <c r="J905" s="54">
        <v>1</v>
      </c>
      <c r="K905" s="134">
        <v>18</v>
      </c>
      <c r="L905" s="54">
        <v>3.5</v>
      </c>
      <c r="M905" s="62">
        <v>2016</v>
      </c>
      <c r="N905" s="16">
        <v>2024</v>
      </c>
      <c r="O905" s="16">
        <v>2025</v>
      </c>
      <c r="P905" s="72" t="s">
        <v>252</v>
      </c>
      <c r="Q905" s="72" t="s">
        <v>1263</v>
      </c>
      <c r="R905" s="17">
        <f t="shared" si="44"/>
        <v>2036</v>
      </c>
      <c r="S905" s="16" t="s">
        <v>63</v>
      </c>
      <c r="T905" s="16"/>
      <c r="U905" s="17">
        <f t="shared" si="46"/>
        <v>2036</v>
      </c>
      <c r="V905" s="399"/>
      <c r="W905" s="399"/>
      <c r="X905" s="399"/>
      <c r="Y905" s="399"/>
    </row>
    <row r="906" spans="1:25" s="2" customFormat="1" ht="30.2" customHeight="1" x14ac:dyDescent="0.2">
      <c r="A906" s="348">
        <v>94</v>
      </c>
      <c r="B906" s="348" t="s">
        <v>1273</v>
      </c>
      <c r="C906" s="338" t="s">
        <v>1274</v>
      </c>
      <c r="D906" s="338" t="s">
        <v>1275</v>
      </c>
      <c r="E906" s="338" t="s">
        <v>1272</v>
      </c>
      <c r="F906" s="54" t="s">
        <v>709</v>
      </c>
      <c r="G906" s="338">
        <v>4.5599999999999996</v>
      </c>
      <c r="H906" s="338">
        <v>1.4</v>
      </c>
      <c r="I906" s="427">
        <v>35</v>
      </c>
      <c r="J906" s="54">
        <v>7.2</v>
      </c>
      <c r="K906" s="134">
        <v>159</v>
      </c>
      <c r="L906" s="54">
        <v>6</v>
      </c>
      <c r="M906" s="62">
        <v>2016</v>
      </c>
      <c r="N906" s="16">
        <v>2023</v>
      </c>
      <c r="O906" s="16">
        <v>2025</v>
      </c>
      <c r="P906" s="72" t="s">
        <v>252</v>
      </c>
      <c r="Q906" s="72" t="s">
        <v>257</v>
      </c>
      <c r="R906" s="17">
        <f t="shared" ref="R906:R969" si="47">IF(M906="","",M906+P906)</f>
        <v>2036</v>
      </c>
      <c r="S906" s="16" t="s">
        <v>63</v>
      </c>
      <c r="T906" s="16"/>
      <c r="U906" s="17">
        <f t="shared" si="46"/>
        <v>2036</v>
      </c>
      <c r="V906" s="399">
        <v>10</v>
      </c>
      <c r="W906" s="399">
        <v>11</v>
      </c>
      <c r="X906" s="399">
        <v>21</v>
      </c>
      <c r="Y906" s="399" t="s">
        <v>7003</v>
      </c>
    </row>
    <row r="907" spans="1:25" s="2" customFormat="1" ht="30.2" customHeight="1" x14ac:dyDescent="0.2">
      <c r="A907" s="348"/>
      <c r="B907" s="348"/>
      <c r="C907" s="338"/>
      <c r="D907" s="338"/>
      <c r="E907" s="338"/>
      <c r="F907" s="54" t="s">
        <v>709</v>
      </c>
      <c r="G907" s="338"/>
      <c r="H907" s="338"/>
      <c r="I907" s="427"/>
      <c r="J907" s="54">
        <v>6</v>
      </c>
      <c r="K907" s="134">
        <v>108</v>
      </c>
      <c r="L907" s="54">
        <v>5</v>
      </c>
      <c r="M907" s="62">
        <v>2016</v>
      </c>
      <c r="N907" s="16">
        <v>2023</v>
      </c>
      <c r="O907" s="16">
        <v>2025</v>
      </c>
      <c r="P907" s="72" t="s">
        <v>252</v>
      </c>
      <c r="Q907" s="72" t="s">
        <v>257</v>
      </c>
      <c r="R907" s="17">
        <f t="shared" si="47"/>
        <v>2036</v>
      </c>
      <c r="S907" s="16" t="s">
        <v>63</v>
      </c>
      <c r="T907" s="16"/>
      <c r="U907" s="17">
        <f t="shared" si="46"/>
        <v>2036</v>
      </c>
      <c r="V907" s="399"/>
      <c r="W907" s="399"/>
      <c r="X907" s="399"/>
      <c r="Y907" s="399"/>
    </row>
    <row r="908" spans="1:25" s="2" customFormat="1" ht="30.2" customHeight="1" x14ac:dyDescent="0.2">
      <c r="A908" s="348"/>
      <c r="B908" s="348"/>
      <c r="C908" s="338"/>
      <c r="D908" s="338"/>
      <c r="E908" s="338"/>
      <c r="F908" s="54" t="s">
        <v>709</v>
      </c>
      <c r="G908" s="338"/>
      <c r="H908" s="338"/>
      <c r="I908" s="427"/>
      <c r="J908" s="54">
        <v>0.4</v>
      </c>
      <c r="K908" s="134">
        <v>57</v>
      </c>
      <c r="L908" s="54">
        <v>5</v>
      </c>
      <c r="M908" s="62">
        <v>2016</v>
      </c>
      <c r="N908" s="16">
        <v>2023</v>
      </c>
      <c r="O908" s="16">
        <v>2025</v>
      </c>
      <c r="P908" s="72" t="s">
        <v>252</v>
      </c>
      <c r="Q908" s="72" t="s">
        <v>257</v>
      </c>
      <c r="R908" s="17">
        <f t="shared" si="47"/>
        <v>2036</v>
      </c>
      <c r="S908" s="16" t="s">
        <v>63</v>
      </c>
      <c r="T908" s="16"/>
      <c r="U908" s="17">
        <f t="shared" si="46"/>
        <v>2036</v>
      </c>
      <c r="V908" s="399"/>
      <c r="W908" s="399"/>
      <c r="X908" s="399"/>
      <c r="Y908" s="399"/>
    </row>
    <row r="909" spans="1:25" s="2" customFormat="1" ht="30.2" customHeight="1" x14ac:dyDescent="0.2">
      <c r="A909" s="348"/>
      <c r="B909" s="348"/>
      <c r="C909" s="338"/>
      <c r="D909" s="338" t="s">
        <v>1276</v>
      </c>
      <c r="E909" s="338"/>
      <c r="F909" s="54" t="s">
        <v>709</v>
      </c>
      <c r="G909" s="338">
        <v>4.5599999999999996</v>
      </c>
      <c r="H909" s="338">
        <v>1.4</v>
      </c>
      <c r="I909" s="427">
        <v>35</v>
      </c>
      <c r="J909" s="54">
        <v>4.8</v>
      </c>
      <c r="K909" s="134">
        <v>57</v>
      </c>
      <c r="L909" s="54">
        <v>5</v>
      </c>
      <c r="M909" s="62">
        <v>2016</v>
      </c>
      <c r="N909" s="16">
        <v>2023</v>
      </c>
      <c r="O909" s="16">
        <v>2025</v>
      </c>
      <c r="P909" s="72" t="s">
        <v>252</v>
      </c>
      <c r="Q909" s="72" t="s">
        <v>257</v>
      </c>
      <c r="R909" s="17">
        <f t="shared" si="47"/>
        <v>2036</v>
      </c>
      <c r="S909" s="16" t="s">
        <v>63</v>
      </c>
      <c r="T909" s="16"/>
      <c r="U909" s="17">
        <f t="shared" si="46"/>
        <v>2036</v>
      </c>
      <c r="V909" s="399"/>
      <c r="W909" s="399"/>
      <c r="X909" s="399"/>
      <c r="Y909" s="399"/>
    </row>
    <row r="910" spans="1:25" s="2" customFormat="1" ht="30.2" customHeight="1" x14ac:dyDescent="0.2">
      <c r="A910" s="348"/>
      <c r="B910" s="348"/>
      <c r="C910" s="338"/>
      <c r="D910" s="338"/>
      <c r="E910" s="338"/>
      <c r="F910" s="54" t="s">
        <v>709</v>
      </c>
      <c r="G910" s="338"/>
      <c r="H910" s="338"/>
      <c r="I910" s="427"/>
      <c r="J910" s="54">
        <v>0.2</v>
      </c>
      <c r="K910" s="134">
        <v>32</v>
      </c>
      <c r="L910" s="54">
        <v>4</v>
      </c>
      <c r="M910" s="62">
        <v>2016</v>
      </c>
      <c r="N910" s="16">
        <v>2023</v>
      </c>
      <c r="O910" s="16">
        <v>2025</v>
      </c>
      <c r="P910" s="72" t="s">
        <v>252</v>
      </c>
      <c r="Q910" s="72" t="s">
        <v>257</v>
      </c>
      <c r="R910" s="17">
        <f t="shared" si="47"/>
        <v>2036</v>
      </c>
      <c r="S910" s="16" t="s">
        <v>63</v>
      </c>
      <c r="T910" s="16"/>
      <c r="U910" s="17">
        <f t="shared" si="46"/>
        <v>2036</v>
      </c>
      <c r="V910" s="399"/>
      <c r="W910" s="399"/>
      <c r="X910" s="399"/>
      <c r="Y910" s="399"/>
    </row>
    <row r="911" spans="1:25" s="2" customFormat="1" ht="30.2" customHeight="1" x14ac:dyDescent="0.2">
      <c r="A911" s="348">
        <v>95</v>
      </c>
      <c r="B911" s="348" t="s">
        <v>1277</v>
      </c>
      <c r="C911" s="338" t="s">
        <v>1278</v>
      </c>
      <c r="D911" s="338" t="s">
        <v>1279</v>
      </c>
      <c r="E911" s="338" t="s">
        <v>1280</v>
      </c>
      <c r="F911" s="54" t="s">
        <v>709</v>
      </c>
      <c r="G911" s="338">
        <v>0.69</v>
      </c>
      <c r="H911" s="338">
        <v>0.2</v>
      </c>
      <c r="I911" s="427" t="s">
        <v>1281</v>
      </c>
      <c r="J911" s="54">
        <v>2.2000000000000002</v>
      </c>
      <c r="K911" s="134">
        <v>406.4</v>
      </c>
      <c r="L911" s="135" t="s">
        <v>1245</v>
      </c>
      <c r="M911" s="62">
        <v>2016</v>
      </c>
      <c r="N911" s="16">
        <v>2021</v>
      </c>
      <c r="O911" s="16">
        <v>2025</v>
      </c>
      <c r="P911" s="72" t="s">
        <v>252</v>
      </c>
      <c r="Q911" s="72" t="s">
        <v>1206</v>
      </c>
      <c r="R911" s="17">
        <f t="shared" si="47"/>
        <v>2036</v>
      </c>
      <c r="S911" s="16" t="s">
        <v>63</v>
      </c>
      <c r="T911" s="16"/>
      <c r="U911" s="17">
        <f t="shared" si="46"/>
        <v>2036</v>
      </c>
      <c r="V911" s="399">
        <v>110</v>
      </c>
      <c r="W911" s="399">
        <v>182</v>
      </c>
      <c r="X911" s="399">
        <v>292</v>
      </c>
      <c r="Y911" s="399" t="s">
        <v>7003</v>
      </c>
    </row>
    <row r="912" spans="1:25" s="2" customFormat="1" ht="30.2" customHeight="1" x14ac:dyDescent="0.2">
      <c r="A912" s="348"/>
      <c r="B912" s="348"/>
      <c r="C912" s="338"/>
      <c r="D912" s="338"/>
      <c r="E912" s="338"/>
      <c r="F912" s="54" t="s">
        <v>709</v>
      </c>
      <c r="G912" s="338"/>
      <c r="H912" s="338"/>
      <c r="I912" s="427"/>
      <c r="J912" s="54">
        <v>13.3</v>
      </c>
      <c r="K912" s="117">
        <v>355.6</v>
      </c>
      <c r="L912" s="135" t="s">
        <v>1245</v>
      </c>
      <c r="M912" s="62">
        <v>2016</v>
      </c>
      <c r="N912" s="16">
        <v>2021</v>
      </c>
      <c r="O912" s="16">
        <v>2025</v>
      </c>
      <c r="P912" s="72" t="s">
        <v>252</v>
      </c>
      <c r="Q912" s="72" t="s">
        <v>1206</v>
      </c>
      <c r="R912" s="17">
        <f t="shared" si="47"/>
        <v>2036</v>
      </c>
      <c r="S912" s="16" t="s">
        <v>63</v>
      </c>
      <c r="T912" s="16"/>
      <c r="U912" s="17">
        <f t="shared" si="46"/>
        <v>2036</v>
      </c>
      <c r="V912" s="399"/>
      <c r="W912" s="399"/>
      <c r="X912" s="399"/>
      <c r="Y912" s="399"/>
    </row>
    <row r="913" spans="1:25" s="2" customFormat="1" ht="30.2" customHeight="1" x14ac:dyDescent="0.2">
      <c r="A913" s="348"/>
      <c r="B913" s="348"/>
      <c r="C913" s="338"/>
      <c r="D913" s="338" t="s">
        <v>1282</v>
      </c>
      <c r="E913" s="338"/>
      <c r="F913" s="54" t="s">
        <v>709</v>
      </c>
      <c r="G913" s="338">
        <v>0.69</v>
      </c>
      <c r="H913" s="338">
        <v>0.2</v>
      </c>
      <c r="I913" s="427" t="s">
        <v>1281</v>
      </c>
      <c r="J913" s="54">
        <v>9.5</v>
      </c>
      <c r="K913" s="134">
        <v>406.4</v>
      </c>
      <c r="L913" s="135" t="s">
        <v>1245</v>
      </c>
      <c r="M913" s="62">
        <v>2016</v>
      </c>
      <c r="N913" s="16">
        <v>2021</v>
      </c>
      <c r="O913" s="16">
        <v>2025</v>
      </c>
      <c r="P913" s="72" t="s">
        <v>252</v>
      </c>
      <c r="Q913" s="72" t="s">
        <v>1206</v>
      </c>
      <c r="R913" s="17">
        <f t="shared" si="47"/>
        <v>2036</v>
      </c>
      <c r="S913" s="16" t="s">
        <v>63</v>
      </c>
      <c r="T913" s="16"/>
      <c r="U913" s="17">
        <f t="shared" si="46"/>
        <v>2036</v>
      </c>
      <c r="V913" s="399"/>
      <c r="W913" s="399"/>
      <c r="X913" s="399"/>
      <c r="Y913" s="399"/>
    </row>
    <row r="914" spans="1:25" s="2" customFormat="1" ht="30.2" customHeight="1" x14ac:dyDescent="0.2">
      <c r="A914" s="348"/>
      <c r="B914" s="348"/>
      <c r="C914" s="338"/>
      <c r="D914" s="338"/>
      <c r="E914" s="338"/>
      <c r="F914" s="54" t="s">
        <v>709</v>
      </c>
      <c r="G914" s="338"/>
      <c r="H914" s="338"/>
      <c r="I914" s="427"/>
      <c r="J914" s="54">
        <v>0.5</v>
      </c>
      <c r="K914" s="134">
        <v>168.3</v>
      </c>
      <c r="L914" s="135" t="s">
        <v>1212</v>
      </c>
      <c r="M914" s="62">
        <v>2016</v>
      </c>
      <c r="N914" s="16">
        <v>2021</v>
      </c>
      <c r="O914" s="16">
        <v>2025</v>
      </c>
      <c r="P914" s="72" t="s">
        <v>252</v>
      </c>
      <c r="Q914" s="72" t="s">
        <v>1206</v>
      </c>
      <c r="R914" s="17">
        <f t="shared" si="47"/>
        <v>2036</v>
      </c>
      <c r="S914" s="16" t="s">
        <v>63</v>
      </c>
      <c r="T914" s="16"/>
      <c r="U914" s="17">
        <f t="shared" si="46"/>
        <v>2036</v>
      </c>
      <c r="V914" s="399"/>
      <c r="W914" s="399"/>
      <c r="X914" s="399"/>
      <c r="Y914" s="399"/>
    </row>
    <row r="915" spans="1:25" s="2" customFormat="1" ht="30.2" customHeight="1" x14ac:dyDescent="0.2">
      <c r="A915" s="348"/>
      <c r="B915" s="348"/>
      <c r="C915" s="338"/>
      <c r="D915" s="338"/>
      <c r="E915" s="338"/>
      <c r="F915" s="54" t="s">
        <v>709</v>
      </c>
      <c r="G915" s="338"/>
      <c r="H915" s="338"/>
      <c r="I915" s="427"/>
      <c r="J915" s="54">
        <v>0.4</v>
      </c>
      <c r="K915" s="134">
        <v>114.3</v>
      </c>
      <c r="L915" s="135" t="s">
        <v>1179</v>
      </c>
      <c r="M915" s="62">
        <v>2016</v>
      </c>
      <c r="N915" s="16">
        <v>2021</v>
      </c>
      <c r="O915" s="16">
        <v>2025</v>
      </c>
      <c r="P915" s="72" t="s">
        <v>252</v>
      </c>
      <c r="Q915" s="72" t="s">
        <v>1206</v>
      </c>
      <c r="R915" s="17">
        <f t="shared" si="47"/>
        <v>2036</v>
      </c>
      <c r="S915" s="16" t="s">
        <v>63</v>
      </c>
      <c r="T915" s="16"/>
      <c r="U915" s="17">
        <f t="shared" si="46"/>
        <v>2036</v>
      </c>
      <c r="V915" s="399"/>
      <c r="W915" s="399"/>
      <c r="X915" s="399"/>
      <c r="Y915" s="399"/>
    </row>
    <row r="916" spans="1:25" s="2" customFormat="1" ht="30.2" customHeight="1" x14ac:dyDescent="0.2">
      <c r="A916" s="348"/>
      <c r="B916" s="348"/>
      <c r="C916" s="338"/>
      <c r="D916" s="54" t="s">
        <v>1283</v>
      </c>
      <c r="E916" s="338"/>
      <c r="F916" s="54" t="s">
        <v>709</v>
      </c>
      <c r="G916" s="54">
        <v>0.69</v>
      </c>
      <c r="H916" s="54">
        <v>0.2</v>
      </c>
      <c r="I916" s="135" t="s">
        <v>1281</v>
      </c>
      <c r="J916" s="54">
        <v>14.4</v>
      </c>
      <c r="K916" s="134">
        <v>406.4</v>
      </c>
      <c r="L916" s="135" t="s">
        <v>1245</v>
      </c>
      <c r="M916" s="62">
        <v>2016</v>
      </c>
      <c r="N916" s="16">
        <v>2021</v>
      </c>
      <c r="O916" s="16">
        <v>2025</v>
      </c>
      <c r="P916" s="72" t="s">
        <v>252</v>
      </c>
      <c r="Q916" s="72" t="s">
        <v>1206</v>
      </c>
      <c r="R916" s="17">
        <f t="shared" si="47"/>
        <v>2036</v>
      </c>
      <c r="S916" s="16" t="s">
        <v>63</v>
      </c>
      <c r="T916" s="16"/>
      <c r="U916" s="17">
        <f t="shared" si="46"/>
        <v>2036</v>
      </c>
      <c r="V916" s="399"/>
      <c r="W916" s="399"/>
      <c r="X916" s="399"/>
      <c r="Y916" s="399"/>
    </row>
    <row r="917" spans="1:25" s="2" customFormat="1" ht="30.2" customHeight="1" x14ac:dyDescent="0.2">
      <c r="A917" s="348"/>
      <c r="B917" s="348"/>
      <c r="C917" s="338"/>
      <c r="D917" s="338" t="s">
        <v>1284</v>
      </c>
      <c r="E917" s="338"/>
      <c r="F917" s="54" t="s">
        <v>709</v>
      </c>
      <c r="G917" s="338">
        <v>0.69</v>
      </c>
      <c r="H917" s="338">
        <v>0.2</v>
      </c>
      <c r="I917" s="427" t="s">
        <v>1281</v>
      </c>
      <c r="J917" s="54">
        <v>0.4</v>
      </c>
      <c r="K917" s="134">
        <v>60.3</v>
      </c>
      <c r="L917" s="135" t="s">
        <v>1213</v>
      </c>
      <c r="M917" s="62">
        <v>2016</v>
      </c>
      <c r="N917" s="16">
        <v>2021</v>
      </c>
      <c r="O917" s="16">
        <v>2025</v>
      </c>
      <c r="P917" s="72" t="s">
        <v>252</v>
      </c>
      <c r="Q917" s="72" t="s">
        <v>1206</v>
      </c>
      <c r="R917" s="17">
        <f t="shared" si="47"/>
        <v>2036</v>
      </c>
      <c r="S917" s="16" t="s">
        <v>63</v>
      </c>
      <c r="T917" s="16"/>
      <c r="U917" s="17">
        <f t="shared" si="46"/>
        <v>2036</v>
      </c>
      <c r="V917" s="399"/>
      <c r="W917" s="399"/>
      <c r="X917" s="399"/>
      <c r="Y917" s="399"/>
    </row>
    <row r="918" spans="1:25" s="2" customFormat="1" ht="30.2" customHeight="1" x14ac:dyDescent="0.2">
      <c r="A918" s="348"/>
      <c r="B918" s="348"/>
      <c r="C918" s="338"/>
      <c r="D918" s="338"/>
      <c r="E918" s="338"/>
      <c r="F918" s="54" t="s">
        <v>709</v>
      </c>
      <c r="G918" s="338"/>
      <c r="H918" s="338"/>
      <c r="I918" s="427"/>
      <c r="J918" s="54">
        <v>0.1</v>
      </c>
      <c r="K918" s="134">
        <v>33.4</v>
      </c>
      <c r="L918" s="135" t="s">
        <v>1233</v>
      </c>
      <c r="M918" s="62">
        <v>2016</v>
      </c>
      <c r="N918" s="16">
        <v>2021</v>
      </c>
      <c r="O918" s="16">
        <v>2025</v>
      </c>
      <c r="P918" s="72" t="s">
        <v>252</v>
      </c>
      <c r="Q918" s="72" t="s">
        <v>1206</v>
      </c>
      <c r="R918" s="17">
        <f t="shared" si="47"/>
        <v>2036</v>
      </c>
      <c r="S918" s="16" t="s">
        <v>63</v>
      </c>
      <c r="T918" s="16"/>
      <c r="U918" s="17">
        <f t="shared" si="46"/>
        <v>2036</v>
      </c>
      <c r="V918" s="399"/>
      <c r="W918" s="399"/>
      <c r="X918" s="399"/>
      <c r="Y918" s="399"/>
    </row>
    <row r="919" spans="1:25" s="2" customFormat="1" ht="30.2" customHeight="1" x14ac:dyDescent="0.2">
      <c r="A919" s="348"/>
      <c r="B919" s="348"/>
      <c r="C919" s="338"/>
      <c r="D919" s="338" t="s">
        <v>1285</v>
      </c>
      <c r="E919" s="338"/>
      <c r="F919" s="54" t="s">
        <v>709</v>
      </c>
      <c r="G919" s="338">
        <v>0.69</v>
      </c>
      <c r="H919" s="338">
        <v>0.2</v>
      </c>
      <c r="I919" s="427" t="s">
        <v>1281</v>
      </c>
      <c r="J919" s="54">
        <v>9.8000000000000007</v>
      </c>
      <c r="K919" s="134">
        <v>114.3</v>
      </c>
      <c r="L919" s="135" t="s">
        <v>1179</v>
      </c>
      <c r="M919" s="62">
        <v>2016</v>
      </c>
      <c r="N919" s="16">
        <v>2021</v>
      </c>
      <c r="O919" s="16">
        <v>2025</v>
      </c>
      <c r="P919" s="72" t="s">
        <v>252</v>
      </c>
      <c r="Q919" s="72" t="s">
        <v>1206</v>
      </c>
      <c r="R919" s="17">
        <f t="shared" si="47"/>
        <v>2036</v>
      </c>
      <c r="S919" s="16" t="s">
        <v>63</v>
      </c>
      <c r="T919" s="16"/>
      <c r="U919" s="17">
        <f t="shared" si="46"/>
        <v>2036</v>
      </c>
      <c r="V919" s="399"/>
      <c r="W919" s="399"/>
      <c r="X919" s="399"/>
      <c r="Y919" s="399"/>
    </row>
    <row r="920" spans="1:25" s="2" customFormat="1" ht="30.2" customHeight="1" x14ac:dyDescent="0.2">
      <c r="A920" s="348"/>
      <c r="B920" s="348"/>
      <c r="C920" s="338"/>
      <c r="D920" s="338"/>
      <c r="E920" s="338"/>
      <c r="F920" s="54" t="s">
        <v>709</v>
      </c>
      <c r="G920" s="338"/>
      <c r="H920" s="338"/>
      <c r="I920" s="427"/>
      <c r="J920" s="54">
        <v>7.6</v>
      </c>
      <c r="K920" s="134">
        <v>33.4</v>
      </c>
      <c r="L920" s="135" t="s">
        <v>1233</v>
      </c>
      <c r="M920" s="62">
        <v>2016</v>
      </c>
      <c r="N920" s="16">
        <v>2021</v>
      </c>
      <c r="O920" s="16">
        <v>2025</v>
      </c>
      <c r="P920" s="72" t="s">
        <v>252</v>
      </c>
      <c r="Q920" s="72" t="s">
        <v>1206</v>
      </c>
      <c r="R920" s="17">
        <f t="shared" si="47"/>
        <v>2036</v>
      </c>
      <c r="S920" s="16" t="s">
        <v>63</v>
      </c>
      <c r="T920" s="16"/>
      <c r="U920" s="17">
        <f t="shared" si="46"/>
        <v>2036</v>
      </c>
      <c r="V920" s="399"/>
      <c r="W920" s="399"/>
      <c r="X920" s="399"/>
      <c r="Y920" s="399"/>
    </row>
    <row r="921" spans="1:25" s="2" customFormat="1" ht="30.2" customHeight="1" x14ac:dyDescent="0.2">
      <c r="A921" s="348"/>
      <c r="B921" s="348"/>
      <c r="C921" s="338"/>
      <c r="D921" s="54" t="s">
        <v>1286</v>
      </c>
      <c r="E921" s="338"/>
      <c r="F921" s="54" t="s">
        <v>709</v>
      </c>
      <c r="G921" s="54">
        <v>0.69</v>
      </c>
      <c r="H921" s="54">
        <v>0.2</v>
      </c>
      <c r="I921" s="135" t="s">
        <v>1281</v>
      </c>
      <c r="J921" s="54"/>
      <c r="K921" s="134"/>
      <c r="L921" s="135"/>
      <c r="M921" s="62">
        <v>2016</v>
      </c>
      <c r="N921" s="16">
        <v>2021</v>
      </c>
      <c r="O921" s="16">
        <v>2025</v>
      </c>
      <c r="P921" s="72" t="s">
        <v>252</v>
      </c>
      <c r="Q921" s="72" t="s">
        <v>1206</v>
      </c>
      <c r="R921" s="17">
        <f t="shared" si="47"/>
        <v>2036</v>
      </c>
      <c r="S921" s="16" t="s">
        <v>63</v>
      </c>
      <c r="T921" s="16"/>
      <c r="U921" s="17">
        <f t="shared" si="46"/>
        <v>2036</v>
      </c>
      <c r="V921" s="399"/>
      <c r="W921" s="399"/>
      <c r="X921" s="399"/>
      <c r="Y921" s="399"/>
    </row>
    <row r="922" spans="1:25" s="2" customFormat="1" ht="30.2" customHeight="1" x14ac:dyDescent="0.2">
      <c r="A922" s="348"/>
      <c r="B922" s="348"/>
      <c r="C922" s="338"/>
      <c r="D922" s="338" t="s">
        <v>1287</v>
      </c>
      <c r="E922" s="338"/>
      <c r="F922" s="54" t="s">
        <v>709</v>
      </c>
      <c r="G922" s="338">
        <v>4.17</v>
      </c>
      <c r="H922" s="338">
        <v>0.2</v>
      </c>
      <c r="I922" s="427" t="s">
        <v>1281</v>
      </c>
      <c r="J922" s="54">
        <v>2.8</v>
      </c>
      <c r="K922" s="117">
        <v>355.6</v>
      </c>
      <c r="L922" s="135" t="s">
        <v>1288</v>
      </c>
      <c r="M922" s="62">
        <v>2016</v>
      </c>
      <c r="N922" s="16">
        <v>2021</v>
      </c>
      <c r="O922" s="16">
        <v>2025</v>
      </c>
      <c r="P922" s="72" t="s">
        <v>252</v>
      </c>
      <c r="Q922" s="72" t="s">
        <v>1206</v>
      </c>
      <c r="R922" s="17">
        <f t="shared" si="47"/>
        <v>2036</v>
      </c>
      <c r="S922" s="16" t="s">
        <v>63</v>
      </c>
      <c r="T922" s="16"/>
      <c r="U922" s="17">
        <f t="shared" si="46"/>
        <v>2036</v>
      </c>
      <c r="V922" s="399"/>
      <c r="W922" s="399"/>
      <c r="X922" s="399"/>
      <c r="Y922" s="399"/>
    </row>
    <row r="923" spans="1:25" s="2" customFormat="1" ht="30.2" customHeight="1" x14ac:dyDescent="0.2">
      <c r="A923" s="348"/>
      <c r="B923" s="348"/>
      <c r="C923" s="338"/>
      <c r="D923" s="338"/>
      <c r="E923" s="338"/>
      <c r="F923" s="54" t="s">
        <v>709</v>
      </c>
      <c r="G923" s="338"/>
      <c r="H923" s="338"/>
      <c r="I923" s="427"/>
      <c r="J923" s="54">
        <v>0.6</v>
      </c>
      <c r="K923" s="134">
        <v>60.3</v>
      </c>
      <c r="L923" s="135" t="s">
        <v>1213</v>
      </c>
      <c r="M923" s="62">
        <v>2016</v>
      </c>
      <c r="N923" s="16">
        <v>2021</v>
      </c>
      <c r="O923" s="16">
        <v>2025</v>
      </c>
      <c r="P923" s="72" t="s">
        <v>252</v>
      </c>
      <c r="Q923" s="72" t="s">
        <v>1206</v>
      </c>
      <c r="R923" s="17">
        <f t="shared" si="47"/>
        <v>2036</v>
      </c>
      <c r="S923" s="16" t="s">
        <v>63</v>
      </c>
      <c r="T923" s="16"/>
      <c r="U923" s="17">
        <f t="shared" si="46"/>
        <v>2036</v>
      </c>
      <c r="V923" s="399"/>
      <c r="W923" s="399"/>
      <c r="X923" s="399"/>
      <c r="Y923" s="399"/>
    </row>
    <row r="924" spans="1:25" s="2" customFormat="1" ht="30.2" customHeight="1" x14ac:dyDescent="0.2">
      <c r="A924" s="348"/>
      <c r="B924" s="348"/>
      <c r="C924" s="338"/>
      <c r="D924" s="338" t="s">
        <v>1289</v>
      </c>
      <c r="E924" s="338"/>
      <c r="F924" s="54" t="s">
        <v>709</v>
      </c>
      <c r="G924" s="338">
        <v>4.17</v>
      </c>
      <c r="H924" s="338">
        <v>0.2</v>
      </c>
      <c r="I924" s="427" t="s">
        <v>1281</v>
      </c>
      <c r="J924" s="54">
        <v>2.1</v>
      </c>
      <c r="K924" s="134">
        <v>60.3</v>
      </c>
      <c r="L924" s="135" t="s">
        <v>1213</v>
      </c>
      <c r="M924" s="62">
        <v>2016</v>
      </c>
      <c r="N924" s="16">
        <v>2021</v>
      </c>
      <c r="O924" s="16">
        <v>2025</v>
      </c>
      <c r="P924" s="72" t="s">
        <v>252</v>
      </c>
      <c r="Q924" s="72" t="s">
        <v>1206</v>
      </c>
      <c r="R924" s="17">
        <f t="shared" si="47"/>
        <v>2036</v>
      </c>
      <c r="S924" s="16" t="s">
        <v>63</v>
      </c>
      <c r="T924" s="16"/>
      <c r="U924" s="17">
        <f t="shared" si="46"/>
        <v>2036</v>
      </c>
      <c r="V924" s="399"/>
      <c r="W924" s="399"/>
      <c r="X924" s="399"/>
      <c r="Y924" s="399"/>
    </row>
    <row r="925" spans="1:25" s="2" customFormat="1" ht="30.2" customHeight="1" x14ac:dyDescent="0.2">
      <c r="A925" s="348"/>
      <c r="B925" s="348"/>
      <c r="C925" s="338"/>
      <c r="D925" s="338"/>
      <c r="E925" s="338"/>
      <c r="F925" s="54" t="s">
        <v>709</v>
      </c>
      <c r="G925" s="338"/>
      <c r="H925" s="338"/>
      <c r="I925" s="427"/>
      <c r="J925" s="54">
        <v>0.2</v>
      </c>
      <c r="K925" s="134">
        <v>33.4</v>
      </c>
      <c r="L925" s="135" t="s">
        <v>1233</v>
      </c>
      <c r="M925" s="62">
        <v>2016</v>
      </c>
      <c r="N925" s="16">
        <v>2021</v>
      </c>
      <c r="O925" s="16">
        <v>2025</v>
      </c>
      <c r="P925" s="72" t="s">
        <v>252</v>
      </c>
      <c r="Q925" s="72" t="s">
        <v>1206</v>
      </c>
      <c r="R925" s="17">
        <f t="shared" si="47"/>
        <v>2036</v>
      </c>
      <c r="S925" s="16" t="s">
        <v>63</v>
      </c>
      <c r="T925" s="16"/>
      <c r="U925" s="17">
        <f t="shared" si="46"/>
        <v>2036</v>
      </c>
      <c r="V925" s="399"/>
      <c r="W925" s="399"/>
      <c r="X925" s="399"/>
      <c r="Y925" s="399"/>
    </row>
    <row r="926" spans="1:25" s="2" customFormat="1" ht="30.2" customHeight="1" x14ac:dyDescent="0.2">
      <c r="A926" s="348"/>
      <c r="B926" s="348"/>
      <c r="C926" s="338"/>
      <c r="D926" s="338"/>
      <c r="E926" s="338"/>
      <c r="F926" s="54" t="s">
        <v>709</v>
      </c>
      <c r="G926" s="338"/>
      <c r="H926" s="338"/>
      <c r="I926" s="427"/>
      <c r="J926" s="54">
        <v>3.5</v>
      </c>
      <c r="K926" s="134">
        <v>26.7</v>
      </c>
      <c r="L926" s="135" t="s">
        <v>1290</v>
      </c>
      <c r="M926" s="62">
        <v>2016</v>
      </c>
      <c r="N926" s="16">
        <v>2021</v>
      </c>
      <c r="O926" s="16">
        <v>2025</v>
      </c>
      <c r="P926" s="72" t="s">
        <v>252</v>
      </c>
      <c r="Q926" s="72" t="s">
        <v>1206</v>
      </c>
      <c r="R926" s="17">
        <f t="shared" si="47"/>
        <v>2036</v>
      </c>
      <c r="S926" s="16" t="s">
        <v>63</v>
      </c>
      <c r="T926" s="16"/>
      <c r="U926" s="17">
        <f t="shared" si="46"/>
        <v>2036</v>
      </c>
      <c r="V926" s="399"/>
      <c r="W926" s="399"/>
      <c r="X926" s="399"/>
      <c r="Y926" s="399"/>
    </row>
    <row r="927" spans="1:25" s="2" customFormat="1" ht="30.2" customHeight="1" x14ac:dyDescent="0.2">
      <c r="A927" s="348"/>
      <c r="B927" s="348"/>
      <c r="C927" s="338"/>
      <c r="D927" s="338" t="s">
        <v>1291</v>
      </c>
      <c r="E927" s="338"/>
      <c r="F927" s="54" t="s">
        <v>709</v>
      </c>
      <c r="G927" s="338">
        <v>4.17</v>
      </c>
      <c r="H927" s="338">
        <v>0.2</v>
      </c>
      <c r="I927" s="427" t="s">
        <v>1281</v>
      </c>
      <c r="J927" s="54">
        <v>4.3</v>
      </c>
      <c r="K927" s="117">
        <v>355.6</v>
      </c>
      <c r="L927" s="135" t="s">
        <v>1288</v>
      </c>
      <c r="M927" s="62">
        <v>2016</v>
      </c>
      <c r="N927" s="16">
        <v>2021</v>
      </c>
      <c r="O927" s="16">
        <v>2025</v>
      </c>
      <c r="P927" s="72" t="s">
        <v>252</v>
      </c>
      <c r="Q927" s="72" t="s">
        <v>1206</v>
      </c>
      <c r="R927" s="17">
        <f t="shared" si="47"/>
        <v>2036</v>
      </c>
      <c r="S927" s="16" t="s">
        <v>63</v>
      </c>
      <c r="T927" s="16"/>
      <c r="U927" s="17">
        <f t="shared" si="46"/>
        <v>2036</v>
      </c>
      <c r="V927" s="399"/>
      <c r="W927" s="399"/>
      <c r="X927" s="399"/>
      <c r="Y927" s="399"/>
    </row>
    <row r="928" spans="1:25" s="2" customFormat="1" ht="30.2" customHeight="1" x14ac:dyDescent="0.2">
      <c r="A928" s="348"/>
      <c r="B928" s="348"/>
      <c r="C928" s="338"/>
      <c r="D928" s="338"/>
      <c r="E928" s="338"/>
      <c r="F928" s="54" t="s">
        <v>709</v>
      </c>
      <c r="G928" s="338"/>
      <c r="H928" s="338"/>
      <c r="I928" s="427"/>
      <c r="J928" s="54">
        <v>0.6</v>
      </c>
      <c r="K928" s="134">
        <v>60.3</v>
      </c>
      <c r="L928" s="135" t="s">
        <v>1213</v>
      </c>
      <c r="M928" s="62">
        <v>2016</v>
      </c>
      <c r="N928" s="16">
        <v>2021</v>
      </c>
      <c r="O928" s="16">
        <v>2025</v>
      </c>
      <c r="P928" s="72" t="s">
        <v>252</v>
      </c>
      <c r="Q928" s="72" t="s">
        <v>1206</v>
      </c>
      <c r="R928" s="17">
        <f t="shared" si="47"/>
        <v>2036</v>
      </c>
      <c r="S928" s="16" t="s">
        <v>63</v>
      </c>
      <c r="T928" s="16"/>
      <c r="U928" s="17">
        <f t="shared" si="46"/>
        <v>2036</v>
      </c>
      <c r="V928" s="399"/>
      <c r="W928" s="399"/>
      <c r="X928" s="399"/>
      <c r="Y928" s="399"/>
    </row>
    <row r="929" spans="1:25" s="2" customFormat="1" ht="30.2" customHeight="1" x14ac:dyDescent="0.2">
      <c r="A929" s="348"/>
      <c r="B929" s="348"/>
      <c r="C929" s="338"/>
      <c r="D929" s="338" t="s">
        <v>1292</v>
      </c>
      <c r="E929" s="338"/>
      <c r="F929" s="54" t="s">
        <v>709</v>
      </c>
      <c r="G929" s="338">
        <v>4.17</v>
      </c>
      <c r="H929" s="338">
        <v>0.2</v>
      </c>
      <c r="I929" s="427" t="s">
        <v>1281</v>
      </c>
      <c r="J929" s="54">
        <v>2.1</v>
      </c>
      <c r="K929" s="134">
        <v>60.3</v>
      </c>
      <c r="L929" s="135" t="s">
        <v>1213</v>
      </c>
      <c r="M929" s="62">
        <v>2016</v>
      </c>
      <c r="N929" s="16">
        <v>2021</v>
      </c>
      <c r="O929" s="16">
        <v>2025</v>
      </c>
      <c r="P929" s="72" t="s">
        <v>252</v>
      </c>
      <c r="Q929" s="72" t="s">
        <v>1206</v>
      </c>
      <c r="R929" s="17">
        <f t="shared" si="47"/>
        <v>2036</v>
      </c>
      <c r="S929" s="16" t="s">
        <v>63</v>
      </c>
      <c r="T929" s="16"/>
      <c r="U929" s="17">
        <f t="shared" si="46"/>
        <v>2036</v>
      </c>
      <c r="V929" s="399"/>
      <c r="W929" s="399"/>
      <c r="X929" s="399"/>
      <c r="Y929" s="399"/>
    </row>
    <row r="930" spans="1:25" s="2" customFormat="1" ht="30.2" customHeight="1" x14ac:dyDescent="0.2">
      <c r="A930" s="348"/>
      <c r="B930" s="348"/>
      <c r="C930" s="338"/>
      <c r="D930" s="338"/>
      <c r="E930" s="338"/>
      <c r="F930" s="54" t="s">
        <v>709</v>
      </c>
      <c r="G930" s="338"/>
      <c r="H930" s="338"/>
      <c r="I930" s="427"/>
      <c r="J930" s="54">
        <v>0.2</v>
      </c>
      <c r="K930" s="134">
        <v>33.4</v>
      </c>
      <c r="L930" s="135" t="s">
        <v>1233</v>
      </c>
      <c r="M930" s="62">
        <v>2016</v>
      </c>
      <c r="N930" s="16">
        <v>2021</v>
      </c>
      <c r="O930" s="16">
        <v>2025</v>
      </c>
      <c r="P930" s="72" t="s">
        <v>252</v>
      </c>
      <c r="Q930" s="72" t="s">
        <v>1206</v>
      </c>
      <c r="R930" s="17">
        <f t="shared" si="47"/>
        <v>2036</v>
      </c>
      <c r="S930" s="16" t="s">
        <v>63</v>
      </c>
      <c r="T930" s="16"/>
      <c r="U930" s="17">
        <f t="shared" si="46"/>
        <v>2036</v>
      </c>
      <c r="V930" s="399"/>
      <c r="W930" s="399"/>
      <c r="X930" s="399"/>
      <c r="Y930" s="399"/>
    </row>
    <row r="931" spans="1:25" s="2" customFormat="1" ht="30.2" customHeight="1" x14ac:dyDescent="0.2">
      <c r="A931" s="348"/>
      <c r="B931" s="348"/>
      <c r="C931" s="338"/>
      <c r="D931" s="338"/>
      <c r="E931" s="338"/>
      <c r="F931" s="54" t="s">
        <v>709</v>
      </c>
      <c r="G931" s="338"/>
      <c r="H931" s="338"/>
      <c r="I931" s="427"/>
      <c r="J931" s="54">
        <v>7.7</v>
      </c>
      <c r="K931" s="134">
        <v>26.7</v>
      </c>
      <c r="L931" s="135" t="s">
        <v>1290</v>
      </c>
      <c r="M931" s="62">
        <v>2016</v>
      </c>
      <c r="N931" s="16">
        <v>2021</v>
      </c>
      <c r="O931" s="16">
        <v>2025</v>
      </c>
      <c r="P931" s="72" t="s">
        <v>252</v>
      </c>
      <c r="Q931" s="72" t="s">
        <v>1206</v>
      </c>
      <c r="R931" s="17">
        <f t="shared" si="47"/>
        <v>2036</v>
      </c>
      <c r="S931" s="16" t="s">
        <v>63</v>
      </c>
      <c r="T931" s="16"/>
      <c r="U931" s="17">
        <f t="shared" si="46"/>
        <v>2036</v>
      </c>
      <c r="V931" s="399"/>
      <c r="W931" s="399"/>
      <c r="X931" s="399"/>
      <c r="Y931" s="399"/>
    </row>
    <row r="932" spans="1:25" s="2" customFormat="1" ht="30.2" customHeight="1" x14ac:dyDescent="0.2">
      <c r="A932" s="348">
        <v>96</v>
      </c>
      <c r="B932" s="348" t="s">
        <v>1293</v>
      </c>
      <c r="C932" s="338" t="s">
        <v>1294</v>
      </c>
      <c r="D932" s="338" t="s">
        <v>1295</v>
      </c>
      <c r="E932" s="338" t="s">
        <v>1296</v>
      </c>
      <c r="F932" s="54" t="s">
        <v>709</v>
      </c>
      <c r="G932" s="338">
        <v>3.97</v>
      </c>
      <c r="H932" s="338">
        <v>1.95</v>
      </c>
      <c r="I932" s="427" t="s">
        <v>1297</v>
      </c>
      <c r="J932" s="54">
        <v>35.200000000000003</v>
      </c>
      <c r="K932" s="134">
        <v>219</v>
      </c>
      <c r="L932" s="135" t="s">
        <v>213</v>
      </c>
      <c r="M932" s="62">
        <v>2016</v>
      </c>
      <c r="N932" s="16">
        <v>2023</v>
      </c>
      <c r="O932" s="16">
        <v>2025</v>
      </c>
      <c r="P932" s="72" t="s">
        <v>252</v>
      </c>
      <c r="Q932" s="72" t="s">
        <v>257</v>
      </c>
      <c r="R932" s="17">
        <f t="shared" si="47"/>
        <v>2036</v>
      </c>
      <c r="S932" s="16" t="s">
        <v>63</v>
      </c>
      <c r="T932" s="16"/>
      <c r="U932" s="17">
        <f t="shared" ref="U932:U978" si="48">IFERROR(IF(S932="",R932,S932+T932),R932)</f>
        <v>2036</v>
      </c>
      <c r="V932" s="399">
        <v>14</v>
      </c>
      <c r="W932" s="399">
        <v>7</v>
      </c>
      <c r="X932" s="399">
        <v>21</v>
      </c>
      <c r="Y932" s="399" t="s">
        <v>7003</v>
      </c>
    </row>
    <row r="933" spans="1:25" s="2" customFormat="1" ht="30.2" customHeight="1" x14ac:dyDescent="0.2">
      <c r="A933" s="348"/>
      <c r="B933" s="348"/>
      <c r="C933" s="338"/>
      <c r="D933" s="338"/>
      <c r="E933" s="338"/>
      <c r="F933" s="54" t="s">
        <v>709</v>
      </c>
      <c r="G933" s="338"/>
      <c r="H933" s="338"/>
      <c r="I933" s="427"/>
      <c r="J933" s="54">
        <v>7.9</v>
      </c>
      <c r="K933" s="134">
        <v>159</v>
      </c>
      <c r="L933" s="135" t="s">
        <v>1298</v>
      </c>
      <c r="M933" s="62">
        <v>2016</v>
      </c>
      <c r="N933" s="16">
        <v>2023</v>
      </c>
      <c r="O933" s="16">
        <v>2025</v>
      </c>
      <c r="P933" s="72" t="s">
        <v>252</v>
      </c>
      <c r="Q933" s="72" t="s">
        <v>257</v>
      </c>
      <c r="R933" s="17">
        <f t="shared" si="47"/>
        <v>2036</v>
      </c>
      <c r="S933" s="16" t="s">
        <v>63</v>
      </c>
      <c r="T933" s="16"/>
      <c r="U933" s="17">
        <f t="shared" si="48"/>
        <v>2036</v>
      </c>
      <c r="V933" s="399"/>
      <c r="W933" s="399"/>
      <c r="X933" s="399"/>
      <c r="Y933" s="399"/>
    </row>
    <row r="934" spans="1:25" s="2" customFormat="1" ht="30.2" customHeight="1" x14ac:dyDescent="0.2">
      <c r="A934" s="348"/>
      <c r="B934" s="348"/>
      <c r="C934" s="338"/>
      <c r="D934" s="338"/>
      <c r="E934" s="338"/>
      <c r="F934" s="54" t="s">
        <v>709</v>
      </c>
      <c r="G934" s="338"/>
      <c r="H934" s="338"/>
      <c r="I934" s="427"/>
      <c r="J934" s="54">
        <v>4.8</v>
      </c>
      <c r="K934" s="134">
        <v>108</v>
      </c>
      <c r="L934" s="135" t="s">
        <v>215</v>
      </c>
      <c r="M934" s="62">
        <v>2016</v>
      </c>
      <c r="N934" s="16">
        <v>2023</v>
      </c>
      <c r="O934" s="16">
        <v>2025</v>
      </c>
      <c r="P934" s="72" t="s">
        <v>252</v>
      </c>
      <c r="Q934" s="72" t="s">
        <v>257</v>
      </c>
      <c r="R934" s="17">
        <f t="shared" si="47"/>
        <v>2036</v>
      </c>
      <c r="S934" s="16" t="s">
        <v>63</v>
      </c>
      <c r="T934" s="16"/>
      <c r="U934" s="17">
        <f t="shared" si="48"/>
        <v>2036</v>
      </c>
      <c r="V934" s="399"/>
      <c r="W934" s="399"/>
      <c r="X934" s="399"/>
      <c r="Y934" s="399"/>
    </row>
    <row r="935" spans="1:25" s="2" customFormat="1" ht="30.2" customHeight="1" x14ac:dyDescent="0.2">
      <c r="A935" s="348"/>
      <c r="B935" s="348"/>
      <c r="C935" s="338"/>
      <c r="D935" s="338"/>
      <c r="E935" s="338"/>
      <c r="F935" s="54" t="s">
        <v>709</v>
      </c>
      <c r="G935" s="338"/>
      <c r="H935" s="338"/>
      <c r="I935" s="427"/>
      <c r="J935" s="54">
        <v>0.4</v>
      </c>
      <c r="K935" s="134">
        <v>57</v>
      </c>
      <c r="L935" s="135" t="s">
        <v>215</v>
      </c>
      <c r="M935" s="62">
        <v>2016</v>
      </c>
      <c r="N935" s="16">
        <v>2023</v>
      </c>
      <c r="O935" s="16">
        <v>2025</v>
      </c>
      <c r="P935" s="72" t="s">
        <v>252</v>
      </c>
      <c r="Q935" s="72" t="s">
        <v>257</v>
      </c>
      <c r="R935" s="17">
        <f t="shared" si="47"/>
        <v>2036</v>
      </c>
      <c r="S935" s="16" t="s">
        <v>63</v>
      </c>
      <c r="T935" s="16"/>
      <c r="U935" s="17">
        <f t="shared" si="48"/>
        <v>2036</v>
      </c>
      <c r="V935" s="399"/>
      <c r="W935" s="399"/>
      <c r="X935" s="399"/>
      <c r="Y935" s="399"/>
    </row>
    <row r="936" spans="1:25" s="2" customFormat="1" ht="30.2" customHeight="1" x14ac:dyDescent="0.2">
      <c r="A936" s="348"/>
      <c r="B936" s="348"/>
      <c r="C936" s="338"/>
      <c r="D936" s="338"/>
      <c r="E936" s="338"/>
      <c r="F936" s="54" t="s">
        <v>709</v>
      </c>
      <c r="G936" s="338"/>
      <c r="H936" s="338"/>
      <c r="I936" s="427"/>
      <c r="J936" s="54">
        <v>0.4</v>
      </c>
      <c r="K936" s="134">
        <v>32</v>
      </c>
      <c r="L936" s="135" t="s">
        <v>314</v>
      </c>
      <c r="M936" s="62">
        <v>2016</v>
      </c>
      <c r="N936" s="16">
        <v>2023</v>
      </c>
      <c r="O936" s="16">
        <v>2025</v>
      </c>
      <c r="P936" s="72" t="s">
        <v>252</v>
      </c>
      <c r="Q936" s="72" t="s">
        <v>257</v>
      </c>
      <c r="R936" s="17">
        <f t="shared" si="47"/>
        <v>2036</v>
      </c>
      <c r="S936" s="16" t="s">
        <v>63</v>
      </c>
      <c r="T936" s="16"/>
      <c r="U936" s="17">
        <f t="shared" si="48"/>
        <v>2036</v>
      </c>
      <c r="V936" s="399"/>
      <c r="W936" s="399"/>
      <c r="X936" s="399"/>
      <c r="Y936" s="399"/>
    </row>
    <row r="937" spans="1:25" s="2" customFormat="1" ht="30.2" customHeight="1" x14ac:dyDescent="0.2">
      <c r="A937" s="348">
        <v>97</v>
      </c>
      <c r="B937" s="348" t="s">
        <v>1299</v>
      </c>
      <c r="C937" s="338" t="s">
        <v>1300</v>
      </c>
      <c r="D937" s="338" t="s">
        <v>1301</v>
      </c>
      <c r="E937" s="338" t="s">
        <v>1296</v>
      </c>
      <c r="F937" s="54" t="s">
        <v>709</v>
      </c>
      <c r="G937" s="338">
        <v>3.38</v>
      </c>
      <c r="H937" s="338">
        <v>1.9</v>
      </c>
      <c r="I937" s="427" t="s">
        <v>1302</v>
      </c>
      <c r="J937" s="54">
        <v>2.9</v>
      </c>
      <c r="K937" s="134">
        <v>89</v>
      </c>
      <c r="L937" s="135" t="s">
        <v>215</v>
      </c>
      <c r="M937" s="62">
        <v>2016</v>
      </c>
      <c r="N937" s="16">
        <v>2024</v>
      </c>
      <c r="O937" s="16">
        <v>2025</v>
      </c>
      <c r="P937" s="72" t="s">
        <v>252</v>
      </c>
      <c r="Q937" s="72" t="s">
        <v>257</v>
      </c>
      <c r="R937" s="17">
        <f t="shared" si="47"/>
        <v>2036</v>
      </c>
      <c r="S937" s="16" t="s">
        <v>63</v>
      </c>
      <c r="T937" s="16"/>
      <c r="U937" s="17">
        <f t="shared" si="48"/>
        <v>2036</v>
      </c>
      <c r="V937" s="399">
        <v>27</v>
      </c>
      <c r="W937" s="399">
        <v>4</v>
      </c>
      <c r="X937" s="399">
        <v>31</v>
      </c>
      <c r="Y937" s="399" t="s">
        <v>7003</v>
      </c>
    </row>
    <row r="938" spans="1:25" s="2" customFormat="1" ht="30.2" customHeight="1" x14ac:dyDescent="0.2">
      <c r="A938" s="348"/>
      <c r="B938" s="348"/>
      <c r="C938" s="338"/>
      <c r="D938" s="338"/>
      <c r="E938" s="338"/>
      <c r="F938" s="54" t="s">
        <v>709</v>
      </c>
      <c r="G938" s="338"/>
      <c r="H938" s="338"/>
      <c r="I938" s="427"/>
      <c r="J938" s="54">
        <v>0.2</v>
      </c>
      <c r="K938" s="134">
        <v>32</v>
      </c>
      <c r="L938" s="135" t="s">
        <v>314</v>
      </c>
      <c r="M938" s="62">
        <v>2016</v>
      </c>
      <c r="N938" s="16">
        <v>2024</v>
      </c>
      <c r="O938" s="16">
        <v>2025</v>
      </c>
      <c r="P938" s="72" t="s">
        <v>252</v>
      </c>
      <c r="Q938" s="72" t="s">
        <v>257</v>
      </c>
      <c r="R938" s="17">
        <f t="shared" si="47"/>
        <v>2036</v>
      </c>
      <c r="S938" s="16" t="s">
        <v>63</v>
      </c>
      <c r="T938" s="16"/>
      <c r="U938" s="17">
        <f t="shared" si="48"/>
        <v>2036</v>
      </c>
      <c r="V938" s="399"/>
      <c r="W938" s="399"/>
      <c r="X938" s="399"/>
      <c r="Y938" s="399"/>
    </row>
    <row r="939" spans="1:25" s="2" customFormat="1" ht="30.2" customHeight="1" x14ac:dyDescent="0.2">
      <c r="A939" s="348"/>
      <c r="B939" s="348"/>
      <c r="C939" s="338"/>
      <c r="D939" s="338" t="s">
        <v>1303</v>
      </c>
      <c r="E939" s="338"/>
      <c r="F939" s="54" t="s">
        <v>709</v>
      </c>
      <c r="G939" s="338">
        <v>3.38</v>
      </c>
      <c r="H939" s="338">
        <v>1.9</v>
      </c>
      <c r="I939" s="427" t="s">
        <v>1302</v>
      </c>
      <c r="J939" s="54">
        <v>9.1999999999999993</v>
      </c>
      <c r="K939" s="134">
        <v>219</v>
      </c>
      <c r="L939" s="135" t="s">
        <v>213</v>
      </c>
      <c r="M939" s="62">
        <v>2016</v>
      </c>
      <c r="N939" s="16">
        <v>2024</v>
      </c>
      <c r="O939" s="16">
        <v>2025</v>
      </c>
      <c r="P939" s="72" t="s">
        <v>252</v>
      </c>
      <c r="Q939" s="72" t="s">
        <v>257</v>
      </c>
      <c r="R939" s="17">
        <f t="shared" si="47"/>
        <v>2036</v>
      </c>
      <c r="S939" s="16" t="s">
        <v>63</v>
      </c>
      <c r="T939" s="16"/>
      <c r="U939" s="17">
        <f t="shared" si="48"/>
        <v>2036</v>
      </c>
      <c r="V939" s="399"/>
      <c r="W939" s="399"/>
      <c r="X939" s="399"/>
      <c r="Y939" s="399"/>
    </row>
    <row r="940" spans="1:25" s="2" customFormat="1" ht="30.2" customHeight="1" x14ac:dyDescent="0.2">
      <c r="A940" s="348"/>
      <c r="B940" s="348"/>
      <c r="C940" s="338"/>
      <c r="D940" s="338"/>
      <c r="E940" s="338"/>
      <c r="F940" s="54" t="s">
        <v>709</v>
      </c>
      <c r="G940" s="338"/>
      <c r="H940" s="338"/>
      <c r="I940" s="427"/>
      <c r="J940" s="54">
        <v>3.6</v>
      </c>
      <c r="K940" s="134">
        <v>159</v>
      </c>
      <c r="L940" s="135" t="s">
        <v>1298</v>
      </c>
      <c r="M940" s="62">
        <v>2016</v>
      </c>
      <c r="N940" s="16">
        <v>2024</v>
      </c>
      <c r="O940" s="16">
        <v>2025</v>
      </c>
      <c r="P940" s="72" t="s">
        <v>252</v>
      </c>
      <c r="Q940" s="72" t="s">
        <v>257</v>
      </c>
      <c r="R940" s="17">
        <f t="shared" si="47"/>
        <v>2036</v>
      </c>
      <c r="S940" s="16" t="s">
        <v>63</v>
      </c>
      <c r="T940" s="16"/>
      <c r="U940" s="17">
        <f t="shared" si="48"/>
        <v>2036</v>
      </c>
      <c r="V940" s="399"/>
      <c r="W940" s="399"/>
      <c r="X940" s="399"/>
      <c r="Y940" s="399"/>
    </row>
    <row r="941" spans="1:25" s="2" customFormat="1" ht="30.2" customHeight="1" x14ac:dyDescent="0.2">
      <c r="A941" s="348"/>
      <c r="B941" s="348"/>
      <c r="C941" s="338"/>
      <c r="D941" s="338"/>
      <c r="E941" s="338"/>
      <c r="F941" s="54" t="s">
        <v>709</v>
      </c>
      <c r="G941" s="338"/>
      <c r="H941" s="338"/>
      <c r="I941" s="427"/>
      <c r="J941" s="54">
        <v>1.2</v>
      </c>
      <c r="K941" s="134">
        <v>108</v>
      </c>
      <c r="L941" s="135" t="s">
        <v>215</v>
      </c>
      <c r="M941" s="62">
        <v>2016</v>
      </c>
      <c r="N941" s="16">
        <v>2024</v>
      </c>
      <c r="O941" s="16">
        <v>2025</v>
      </c>
      <c r="P941" s="72" t="s">
        <v>252</v>
      </c>
      <c r="Q941" s="72" t="s">
        <v>257</v>
      </c>
      <c r="R941" s="17">
        <f t="shared" si="47"/>
        <v>2036</v>
      </c>
      <c r="S941" s="16" t="s">
        <v>63</v>
      </c>
      <c r="T941" s="16"/>
      <c r="U941" s="17">
        <f t="shared" si="48"/>
        <v>2036</v>
      </c>
      <c r="V941" s="399"/>
      <c r="W941" s="399"/>
      <c r="X941" s="399"/>
      <c r="Y941" s="399"/>
    </row>
    <row r="942" spans="1:25" s="2" customFormat="1" ht="30.2" customHeight="1" x14ac:dyDescent="0.2">
      <c r="A942" s="348"/>
      <c r="B942" s="348"/>
      <c r="C942" s="338"/>
      <c r="D942" s="338"/>
      <c r="E942" s="338"/>
      <c r="F942" s="54" t="s">
        <v>709</v>
      </c>
      <c r="G942" s="338"/>
      <c r="H942" s="338"/>
      <c r="I942" s="427"/>
      <c r="J942" s="54">
        <v>0.9</v>
      </c>
      <c r="K942" s="134">
        <v>57</v>
      </c>
      <c r="L942" s="135" t="s">
        <v>215</v>
      </c>
      <c r="M942" s="62">
        <v>2016</v>
      </c>
      <c r="N942" s="16">
        <v>2024</v>
      </c>
      <c r="O942" s="16">
        <v>2025</v>
      </c>
      <c r="P942" s="72" t="s">
        <v>252</v>
      </c>
      <c r="Q942" s="72" t="s">
        <v>257</v>
      </c>
      <c r="R942" s="17">
        <f t="shared" si="47"/>
        <v>2036</v>
      </c>
      <c r="S942" s="16" t="s">
        <v>63</v>
      </c>
      <c r="T942" s="16"/>
      <c r="U942" s="17">
        <f t="shared" si="48"/>
        <v>2036</v>
      </c>
      <c r="V942" s="399"/>
      <c r="W942" s="399"/>
      <c r="X942" s="399"/>
      <c r="Y942" s="399"/>
    </row>
    <row r="943" spans="1:25" s="2" customFormat="1" ht="30.2" customHeight="1" x14ac:dyDescent="0.2">
      <c r="A943" s="348"/>
      <c r="B943" s="348"/>
      <c r="C943" s="338"/>
      <c r="D943" s="338" t="s">
        <v>1304</v>
      </c>
      <c r="E943" s="338"/>
      <c r="F943" s="54" t="s">
        <v>709</v>
      </c>
      <c r="G943" s="338">
        <v>3.38</v>
      </c>
      <c r="H943" s="338">
        <v>1.9</v>
      </c>
      <c r="I943" s="427" t="s">
        <v>1302</v>
      </c>
      <c r="J943" s="54">
        <v>13.2</v>
      </c>
      <c r="K943" s="134">
        <v>219</v>
      </c>
      <c r="L943" s="135" t="s">
        <v>213</v>
      </c>
      <c r="M943" s="62">
        <v>2016</v>
      </c>
      <c r="N943" s="16">
        <v>2024</v>
      </c>
      <c r="O943" s="16">
        <v>2025</v>
      </c>
      <c r="P943" s="72" t="s">
        <v>252</v>
      </c>
      <c r="Q943" s="72" t="s">
        <v>257</v>
      </c>
      <c r="R943" s="17">
        <f t="shared" si="47"/>
        <v>2036</v>
      </c>
      <c r="S943" s="16" t="s">
        <v>63</v>
      </c>
      <c r="T943" s="16"/>
      <c r="U943" s="17">
        <f t="shared" si="48"/>
        <v>2036</v>
      </c>
      <c r="V943" s="399"/>
      <c r="W943" s="399"/>
      <c r="X943" s="399"/>
      <c r="Y943" s="399"/>
    </row>
    <row r="944" spans="1:25" s="2" customFormat="1" ht="30.2" customHeight="1" x14ac:dyDescent="0.2">
      <c r="A944" s="348"/>
      <c r="B944" s="348"/>
      <c r="C944" s="338"/>
      <c r="D944" s="338"/>
      <c r="E944" s="338"/>
      <c r="F944" s="54" t="s">
        <v>709</v>
      </c>
      <c r="G944" s="338"/>
      <c r="H944" s="338"/>
      <c r="I944" s="427"/>
      <c r="J944" s="54">
        <v>1.1000000000000001</v>
      </c>
      <c r="K944" s="134">
        <v>159</v>
      </c>
      <c r="L944" s="135" t="s">
        <v>1298</v>
      </c>
      <c r="M944" s="62">
        <v>2016</v>
      </c>
      <c r="N944" s="16">
        <v>2024</v>
      </c>
      <c r="O944" s="16">
        <v>2025</v>
      </c>
      <c r="P944" s="72" t="s">
        <v>252</v>
      </c>
      <c r="Q944" s="72" t="s">
        <v>257</v>
      </c>
      <c r="R944" s="17">
        <f t="shared" si="47"/>
        <v>2036</v>
      </c>
      <c r="S944" s="16" t="s">
        <v>63</v>
      </c>
      <c r="T944" s="16"/>
      <c r="U944" s="17">
        <f t="shared" si="48"/>
        <v>2036</v>
      </c>
      <c r="V944" s="399"/>
      <c r="W944" s="399"/>
      <c r="X944" s="399"/>
      <c r="Y944" s="399"/>
    </row>
    <row r="945" spans="1:25" s="2" customFormat="1" ht="30.2" customHeight="1" x14ac:dyDescent="0.2">
      <c r="A945" s="348"/>
      <c r="B945" s="348"/>
      <c r="C945" s="338"/>
      <c r="D945" s="338"/>
      <c r="E945" s="338"/>
      <c r="F945" s="54" t="s">
        <v>709</v>
      </c>
      <c r="G945" s="338"/>
      <c r="H945" s="338"/>
      <c r="I945" s="427"/>
      <c r="J945" s="54">
        <v>0.3</v>
      </c>
      <c r="K945" s="134">
        <v>32</v>
      </c>
      <c r="L945" s="135" t="s">
        <v>215</v>
      </c>
      <c r="M945" s="62">
        <v>2016</v>
      </c>
      <c r="N945" s="16">
        <v>2024</v>
      </c>
      <c r="O945" s="16">
        <v>2025</v>
      </c>
      <c r="P945" s="72" t="s">
        <v>252</v>
      </c>
      <c r="Q945" s="72" t="s">
        <v>257</v>
      </c>
      <c r="R945" s="17">
        <f t="shared" si="47"/>
        <v>2036</v>
      </c>
      <c r="S945" s="16" t="s">
        <v>63</v>
      </c>
      <c r="T945" s="16"/>
      <c r="U945" s="17">
        <f t="shared" si="48"/>
        <v>2036</v>
      </c>
      <c r="V945" s="399"/>
      <c r="W945" s="399"/>
      <c r="X945" s="399"/>
      <c r="Y945" s="399"/>
    </row>
    <row r="946" spans="1:25" s="2" customFormat="1" ht="30.2" customHeight="1" x14ac:dyDescent="0.2">
      <c r="A946" s="348"/>
      <c r="B946" s="348"/>
      <c r="C946" s="338"/>
      <c r="D946" s="338"/>
      <c r="E946" s="338"/>
      <c r="F946" s="54" t="s">
        <v>709</v>
      </c>
      <c r="G946" s="338"/>
      <c r="H946" s="338"/>
      <c r="I946" s="427"/>
      <c r="J946" s="54">
        <v>0.5</v>
      </c>
      <c r="K946" s="134">
        <v>32</v>
      </c>
      <c r="L946" s="135" t="s">
        <v>314</v>
      </c>
      <c r="M946" s="62">
        <v>2016</v>
      </c>
      <c r="N946" s="16">
        <v>2024</v>
      </c>
      <c r="O946" s="16">
        <v>2025</v>
      </c>
      <c r="P946" s="72" t="s">
        <v>252</v>
      </c>
      <c r="Q946" s="72" t="s">
        <v>257</v>
      </c>
      <c r="R946" s="17">
        <f t="shared" si="47"/>
        <v>2036</v>
      </c>
      <c r="S946" s="16" t="s">
        <v>63</v>
      </c>
      <c r="T946" s="16"/>
      <c r="U946" s="17">
        <f t="shared" si="48"/>
        <v>2036</v>
      </c>
      <c r="V946" s="399"/>
      <c r="W946" s="399"/>
      <c r="X946" s="399"/>
      <c r="Y946" s="399"/>
    </row>
    <row r="947" spans="1:25" s="2" customFormat="1" ht="30.2" customHeight="1" x14ac:dyDescent="0.2">
      <c r="A947" s="348"/>
      <c r="B947" s="348"/>
      <c r="C947" s="338"/>
      <c r="D947" s="338" t="s">
        <v>1305</v>
      </c>
      <c r="E947" s="338"/>
      <c r="F947" s="54" t="s">
        <v>709</v>
      </c>
      <c r="G947" s="338">
        <v>3.38</v>
      </c>
      <c r="H947" s="338">
        <v>1.9</v>
      </c>
      <c r="I947" s="427" t="s">
        <v>1302</v>
      </c>
      <c r="J947" s="54">
        <v>11.3</v>
      </c>
      <c r="K947" s="134">
        <v>57</v>
      </c>
      <c r="L947" s="135" t="s">
        <v>215</v>
      </c>
      <c r="M947" s="62">
        <v>2016</v>
      </c>
      <c r="N947" s="16">
        <v>2024</v>
      </c>
      <c r="O947" s="16">
        <v>2025</v>
      </c>
      <c r="P947" s="72" t="s">
        <v>252</v>
      </c>
      <c r="Q947" s="72" t="s">
        <v>257</v>
      </c>
      <c r="R947" s="17">
        <f t="shared" si="47"/>
        <v>2036</v>
      </c>
      <c r="S947" s="16" t="s">
        <v>63</v>
      </c>
      <c r="T947" s="16"/>
      <c r="U947" s="17">
        <f t="shared" si="48"/>
        <v>2036</v>
      </c>
      <c r="V947" s="399"/>
      <c r="W947" s="399"/>
      <c r="X947" s="399"/>
      <c r="Y947" s="399"/>
    </row>
    <row r="948" spans="1:25" s="2" customFormat="1" ht="30.2" customHeight="1" x14ac:dyDescent="0.2">
      <c r="A948" s="348"/>
      <c r="B948" s="348"/>
      <c r="C948" s="338"/>
      <c r="D948" s="338"/>
      <c r="E948" s="338"/>
      <c r="F948" s="54" t="s">
        <v>709</v>
      </c>
      <c r="G948" s="338"/>
      <c r="H948" s="338"/>
      <c r="I948" s="427"/>
      <c r="J948" s="54">
        <v>0.2</v>
      </c>
      <c r="K948" s="134">
        <v>32</v>
      </c>
      <c r="L948" s="135" t="s">
        <v>314</v>
      </c>
      <c r="M948" s="62">
        <v>2016</v>
      </c>
      <c r="N948" s="16">
        <v>2024</v>
      </c>
      <c r="O948" s="16">
        <v>2025</v>
      </c>
      <c r="P948" s="72" t="s">
        <v>252</v>
      </c>
      <c r="Q948" s="72" t="s">
        <v>257</v>
      </c>
      <c r="R948" s="17">
        <f t="shared" si="47"/>
        <v>2036</v>
      </c>
      <c r="S948" s="16" t="s">
        <v>63</v>
      </c>
      <c r="T948" s="16"/>
      <c r="U948" s="17">
        <f t="shared" si="48"/>
        <v>2036</v>
      </c>
      <c r="V948" s="399"/>
      <c r="W948" s="399"/>
      <c r="X948" s="399"/>
      <c r="Y948" s="399"/>
    </row>
    <row r="949" spans="1:25" s="2" customFormat="1" ht="30.2" customHeight="1" x14ac:dyDescent="0.2">
      <c r="A949" s="348"/>
      <c r="B949" s="348"/>
      <c r="C949" s="338"/>
      <c r="D949" s="54" t="s">
        <v>1306</v>
      </c>
      <c r="E949" s="338"/>
      <c r="F949" s="54" t="s">
        <v>709</v>
      </c>
      <c r="G949" s="54">
        <v>3.38</v>
      </c>
      <c r="H949" s="54">
        <v>1.9</v>
      </c>
      <c r="I949" s="135" t="s">
        <v>1307</v>
      </c>
      <c r="J949" s="54">
        <v>6.7</v>
      </c>
      <c r="K949" s="134">
        <v>32</v>
      </c>
      <c r="L949" s="135" t="s">
        <v>314</v>
      </c>
      <c r="M949" s="62">
        <v>2016</v>
      </c>
      <c r="N949" s="16">
        <v>2024</v>
      </c>
      <c r="O949" s="16">
        <v>2025</v>
      </c>
      <c r="P949" s="72" t="s">
        <v>252</v>
      </c>
      <c r="Q949" s="72" t="s">
        <v>257</v>
      </c>
      <c r="R949" s="17">
        <f t="shared" si="47"/>
        <v>2036</v>
      </c>
      <c r="S949" s="16" t="s">
        <v>63</v>
      </c>
      <c r="T949" s="16"/>
      <c r="U949" s="17">
        <f t="shared" si="48"/>
        <v>2036</v>
      </c>
      <c r="V949" s="399"/>
      <c r="W949" s="399"/>
      <c r="X949" s="399"/>
      <c r="Y949" s="399"/>
    </row>
    <row r="950" spans="1:25" s="2" customFormat="1" ht="30.2" customHeight="1" x14ac:dyDescent="0.2">
      <c r="A950" s="348"/>
      <c r="B950" s="348"/>
      <c r="C950" s="338"/>
      <c r="D950" s="54" t="s">
        <v>1308</v>
      </c>
      <c r="E950" s="338"/>
      <c r="F950" s="54" t="s">
        <v>709</v>
      </c>
      <c r="G950" s="54">
        <v>3.57</v>
      </c>
      <c r="H950" s="54">
        <v>1.9</v>
      </c>
      <c r="I950" s="135" t="s">
        <v>1302</v>
      </c>
      <c r="J950" s="54">
        <v>21.7</v>
      </c>
      <c r="K950" s="117">
        <v>14</v>
      </c>
      <c r="L950" s="135" t="s">
        <v>1309</v>
      </c>
      <c r="M950" s="62">
        <v>2016</v>
      </c>
      <c r="N950" s="16">
        <v>2024</v>
      </c>
      <c r="O950" s="16">
        <v>2025</v>
      </c>
      <c r="P950" s="72" t="s">
        <v>252</v>
      </c>
      <c r="Q950" s="72" t="s">
        <v>681</v>
      </c>
      <c r="R950" s="17">
        <f t="shared" si="47"/>
        <v>2036</v>
      </c>
      <c r="S950" s="16" t="s">
        <v>63</v>
      </c>
      <c r="T950" s="16"/>
      <c r="U950" s="17">
        <f t="shared" si="48"/>
        <v>2036</v>
      </c>
      <c r="V950" s="399"/>
      <c r="W950" s="399"/>
      <c r="X950" s="399"/>
      <c r="Y950" s="399"/>
    </row>
    <row r="951" spans="1:25" s="2" customFormat="1" ht="30.2" customHeight="1" x14ac:dyDescent="0.2">
      <c r="A951" s="348">
        <v>98</v>
      </c>
      <c r="B951" s="348" t="s">
        <v>1310</v>
      </c>
      <c r="C951" s="338" t="s">
        <v>1311</v>
      </c>
      <c r="D951" s="338" t="s">
        <v>1312</v>
      </c>
      <c r="E951" s="338" t="s">
        <v>1280</v>
      </c>
      <c r="F951" s="54" t="s">
        <v>709</v>
      </c>
      <c r="G951" s="338">
        <v>3.51</v>
      </c>
      <c r="H951" s="338" t="s">
        <v>1313</v>
      </c>
      <c r="I951" s="427" t="s">
        <v>1302</v>
      </c>
      <c r="J951" s="135" t="s">
        <v>1314</v>
      </c>
      <c r="K951" s="134">
        <v>89</v>
      </c>
      <c r="L951" s="135" t="s">
        <v>215</v>
      </c>
      <c r="M951" s="62">
        <v>2016</v>
      </c>
      <c r="N951" s="16">
        <v>2023</v>
      </c>
      <c r="O951" s="16">
        <v>2025</v>
      </c>
      <c r="P951" s="72" t="s">
        <v>252</v>
      </c>
      <c r="Q951" s="72" t="s">
        <v>257</v>
      </c>
      <c r="R951" s="17">
        <f t="shared" si="47"/>
        <v>2036</v>
      </c>
      <c r="S951" s="16" t="s">
        <v>63</v>
      </c>
      <c r="T951" s="16"/>
      <c r="U951" s="17">
        <f t="shared" si="48"/>
        <v>2036</v>
      </c>
      <c r="V951" s="399">
        <v>3</v>
      </c>
      <c r="W951" s="399">
        <v>4</v>
      </c>
      <c r="X951" s="399">
        <v>7</v>
      </c>
      <c r="Y951" s="399" t="s">
        <v>7003</v>
      </c>
    </row>
    <row r="952" spans="1:25" s="2" customFormat="1" ht="30.2" customHeight="1" x14ac:dyDescent="0.2">
      <c r="A952" s="348"/>
      <c r="B952" s="348"/>
      <c r="C952" s="338"/>
      <c r="D952" s="338"/>
      <c r="E952" s="338"/>
      <c r="F952" s="54" t="s">
        <v>709</v>
      </c>
      <c r="G952" s="338"/>
      <c r="H952" s="338"/>
      <c r="I952" s="427"/>
      <c r="J952" s="54">
        <v>0.2</v>
      </c>
      <c r="K952" s="134">
        <v>32</v>
      </c>
      <c r="L952" s="135" t="s">
        <v>314</v>
      </c>
      <c r="M952" s="62">
        <v>2016</v>
      </c>
      <c r="N952" s="16">
        <v>2023</v>
      </c>
      <c r="O952" s="16">
        <v>2025</v>
      </c>
      <c r="P952" s="72" t="s">
        <v>252</v>
      </c>
      <c r="Q952" s="72" t="s">
        <v>257</v>
      </c>
      <c r="R952" s="17">
        <f t="shared" si="47"/>
        <v>2036</v>
      </c>
      <c r="S952" s="16" t="s">
        <v>63</v>
      </c>
      <c r="T952" s="16"/>
      <c r="U952" s="17">
        <f t="shared" si="48"/>
        <v>2036</v>
      </c>
      <c r="V952" s="399"/>
      <c r="W952" s="399"/>
      <c r="X952" s="399"/>
      <c r="Y952" s="399"/>
    </row>
    <row r="953" spans="1:25" s="2" customFormat="1" ht="30.2" customHeight="1" x14ac:dyDescent="0.2">
      <c r="A953" s="348"/>
      <c r="B953" s="348"/>
      <c r="C953" s="338"/>
      <c r="D953" s="54" t="s">
        <v>1315</v>
      </c>
      <c r="E953" s="338"/>
      <c r="F953" s="54" t="s">
        <v>709</v>
      </c>
      <c r="G953" s="54">
        <v>3.38</v>
      </c>
      <c r="H953" s="54">
        <v>1.85</v>
      </c>
      <c r="I953" s="135" t="s">
        <v>1302</v>
      </c>
      <c r="J953" s="54">
        <v>13.7</v>
      </c>
      <c r="K953" s="134">
        <v>89</v>
      </c>
      <c r="L953" s="135" t="s">
        <v>215</v>
      </c>
      <c r="M953" s="62">
        <v>2016</v>
      </c>
      <c r="N953" s="16">
        <v>2023</v>
      </c>
      <c r="O953" s="16">
        <v>2025</v>
      </c>
      <c r="P953" s="72" t="s">
        <v>252</v>
      </c>
      <c r="Q953" s="72" t="s">
        <v>257</v>
      </c>
      <c r="R953" s="17">
        <f t="shared" si="47"/>
        <v>2036</v>
      </c>
      <c r="S953" s="16" t="s">
        <v>63</v>
      </c>
      <c r="T953" s="16"/>
      <c r="U953" s="17">
        <f t="shared" si="48"/>
        <v>2036</v>
      </c>
      <c r="V953" s="399"/>
      <c r="W953" s="399"/>
      <c r="X953" s="399"/>
      <c r="Y953" s="399"/>
    </row>
    <row r="954" spans="1:25" s="2" customFormat="1" ht="30.2" customHeight="1" x14ac:dyDescent="0.2">
      <c r="A954" s="348">
        <v>99</v>
      </c>
      <c r="B954" s="348" t="s">
        <v>1316</v>
      </c>
      <c r="C954" s="338" t="s">
        <v>1317</v>
      </c>
      <c r="D954" s="54" t="s">
        <v>1318</v>
      </c>
      <c r="E954" s="338" t="s">
        <v>1280</v>
      </c>
      <c r="F954" s="54" t="s">
        <v>709</v>
      </c>
      <c r="G954" s="54">
        <v>3.38</v>
      </c>
      <c r="H954" s="54">
        <v>1.9</v>
      </c>
      <c r="I954" s="135" t="s">
        <v>1302</v>
      </c>
      <c r="J954" s="54">
        <v>17.100000000000001</v>
      </c>
      <c r="K954" s="134">
        <v>219</v>
      </c>
      <c r="L954" s="135" t="s">
        <v>213</v>
      </c>
      <c r="M954" s="62">
        <v>2016</v>
      </c>
      <c r="N954" s="16">
        <v>2023</v>
      </c>
      <c r="O954" s="16">
        <v>2025</v>
      </c>
      <c r="P954" s="72" t="s">
        <v>252</v>
      </c>
      <c r="Q954" s="72" t="s">
        <v>257</v>
      </c>
      <c r="R954" s="17">
        <f t="shared" si="47"/>
        <v>2036</v>
      </c>
      <c r="S954" s="16" t="s">
        <v>63</v>
      </c>
      <c r="T954" s="16"/>
      <c r="U954" s="17">
        <f t="shared" si="48"/>
        <v>2036</v>
      </c>
      <c r="V954" s="399">
        <v>7</v>
      </c>
      <c r="W954" s="399"/>
      <c r="X954" s="399">
        <v>7</v>
      </c>
      <c r="Y954" s="399" t="s">
        <v>7003</v>
      </c>
    </row>
    <row r="955" spans="1:25" s="2" customFormat="1" ht="30.2" customHeight="1" x14ac:dyDescent="0.2">
      <c r="A955" s="348"/>
      <c r="B955" s="348"/>
      <c r="C955" s="338"/>
      <c r="D955" s="54" t="s">
        <v>1319</v>
      </c>
      <c r="E955" s="338"/>
      <c r="F955" s="54" t="s">
        <v>709</v>
      </c>
      <c r="G955" s="54">
        <v>3.51</v>
      </c>
      <c r="H955" s="54">
        <v>1.9</v>
      </c>
      <c r="I955" s="135" t="s">
        <v>1302</v>
      </c>
      <c r="J955" s="54">
        <v>19</v>
      </c>
      <c r="K955" s="134">
        <v>219</v>
      </c>
      <c r="L955" s="135" t="s">
        <v>213</v>
      </c>
      <c r="M955" s="62">
        <v>2016</v>
      </c>
      <c r="N955" s="16">
        <v>2023</v>
      </c>
      <c r="O955" s="16">
        <v>2025</v>
      </c>
      <c r="P955" s="72" t="s">
        <v>252</v>
      </c>
      <c r="Q955" s="72" t="s">
        <v>257</v>
      </c>
      <c r="R955" s="17">
        <f t="shared" si="47"/>
        <v>2036</v>
      </c>
      <c r="S955" s="16" t="s">
        <v>63</v>
      </c>
      <c r="T955" s="16"/>
      <c r="U955" s="17">
        <f t="shared" si="48"/>
        <v>2036</v>
      </c>
      <c r="V955" s="399"/>
      <c r="W955" s="399"/>
      <c r="X955" s="399"/>
      <c r="Y955" s="399"/>
    </row>
    <row r="956" spans="1:25" s="2" customFormat="1" ht="30.2" customHeight="1" x14ac:dyDescent="0.2">
      <c r="A956" s="348"/>
      <c r="B956" s="348"/>
      <c r="C956" s="338"/>
      <c r="D956" s="338" t="s">
        <v>1320</v>
      </c>
      <c r="E956" s="338"/>
      <c r="F956" s="54" t="s">
        <v>709</v>
      </c>
      <c r="G956" s="338">
        <v>3.51</v>
      </c>
      <c r="H956" s="338" t="s">
        <v>1313</v>
      </c>
      <c r="I956" s="427" t="s">
        <v>1302</v>
      </c>
      <c r="J956" s="54">
        <v>99.6</v>
      </c>
      <c r="K956" s="134">
        <v>219</v>
      </c>
      <c r="L956" s="135" t="s">
        <v>1298</v>
      </c>
      <c r="M956" s="62">
        <v>2016</v>
      </c>
      <c r="N956" s="16">
        <v>2023</v>
      </c>
      <c r="O956" s="16">
        <v>2025</v>
      </c>
      <c r="P956" s="72" t="s">
        <v>252</v>
      </c>
      <c r="Q956" s="72" t="s">
        <v>257</v>
      </c>
      <c r="R956" s="17">
        <f t="shared" si="47"/>
        <v>2036</v>
      </c>
      <c r="S956" s="16" t="s">
        <v>63</v>
      </c>
      <c r="T956" s="16"/>
      <c r="U956" s="17">
        <f t="shared" si="48"/>
        <v>2036</v>
      </c>
      <c r="V956" s="399"/>
      <c r="W956" s="399"/>
      <c r="X956" s="399"/>
      <c r="Y956" s="399"/>
    </row>
    <row r="957" spans="1:25" s="2" customFormat="1" ht="30.2" customHeight="1" x14ac:dyDescent="0.2">
      <c r="A957" s="348"/>
      <c r="B957" s="348"/>
      <c r="C957" s="338"/>
      <c r="D957" s="338"/>
      <c r="E957" s="338"/>
      <c r="F957" s="54" t="s">
        <v>709</v>
      </c>
      <c r="G957" s="338"/>
      <c r="H957" s="338"/>
      <c r="I957" s="427"/>
      <c r="J957" s="54">
        <v>0.3</v>
      </c>
      <c r="K957" s="134">
        <v>32</v>
      </c>
      <c r="L957" s="135" t="s">
        <v>314</v>
      </c>
      <c r="M957" s="62">
        <v>2016</v>
      </c>
      <c r="N957" s="16">
        <v>2023</v>
      </c>
      <c r="O957" s="16">
        <v>2025</v>
      </c>
      <c r="P957" s="72" t="s">
        <v>252</v>
      </c>
      <c r="Q957" s="72" t="s">
        <v>257</v>
      </c>
      <c r="R957" s="17">
        <f t="shared" si="47"/>
        <v>2036</v>
      </c>
      <c r="S957" s="16" t="s">
        <v>63</v>
      </c>
      <c r="T957" s="16"/>
      <c r="U957" s="17">
        <f t="shared" si="48"/>
        <v>2036</v>
      </c>
      <c r="V957" s="399"/>
      <c r="W957" s="399"/>
      <c r="X957" s="399"/>
      <c r="Y957" s="399"/>
    </row>
    <row r="958" spans="1:25" s="2" customFormat="1" ht="30.2" customHeight="1" x14ac:dyDescent="0.2">
      <c r="A958" s="348"/>
      <c r="B958" s="348"/>
      <c r="C958" s="338"/>
      <c r="D958" s="338" t="s">
        <v>1321</v>
      </c>
      <c r="E958" s="338"/>
      <c r="F958" s="54" t="s">
        <v>709</v>
      </c>
      <c r="G958" s="338">
        <v>3.38</v>
      </c>
      <c r="H958" s="338">
        <v>1.85</v>
      </c>
      <c r="I958" s="427" t="s">
        <v>1302</v>
      </c>
      <c r="J958" s="54">
        <v>7.2</v>
      </c>
      <c r="K958" s="134">
        <v>219</v>
      </c>
      <c r="L958" s="135" t="s">
        <v>213</v>
      </c>
      <c r="M958" s="62">
        <v>2016</v>
      </c>
      <c r="N958" s="16">
        <v>2023</v>
      </c>
      <c r="O958" s="16">
        <v>2025</v>
      </c>
      <c r="P958" s="72" t="s">
        <v>252</v>
      </c>
      <c r="Q958" s="72" t="s">
        <v>257</v>
      </c>
      <c r="R958" s="17">
        <f t="shared" si="47"/>
        <v>2036</v>
      </c>
      <c r="S958" s="16" t="s">
        <v>63</v>
      </c>
      <c r="T958" s="16"/>
      <c r="U958" s="17">
        <f t="shared" si="48"/>
        <v>2036</v>
      </c>
      <c r="V958" s="399"/>
      <c r="W958" s="399"/>
      <c r="X958" s="399"/>
      <c r="Y958" s="399"/>
    </row>
    <row r="959" spans="1:25" s="2" customFormat="1" ht="30.2" customHeight="1" x14ac:dyDescent="0.2">
      <c r="A959" s="348"/>
      <c r="B959" s="348"/>
      <c r="C959" s="338"/>
      <c r="D959" s="338"/>
      <c r="E959" s="338"/>
      <c r="F959" s="54" t="s">
        <v>709</v>
      </c>
      <c r="G959" s="338"/>
      <c r="H959" s="338"/>
      <c r="I959" s="427"/>
      <c r="J959" s="54">
        <v>4</v>
      </c>
      <c r="K959" s="134">
        <v>159</v>
      </c>
      <c r="L959" s="135" t="s">
        <v>1298</v>
      </c>
      <c r="M959" s="62">
        <v>2016</v>
      </c>
      <c r="N959" s="16">
        <v>2023</v>
      </c>
      <c r="O959" s="16">
        <v>2025</v>
      </c>
      <c r="P959" s="72" t="s">
        <v>252</v>
      </c>
      <c r="Q959" s="72" t="s">
        <v>257</v>
      </c>
      <c r="R959" s="17">
        <f t="shared" si="47"/>
        <v>2036</v>
      </c>
      <c r="S959" s="16" t="s">
        <v>63</v>
      </c>
      <c r="T959" s="16"/>
      <c r="U959" s="17">
        <f t="shared" si="48"/>
        <v>2036</v>
      </c>
      <c r="V959" s="399"/>
      <c r="W959" s="399"/>
      <c r="X959" s="399"/>
      <c r="Y959" s="399"/>
    </row>
    <row r="960" spans="1:25" s="2" customFormat="1" ht="30.2" customHeight="1" x14ac:dyDescent="0.2">
      <c r="A960" s="348"/>
      <c r="B960" s="348"/>
      <c r="C960" s="338"/>
      <c r="D960" s="338"/>
      <c r="E960" s="338"/>
      <c r="F960" s="54" t="s">
        <v>709</v>
      </c>
      <c r="G960" s="338"/>
      <c r="H960" s="338"/>
      <c r="I960" s="427"/>
      <c r="J960" s="54">
        <v>0.3</v>
      </c>
      <c r="K960" s="134">
        <v>32</v>
      </c>
      <c r="L960" s="135" t="s">
        <v>314</v>
      </c>
      <c r="M960" s="62">
        <v>2016</v>
      </c>
      <c r="N960" s="16">
        <v>2023</v>
      </c>
      <c r="O960" s="16">
        <v>2025</v>
      </c>
      <c r="P960" s="72" t="s">
        <v>252</v>
      </c>
      <c r="Q960" s="72" t="s">
        <v>257</v>
      </c>
      <c r="R960" s="17">
        <f t="shared" si="47"/>
        <v>2036</v>
      </c>
      <c r="S960" s="16" t="s">
        <v>63</v>
      </c>
      <c r="T960" s="16"/>
      <c r="U960" s="17">
        <f t="shared" si="48"/>
        <v>2036</v>
      </c>
      <c r="V960" s="399"/>
      <c r="W960" s="399"/>
      <c r="X960" s="399"/>
      <c r="Y960" s="399"/>
    </row>
    <row r="961" spans="1:25" s="2" customFormat="1" ht="30.2" customHeight="1" x14ac:dyDescent="0.2">
      <c r="A961" s="348"/>
      <c r="B961" s="348"/>
      <c r="C961" s="338"/>
      <c r="D961" s="54" t="s">
        <v>1322</v>
      </c>
      <c r="E961" s="338"/>
      <c r="F961" s="54" t="s">
        <v>709</v>
      </c>
      <c r="G961" s="54">
        <v>3.57</v>
      </c>
      <c r="H961" s="54">
        <v>1.85</v>
      </c>
      <c r="I961" s="135" t="s">
        <v>1302</v>
      </c>
      <c r="J961" s="54">
        <v>18</v>
      </c>
      <c r="K961" s="117">
        <v>14</v>
      </c>
      <c r="L961" s="135" t="s">
        <v>1309</v>
      </c>
      <c r="M961" s="62">
        <v>2016</v>
      </c>
      <c r="N961" s="16">
        <v>2023</v>
      </c>
      <c r="O961" s="16">
        <v>2025</v>
      </c>
      <c r="P961" s="72" t="s">
        <v>252</v>
      </c>
      <c r="Q961" s="72" t="s">
        <v>257</v>
      </c>
      <c r="R961" s="17">
        <f t="shared" si="47"/>
        <v>2036</v>
      </c>
      <c r="S961" s="16" t="s">
        <v>63</v>
      </c>
      <c r="T961" s="16"/>
      <c r="U961" s="17">
        <f t="shared" si="48"/>
        <v>2036</v>
      </c>
      <c r="V961" s="399"/>
      <c r="W961" s="399"/>
      <c r="X961" s="399"/>
      <c r="Y961" s="399"/>
    </row>
    <row r="962" spans="1:25" s="2" customFormat="1" ht="30.2" customHeight="1" x14ac:dyDescent="0.2">
      <c r="A962" s="348">
        <v>100</v>
      </c>
      <c r="B962" s="348" t="s">
        <v>1323</v>
      </c>
      <c r="C962" s="338" t="s">
        <v>1324</v>
      </c>
      <c r="D962" s="338" t="s">
        <v>1325</v>
      </c>
      <c r="E962" s="338" t="s">
        <v>1326</v>
      </c>
      <c r="F962" s="54" t="s">
        <v>88</v>
      </c>
      <c r="G962" s="338">
        <v>0.56000000000000005</v>
      </c>
      <c r="H962" s="338">
        <v>0.15</v>
      </c>
      <c r="I962" s="427" t="s">
        <v>1185</v>
      </c>
      <c r="J962" s="54">
        <v>13.3</v>
      </c>
      <c r="K962" s="134">
        <v>159</v>
      </c>
      <c r="L962" s="135" t="s">
        <v>213</v>
      </c>
      <c r="M962" s="62">
        <v>2016</v>
      </c>
      <c r="N962" s="16">
        <v>2024</v>
      </c>
      <c r="O962" s="16">
        <v>2025</v>
      </c>
      <c r="P962" s="72" t="s">
        <v>1033</v>
      </c>
      <c r="Q962" s="72" t="s">
        <v>257</v>
      </c>
      <c r="R962" s="17">
        <f t="shared" si="47"/>
        <v>2032</v>
      </c>
      <c r="S962" s="16" t="s">
        <v>63</v>
      </c>
      <c r="T962" s="16"/>
      <c r="U962" s="17">
        <f t="shared" si="48"/>
        <v>2032</v>
      </c>
      <c r="V962" s="399">
        <v>15</v>
      </c>
      <c r="W962" s="399">
        <v>10</v>
      </c>
      <c r="X962" s="399">
        <v>25</v>
      </c>
      <c r="Y962" s="399" t="s">
        <v>7003</v>
      </c>
    </row>
    <row r="963" spans="1:25" s="2" customFormat="1" ht="30.2" customHeight="1" x14ac:dyDescent="0.2">
      <c r="A963" s="348"/>
      <c r="B963" s="348"/>
      <c r="C963" s="338"/>
      <c r="D963" s="338"/>
      <c r="E963" s="338"/>
      <c r="F963" s="54" t="s">
        <v>88</v>
      </c>
      <c r="G963" s="338"/>
      <c r="H963" s="338"/>
      <c r="I963" s="427"/>
      <c r="J963" s="54">
        <v>1.1000000000000001</v>
      </c>
      <c r="K963" s="134">
        <v>57</v>
      </c>
      <c r="L963" s="135" t="s">
        <v>1224</v>
      </c>
      <c r="M963" s="62">
        <v>2016</v>
      </c>
      <c r="N963" s="16">
        <v>2024</v>
      </c>
      <c r="O963" s="16">
        <v>2025</v>
      </c>
      <c r="P963" s="72" t="s">
        <v>1033</v>
      </c>
      <c r="Q963" s="72" t="s">
        <v>257</v>
      </c>
      <c r="R963" s="17">
        <f t="shared" si="47"/>
        <v>2032</v>
      </c>
      <c r="S963" s="16" t="s">
        <v>63</v>
      </c>
      <c r="T963" s="16"/>
      <c r="U963" s="17">
        <f t="shared" si="48"/>
        <v>2032</v>
      </c>
      <c r="V963" s="399"/>
      <c r="W963" s="399"/>
      <c r="X963" s="399"/>
      <c r="Y963" s="399"/>
    </row>
    <row r="964" spans="1:25" s="2" customFormat="1" ht="30.2" customHeight="1" x14ac:dyDescent="0.2">
      <c r="A964" s="348"/>
      <c r="B964" s="348"/>
      <c r="C964" s="338"/>
      <c r="D964" s="338"/>
      <c r="E964" s="338"/>
      <c r="F964" s="54" t="s">
        <v>88</v>
      </c>
      <c r="G964" s="338"/>
      <c r="H964" s="338"/>
      <c r="I964" s="427"/>
      <c r="J964" s="54">
        <v>0.2</v>
      </c>
      <c r="K964" s="134">
        <v>32</v>
      </c>
      <c r="L964" s="135" t="s">
        <v>215</v>
      </c>
      <c r="M964" s="62">
        <v>2016</v>
      </c>
      <c r="N964" s="16">
        <v>2024</v>
      </c>
      <c r="O964" s="16">
        <v>2025</v>
      </c>
      <c r="P964" s="72" t="s">
        <v>1033</v>
      </c>
      <c r="Q964" s="72" t="s">
        <v>257</v>
      </c>
      <c r="R964" s="17">
        <f t="shared" si="47"/>
        <v>2032</v>
      </c>
      <c r="S964" s="16" t="s">
        <v>63</v>
      </c>
      <c r="T964" s="16"/>
      <c r="U964" s="17">
        <f t="shared" si="48"/>
        <v>2032</v>
      </c>
      <c r="V964" s="399"/>
      <c r="W964" s="399"/>
      <c r="X964" s="399"/>
      <c r="Y964" s="399"/>
    </row>
    <row r="965" spans="1:25" s="2" customFormat="1" ht="30.2" customHeight="1" x14ac:dyDescent="0.2">
      <c r="A965" s="348"/>
      <c r="B965" s="348"/>
      <c r="C965" s="338"/>
      <c r="D965" s="338"/>
      <c r="E965" s="338"/>
      <c r="F965" s="54" t="s">
        <v>88</v>
      </c>
      <c r="G965" s="338"/>
      <c r="H965" s="338"/>
      <c r="I965" s="427"/>
      <c r="J965" s="54">
        <v>0.2</v>
      </c>
      <c r="K965" s="134">
        <v>18</v>
      </c>
      <c r="L965" s="135" t="s">
        <v>215</v>
      </c>
      <c r="M965" s="62">
        <v>2016</v>
      </c>
      <c r="N965" s="16">
        <v>2024</v>
      </c>
      <c r="O965" s="16">
        <v>2025</v>
      </c>
      <c r="P965" s="72" t="s">
        <v>1033</v>
      </c>
      <c r="Q965" s="72" t="s">
        <v>257</v>
      </c>
      <c r="R965" s="17">
        <f t="shared" si="47"/>
        <v>2032</v>
      </c>
      <c r="S965" s="16" t="s">
        <v>63</v>
      </c>
      <c r="T965" s="16"/>
      <c r="U965" s="17">
        <f t="shared" si="48"/>
        <v>2032</v>
      </c>
      <c r="V965" s="399"/>
      <c r="W965" s="399"/>
      <c r="X965" s="399"/>
      <c r="Y965" s="399"/>
    </row>
    <row r="966" spans="1:25" s="2" customFormat="1" ht="30.2" customHeight="1" x14ac:dyDescent="0.2">
      <c r="A966" s="348"/>
      <c r="B966" s="348"/>
      <c r="C966" s="338"/>
      <c r="D966" s="54" t="s">
        <v>1327</v>
      </c>
      <c r="E966" s="338"/>
      <c r="F966" s="54" t="s">
        <v>88</v>
      </c>
      <c r="G966" s="54">
        <v>0.56000000000000005</v>
      </c>
      <c r="H966" s="54">
        <v>0.15</v>
      </c>
      <c r="I966" s="135" t="s">
        <v>1185</v>
      </c>
      <c r="J966" s="54">
        <v>27.6</v>
      </c>
      <c r="K966" s="134">
        <v>159</v>
      </c>
      <c r="L966" s="135" t="s">
        <v>213</v>
      </c>
      <c r="M966" s="62">
        <v>2016</v>
      </c>
      <c r="N966" s="16">
        <v>2024</v>
      </c>
      <c r="O966" s="16">
        <v>2025</v>
      </c>
      <c r="P966" s="72" t="s">
        <v>1033</v>
      </c>
      <c r="Q966" s="72" t="s">
        <v>257</v>
      </c>
      <c r="R966" s="17">
        <f t="shared" si="47"/>
        <v>2032</v>
      </c>
      <c r="S966" s="16" t="s">
        <v>63</v>
      </c>
      <c r="T966" s="16"/>
      <c r="U966" s="17">
        <f t="shared" si="48"/>
        <v>2032</v>
      </c>
      <c r="V966" s="399"/>
      <c r="W966" s="399"/>
      <c r="X966" s="399"/>
      <c r="Y966" s="399"/>
    </row>
    <row r="967" spans="1:25" s="2" customFormat="1" ht="30.2" customHeight="1" x14ac:dyDescent="0.2">
      <c r="A967" s="348"/>
      <c r="B967" s="348"/>
      <c r="C967" s="338"/>
      <c r="D967" s="338" t="s">
        <v>1328</v>
      </c>
      <c r="E967" s="338"/>
      <c r="F967" s="54" t="s">
        <v>88</v>
      </c>
      <c r="G967" s="338">
        <v>0.56000000000000005</v>
      </c>
      <c r="H967" s="338">
        <v>0.15</v>
      </c>
      <c r="I967" s="427" t="s">
        <v>1185</v>
      </c>
      <c r="J967" s="54">
        <v>2</v>
      </c>
      <c r="K967" s="134">
        <v>57</v>
      </c>
      <c r="L967" s="135" t="s">
        <v>1224</v>
      </c>
      <c r="M967" s="62">
        <v>2016</v>
      </c>
      <c r="N967" s="16">
        <v>2024</v>
      </c>
      <c r="O967" s="16">
        <v>2025</v>
      </c>
      <c r="P967" s="72" t="s">
        <v>1033</v>
      </c>
      <c r="Q967" s="72" t="s">
        <v>257</v>
      </c>
      <c r="R967" s="17">
        <f t="shared" si="47"/>
        <v>2032</v>
      </c>
      <c r="S967" s="16" t="s">
        <v>63</v>
      </c>
      <c r="T967" s="16"/>
      <c r="U967" s="17">
        <f t="shared" si="48"/>
        <v>2032</v>
      </c>
      <c r="V967" s="399"/>
      <c r="W967" s="399"/>
      <c r="X967" s="399"/>
      <c r="Y967" s="399"/>
    </row>
    <row r="968" spans="1:25" s="2" customFormat="1" ht="30.2" customHeight="1" x14ac:dyDescent="0.2">
      <c r="A968" s="348"/>
      <c r="B968" s="348"/>
      <c r="C968" s="338"/>
      <c r="D968" s="338"/>
      <c r="E968" s="338"/>
      <c r="F968" s="54" t="s">
        <v>88</v>
      </c>
      <c r="G968" s="338"/>
      <c r="H968" s="338"/>
      <c r="I968" s="427"/>
      <c r="J968" s="54">
        <v>0.3</v>
      </c>
      <c r="K968" s="134">
        <v>18</v>
      </c>
      <c r="L968" s="135" t="s">
        <v>215</v>
      </c>
      <c r="M968" s="62">
        <v>2016</v>
      </c>
      <c r="N968" s="16">
        <v>2024</v>
      </c>
      <c r="O968" s="16">
        <v>2025</v>
      </c>
      <c r="P968" s="72" t="s">
        <v>1033</v>
      </c>
      <c r="Q968" s="72" t="s">
        <v>257</v>
      </c>
      <c r="R968" s="17">
        <f t="shared" si="47"/>
        <v>2032</v>
      </c>
      <c r="S968" s="16" t="s">
        <v>63</v>
      </c>
      <c r="T968" s="16"/>
      <c r="U968" s="17">
        <f t="shared" si="48"/>
        <v>2032</v>
      </c>
      <c r="V968" s="399"/>
      <c r="W968" s="399"/>
      <c r="X968" s="399"/>
      <c r="Y968" s="399"/>
    </row>
    <row r="969" spans="1:25" s="2" customFormat="1" ht="30.2" customHeight="1" x14ac:dyDescent="0.2">
      <c r="A969" s="348"/>
      <c r="B969" s="348"/>
      <c r="C969" s="338"/>
      <c r="D969" s="338" t="s">
        <v>1329</v>
      </c>
      <c r="E969" s="338"/>
      <c r="F969" s="54" t="s">
        <v>88</v>
      </c>
      <c r="G969" s="338">
        <v>0.56000000000000005</v>
      </c>
      <c r="H969" s="338">
        <v>0.15</v>
      </c>
      <c r="I969" s="427" t="s">
        <v>1185</v>
      </c>
      <c r="J969" s="54">
        <v>1.2</v>
      </c>
      <c r="K969" s="134">
        <v>32</v>
      </c>
      <c r="L969" s="135" t="s">
        <v>215</v>
      </c>
      <c r="M969" s="62">
        <v>2016</v>
      </c>
      <c r="N969" s="16">
        <v>2024</v>
      </c>
      <c r="O969" s="16">
        <v>2025</v>
      </c>
      <c r="P969" s="72" t="s">
        <v>1033</v>
      </c>
      <c r="Q969" s="72" t="s">
        <v>257</v>
      </c>
      <c r="R969" s="17">
        <f t="shared" si="47"/>
        <v>2032</v>
      </c>
      <c r="S969" s="16" t="s">
        <v>63</v>
      </c>
      <c r="T969" s="16"/>
      <c r="U969" s="17">
        <f t="shared" si="48"/>
        <v>2032</v>
      </c>
      <c r="V969" s="399"/>
      <c r="W969" s="399"/>
      <c r="X969" s="399"/>
      <c r="Y969" s="399"/>
    </row>
    <row r="970" spans="1:25" s="2" customFormat="1" ht="30.2" customHeight="1" x14ac:dyDescent="0.2">
      <c r="A970" s="348"/>
      <c r="B970" s="348"/>
      <c r="C970" s="338"/>
      <c r="D970" s="338"/>
      <c r="E970" s="338"/>
      <c r="F970" s="54" t="s">
        <v>88</v>
      </c>
      <c r="G970" s="338"/>
      <c r="H970" s="338"/>
      <c r="I970" s="427"/>
      <c r="J970" s="54">
        <v>2.2000000000000002</v>
      </c>
      <c r="K970" s="134">
        <v>18</v>
      </c>
      <c r="L970" s="135" t="s">
        <v>215</v>
      </c>
      <c r="M970" s="62">
        <v>2016</v>
      </c>
      <c r="N970" s="16">
        <v>2024</v>
      </c>
      <c r="O970" s="16">
        <v>2025</v>
      </c>
      <c r="P970" s="72" t="s">
        <v>1033</v>
      </c>
      <c r="Q970" s="72" t="s">
        <v>257</v>
      </c>
      <c r="R970" s="17">
        <f t="shared" ref="R970:R1033" si="49">IF(M970="","",M970+P970)</f>
        <v>2032</v>
      </c>
      <c r="S970" s="16" t="s">
        <v>63</v>
      </c>
      <c r="T970" s="16"/>
      <c r="U970" s="17">
        <f t="shared" si="48"/>
        <v>2032</v>
      </c>
      <c r="V970" s="399"/>
      <c r="W970" s="399"/>
      <c r="X970" s="399"/>
      <c r="Y970" s="399"/>
    </row>
    <row r="971" spans="1:25" s="2" customFormat="1" ht="30.2" customHeight="1" x14ac:dyDescent="0.2">
      <c r="A971" s="348">
        <v>101</v>
      </c>
      <c r="B971" s="348" t="s">
        <v>1330</v>
      </c>
      <c r="C971" s="338" t="s">
        <v>1331</v>
      </c>
      <c r="D971" s="54" t="s">
        <v>1332</v>
      </c>
      <c r="E971" s="338" t="s">
        <v>1326</v>
      </c>
      <c r="F971" s="54" t="s">
        <v>88</v>
      </c>
      <c r="G971" s="54">
        <v>0.57999999999999996</v>
      </c>
      <c r="H971" s="54" t="s">
        <v>1333</v>
      </c>
      <c r="I971" s="135" t="s">
        <v>1185</v>
      </c>
      <c r="J971" s="54">
        <v>84.2</v>
      </c>
      <c r="K971" s="134">
        <v>89</v>
      </c>
      <c r="L971" s="135" t="s">
        <v>1224</v>
      </c>
      <c r="M971" s="62">
        <v>2016</v>
      </c>
      <c r="N971" s="16">
        <v>2023</v>
      </c>
      <c r="O971" s="16">
        <v>2025</v>
      </c>
      <c r="P971" s="72" t="s">
        <v>1033</v>
      </c>
      <c r="Q971" s="72" t="s">
        <v>257</v>
      </c>
      <c r="R971" s="17">
        <f t="shared" si="49"/>
        <v>2032</v>
      </c>
      <c r="S971" s="16" t="s">
        <v>63</v>
      </c>
      <c r="T971" s="16"/>
      <c r="U971" s="17">
        <f t="shared" si="48"/>
        <v>2032</v>
      </c>
      <c r="V971" s="399">
        <v>8</v>
      </c>
      <c r="W971" s="399">
        <v>2</v>
      </c>
      <c r="X971" s="399">
        <v>10</v>
      </c>
      <c r="Y971" s="399" t="s">
        <v>7003</v>
      </c>
    </row>
    <row r="972" spans="1:25" s="2" customFormat="1" ht="30.2" customHeight="1" x14ac:dyDescent="0.2">
      <c r="A972" s="348"/>
      <c r="B972" s="348"/>
      <c r="C972" s="338"/>
      <c r="D972" s="54" t="s">
        <v>1334</v>
      </c>
      <c r="E972" s="338"/>
      <c r="F972" s="54" t="s">
        <v>88</v>
      </c>
      <c r="G972" s="54">
        <v>0.56000000000000005</v>
      </c>
      <c r="H972" s="54">
        <v>0.15</v>
      </c>
      <c r="I972" s="135" t="s">
        <v>1185</v>
      </c>
      <c r="J972" s="54">
        <v>17.899999999999999</v>
      </c>
      <c r="K972" s="134">
        <v>89</v>
      </c>
      <c r="L972" s="135" t="s">
        <v>1224</v>
      </c>
      <c r="M972" s="62">
        <v>2016</v>
      </c>
      <c r="N972" s="16">
        <v>2023</v>
      </c>
      <c r="O972" s="16">
        <v>2025</v>
      </c>
      <c r="P972" s="72" t="s">
        <v>1033</v>
      </c>
      <c r="Q972" s="72" t="s">
        <v>257</v>
      </c>
      <c r="R972" s="17">
        <f t="shared" si="49"/>
        <v>2032</v>
      </c>
      <c r="S972" s="16" t="s">
        <v>63</v>
      </c>
      <c r="T972" s="16"/>
      <c r="U972" s="17">
        <f t="shared" si="48"/>
        <v>2032</v>
      </c>
      <c r="V972" s="399"/>
      <c r="W972" s="399"/>
      <c r="X972" s="399"/>
      <c r="Y972" s="399"/>
    </row>
    <row r="973" spans="1:25" s="2" customFormat="1" ht="30.2" customHeight="1" x14ac:dyDescent="0.2">
      <c r="A973" s="348">
        <v>102</v>
      </c>
      <c r="B973" s="348" t="s">
        <v>1335</v>
      </c>
      <c r="C973" s="338" t="s">
        <v>1336</v>
      </c>
      <c r="D973" s="338" t="s">
        <v>1337</v>
      </c>
      <c r="E973" s="338" t="s">
        <v>929</v>
      </c>
      <c r="F973" s="54" t="s">
        <v>39</v>
      </c>
      <c r="G973" s="338">
        <v>2.0699999999999998</v>
      </c>
      <c r="H973" s="338" t="s">
        <v>994</v>
      </c>
      <c r="I973" s="427" t="s">
        <v>1338</v>
      </c>
      <c r="J973" s="54">
        <v>83.9</v>
      </c>
      <c r="K973" s="134">
        <v>108</v>
      </c>
      <c r="L973" s="135" t="s">
        <v>314</v>
      </c>
      <c r="M973" s="62">
        <v>2016</v>
      </c>
      <c r="N973" s="16">
        <v>2023</v>
      </c>
      <c r="O973" s="16">
        <v>2025</v>
      </c>
      <c r="P973" s="72" t="s">
        <v>252</v>
      </c>
      <c r="Q973" s="72" t="s">
        <v>1263</v>
      </c>
      <c r="R973" s="17">
        <f t="shared" si="49"/>
        <v>2036</v>
      </c>
      <c r="S973" s="16" t="s">
        <v>63</v>
      </c>
      <c r="T973" s="16"/>
      <c r="U973" s="17">
        <f t="shared" si="48"/>
        <v>2036</v>
      </c>
      <c r="V973" s="399">
        <v>10</v>
      </c>
      <c r="W973" s="399"/>
      <c r="X973" s="399">
        <v>10</v>
      </c>
      <c r="Y973" s="399" t="s">
        <v>7003</v>
      </c>
    </row>
    <row r="974" spans="1:25" s="2" customFormat="1" ht="30.2" customHeight="1" x14ac:dyDescent="0.2">
      <c r="A974" s="348"/>
      <c r="B974" s="348"/>
      <c r="C974" s="338"/>
      <c r="D974" s="338"/>
      <c r="E974" s="338"/>
      <c r="F974" s="54" t="s">
        <v>39</v>
      </c>
      <c r="G974" s="338"/>
      <c r="H974" s="338"/>
      <c r="I974" s="427"/>
      <c r="J974" s="54">
        <v>0.2</v>
      </c>
      <c r="K974" s="134">
        <v>32</v>
      </c>
      <c r="L974" s="135" t="s">
        <v>1264</v>
      </c>
      <c r="M974" s="62">
        <v>2016</v>
      </c>
      <c r="N974" s="16">
        <v>2023</v>
      </c>
      <c r="O974" s="16">
        <v>2025</v>
      </c>
      <c r="P974" s="72" t="s">
        <v>252</v>
      </c>
      <c r="Q974" s="72" t="s">
        <v>1263</v>
      </c>
      <c r="R974" s="17">
        <f t="shared" si="49"/>
        <v>2036</v>
      </c>
      <c r="S974" s="16" t="s">
        <v>63</v>
      </c>
      <c r="T974" s="16"/>
      <c r="U974" s="17">
        <f t="shared" si="48"/>
        <v>2036</v>
      </c>
      <c r="V974" s="399"/>
      <c r="W974" s="399"/>
      <c r="X974" s="399"/>
      <c r="Y974" s="399"/>
    </row>
    <row r="975" spans="1:25" s="2" customFormat="1" ht="30.2" customHeight="1" x14ac:dyDescent="0.2">
      <c r="A975" s="348"/>
      <c r="B975" s="348"/>
      <c r="C975" s="338"/>
      <c r="D975" s="338" t="s">
        <v>1339</v>
      </c>
      <c r="E975" s="338"/>
      <c r="F975" s="54" t="s">
        <v>39</v>
      </c>
      <c r="G975" s="338">
        <v>2.06</v>
      </c>
      <c r="H975" s="338">
        <v>0.8</v>
      </c>
      <c r="I975" s="427" t="s">
        <v>1338</v>
      </c>
      <c r="J975" s="54">
        <v>7.3</v>
      </c>
      <c r="K975" s="134">
        <v>89</v>
      </c>
      <c r="L975" s="135" t="s">
        <v>314</v>
      </c>
      <c r="M975" s="62">
        <v>2016</v>
      </c>
      <c r="N975" s="16">
        <v>2023</v>
      </c>
      <c r="O975" s="16">
        <v>2025</v>
      </c>
      <c r="P975" s="72" t="s">
        <v>252</v>
      </c>
      <c r="Q975" s="72" t="s">
        <v>1263</v>
      </c>
      <c r="R975" s="17">
        <f t="shared" si="49"/>
        <v>2036</v>
      </c>
      <c r="S975" s="16" t="s">
        <v>63</v>
      </c>
      <c r="T975" s="16"/>
      <c r="U975" s="17">
        <f t="shared" si="48"/>
        <v>2036</v>
      </c>
      <c r="V975" s="399"/>
      <c r="W975" s="399"/>
      <c r="X975" s="399"/>
      <c r="Y975" s="399"/>
    </row>
    <row r="976" spans="1:25" s="2" customFormat="1" ht="30.2" customHeight="1" x14ac:dyDescent="0.2">
      <c r="A976" s="348"/>
      <c r="B976" s="348"/>
      <c r="C976" s="338"/>
      <c r="D976" s="338"/>
      <c r="E976" s="338"/>
      <c r="F976" s="54" t="s">
        <v>39</v>
      </c>
      <c r="G976" s="338"/>
      <c r="H976" s="338"/>
      <c r="I976" s="427"/>
      <c r="J976" s="54">
        <v>1.5</v>
      </c>
      <c r="K976" s="134">
        <v>45</v>
      </c>
      <c r="L976" s="135" t="s">
        <v>314</v>
      </c>
      <c r="M976" s="62">
        <v>2016</v>
      </c>
      <c r="N976" s="16">
        <v>2023</v>
      </c>
      <c r="O976" s="16">
        <v>2025</v>
      </c>
      <c r="P976" s="72" t="s">
        <v>252</v>
      </c>
      <c r="Q976" s="72" t="s">
        <v>1263</v>
      </c>
      <c r="R976" s="17">
        <f t="shared" si="49"/>
        <v>2036</v>
      </c>
      <c r="S976" s="16" t="s">
        <v>63</v>
      </c>
      <c r="T976" s="16"/>
      <c r="U976" s="17">
        <f t="shared" si="48"/>
        <v>2036</v>
      </c>
      <c r="V976" s="399"/>
      <c r="W976" s="399"/>
      <c r="X976" s="399"/>
      <c r="Y976" s="399"/>
    </row>
    <row r="977" spans="1:25" s="2" customFormat="1" ht="30.2" customHeight="1" x14ac:dyDescent="0.2">
      <c r="A977" s="348"/>
      <c r="B977" s="348"/>
      <c r="C977" s="338"/>
      <c r="D977" s="338"/>
      <c r="E977" s="338"/>
      <c r="F977" s="54" t="s">
        <v>39</v>
      </c>
      <c r="G977" s="338"/>
      <c r="H977" s="338"/>
      <c r="I977" s="427"/>
      <c r="J977" s="54">
        <v>0.4</v>
      </c>
      <c r="K977" s="134">
        <v>32</v>
      </c>
      <c r="L977" s="135" t="s">
        <v>1264</v>
      </c>
      <c r="M977" s="62">
        <v>2016</v>
      </c>
      <c r="N977" s="16">
        <v>2023</v>
      </c>
      <c r="O977" s="16">
        <v>2025</v>
      </c>
      <c r="P977" s="72" t="s">
        <v>252</v>
      </c>
      <c r="Q977" s="72" t="s">
        <v>1263</v>
      </c>
      <c r="R977" s="17">
        <f t="shared" si="49"/>
        <v>2036</v>
      </c>
      <c r="S977" s="16" t="s">
        <v>63</v>
      </c>
      <c r="T977" s="16"/>
      <c r="U977" s="17">
        <f t="shared" si="48"/>
        <v>2036</v>
      </c>
      <c r="V977" s="399"/>
      <c r="W977" s="399"/>
      <c r="X977" s="399"/>
      <c r="Y977" s="399"/>
    </row>
    <row r="978" spans="1:25" s="2" customFormat="1" ht="30.2" customHeight="1" x14ac:dyDescent="0.2">
      <c r="A978" s="348"/>
      <c r="B978" s="348"/>
      <c r="C978" s="338"/>
      <c r="D978" s="338" t="s">
        <v>1340</v>
      </c>
      <c r="E978" s="338"/>
      <c r="F978" s="54" t="s">
        <v>39</v>
      </c>
      <c r="G978" s="338">
        <v>2.02</v>
      </c>
      <c r="H978" s="338">
        <v>0.8</v>
      </c>
      <c r="I978" s="427" t="s">
        <v>1338</v>
      </c>
      <c r="J978" s="54">
        <v>23.6</v>
      </c>
      <c r="K978" s="134">
        <v>108</v>
      </c>
      <c r="L978" s="135" t="s">
        <v>314</v>
      </c>
      <c r="M978" s="62">
        <v>2016</v>
      </c>
      <c r="N978" s="16">
        <v>2023</v>
      </c>
      <c r="O978" s="16">
        <v>2025</v>
      </c>
      <c r="P978" s="72" t="s">
        <v>252</v>
      </c>
      <c r="Q978" s="72" t="s">
        <v>1263</v>
      </c>
      <c r="R978" s="17">
        <f t="shared" si="49"/>
        <v>2036</v>
      </c>
      <c r="S978" s="16" t="s">
        <v>63</v>
      </c>
      <c r="T978" s="16"/>
      <c r="U978" s="17">
        <f t="shared" si="48"/>
        <v>2036</v>
      </c>
      <c r="V978" s="399"/>
      <c r="W978" s="399"/>
      <c r="X978" s="399"/>
      <c r="Y978" s="399"/>
    </row>
    <row r="979" spans="1:25" s="2" customFormat="1" ht="30.2" customHeight="1" x14ac:dyDescent="0.2">
      <c r="A979" s="348"/>
      <c r="B979" s="348"/>
      <c r="C979" s="338"/>
      <c r="D979" s="338"/>
      <c r="E979" s="338"/>
      <c r="F979" s="54" t="s">
        <v>39</v>
      </c>
      <c r="G979" s="338"/>
      <c r="H979" s="338"/>
      <c r="I979" s="427"/>
      <c r="J979" s="54">
        <v>7.9</v>
      </c>
      <c r="K979" s="134">
        <v>89</v>
      </c>
      <c r="L979" s="135" t="s">
        <v>314</v>
      </c>
      <c r="M979" s="62">
        <v>2016</v>
      </c>
      <c r="N979" s="16">
        <v>2023</v>
      </c>
      <c r="O979" s="16">
        <v>2025</v>
      </c>
      <c r="P979" s="72" t="s">
        <v>252</v>
      </c>
      <c r="Q979" s="72" t="s">
        <v>1263</v>
      </c>
      <c r="R979" s="17">
        <f t="shared" si="49"/>
        <v>2036</v>
      </c>
      <c r="S979" s="16" t="s">
        <v>63</v>
      </c>
      <c r="T979" s="16"/>
      <c r="U979" s="17">
        <f t="shared" ref="U979:U1026" si="50">IFERROR(IF(S979="",R979,S979+T979),R979)</f>
        <v>2036</v>
      </c>
      <c r="V979" s="399"/>
      <c r="W979" s="399"/>
      <c r="X979" s="399"/>
      <c r="Y979" s="399"/>
    </row>
    <row r="980" spans="1:25" s="2" customFormat="1" ht="30.2" customHeight="1" x14ac:dyDescent="0.2">
      <c r="A980" s="348"/>
      <c r="B980" s="348"/>
      <c r="C980" s="338"/>
      <c r="D980" s="54" t="s">
        <v>1341</v>
      </c>
      <c r="E980" s="338"/>
      <c r="F980" s="54" t="s">
        <v>39</v>
      </c>
      <c r="G980" s="54">
        <v>2.06</v>
      </c>
      <c r="H980" s="54">
        <v>0.8</v>
      </c>
      <c r="I980" s="135" t="s">
        <v>1338</v>
      </c>
      <c r="J980" s="54">
        <v>3.8</v>
      </c>
      <c r="K980" s="134">
        <v>32</v>
      </c>
      <c r="L980" s="135" t="s">
        <v>1264</v>
      </c>
      <c r="M980" s="62">
        <v>2016</v>
      </c>
      <c r="N980" s="16">
        <v>2023</v>
      </c>
      <c r="O980" s="16">
        <v>2025</v>
      </c>
      <c r="P980" s="72" t="s">
        <v>252</v>
      </c>
      <c r="Q980" s="72" t="s">
        <v>1263</v>
      </c>
      <c r="R980" s="17">
        <f t="shared" si="49"/>
        <v>2036</v>
      </c>
      <c r="S980" s="16" t="s">
        <v>63</v>
      </c>
      <c r="T980" s="16"/>
      <c r="U980" s="17">
        <f t="shared" si="50"/>
        <v>2036</v>
      </c>
      <c r="V980" s="399"/>
      <c r="W980" s="399"/>
      <c r="X980" s="399"/>
      <c r="Y980" s="399"/>
    </row>
    <row r="981" spans="1:25" s="2" customFormat="1" ht="30.2" customHeight="1" x14ac:dyDescent="0.2">
      <c r="A981" s="348"/>
      <c r="B981" s="348"/>
      <c r="C981" s="338"/>
      <c r="D981" s="338" t="s">
        <v>1342</v>
      </c>
      <c r="E981" s="338"/>
      <c r="F981" s="54" t="s">
        <v>39</v>
      </c>
      <c r="G981" s="338">
        <v>2.06</v>
      </c>
      <c r="H981" s="338">
        <v>0.6</v>
      </c>
      <c r="I981" s="427" t="s">
        <v>1338</v>
      </c>
      <c r="J981" s="54">
        <v>4.5999999999999996</v>
      </c>
      <c r="K981" s="134">
        <v>89</v>
      </c>
      <c r="L981" s="135" t="s">
        <v>314</v>
      </c>
      <c r="M981" s="62">
        <v>2016</v>
      </c>
      <c r="N981" s="16">
        <v>2023</v>
      </c>
      <c r="O981" s="16">
        <v>2025</v>
      </c>
      <c r="P981" s="72" t="s">
        <v>252</v>
      </c>
      <c r="Q981" s="72" t="s">
        <v>1263</v>
      </c>
      <c r="R981" s="17">
        <f t="shared" si="49"/>
        <v>2036</v>
      </c>
      <c r="S981" s="16" t="s">
        <v>63</v>
      </c>
      <c r="T981" s="16"/>
      <c r="U981" s="17">
        <f t="shared" si="50"/>
        <v>2036</v>
      </c>
      <c r="V981" s="399"/>
      <c r="W981" s="399"/>
      <c r="X981" s="399"/>
      <c r="Y981" s="399"/>
    </row>
    <row r="982" spans="1:25" s="2" customFormat="1" ht="30.2" customHeight="1" x14ac:dyDescent="0.2">
      <c r="A982" s="348"/>
      <c r="B982" s="348"/>
      <c r="C982" s="338"/>
      <c r="D982" s="338"/>
      <c r="E982" s="338"/>
      <c r="F982" s="54" t="s">
        <v>39</v>
      </c>
      <c r="G982" s="338"/>
      <c r="H982" s="338"/>
      <c r="I982" s="427"/>
      <c r="J982" s="54">
        <v>1.7</v>
      </c>
      <c r="K982" s="134">
        <v>45</v>
      </c>
      <c r="L982" s="135" t="s">
        <v>314</v>
      </c>
      <c r="M982" s="62">
        <v>2016</v>
      </c>
      <c r="N982" s="16">
        <v>2023</v>
      </c>
      <c r="O982" s="16">
        <v>2025</v>
      </c>
      <c r="P982" s="72" t="s">
        <v>252</v>
      </c>
      <c r="Q982" s="72" t="s">
        <v>1263</v>
      </c>
      <c r="R982" s="17">
        <f t="shared" si="49"/>
        <v>2036</v>
      </c>
      <c r="S982" s="16" t="s">
        <v>63</v>
      </c>
      <c r="T982" s="16"/>
      <c r="U982" s="17">
        <f t="shared" si="50"/>
        <v>2036</v>
      </c>
      <c r="V982" s="399"/>
      <c r="W982" s="399"/>
      <c r="X982" s="399"/>
      <c r="Y982" s="399"/>
    </row>
    <row r="983" spans="1:25" s="2" customFormat="1" ht="30.2" customHeight="1" x14ac:dyDescent="0.2">
      <c r="A983" s="348"/>
      <c r="B983" s="348"/>
      <c r="C983" s="338"/>
      <c r="D983" s="338"/>
      <c r="E983" s="338"/>
      <c r="F983" s="54" t="s">
        <v>39</v>
      </c>
      <c r="G983" s="338"/>
      <c r="H983" s="338"/>
      <c r="I983" s="427"/>
      <c r="J983" s="54">
        <v>0.5</v>
      </c>
      <c r="K983" s="134">
        <v>32</v>
      </c>
      <c r="L983" s="135" t="s">
        <v>1264</v>
      </c>
      <c r="M983" s="62">
        <v>2016</v>
      </c>
      <c r="N983" s="16">
        <v>2023</v>
      </c>
      <c r="O983" s="16">
        <v>2025</v>
      </c>
      <c r="P983" s="72" t="s">
        <v>252</v>
      </c>
      <c r="Q983" s="72" t="s">
        <v>1263</v>
      </c>
      <c r="R983" s="17">
        <f t="shared" si="49"/>
        <v>2036</v>
      </c>
      <c r="S983" s="16" t="s">
        <v>63</v>
      </c>
      <c r="T983" s="16"/>
      <c r="U983" s="17">
        <f t="shared" si="50"/>
        <v>2036</v>
      </c>
      <c r="V983" s="399"/>
      <c r="W983" s="399"/>
      <c r="X983" s="399"/>
      <c r="Y983" s="399"/>
    </row>
    <row r="984" spans="1:25" s="2" customFormat="1" ht="30.2" customHeight="1" x14ac:dyDescent="0.2">
      <c r="A984" s="348"/>
      <c r="B984" s="348"/>
      <c r="C984" s="338"/>
      <c r="D984" s="338" t="s">
        <v>1343</v>
      </c>
      <c r="E984" s="338"/>
      <c r="F984" s="54" t="s">
        <v>39</v>
      </c>
      <c r="G984" s="338">
        <v>2.06</v>
      </c>
      <c r="H984" s="338">
        <v>0.8</v>
      </c>
      <c r="I984" s="427" t="s">
        <v>1338</v>
      </c>
      <c r="J984" s="54">
        <v>5</v>
      </c>
      <c r="K984" s="134">
        <v>89</v>
      </c>
      <c r="L984" s="135" t="s">
        <v>314</v>
      </c>
      <c r="M984" s="62">
        <v>2016</v>
      </c>
      <c r="N984" s="16">
        <v>2023</v>
      </c>
      <c r="O984" s="16">
        <v>2025</v>
      </c>
      <c r="P984" s="72" t="s">
        <v>252</v>
      </c>
      <c r="Q984" s="72" t="s">
        <v>1263</v>
      </c>
      <c r="R984" s="17">
        <f t="shared" si="49"/>
        <v>2036</v>
      </c>
      <c r="S984" s="16" t="s">
        <v>63</v>
      </c>
      <c r="T984" s="16"/>
      <c r="U984" s="17">
        <f t="shared" si="50"/>
        <v>2036</v>
      </c>
      <c r="V984" s="399"/>
      <c r="W984" s="399"/>
      <c r="X984" s="399"/>
      <c r="Y984" s="399"/>
    </row>
    <row r="985" spans="1:25" s="2" customFormat="1" ht="30.2" customHeight="1" x14ac:dyDescent="0.2">
      <c r="A985" s="348"/>
      <c r="B985" s="348"/>
      <c r="C985" s="338"/>
      <c r="D985" s="338"/>
      <c r="E985" s="338"/>
      <c r="F985" s="54" t="s">
        <v>39</v>
      </c>
      <c r="G985" s="338"/>
      <c r="H985" s="338"/>
      <c r="I985" s="427"/>
      <c r="J985" s="54">
        <v>2.9</v>
      </c>
      <c r="K985" s="134">
        <v>45</v>
      </c>
      <c r="L985" s="135" t="s">
        <v>314</v>
      </c>
      <c r="M985" s="62">
        <v>2016</v>
      </c>
      <c r="N985" s="16">
        <v>2023</v>
      </c>
      <c r="O985" s="16">
        <v>2025</v>
      </c>
      <c r="P985" s="72" t="s">
        <v>252</v>
      </c>
      <c r="Q985" s="72" t="s">
        <v>1263</v>
      </c>
      <c r="R985" s="17">
        <f t="shared" si="49"/>
        <v>2036</v>
      </c>
      <c r="S985" s="16" t="s">
        <v>63</v>
      </c>
      <c r="T985" s="16"/>
      <c r="U985" s="17">
        <f t="shared" si="50"/>
        <v>2036</v>
      </c>
      <c r="V985" s="399"/>
      <c r="W985" s="399"/>
      <c r="X985" s="399"/>
      <c r="Y985" s="399"/>
    </row>
    <row r="986" spans="1:25" s="2" customFormat="1" ht="30.2" customHeight="1" x14ac:dyDescent="0.2">
      <c r="A986" s="348"/>
      <c r="B986" s="348"/>
      <c r="C986" s="338"/>
      <c r="D986" s="338"/>
      <c r="E986" s="338"/>
      <c r="F986" s="54" t="s">
        <v>39</v>
      </c>
      <c r="G986" s="338"/>
      <c r="H986" s="338"/>
      <c r="I986" s="427"/>
      <c r="J986" s="54">
        <v>0.2</v>
      </c>
      <c r="K986" s="134">
        <v>32</v>
      </c>
      <c r="L986" s="135" t="s">
        <v>1264</v>
      </c>
      <c r="M986" s="62">
        <v>2016</v>
      </c>
      <c r="N986" s="16">
        <v>2023</v>
      </c>
      <c r="O986" s="16">
        <v>2025</v>
      </c>
      <c r="P986" s="72" t="s">
        <v>252</v>
      </c>
      <c r="Q986" s="72" t="s">
        <v>1263</v>
      </c>
      <c r="R986" s="17">
        <f t="shared" si="49"/>
        <v>2036</v>
      </c>
      <c r="S986" s="16" t="s">
        <v>63</v>
      </c>
      <c r="T986" s="16"/>
      <c r="U986" s="17">
        <f t="shared" si="50"/>
        <v>2036</v>
      </c>
      <c r="V986" s="399"/>
      <c r="W986" s="399"/>
      <c r="X986" s="399"/>
      <c r="Y986" s="399"/>
    </row>
    <row r="987" spans="1:25" s="2" customFormat="1" ht="30.2" customHeight="1" x14ac:dyDescent="0.2">
      <c r="A987" s="348"/>
      <c r="B987" s="348"/>
      <c r="C987" s="338"/>
      <c r="D987" s="54" t="s">
        <v>1344</v>
      </c>
      <c r="E987" s="338"/>
      <c r="F987" s="54" t="s">
        <v>39</v>
      </c>
      <c r="G987" s="54">
        <v>2.02</v>
      </c>
      <c r="H987" s="54">
        <v>0.8</v>
      </c>
      <c r="I987" s="135" t="s">
        <v>1338</v>
      </c>
      <c r="J987" s="54">
        <v>21.9</v>
      </c>
      <c r="K987" s="134">
        <v>89</v>
      </c>
      <c r="L987" s="135" t="s">
        <v>314</v>
      </c>
      <c r="M987" s="62">
        <v>2016</v>
      </c>
      <c r="N987" s="16">
        <v>2023</v>
      </c>
      <c r="O987" s="16">
        <v>2025</v>
      </c>
      <c r="P987" s="72" t="s">
        <v>252</v>
      </c>
      <c r="Q987" s="72" t="s">
        <v>1263</v>
      </c>
      <c r="R987" s="17">
        <f t="shared" si="49"/>
        <v>2036</v>
      </c>
      <c r="S987" s="16" t="s">
        <v>63</v>
      </c>
      <c r="T987" s="16"/>
      <c r="U987" s="17">
        <f t="shared" si="50"/>
        <v>2036</v>
      </c>
      <c r="V987" s="399"/>
      <c r="W987" s="399"/>
      <c r="X987" s="399"/>
      <c r="Y987" s="399"/>
    </row>
    <row r="988" spans="1:25" s="2" customFormat="1" ht="30.2" customHeight="1" x14ac:dyDescent="0.2">
      <c r="A988" s="348">
        <v>103</v>
      </c>
      <c r="B988" s="348" t="s">
        <v>1346</v>
      </c>
      <c r="C988" s="338" t="s">
        <v>1347</v>
      </c>
      <c r="D988" s="54" t="s">
        <v>1348</v>
      </c>
      <c r="E988" s="338" t="s">
        <v>1345</v>
      </c>
      <c r="F988" s="114" t="s">
        <v>134</v>
      </c>
      <c r="G988" s="54">
        <v>2.15</v>
      </c>
      <c r="H988" s="54">
        <v>0.5</v>
      </c>
      <c r="I988" s="135" t="s">
        <v>1338</v>
      </c>
      <c r="J988" s="54">
        <v>43.8</v>
      </c>
      <c r="K988" s="134">
        <v>108</v>
      </c>
      <c r="L988" s="135" t="s">
        <v>314</v>
      </c>
      <c r="M988" s="62">
        <v>2016</v>
      </c>
      <c r="N988" s="16">
        <v>2024</v>
      </c>
      <c r="O988" s="16">
        <v>2025</v>
      </c>
      <c r="P988" s="72" t="s">
        <v>252</v>
      </c>
      <c r="Q988" s="72" t="s">
        <v>1263</v>
      </c>
      <c r="R988" s="17">
        <f t="shared" si="49"/>
        <v>2036</v>
      </c>
      <c r="S988" s="16" t="s">
        <v>63</v>
      </c>
      <c r="T988" s="16"/>
      <c r="U988" s="17">
        <f t="shared" si="50"/>
        <v>2036</v>
      </c>
      <c r="V988" s="399">
        <v>23</v>
      </c>
      <c r="W988" s="399">
        <v>1</v>
      </c>
      <c r="X988" s="399">
        <v>24</v>
      </c>
      <c r="Y988" s="399" t="s">
        <v>7003</v>
      </c>
    </row>
    <row r="989" spans="1:25" s="2" customFormat="1" ht="30.2" customHeight="1" x14ac:dyDescent="0.2">
      <c r="A989" s="348"/>
      <c r="B989" s="348"/>
      <c r="C989" s="338"/>
      <c r="D989" s="54" t="s">
        <v>1349</v>
      </c>
      <c r="E989" s="338"/>
      <c r="F989" s="114" t="s">
        <v>134</v>
      </c>
      <c r="G989" s="54">
        <v>2.15</v>
      </c>
      <c r="H989" s="54">
        <v>0.5</v>
      </c>
      <c r="I989" s="135" t="s">
        <v>1338</v>
      </c>
      <c r="J989" s="54">
        <v>0.7</v>
      </c>
      <c r="K989" s="134">
        <v>57</v>
      </c>
      <c r="L989" s="135" t="s">
        <v>314</v>
      </c>
      <c r="M989" s="62">
        <v>2016</v>
      </c>
      <c r="N989" s="16">
        <v>2024</v>
      </c>
      <c r="O989" s="16">
        <v>2025</v>
      </c>
      <c r="P989" s="72" t="s">
        <v>252</v>
      </c>
      <c r="Q989" s="72" t="s">
        <v>1263</v>
      </c>
      <c r="R989" s="17">
        <f t="shared" si="49"/>
        <v>2036</v>
      </c>
      <c r="S989" s="16" t="s">
        <v>63</v>
      </c>
      <c r="T989" s="16"/>
      <c r="U989" s="17">
        <f t="shared" si="50"/>
        <v>2036</v>
      </c>
      <c r="V989" s="399"/>
      <c r="W989" s="399"/>
      <c r="X989" s="399"/>
      <c r="Y989" s="399"/>
    </row>
    <row r="990" spans="1:25" s="2" customFormat="1" ht="30.2" customHeight="1" x14ac:dyDescent="0.2">
      <c r="A990" s="348"/>
      <c r="B990" s="348"/>
      <c r="C990" s="338"/>
      <c r="D990" s="54" t="s">
        <v>1350</v>
      </c>
      <c r="E990" s="338"/>
      <c r="F990" s="114" t="s">
        <v>134</v>
      </c>
      <c r="G990" s="54">
        <v>2.15</v>
      </c>
      <c r="H990" s="54">
        <v>0.5</v>
      </c>
      <c r="I990" s="135" t="s">
        <v>1338</v>
      </c>
      <c r="J990" s="54">
        <v>0.2</v>
      </c>
      <c r="K990" s="134">
        <v>57</v>
      </c>
      <c r="L990" s="135" t="s">
        <v>314</v>
      </c>
      <c r="M990" s="62">
        <v>2016</v>
      </c>
      <c r="N990" s="16">
        <v>2024</v>
      </c>
      <c r="O990" s="16">
        <v>2025</v>
      </c>
      <c r="P990" s="72" t="s">
        <v>252</v>
      </c>
      <c r="Q990" s="72" t="s">
        <v>1263</v>
      </c>
      <c r="R990" s="17">
        <f t="shared" si="49"/>
        <v>2036</v>
      </c>
      <c r="S990" s="16" t="s">
        <v>63</v>
      </c>
      <c r="T990" s="16"/>
      <c r="U990" s="17">
        <f t="shared" si="50"/>
        <v>2036</v>
      </c>
      <c r="V990" s="399"/>
      <c r="W990" s="399"/>
      <c r="X990" s="399"/>
      <c r="Y990" s="399"/>
    </row>
    <row r="991" spans="1:25" s="2" customFormat="1" ht="30.2" customHeight="1" x14ac:dyDescent="0.2">
      <c r="A991" s="348"/>
      <c r="B991" s="348"/>
      <c r="C991" s="338"/>
      <c r="D991" s="338" t="s">
        <v>1351</v>
      </c>
      <c r="E991" s="338"/>
      <c r="F991" s="114" t="s">
        <v>134</v>
      </c>
      <c r="G991" s="338">
        <v>2.15</v>
      </c>
      <c r="H991" s="338">
        <v>0.5</v>
      </c>
      <c r="I991" s="427" t="s">
        <v>1338</v>
      </c>
      <c r="J991" s="54">
        <v>4.3</v>
      </c>
      <c r="K991" s="134">
        <v>57</v>
      </c>
      <c r="L991" s="135" t="s">
        <v>314</v>
      </c>
      <c r="M991" s="62">
        <v>2016</v>
      </c>
      <c r="N991" s="16">
        <v>2024</v>
      </c>
      <c r="O991" s="16">
        <v>2025</v>
      </c>
      <c r="P991" s="72" t="s">
        <v>252</v>
      </c>
      <c r="Q991" s="72" t="s">
        <v>1263</v>
      </c>
      <c r="R991" s="17">
        <f t="shared" si="49"/>
        <v>2036</v>
      </c>
      <c r="S991" s="16" t="s">
        <v>63</v>
      </c>
      <c r="T991" s="16"/>
      <c r="U991" s="17">
        <f t="shared" si="50"/>
        <v>2036</v>
      </c>
      <c r="V991" s="399"/>
      <c r="W991" s="399"/>
      <c r="X991" s="399"/>
      <c r="Y991" s="399"/>
    </row>
    <row r="992" spans="1:25" s="2" customFormat="1" ht="30.2" customHeight="1" x14ac:dyDescent="0.2">
      <c r="A992" s="348"/>
      <c r="B992" s="348"/>
      <c r="C992" s="338"/>
      <c r="D992" s="338"/>
      <c r="E992" s="338"/>
      <c r="F992" s="114" t="s">
        <v>134</v>
      </c>
      <c r="G992" s="338"/>
      <c r="H992" s="338"/>
      <c r="I992" s="427"/>
      <c r="J992" s="54">
        <v>4.3</v>
      </c>
      <c r="K992" s="134">
        <v>32</v>
      </c>
      <c r="L992" s="135" t="s">
        <v>1264</v>
      </c>
      <c r="M992" s="62">
        <v>2016</v>
      </c>
      <c r="N992" s="16">
        <v>2024</v>
      </c>
      <c r="O992" s="16">
        <v>2025</v>
      </c>
      <c r="P992" s="72" t="s">
        <v>252</v>
      </c>
      <c r="Q992" s="72" t="s">
        <v>1263</v>
      </c>
      <c r="R992" s="17">
        <f t="shared" si="49"/>
        <v>2036</v>
      </c>
      <c r="S992" s="16" t="s">
        <v>63</v>
      </c>
      <c r="T992" s="16"/>
      <c r="U992" s="17">
        <f t="shared" si="50"/>
        <v>2036</v>
      </c>
      <c r="V992" s="399"/>
      <c r="W992" s="399"/>
      <c r="X992" s="399"/>
      <c r="Y992" s="399"/>
    </row>
    <row r="993" spans="1:25" s="2" customFormat="1" ht="30.2" customHeight="1" x14ac:dyDescent="0.2">
      <c r="A993" s="348"/>
      <c r="B993" s="348"/>
      <c r="C993" s="338"/>
      <c r="D993" s="338" t="s">
        <v>1352</v>
      </c>
      <c r="E993" s="338"/>
      <c r="F993" s="114" t="s">
        <v>134</v>
      </c>
      <c r="G993" s="338">
        <v>9.6300000000000008</v>
      </c>
      <c r="H993" s="338">
        <v>0.5</v>
      </c>
      <c r="I993" s="427" t="s">
        <v>1338</v>
      </c>
      <c r="J993" s="54">
        <v>0.9</v>
      </c>
      <c r="K993" s="134">
        <v>114.3</v>
      </c>
      <c r="L993" s="135" t="s">
        <v>1179</v>
      </c>
      <c r="M993" s="62">
        <v>2016</v>
      </c>
      <c r="N993" s="16">
        <v>2024</v>
      </c>
      <c r="O993" s="16">
        <v>2025</v>
      </c>
      <c r="P993" s="72" t="s">
        <v>252</v>
      </c>
      <c r="Q993" s="72" t="s">
        <v>1167</v>
      </c>
      <c r="R993" s="17">
        <f t="shared" si="49"/>
        <v>2036</v>
      </c>
      <c r="S993" s="16" t="s">
        <v>63</v>
      </c>
      <c r="T993" s="16"/>
      <c r="U993" s="17">
        <f t="shared" si="50"/>
        <v>2036</v>
      </c>
      <c r="V993" s="399"/>
      <c r="W993" s="399"/>
      <c r="X993" s="399"/>
      <c r="Y993" s="399"/>
    </row>
    <row r="994" spans="1:25" s="2" customFormat="1" ht="30.2" customHeight="1" x14ac:dyDescent="0.2">
      <c r="A994" s="348"/>
      <c r="B994" s="348"/>
      <c r="C994" s="338"/>
      <c r="D994" s="338"/>
      <c r="E994" s="338"/>
      <c r="F994" s="114" t="s">
        <v>134</v>
      </c>
      <c r="G994" s="338"/>
      <c r="H994" s="338"/>
      <c r="I994" s="427"/>
      <c r="J994" s="54">
        <v>1.3</v>
      </c>
      <c r="K994" s="134">
        <v>60.3</v>
      </c>
      <c r="L994" s="135" t="s">
        <v>1247</v>
      </c>
      <c r="M994" s="62">
        <v>2016</v>
      </c>
      <c r="N994" s="16">
        <v>2024</v>
      </c>
      <c r="O994" s="16">
        <v>2025</v>
      </c>
      <c r="P994" s="72" t="s">
        <v>252</v>
      </c>
      <c r="Q994" s="72" t="s">
        <v>1167</v>
      </c>
      <c r="R994" s="17">
        <f t="shared" si="49"/>
        <v>2036</v>
      </c>
      <c r="S994" s="16" t="s">
        <v>63</v>
      </c>
      <c r="T994" s="16"/>
      <c r="U994" s="17">
        <f t="shared" si="50"/>
        <v>2036</v>
      </c>
      <c r="V994" s="399"/>
      <c r="W994" s="399"/>
      <c r="X994" s="399"/>
      <c r="Y994" s="399"/>
    </row>
    <row r="995" spans="1:25" s="2" customFormat="1" ht="30.2" customHeight="1" x14ac:dyDescent="0.2">
      <c r="A995" s="348"/>
      <c r="B995" s="348"/>
      <c r="C995" s="338"/>
      <c r="D995" s="338" t="s">
        <v>1353</v>
      </c>
      <c r="E995" s="338"/>
      <c r="F995" s="114" t="s">
        <v>134</v>
      </c>
      <c r="G995" s="338">
        <v>9.6300000000000008</v>
      </c>
      <c r="H995" s="338">
        <v>0.5</v>
      </c>
      <c r="I995" s="427" t="s">
        <v>1338</v>
      </c>
      <c r="J995" s="54">
        <v>1.1000000000000001</v>
      </c>
      <c r="K995" s="134">
        <v>60.3</v>
      </c>
      <c r="L995" s="135" t="s">
        <v>1247</v>
      </c>
      <c r="M995" s="62">
        <v>2016</v>
      </c>
      <c r="N995" s="16">
        <v>2024</v>
      </c>
      <c r="O995" s="16">
        <v>2025</v>
      </c>
      <c r="P995" s="72" t="s">
        <v>252</v>
      </c>
      <c r="Q995" s="72" t="s">
        <v>1167</v>
      </c>
      <c r="R995" s="17">
        <f t="shared" si="49"/>
        <v>2036</v>
      </c>
      <c r="S995" s="16" t="s">
        <v>63</v>
      </c>
      <c r="T995" s="16"/>
      <c r="U995" s="17">
        <f t="shared" si="50"/>
        <v>2036</v>
      </c>
      <c r="V995" s="399"/>
      <c r="W995" s="399"/>
      <c r="X995" s="399"/>
      <c r="Y995" s="399"/>
    </row>
    <row r="996" spans="1:25" s="2" customFormat="1" ht="30.2" customHeight="1" x14ac:dyDescent="0.2">
      <c r="A996" s="348"/>
      <c r="B996" s="348"/>
      <c r="C996" s="338"/>
      <c r="D996" s="338"/>
      <c r="E996" s="338"/>
      <c r="F996" s="114" t="s">
        <v>134</v>
      </c>
      <c r="G996" s="338"/>
      <c r="H996" s="338"/>
      <c r="I996" s="427"/>
      <c r="J996" s="54">
        <v>2.6</v>
      </c>
      <c r="K996" s="134">
        <v>33.4</v>
      </c>
      <c r="L996" s="135" t="s">
        <v>1204</v>
      </c>
      <c r="M996" s="62">
        <v>2016</v>
      </c>
      <c r="N996" s="16">
        <v>2024</v>
      </c>
      <c r="O996" s="16">
        <v>2025</v>
      </c>
      <c r="P996" s="72" t="s">
        <v>252</v>
      </c>
      <c r="Q996" s="72" t="s">
        <v>1167</v>
      </c>
      <c r="R996" s="17">
        <f t="shared" si="49"/>
        <v>2036</v>
      </c>
      <c r="S996" s="16" t="s">
        <v>63</v>
      </c>
      <c r="T996" s="16"/>
      <c r="U996" s="17">
        <f t="shared" si="50"/>
        <v>2036</v>
      </c>
      <c r="V996" s="399"/>
      <c r="W996" s="399"/>
      <c r="X996" s="399"/>
      <c r="Y996" s="399"/>
    </row>
    <row r="997" spans="1:25" s="2" customFormat="1" ht="30.2" customHeight="1" x14ac:dyDescent="0.2">
      <c r="A997" s="348"/>
      <c r="B997" s="348"/>
      <c r="C997" s="338"/>
      <c r="D997" s="338" t="s">
        <v>1354</v>
      </c>
      <c r="E997" s="338"/>
      <c r="F997" s="114" t="s">
        <v>134</v>
      </c>
      <c r="G997" s="338">
        <v>9.6300000000000008</v>
      </c>
      <c r="H997" s="338">
        <v>0.5</v>
      </c>
      <c r="I997" s="427" t="s">
        <v>1338</v>
      </c>
      <c r="J997" s="54">
        <v>0.9</v>
      </c>
      <c r="K997" s="134">
        <v>114.3</v>
      </c>
      <c r="L997" s="135" t="s">
        <v>1179</v>
      </c>
      <c r="M997" s="62">
        <v>2016</v>
      </c>
      <c r="N997" s="16">
        <v>2024</v>
      </c>
      <c r="O997" s="16">
        <v>2025</v>
      </c>
      <c r="P997" s="72" t="s">
        <v>252</v>
      </c>
      <c r="Q997" s="72" t="s">
        <v>1167</v>
      </c>
      <c r="R997" s="17">
        <f t="shared" si="49"/>
        <v>2036</v>
      </c>
      <c r="S997" s="16" t="s">
        <v>63</v>
      </c>
      <c r="T997" s="16"/>
      <c r="U997" s="17">
        <f t="shared" si="50"/>
        <v>2036</v>
      </c>
      <c r="V997" s="399"/>
      <c r="W997" s="399"/>
      <c r="X997" s="399"/>
      <c r="Y997" s="399"/>
    </row>
    <row r="998" spans="1:25" s="2" customFormat="1" ht="30.2" customHeight="1" x14ac:dyDescent="0.2">
      <c r="A998" s="348"/>
      <c r="B998" s="348"/>
      <c r="C998" s="338"/>
      <c r="D998" s="338"/>
      <c r="E998" s="338"/>
      <c r="F998" s="114" t="s">
        <v>134</v>
      </c>
      <c r="G998" s="338"/>
      <c r="H998" s="338"/>
      <c r="I998" s="427"/>
      <c r="J998" s="54">
        <v>1.3</v>
      </c>
      <c r="K998" s="134">
        <v>60.3</v>
      </c>
      <c r="L998" s="135" t="s">
        <v>1247</v>
      </c>
      <c r="M998" s="62">
        <v>2016</v>
      </c>
      <c r="N998" s="16">
        <v>2024</v>
      </c>
      <c r="O998" s="16">
        <v>2025</v>
      </c>
      <c r="P998" s="72" t="s">
        <v>252</v>
      </c>
      <c r="Q998" s="72" t="s">
        <v>1167</v>
      </c>
      <c r="R998" s="17">
        <f t="shared" si="49"/>
        <v>2036</v>
      </c>
      <c r="S998" s="16" t="s">
        <v>63</v>
      </c>
      <c r="T998" s="16"/>
      <c r="U998" s="17">
        <f t="shared" si="50"/>
        <v>2036</v>
      </c>
      <c r="V998" s="399"/>
      <c r="W998" s="399"/>
      <c r="X998" s="399"/>
      <c r="Y998" s="399"/>
    </row>
    <row r="999" spans="1:25" s="2" customFormat="1" ht="30.2" customHeight="1" x14ac:dyDescent="0.2">
      <c r="A999" s="348"/>
      <c r="B999" s="348"/>
      <c r="C999" s="338"/>
      <c r="D999" s="338" t="s">
        <v>1355</v>
      </c>
      <c r="E999" s="338"/>
      <c r="F999" s="114" t="s">
        <v>134</v>
      </c>
      <c r="G999" s="338">
        <v>9.6300000000000008</v>
      </c>
      <c r="H999" s="338">
        <v>0.5</v>
      </c>
      <c r="I999" s="427" t="s">
        <v>1338</v>
      </c>
      <c r="J999" s="54">
        <v>0.8</v>
      </c>
      <c r="K999" s="134">
        <v>60.3</v>
      </c>
      <c r="L999" s="135" t="s">
        <v>1247</v>
      </c>
      <c r="M999" s="62">
        <v>2016</v>
      </c>
      <c r="N999" s="16">
        <v>2024</v>
      </c>
      <c r="O999" s="16">
        <v>2025</v>
      </c>
      <c r="P999" s="72" t="s">
        <v>252</v>
      </c>
      <c r="Q999" s="72" t="s">
        <v>1167</v>
      </c>
      <c r="R999" s="17">
        <f t="shared" si="49"/>
        <v>2036</v>
      </c>
      <c r="S999" s="16" t="s">
        <v>63</v>
      </c>
      <c r="T999" s="16"/>
      <c r="U999" s="17">
        <f t="shared" si="50"/>
        <v>2036</v>
      </c>
      <c r="V999" s="399"/>
      <c r="W999" s="399"/>
      <c r="X999" s="399"/>
      <c r="Y999" s="399"/>
    </row>
    <row r="1000" spans="1:25" s="2" customFormat="1" ht="30.2" customHeight="1" x14ac:dyDescent="0.2">
      <c r="A1000" s="348"/>
      <c r="B1000" s="348"/>
      <c r="C1000" s="338"/>
      <c r="D1000" s="338"/>
      <c r="E1000" s="338"/>
      <c r="F1000" s="114" t="s">
        <v>134</v>
      </c>
      <c r="G1000" s="338"/>
      <c r="H1000" s="338"/>
      <c r="I1000" s="427"/>
      <c r="J1000" s="54">
        <v>2.1</v>
      </c>
      <c r="K1000" s="134">
        <v>33.4</v>
      </c>
      <c r="L1000" s="135" t="s">
        <v>1204</v>
      </c>
      <c r="M1000" s="62">
        <v>2016</v>
      </c>
      <c r="N1000" s="16">
        <v>2024</v>
      </c>
      <c r="O1000" s="16">
        <v>2025</v>
      </c>
      <c r="P1000" s="72" t="s">
        <v>252</v>
      </c>
      <c r="Q1000" s="72" t="s">
        <v>1167</v>
      </c>
      <c r="R1000" s="17">
        <f t="shared" si="49"/>
        <v>2036</v>
      </c>
      <c r="S1000" s="16" t="s">
        <v>63</v>
      </c>
      <c r="T1000" s="16"/>
      <c r="U1000" s="17">
        <f t="shared" si="50"/>
        <v>2036</v>
      </c>
      <c r="V1000" s="399"/>
      <c r="W1000" s="399"/>
      <c r="X1000" s="399"/>
      <c r="Y1000" s="399"/>
    </row>
    <row r="1001" spans="1:25" s="2" customFormat="1" ht="30.2" customHeight="1" x14ac:dyDescent="0.2">
      <c r="A1001" s="348">
        <v>104</v>
      </c>
      <c r="B1001" s="348" t="s">
        <v>1356</v>
      </c>
      <c r="C1001" s="338" t="s">
        <v>1357</v>
      </c>
      <c r="D1001" s="338" t="s">
        <v>1358</v>
      </c>
      <c r="E1001" s="338" t="s">
        <v>929</v>
      </c>
      <c r="F1001" s="54" t="s">
        <v>39</v>
      </c>
      <c r="G1001" s="338">
        <v>1.91</v>
      </c>
      <c r="H1001" s="338">
        <v>1</v>
      </c>
      <c r="I1001" s="427" t="s">
        <v>1338</v>
      </c>
      <c r="J1001" s="54">
        <v>8</v>
      </c>
      <c r="K1001" s="134">
        <v>57</v>
      </c>
      <c r="L1001" s="135" t="s">
        <v>314</v>
      </c>
      <c r="M1001" s="62">
        <v>2016</v>
      </c>
      <c r="N1001" s="16">
        <v>2021</v>
      </c>
      <c r="O1001" s="16">
        <v>2025</v>
      </c>
      <c r="P1001" s="72" t="s">
        <v>252</v>
      </c>
      <c r="Q1001" s="72" t="s">
        <v>1263</v>
      </c>
      <c r="R1001" s="17">
        <f t="shared" si="49"/>
        <v>2036</v>
      </c>
      <c r="S1001" s="16" t="s">
        <v>63</v>
      </c>
      <c r="T1001" s="16"/>
      <c r="U1001" s="17">
        <f t="shared" si="50"/>
        <v>2036</v>
      </c>
      <c r="V1001" s="399">
        <v>7</v>
      </c>
      <c r="W1001" s="399">
        <v>12</v>
      </c>
      <c r="X1001" s="399">
        <v>19</v>
      </c>
      <c r="Y1001" s="399" t="s">
        <v>7003</v>
      </c>
    </row>
    <row r="1002" spans="1:25" s="2" customFormat="1" ht="30.2" customHeight="1" x14ac:dyDescent="0.2">
      <c r="A1002" s="348"/>
      <c r="B1002" s="348"/>
      <c r="C1002" s="338"/>
      <c r="D1002" s="338"/>
      <c r="E1002" s="338"/>
      <c r="F1002" s="54" t="s">
        <v>39</v>
      </c>
      <c r="G1002" s="338"/>
      <c r="H1002" s="338"/>
      <c r="I1002" s="427"/>
      <c r="J1002" s="54">
        <v>2.5</v>
      </c>
      <c r="K1002" s="134">
        <v>32</v>
      </c>
      <c r="L1002" s="135" t="s">
        <v>1264</v>
      </c>
      <c r="M1002" s="62">
        <v>2016</v>
      </c>
      <c r="N1002" s="16">
        <v>2021</v>
      </c>
      <c r="O1002" s="16">
        <v>2025</v>
      </c>
      <c r="P1002" s="72" t="s">
        <v>252</v>
      </c>
      <c r="Q1002" s="72" t="s">
        <v>1263</v>
      </c>
      <c r="R1002" s="17">
        <f t="shared" si="49"/>
        <v>2036</v>
      </c>
      <c r="S1002" s="16" t="s">
        <v>63</v>
      </c>
      <c r="T1002" s="16"/>
      <c r="U1002" s="17">
        <f t="shared" si="50"/>
        <v>2036</v>
      </c>
      <c r="V1002" s="399"/>
      <c r="W1002" s="399"/>
      <c r="X1002" s="399"/>
      <c r="Y1002" s="399"/>
    </row>
    <row r="1003" spans="1:25" s="2" customFormat="1" ht="30.2" customHeight="1" x14ac:dyDescent="0.2">
      <c r="A1003" s="348">
        <v>105</v>
      </c>
      <c r="B1003" s="348" t="s">
        <v>1359</v>
      </c>
      <c r="C1003" s="338" t="s">
        <v>1360</v>
      </c>
      <c r="D1003" s="338" t="s">
        <v>1361</v>
      </c>
      <c r="E1003" s="338" t="s">
        <v>1362</v>
      </c>
      <c r="F1003" s="114" t="s">
        <v>134</v>
      </c>
      <c r="G1003" s="338">
        <v>7</v>
      </c>
      <c r="H1003" s="338">
        <v>5</v>
      </c>
      <c r="I1003" s="427" t="s">
        <v>1363</v>
      </c>
      <c r="J1003" s="54">
        <v>2.5</v>
      </c>
      <c r="K1003" s="134">
        <v>114.3</v>
      </c>
      <c r="L1003" s="135" t="s">
        <v>1179</v>
      </c>
      <c r="M1003" s="62">
        <v>2016</v>
      </c>
      <c r="N1003" s="16">
        <v>2023</v>
      </c>
      <c r="O1003" s="16">
        <v>2025</v>
      </c>
      <c r="P1003" s="72" t="s">
        <v>252</v>
      </c>
      <c r="Q1003" s="72" t="s">
        <v>1167</v>
      </c>
      <c r="R1003" s="17">
        <f t="shared" si="49"/>
        <v>2036</v>
      </c>
      <c r="S1003" s="16" t="s">
        <v>63</v>
      </c>
      <c r="T1003" s="16"/>
      <c r="U1003" s="17">
        <f t="shared" si="50"/>
        <v>2036</v>
      </c>
      <c r="V1003" s="399">
        <v>14</v>
      </c>
      <c r="W1003" s="399"/>
      <c r="X1003" s="399">
        <v>14</v>
      </c>
      <c r="Y1003" s="399" t="s">
        <v>7003</v>
      </c>
    </row>
    <row r="1004" spans="1:25" s="2" customFormat="1" ht="30.2" customHeight="1" x14ac:dyDescent="0.2">
      <c r="A1004" s="348"/>
      <c r="B1004" s="348"/>
      <c r="C1004" s="338"/>
      <c r="D1004" s="338"/>
      <c r="E1004" s="338"/>
      <c r="F1004" s="114" t="s">
        <v>134</v>
      </c>
      <c r="G1004" s="338"/>
      <c r="H1004" s="338"/>
      <c r="I1004" s="427"/>
      <c r="J1004" s="54">
        <v>1</v>
      </c>
      <c r="K1004" s="134">
        <v>60.3</v>
      </c>
      <c r="L1004" s="135" t="s">
        <v>1247</v>
      </c>
      <c r="M1004" s="62">
        <v>2016</v>
      </c>
      <c r="N1004" s="16">
        <v>2023</v>
      </c>
      <c r="O1004" s="16">
        <v>2025</v>
      </c>
      <c r="P1004" s="72" t="s">
        <v>252</v>
      </c>
      <c r="Q1004" s="72" t="s">
        <v>1167</v>
      </c>
      <c r="R1004" s="17">
        <f t="shared" si="49"/>
        <v>2036</v>
      </c>
      <c r="S1004" s="16" t="s">
        <v>63</v>
      </c>
      <c r="T1004" s="16"/>
      <c r="U1004" s="17">
        <f t="shared" si="50"/>
        <v>2036</v>
      </c>
      <c r="V1004" s="399"/>
      <c r="W1004" s="399"/>
      <c r="X1004" s="399"/>
      <c r="Y1004" s="399"/>
    </row>
    <row r="1005" spans="1:25" s="2" customFormat="1" ht="30.2" customHeight="1" x14ac:dyDescent="0.2">
      <c r="A1005" s="348"/>
      <c r="B1005" s="348"/>
      <c r="C1005" s="338"/>
      <c r="D1005" s="338"/>
      <c r="E1005" s="338"/>
      <c r="F1005" s="114" t="s">
        <v>134</v>
      </c>
      <c r="G1005" s="338"/>
      <c r="H1005" s="338"/>
      <c r="I1005" s="427"/>
      <c r="J1005" s="54">
        <v>0.1</v>
      </c>
      <c r="K1005" s="134">
        <v>33.4</v>
      </c>
      <c r="L1005" s="135" t="s">
        <v>1204</v>
      </c>
      <c r="M1005" s="62">
        <v>2016</v>
      </c>
      <c r="N1005" s="16">
        <v>2023</v>
      </c>
      <c r="O1005" s="16">
        <v>2025</v>
      </c>
      <c r="P1005" s="72" t="s">
        <v>252</v>
      </c>
      <c r="Q1005" s="72" t="s">
        <v>1167</v>
      </c>
      <c r="R1005" s="17">
        <f t="shared" si="49"/>
        <v>2036</v>
      </c>
      <c r="S1005" s="16" t="s">
        <v>63</v>
      </c>
      <c r="T1005" s="16"/>
      <c r="U1005" s="17">
        <f t="shared" si="50"/>
        <v>2036</v>
      </c>
      <c r="V1005" s="399"/>
      <c r="W1005" s="399"/>
      <c r="X1005" s="399"/>
      <c r="Y1005" s="399"/>
    </row>
    <row r="1006" spans="1:25" s="2" customFormat="1" ht="30.2" customHeight="1" x14ac:dyDescent="0.2">
      <c r="A1006" s="348"/>
      <c r="B1006" s="348"/>
      <c r="C1006" s="338"/>
      <c r="D1006" s="338" t="s">
        <v>1364</v>
      </c>
      <c r="E1006" s="338"/>
      <c r="F1006" s="114" t="s">
        <v>134</v>
      </c>
      <c r="G1006" s="338">
        <v>7</v>
      </c>
      <c r="H1006" s="338">
        <v>5</v>
      </c>
      <c r="I1006" s="427" t="s">
        <v>1363</v>
      </c>
      <c r="J1006" s="54">
        <v>0.2</v>
      </c>
      <c r="K1006" s="134">
        <v>60.3</v>
      </c>
      <c r="L1006" s="135" t="s">
        <v>1247</v>
      </c>
      <c r="M1006" s="62">
        <v>2016</v>
      </c>
      <c r="N1006" s="16">
        <v>2023</v>
      </c>
      <c r="O1006" s="16">
        <v>2025</v>
      </c>
      <c r="P1006" s="72" t="s">
        <v>252</v>
      </c>
      <c r="Q1006" s="72" t="s">
        <v>1167</v>
      </c>
      <c r="R1006" s="17">
        <f t="shared" si="49"/>
        <v>2036</v>
      </c>
      <c r="S1006" s="16" t="s">
        <v>63</v>
      </c>
      <c r="T1006" s="16"/>
      <c r="U1006" s="17">
        <f t="shared" si="50"/>
        <v>2036</v>
      </c>
      <c r="V1006" s="399"/>
      <c r="W1006" s="399"/>
      <c r="X1006" s="399"/>
      <c r="Y1006" s="399"/>
    </row>
    <row r="1007" spans="1:25" s="2" customFormat="1" ht="30.2" customHeight="1" x14ac:dyDescent="0.2">
      <c r="A1007" s="348"/>
      <c r="B1007" s="348"/>
      <c r="C1007" s="338"/>
      <c r="D1007" s="338"/>
      <c r="E1007" s="338"/>
      <c r="F1007" s="114" t="s">
        <v>134</v>
      </c>
      <c r="G1007" s="338"/>
      <c r="H1007" s="338"/>
      <c r="I1007" s="427"/>
      <c r="J1007" s="54">
        <v>0.1</v>
      </c>
      <c r="K1007" s="134">
        <v>33.4</v>
      </c>
      <c r="L1007" s="135" t="s">
        <v>1204</v>
      </c>
      <c r="M1007" s="62">
        <v>2016</v>
      </c>
      <c r="N1007" s="16">
        <v>2023</v>
      </c>
      <c r="O1007" s="16">
        <v>2025</v>
      </c>
      <c r="P1007" s="72" t="s">
        <v>252</v>
      </c>
      <c r="Q1007" s="72" t="s">
        <v>1167</v>
      </c>
      <c r="R1007" s="17">
        <f t="shared" si="49"/>
        <v>2036</v>
      </c>
      <c r="S1007" s="16" t="s">
        <v>63</v>
      </c>
      <c r="T1007" s="16"/>
      <c r="U1007" s="17">
        <f t="shared" si="50"/>
        <v>2036</v>
      </c>
      <c r="V1007" s="399"/>
      <c r="W1007" s="399"/>
      <c r="X1007" s="399"/>
      <c r="Y1007" s="399"/>
    </row>
    <row r="1008" spans="1:25" s="2" customFormat="1" ht="30.2" customHeight="1" x14ac:dyDescent="0.2">
      <c r="A1008" s="348"/>
      <c r="B1008" s="348"/>
      <c r="C1008" s="338"/>
      <c r="D1008" s="338" t="s">
        <v>1365</v>
      </c>
      <c r="E1008" s="338"/>
      <c r="F1008" s="114" t="s">
        <v>134</v>
      </c>
      <c r="G1008" s="338">
        <v>7</v>
      </c>
      <c r="H1008" s="338">
        <v>5</v>
      </c>
      <c r="I1008" s="427" t="s">
        <v>1363</v>
      </c>
      <c r="J1008" s="54">
        <v>0.4</v>
      </c>
      <c r="K1008" s="134">
        <v>60.3</v>
      </c>
      <c r="L1008" s="135" t="s">
        <v>1247</v>
      </c>
      <c r="M1008" s="62">
        <v>2016</v>
      </c>
      <c r="N1008" s="16">
        <v>2023</v>
      </c>
      <c r="O1008" s="16">
        <v>2025</v>
      </c>
      <c r="P1008" s="72" t="s">
        <v>252</v>
      </c>
      <c r="Q1008" s="72" t="s">
        <v>1167</v>
      </c>
      <c r="R1008" s="17">
        <f t="shared" si="49"/>
        <v>2036</v>
      </c>
      <c r="S1008" s="16" t="s">
        <v>63</v>
      </c>
      <c r="T1008" s="16"/>
      <c r="U1008" s="17">
        <f t="shared" si="50"/>
        <v>2036</v>
      </c>
      <c r="V1008" s="399"/>
      <c r="W1008" s="399"/>
      <c r="X1008" s="399"/>
      <c r="Y1008" s="399"/>
    </row>
    <row r="1009" spans="1:25" s="2" customFormat="1" ht="30.2" customHeight="1" x14ac:dyDescent="0.2">
      <c r="A1009" s="348"/>
      <c r="B1009" s="348"/>
      <c r="C1009" s="338"/>
      <c r="D1009" s="338"/>
      <c r="E1009" s="338"/>
      <c r="F1009" s="114" t="s">
        <v>134</v>
      </c>
      <c r="G1009" s="338"/>
      <c r="H1009" s="338"/>
      <c r="I1009" s="427"/>
      <c r="J1009" s="54">
        <v>0.1</v>
      </c>
      <c r="K1009" s="134">
        <v>33.4</v>
      </c>
      <c r="L1009" s="135" t="s">
        <v>1204</v>
      </c>
      <c r="M1009" s="62">
        <v>2016</v>
      </c>
      <c r="N1009" s="16">
        <v>2023</v>
      </c>
      <c r="O1009" s="16">
        <v>2025</v>
      </c>
      <c r="P1009" s="72" t="s">
        <v>252</v>
      </c>
      <c r="Q1009" s="72" t="s">
        <v>1167</v>
      </c>
      <c r="R1009" s="17">
        <f t="shared" si="49"/>
        <v>2036</v>
      </c>
      <c r="S1009" s="16" t="s">
        <v>63</v>
      </c>
      <c r="T1009" s="16"/>
      <c r="U1009" s="17">
        <f t="shared" si="50"/>
        <v>2036</v>
      </c>
      <c r="V1009" s="399"/>
      <c r="W1009" s="399"/>
      <c r="X1009" s="399"/>
      <c r="Y1009" s="399"/>
    </row>
    <row r="1010" spans="1:25" s="2" customFormat="1" ht="30.2" customHeight="1" x14ac:dyDescent="0.2">
      <c r="A1010" s="348"/>
      <c r="B1010" s="348"/>
      <c r="C1010" s="338"/>
      <c r="D1010" s="338" t="s">
        <v>1366</v>
      </c>
      <c r="E1010" s="338"/>
      <c r="F1010" s="114" t="s">
        <v>134</v>
      </c>
      <c r="G1010" s="338">
        <v>7</v>
      </c>
      <c r="H1010" s="338">
        <v>5</v>
      </c>
      <c r="I1010" s="427" t="s">
        <v>1363</v>
      </c>
      <c r="J1010" s="54">
        <v>3</v>
      </c>
      <c r="K1010" s="134">
        <v>88.9</v>
      </c>
      <c r="L1010" s="135" t="s">
        <v>1203</v>
      </c>
      <c r="M1010" s="62">
        <v>2016</v>
      </c>
      <c r="N1010" s="16">
        <v>2023</v>
      </c>
      <c r="O1010" s="16">
        <v>2025</v>
      </c>
      <c r="P1010" s="72" t="s">
        <v>252</v>
      </c>
      <c r="Q1010" s="72" t="s">
        <v>1167</v>
      </c>
      <c r="R1010" s="17">
        <f t="shared" si="49"/>
        <v>2036</v>
      </c>
      <c r="S1010" s="16" t="s">
        <v>63</v>
      </c>
      <c r="T1010" s="16"/>
      <c r="U1010" s="17">
        <f t="shared" si="50"/>
        <v>2036</v>
      </c>
      <c r="V1010" s="399"/>
      <c r="W1010" s="399"/>
      <c r="X1010" s="399"/>
      <c r="Y1010" s="399"/>
    </row>
    <row r="1011" spans="1:25" s="2" customFormat="1" ht="30.2" customHeight="1" x14ac:dyDescent="0.2">
      <c r="A1011" s="348"/>
      <c r="B1011" s="348"/>
      <c r="C1011" s="338"/>
      <c r="D1011" s="338"/>
      <c r="E1011" s="338"/>
      <c r="F1011" s="114" t="s">
        <v>134</v>
      </c>
      <c r="G1011" s="338"/>
      <c r="H1011" s="338"/>
      <c r="I1011" s="427"/>
      <c r="J1011" s="54">
        <v>11.3</v>
      </c>
      <c r="K1011" s="134">
        <v>33.4</v>
      </c>
      <c r="L1011" s="135" t="s">
        <v>1204</v>
      </c>
      <c r="M1011" s="62">
        <v>2016</v>
      </c>
      <c r="N1011" s="16">
        <v>2023</v>
      </c>
      <c r="O1011" s="16">
        <v>2025</v>
      </c>
      <c r="P1011" s="72" t="s">
        <v>252</v>
      </c>
      <c r="Q1011" s="72" t="s">
        <v>1167</v>
      </c>
      <c r="R1011" s="17">
        <f t="shared" si="49"/>
        <v>2036</v>
      </c>
      <c r="S1011" s="16" t="s">
        <v>63</v>
      </c>
      <c r="T1011" s="16"/>
      <c r="U1011" s="17">
        <f t="shared" si="50"/>
        <v>2036</v>
      </c>
      <c r="V1011" s="399"/>
      <c r="W1011" s="399"/>
      <c r="X1011" s="399"/>
      <c r="Y1011" s="399"/>
    </row>
    <row r="1012" spans="1:25" s="2" customFormat="1" ht="30.2" customHeight="1" x14ac:dyDescent="0.2">
      <c r="A1012" s="348"/>
      <c r="B1012" s="348"/>
      <c r="C1012" s="338"/>
      <c r="D1012" s="54" t="s">
        <v>1367</v>
      </c>
      <c r="E1012" s="338"/>
      <c r="F1012" s="114" t="s">
        <v>134</v>
      </c>
      <c r="G1012" s="54">
        <v>7</v>
      </c>
      <c r="H1012" s="54">
        <v>5</v>
      </c>
      <c r="I1012" s="135" t="s">
        <v>1363</v>
      </c>
      <c r="J1012" s="54">
        <v>0.1</v>
      </c>
      <c r="K1012" s="134">
        <v>88.9</v>
      </c>
      <c r="L1012" s="135" t="s">
        <v>1203</v>
      </c>
      <c r="M1012" s="62">
        <v>2016</v>
      </c>
      <c r="N1012" s="16">
        <v>2023</v>
      </c>
      <c r="O1012" s="16">
        <v>2025</v>
      </c>
      <c r="P1012" s="72" t="s">
        <v>252</v>
      </c>
      <c r="Q1012" s="72" t="s">
        <v>1167</v>
      </c>
      <c r="R1012" s="17">
        <f t="shared" si="49"/>
        <v>2036</v>
      </c>
      <c r="S1012" s="16" t="s">
        <v>63</v>
      </c>
      <c r="T1012" s="16"/>
      <c r="U1012" s="17">
        <f t="shared" si="50"/>
        <v>2036</v>
      </c>
      <c r="V1012" s="399"/>
      <c r="W1012" s="399"/>
      <c r="X1012" s="399"/>
      <c r="Y1012" s="399"/>
    </row>
    <row r="1013" spans="1:25" s="2" customFormat="1" ht="30.2" customHeight="1" x14ac:dyDescent="0.2">
      <c r="A1013" s="348"/>
      <c r="B1013" s="348"/>
      <c r="C1013" s="338"/>
      <c r="D1013" s="338" t="s">
        <v>1368</v>
      </c>
      <c r="E1013" s="338"/>
      <c r="F1013" s="114" t="s">
        <v>134</v>
      </c>
      <c r="G1013" s="338">
        <v>7</v>
      </c>
      <c r="H1013" s="338">
        <v>5</v>
      </c>
      <c r="I1013" s="427" t="s">
        <v>1363</v>
      </c>
      <c r="J1013" s="54">
        <v>0.7</v>
      </c>
      <c r="K1013" s="134">
        <v>60.3</v>
      </c>
      <c r="L1013" s="135" t="s">
        <v>1247</v>
      </c>
      <c r="M1013" s="62">
        <v>2016</v>
      </c>
      <c r="N1013" s="16">
        <v>2023</v>
      </c>
      <c r="O1013" s="16">
        <v>2025</v>
      </c>
      <c r="P1013" s="72" t="s">
        <v>252</v>
      </c>
      <c r="Q1013" s="72" t="s">
        <v>1167</v>
      </c>
      <c r="R1013" s="17">
        <f t="shared" si="49"/>
        <v>2036</v>
      </c>
      <c r="S1013" s="16" t="s">
        <v>63</v>
      </c>
      <c r="T1013" s="16"/>
      <c r="U1013" s="17">
        <f t="shared" si="50"/>
        <v>2036</v>
      </c>
      <c r="V1013" s="399"/>
      <c r="W1013" s="399"/>
      <c r="X1013" s="399"/>
      <c r="Y1013" s="399"/>
    </row>
    <row r="1014" spans="1:25" s="2" customFormat="1" ht="30.2" customHeight="1" x14ac:dyDescent="0.2">
      <c r="A1014" s="348"/>
      <c r="B1014" s="348"/>
      <c r="C1014" s="338"/>
      <c r="D1014" s="338"/>
      <c r="E1014" s="338"/>
      <c r="F1014" s="114" t="s">
        <v>134</v>
      </c>
      <c r="G1014" s="338"/>
      <c r="H1014" s="338"/>
      <c r="I1014" s="427"/>
      <c r="J1014" s="54">
        <v>0.1</v>
      </c>
      <c r="K1014" s="134">
        <v>33.4</v>
      </c>
      <c r="L1014" s="135" t="s">
        <v>1204</v>
      </c>
      <c r="M1014" s="62">
        <v>2016</v>
      </c>
      <c r="N1014" s="16">
        <v>2023</v>
      </c>
      <c r="O1014" s="16">
        <v>2025</v>
      </c>
      <c r="P1014" s="72" t="s">
        <v>252</v>
      </c>
      <c r="Q1014" s="72" t="s">
        <v>1167</v>
      </c>
      <c r="R1014" s="17">
        <f t="shared" si="49"/>
        <v>2036</v>
      </c>
      <c r="S1014" s="16" t="s">
        <v>63</v>
      </c>
      <c r="T1014" s="16"/>
      <c r="U1014" s="17">
        <f t="shared" si="50"/>
        <v>2036</v>
      </c>
      <c r="V1014" s="399"/>
      <c r="W1014" s="399"/>
      <c r="X1014" s="399"/>
      <c r="Y1014" s="399"/>
    </row>
    <row r="1015" spans="1:25" s="2" customFormat="1" ht="30.2" customHeight="1" x14ac:dyDescent="0.2">
      <c r="A1015" s="348">
        <v>106</v>
      </c>
      <c r="B1015" s="348" t="s">
        <v>1369</v>
      </c>
      <c r="C1015" s="338" t="s">
        <v>1370</v>
      </c>
      <c r="D1015" s="338" t="s">
        <v>1371</v>
      </c>
      <c r="E1015" s="338" t="s">
        <v>1362</v>
      </c>
      <c r="F1015" s="114" t="s">
        <v>134</v>
      </c>
      <c r="G1015" s="338">
        <v>7</v>
      </c>
      <c r="H1015" s="338" t="s">
        <v>1372</v>
      </c>
      <c r="I1015" s="427" t="s">
        <v>1373</v>
      </c>
      <c r="J1015" s="54">
        <v>3.4</v>
      </c>
      <c r="K1015" s="134">
        <v>60.3</v>
      </c>
      <c r="L1015" s="135" t="s">
        <v>1247</v>
      </c>
      <c r="M1015" s="62">
        <v>2016</v>
      </c>
      <c r="N1015" s="16">
        <v>2023</v>
      </c>
      <c r="O1015" s="16">
        <v>2025</v>
      </c>
      <c r="P1015" s="72" t="s">
        <v>252</v>
      </c>
      <c r="Q1015" s="72" t="s">
        <v>1167</v>
      </c>
      <c r="R1015" s="17">
        <f t="shared" si="49"/>
        <v>2036</v>
      </c>
      <c r="S1015" s="16" t="s">
        <v>63</v>
      </c>
      <c r="T1015" s="16"/>
      <c r="U1015" s="17">
        <f t="shared" si="50"/>
        <v>2036</v>
      </c>
      <c r="V1015" s="399">
        <v>2</v>
      </c>
      <c r="W1015" s="399">
        <v>6</v>
      </c>
      <c r="X1015" s="399">
        <v>8</v>
      </c>
      <c r="Y1015" s="399" t="s">
        <v>7003</v>
      </c>
    </row>
    <row r="1016" spans="1:25" s="2" customFormat="1" ht="30.2" customHeight="1" x14ac:dyDescent="0.2">
      <c r="A1016" s="348"/>
      <c r="B1016" s="348"/>
      <c r="C1016" s="338"/>
      <c r="D1016" s="338"/>
      <c r="E1016" s="338"/>
      <c r="F1016" s="114" t="s">
        <v>134</v>
      </c>
      <c r="G1016" s="338"/>
      <c r="H1016" s="338"/>
      <c r="I1016" s="427"/>
      <c r="J1016" s="54">
        <v>0.1</v>
      </c>
      <c r="K1016" s="134">
        <v>33.4</v>
      </c>
      <c r="L1016" s="135" t="s">
        <v>1204</v>
      </c>
      <c r="M1016" s="62">
        <v>2016</v>
      </c>
      <c r="N1016" s="16">
        <v>2023</v>
      </c>
      <c r="O1016" s="16">
        <v>2025</v>
      </c>
      <c r="P1016" s="72" t="s">
        <v>252</v>
      </c>
      <c r="Q1016" s="72" t="s">
        <v>1167</v>
      </c>
      <c r="R1016" s="17">
        <f t="shared" si="49"/>
        <v>2036</v>
      </c>
      <c r="S1016" s="16" t="s">
        <v>63</v>
      </c>
      <c r="T1016" s="16"/>
      <c r="U1016" s="17">
        <f t="shared" si="50"/>
        <v>2036</v>
      </c>
      <c r="V1016" s="399"/>
      <c r="W1016" s="399"/>
      <c r="X1016" s="399"/>
      <c r="Y1016" s="399"/>
    </row>
    <row r="1017" spans="1:25" s="2" customFormat="1" ht="30.2" customHeight="1" x14ac:dyDescent="0.2">
      <c r="A1017" s="348"/>
      <c r="B1017" s="348"/>
      <c r="C1017" s="338"/>
      <c r="D1017" s="54" t="s">
        <v>1374</v>
      </c>
      <c r="E1017" s="338"/>
      <c r="F1017" s="114" t="s">
        <v>134</v>
      </c>
      <c r="G1017" s="54">
        <v>7</v>
      </c>
      <c r="H1017" s="54" t="s">
        <v>1372</v>
      </c>
      <c r="I1017" s="135" t="s">
        <v>1373</v>
      </c>
      <c r="J1017" s="136" t="s">
        <v>32</v>
      </c>
      <c r="K1017" s="137">
        <v>60.3</v>
      </c>
      <c r="L1017" s="136" t="s">
        <v>1247</v>
      </c>
      <c r="M1017" s="62">
        <v>2016</v>
      </c>
      <c r="N1017" s="16">
        <v>2023</v>
      </c>
      <c r="O1017" s="16">
        <v>2025</v>
      </c>
      <c r="P1017" s="72" t="s">
        <v>252</v>
      </c>
      <c r="Q1017" s="72" t="s">
        <v>1167</v>
      </c>
      <c r="R1017" s="17">
        <f t="shared" si="49"/>
        <v>2036</v>
      </c>
      <c r="S1017" s="16" t="s">
        <v>63</v>
      </c>
      <c r="T1017" s="16"/>
      <c r="U1017" s="17">
        <f t="shared" si="50"/>
        <v>2036</v>
      </c>
      <c r="V1017" s="399"/>
      <c r="W1017" s="399"/>
      <c r="X1017" s="399"/>
      <c r="Y1017" s="399"/>
    </row>
    <row r="1018" spans="1:25" s="2" customFormat="1" ht="30.2" customHeight="1" x14ac:dyDescent="0.2">
      <c r="A1018" s="348"/>
      <c r="B1018" s="348"/>
      <c r="C1018" s="338"/>
      <c r="D1018" s="54" t="s">
        <v>1375</v>
      </c>
      <c r="E1018" s="338"/>
      <c r="F1018" s="114" t="s">
        <v>134</v>
      </c>
      <c r="G1018" s="54">
        <v>7</v>
      </c>
      <c r="H1018" s="54" t="s">
        <v>1372</v>
      </c>
      <c r="I1018" s="135" t="s">
        <v>1373</v>
      </c>
      <c r="J1018" s="54">
        <v>0.1</v>
      </c>
      <c r="K1018" s="134">
        <v>33.4</v>
      </c>
      <c r="L1018" s="135" t="s">
        <v>1204</v>
      </c>
      <c r="M1018" s="62">
        <v>2016</v>
      </c>
      <c r="N1018" s="16">
        <v>2023</v>
      </c>
      <c r="O1018" s="16">
        <v>2025</v>
      </c>
      <c r="P1018" s="72" t="s">
        <v>252</v>
      </c>
      <c r="Q1018" s="72" t="s">
        <v>1167</v>
      </c>
      <c r="R1018" s="17">
        <f t="shared" si="49"/>
        <v>2036</v>
      </c>
      <c r="S1018" s="16" t="s">
        <v>63</v>
      </c>
      <c r="T1018" s="16"/>
      <c r="U1018" s="17">
        <f t="shared" si="50"/>
        <v>2036</v>
      </c>
      <c r="V1018" s="399"/>
      <c r="W1018" s="399"/>
      <c r="X1018" s="399"/>
      <c r="Y1018" s="399"/>
    </row>
    <row r="1019" spans="1:25" s="2" customFormat="1" ht="30.2" customHeight="1" x14ac:dyDescent="0.2">
      <c r="A1019" s="348"/>
      <c r="B1019" s="348"/>
      <c r="C1019" s="338"/>
      <c r="D1019" s="338" t="s">
        <v>1376</v>
      </c>
      <c r="E1019" s="338"/>
      <c r="F1019" s="114" t="s">
        <v>134</v>
      </c>
      <c r="G1019" s="338">
        <v>7</v>
      </c>
      <c r="H1019" s="338" t="s">
        <v>1372</v>
      </c>
      <c r="I1019" s="427" t="s">
        <v>1373</v>
      </c>
      <c r="J1019" s="54">
        <v>5.6</v>
      </c>
      <c r="K1019" s="134">
        <v>60.3</v>
      </c>
      <c r="L1019" s="135" t="s">
        <v>1247</v>
      </c>
      <c r="M1019" s="62">
        <v>2016</v>
      </c>
      <c r="N1019" s="16">
        <v>2023</v>
      </c>
      <c r="O1019" s="16">
        <v>2025</v>
      </c>
      <c r="P1019" s="72" t="s">
        <v>252</v>
      </c>
      <c r="Q1019" s="72" t="s">
        <v>1167</v>
      </c>
      <c r="R1019" s="17">
        <f t="shared" si="49"/>
        <v>2036</v>
      </c>
      <c r="S1019" s="16" t="s">
        <v>63</v>
      </c>
      <c r="T1019" s="16"/>
      <c r="U1019" s="17">
        <f t="shared" si="50"/>
        <v>2036</v>
      </c>
      <c r="V1019" s="399"/>
      <c r="W1019" s="399"/>
      <c r="X1019" s="399"/>
      <c r="Y1019" s="399"/>
    </row>
    <row r="1020" spans="1:25" s="2" customFormat="1" ht="30.2" customHeight="1" x14ac:dyDescent="0.2">
      <c r="A1020" s="348"/>
      <c r="B1020" s="348"/>
      <c r="C1020" s="338"/>
      <c r="D1020" s="338"/>
      <c r="E1020" s="338"/>
      <c r="F1020" s="114" t="s">
        <v>134</v>
      </c>
      <c r="G1020" s="338"/>
      <c r="H1020" s="338"/>
      <c r="I1020" s="427"/>
      <c r="J1020" s="54">
        <v>6.3</v>
      </c>
      <c r="K1020" s="134">
        <v>33.4</v>
      </c>
      <c r="L1020" s="135" t="s">
        <v>1204</v>
      </c>
      <c r="M1020" s="62">
        <v>2016</v>
      </c>
      <c r="N1020" s="16">
        <v>2023</v>
      </c>
      <c r="O1020" s="16">
        <v>2025</v>
      </c>
      <c r="P1020" s="72" t="s">
        <v>252</v>
      </c>
      <c r="Q1020" s="72" t="s">
        <v>1167</v>
      </c>
      <c r="R1020" s="17">
        <f t="shared" si="49"/>
        <v>2036</v>
      </c>
      <c r="S1020" s="16" t="s">
        <v>63</v>
      </c>
      <c r="T1020" s="16"/>
      <c r="U1020" s="17">
        <f t="shared" si="50"/>
        <v>2036</v>
      </c>
      <c r="V1020" s="399"/>
      <c r="W1020" s="399"/>
      <c r="X1020" s="399"/>
      <c r="Y1020" s="399"/>
    </row>
    <row r="1021" spans="1:25" s="2" customFormat="1" ht="30.2" customHeight="1" x14ac:dyDescent="0.2">
      <c r="A1021" s="348"/>
      <c r="B1021" s="348"/>
      <c r="C1021" s="338"/>
      <c r="D1021" s="54" t="s">
        <v>1377</v>
      </c>
      <c r="E1021" s="338"/>
      <c r="F1021" s="114" t="s">
        <v>134</v>
      </c>
      <c r="G1021" s="54">
        <v>7</v>
      </c>
      <c r="H1021" s="54" t="s">
        <v>1372</v>
      </c>
      <c r="I1021" s="135" t="s">
        <v>1373</v>
      </c>
      <c r="J1021" s="54">
        <v>0.2</v>
      </c>
      <c r="K1021" s="134">
        <v>60.3</v>
      </c>
      <c r="L1021" s="135" t="s">
        <v>1247</v>
      </c>
      <c r="M1021" s="62">
        <v>2016</v>
      </c>
      <c r="N1021" s="16">
        <v>2023</v>
      </c>
      <c r="O1021" s="16">
        <v>2025</v>
      </c>
      <c r="P1021" s="72" t="s">
        <v>252</v>
      </c>
      <c r="Q1021" s="72" t="s">
        <v>1167</v>
      </c>
      <c r="R1021" s="17">
        <f t="shared" si="49"/>
        <v>2036</v>
      </c>
      <c r="S1021" s="16" t="s">
        <v>63</v>
      </c>
      <c r="T1021" s="16"/>
      <c r="U1021" s="17">
        <f t="shared" si="50"/>
        <v>2036</v>
      </c>
      <c r="V1021" s="399"/>
      <c r="W1021" s="399"/>
      <c r="X1021" s="399"/>
      <c r="Y1021" s="399"/>
    </row>
    <row r="1022" spans="1:25" s="2" customFormat="1" ht="30.2" customHeight="1" x14ac:dyDescent="0.2">
      <c r="A1022" s="348">
        <v>107</v>
      </c>
      <c r="B1022" s="348" t="s">
        <v>1378</v>
      </c>
      <c r="C1022" s="338" t="s">
        <v>1379</v>
      </c>
      <c r="D1022" s="338" t="s">
        <v>1380</v>
      </c>
      <c r="E1022" s="338" t="s">
        <v>1362</v>
      </c>
      <c r="F1022" s="114" t="s">
        <v>134</v>
      </c>
      <c r="G1022" s="338">
        <v>7</v>
      </c>
      <c r="H1022" s="338" t="s">
        <v>1381</v>
      </c>
      <c r="I1022" s="427" t="s">
        <v>1373</v>
      </c>
      <c r="J1022" s="54">
        <v>3.2</v>
      </c>
      <c r="K1022" s="134">
        <v>60.3</v>
      </c>
      <c r="L1022" s="135" t="s">
        <v>1247</v>
      </c>
      <c r="M1022" s="62">
        <v>2016</v>
      </c>
      <c r="N1022" s="16">
        <v>2023</v>
      </c>
      <c r="O1022" s="16">
        <v>2025</v>
      </c>
      <c r="P1022" s="72" t="s">
        <v>252</v>
      </c>
      <c r="Q1022" s="72" t="s">
        <v>1167</v>
      </c>
      <c r="R1022" s="17">
        <f t="shared" si="49"/>
        <v>2036</v>
      </c>
      <c r="S1022" s="16" t="s">
        <v>63</v>
      </c>
      <c r="T1022" s="16"/>
      <c r="U1022" s="17">
        <f t="shared" si="50"/>
        <v>2036</v>
      </c>
      <c r="V1022" s="399">
        <v>14</v>
      </c>
      <c r="W1022" s="399"/>
      <c r="X1022" s="399">
        <v>14</v>
      </c>
      <c r="Y1022" s="399" t="s">
        <v>7003</v>
      </c>
    </row>
    <row r="1023" spans="1:25" s="2" customFormat="1" ht="30.2" customHeight="1" x14ac:dyDescent="0.2">
      <c r="A1023" s="348"/>
      <c r="B1023" s="348"/>
      <c r="C1023" s="338"/>
      <c r="D1023" s="338"/>
      <c r="E1023" s="338"/>
      <c r="F1023" s="114" t="s">
        <v>134</v>
      </c>
      <c r="G1023" s="338"/>
      <c r="H1023" s="338"/>
      <c r="I1023" s="427"/>
      <c r="J1023" s="54">
        <v>0.4</v>
      </c>
      <c r="K1023" s="134">
        <v>33.4</v>
      </c>
      <c r="L1023" s="135" t="s">
        <v>1204</v>
      </c>
      <c r="M1023" s="62">
        <v>2016</v>
      </c>
      <c r="N1023" s="16">
        <v>2023</v>
      </c>
      <c r="O1023" s="16">
        <v>2025</v>
      </c>
      <c r="P1023" s="72" t="s">
        <v>252</v>
      </c>
      <c r="Q1023" s="72" t="s">
        <v>1167</v>
      </c>
      <c r="R1023" s="17">
        <f t="shared" si="49"/>
        <v>2036</v>
      </c>
      <c r="S1023" s="16" t="s">
        <v>63</v>
      </c>
      <c r="T1023" s="16"/>
      <c r="U1023" s="17">
        <f t="shared" si="50"/>
        <v>2036</v>
      </c>
      <c r="V1023" s="399"/>
      <c r="W1023" s="399"/>
      <c r="X1023" s="399"/>
      <c r="Y1023" s="399"/>
    </row>
    <row r="1024" spans="1:25" s="2" customFormat="1" ht="30.2" customHeight="1" x14ac:dyDescent="0.2">
      <c r="A1024" s="348"/>
      <c r="B1024" s="348"/>
      <c r="C1024" s="338"/>
      <c r="D1024" s="54" t="s">
        <v>1382</v>
      </c>
      <c r="E1024" s="338"/>
      <c r="F1024" s="114" t="s">
        <v>134</v>
      </c>
      <c r="G1024" s="54">
        <v>1.91</v>
      </c>
      <c r="H1024" s="54" t="s">
        <v>1381</v>
      </c>
      <c r="I1024" s="135" t="s">
        <v>1363</v>
      </c>
      <c r="J1024" s="54">
        <v>2.2000000000000002</v>
      </c>
      <c r="K1024" s="134">
        <v>57</v>
      </c>
      <c r="L1024" s="135" t="s">
        <v>314</v>
      </c>
      <c r="M1024" s="62">
        <v>2016</v>
      </c>
      <c r="N1024" s="16">
        <v>2023</v>
      </c>
      <c r="O1024" s="16">
        <v>2025</v>
      </c>
      <c r="P1024" s="72" t="s">
        <v>252</v>
      </c>
      <c r="Q1024" s="72" t="s">
        <v>1263</v>
      </c>
      <c r="R1024" s="17">
        <f t="shared" si="49"/>
        <v>2036</v>
      </c>
      <c r="S1024" s="16" t="s">
        <v>63</v>
      </c>
      <c r="T1024" s="16"/>
      <c r="U1024" s="17">
        <f t="shared" si="50"/>
        <v>2036</v>
      </c>
      <c r="V1024" s="399"/>
      <c r="W1024" s="399"/>
      <c r="X1024" s="399"/>
      <c r="Y1024" s="399"/>
    </row>
    <row r="1025" spans="1:25" s="2" customFormat="1" ht="30.2" customHeight="1" x14ac:dyDescent="0.2">
      <c r="A1025" s="348"/>
      <c r="B1025" s="348"/>
      <c r="C1025" s="338"/>
      <c r="D1025" s="338" t="s">
        <v>1383</v>
      </c>
      <c r="E1025" s="338"/>
      <c r="F1025" s="114" t="s">
        <v>134</v>
      </c>
      <c r="G1025" s="338">
        <v>1.91</v>
      </c>
      <c r="H1025" s="338" t="s">
        <v>1381</v>
      </c>
      <c r="I1025" s="427" t="s">
        <v>1363</v>
      </c>
      <c r="J1025" s="54">
        <v>11.8</v>
      </c>
      <c r="K1025" s="134">
        <v>108</v>
      </c>
      <c r="L1025" s="135" t="s">
        <v>314</v>
      </c>
      <c r="M1025" s="62">
        <v>2016</v>
      </c>
      <c r="N1025" s="16">
        <v>2023</v>
      </c>
      <c r="O1025" s="16">
        <v>2025</v>
      </c>
      <c r="P1025" s="72" t="s">
        <v>252</v>
      </c>
      <c r="Q1025" s="72" t="s">
        <v>1263</v>
      </c>
      <c r="R1025" s="17">
        <f t="shared" si="49"/>
        <v>2036</v>
      </c>
      <c r="S1025" s="16" t="s">
        <v>63</v>
      </c>
      <c r="T1025" s="16"/>
      <c r="U1025" s="17">
        <f t="shared" si="50"/>
        <v>2036</v>
      </c>
      <c r="V1025" s="399"/>
      <c r="W1025" s="399"/>
      <c r="X1025" s="399"/>
      <c r="Y1025" s="399"/>
    </row>
    <row r="1026" spans="1:25" s="2" customFormat="1" ht="30.2" customHeight="1" x14ac:dyDescent="0.2">
      <c r="A1026" s="348"/>
      <c r="B1026" s="348"/>
      <c r="C1026" s="338"/>
      <c r="D1026" s="338"/>
      <c r="E1026" s="338"/>
      <c r="F1026" s="114" t="s">
        <v>134</v>
      </c>
      <c r="G1026" s="338"/>
      <c r="H1026" s="338"/>
      <c r="I1026" s="427"/>
      <c r="J1026" s="54">
        <v>78.8</v>
      </c>
      <c r="K1026" s="134">
        <v>89</v>
      </c>
      <c r="L1026" s="135" t="s">
        <v>314</v>
      </c>
      <c r="M1026" s="62">
        <v>2016</v>
      </c>
      <c r="N1026" s="16">
        <v>2023</v>
      </c>
      <c r="O1026" s="16">
        <v>2025</v>
      </c>
      <c r="P1026" s="72" t="s">
        <v>252</v>
      </c>
      <c r="Q1026" s="72" t="s">
        <v>1263</v>
      </c>
      <c r="R1026" s="17">
        <f t="shared" si="49"/>
        <v>2036</v>
      </c>
      <c r="S1026" s="16" t="s">
        <v>63</v>
      </c>
      <c r="T1026" s="16"/>
      <c r="U1026" s="17">
        <f t="shared" si="50"/>
        <v>2036</v>
      </c>
      <c r="V1026" s="399"/>
      <c r="W1026" s="399"/>
      <c r="X1026" s="399"/>
      <c r="Y1026" s="399"/>
    </row>
    <row r="1027" spans="1:25" s="2" customFormat="1" ht="30.2" customHeight="1" x14ac:dyDescent="0.2">
      <c r="A1027" s="348"/>
      <c r="B1027" s="348"/>
      <c r="C1027" s="338"/>
      <c r="D1027" s="338"/>
      <c r="E1027" s="338"/>
      <c r="F1027" s="114" t="s">
        <v>134</v>
      </c>
      <c r="G1027" s="338"/>
      <c r="H1027" s="338"/>
      <c r="I1027" s="427"/>
      <c r="J1027" s="54">
        <v>69.8</v>
      </c>
      <c r="K1027" s="134">
        <v>57</v>
      </c>
      <c r="L1027" s="135" t="s">
        <v>314</v>
      </c>
      <c r="M1027" s="62">
        <v>2016</v>
      </c>
      <c r="N1027" s="16">
        <v>2023</v>
      </c>
      <c r="O1027" s="16">
        <v>2025</v>
      </c>
      <c r="P1027" s="72" t="s">
        <v>252</v>
      </c>
      <c r="Q1027" s="72" t="s">
        <v>1263</v>
      </c>
      <c r="R1027" s="17">
        <f t="shared" si="49"/>
        <v>2036</v>
      </c>
      <c r="S1027" s="16" t="s">
        <v>63</v>
      </c>
      <c r="T1027" s="16"/>
      <c r="U1027" s="17">
        <f t="shared" ref="U1027:U1078" si="51">IFERROR(IF(S1027="",R1027,S1027+T1027),R1027)</f>
        <v>2036</v>
      </c>
      <c r="V1027" s="399"/>
      <c r="W1027" s="399"/>
      <c r="X1027" s="399"/>
      <c r="Y1027" s="399"/>
    </row>
    <row r="1028" spans="1:25" s="2" customFormat="1" ht="30.2" customHeight="1" x14ac:dyDescent="0.2">
      <c r="A1028" s="348"/>
      <c r="B1028" s="348"/>
      <c r="C1028" s="338"/>
      <c r="D1028" s="338"/>
      <c r="E1028" s="338"/>
      <c r="F1028" s="114" t="s">
        <v>134</v>
      </c>
      <c r="G1028" s="338"/>
      <c r="H1028" s="338"/>
      <c r="I1028" s="427"/>
      <c r="J1028" s="54">
        <v>0.2</v>
      </c>
      <c r="K1028" s="134">
        <v>32</v>
      </c>
      <c r="L1028" s="135" t="s">
        <v>1264</v>
      </c>
      <c r="M1028" s="62">
        <v>2016</v>
      </c>
      <c r="N1028" s="16">
        <v>2023</v>
      </c>
      <c r="O1028" s="16">
        <v>2025</v>
      </c>
      <c r="P1028" s="72" t="s">
        <v>252</v>
      </c>
      <c r="Q1028" s="72" t="s">
        <v>1263</v>
      </c>
      <c r="R1028" s="17">
        <f t="shared" si="49"/>
        <v>2036</v>
      </c>
      <c r="S1028" s="16" t="s">
        <v>63</v>
      </c>
      <c r="T1028" s="16"/>
      <c r="U1028" s="17">
        <f t="shared" si="51"/>
        <v>2036</v>
      </c>
      <c r="V1028" s="399"/>
      <c r="W1028" s="399"/>
      <c r="X1028" s="399"/>
      <c r="Y1028" s="399"/>
    </row>
    <row r="1029" spans="1:25" s="2" customFormat="1" ht="30.2" customHeight="1" x14ac:dyDescent="0.2">
      <c r="A1029" s="348"/>
      <c r="B1029" s="348"/>
      <c r="C1029" s="338"/>
      <c r="D1029" s="338" t="s">
        <v>1384</v>
      </c>
      <c r="E1029" s="338"/>
      <c r="F1029" s="114" t="s">
        <v>134</v>
      </c>
      <c r="G1029" s="338">
        <v>1.91</v>
      </c>
      <c r="H1029" s="338">
        <v>1</v>
      </c>
      <c r="I1029" s="427" t="s">
        <v>1363</v>
      </c>
      <c r="J1029" s="54">
        <v>2.2000000000000002</v>
      </c>
      <c r="K1029" s="134">
        <v>108</v>
      </c>
      <c r="L1029" s="135" t="s">
        <v>314</v>
      </c>
      <c r="M1029" s="62">
        <v>2016</v>
      </c>
      <c r="N1029" s="16">
        <v>2023</v>
      </c>
      <c r="O1029" s="16">
        <v>2025</v>
      </c>
      <c r="P1029" s="72" t="s">
        <v>252</v>
      </c>
      <c r="Q1029" s="72" t="s">
        <v>1263</v>
      </c>
      <c r="R1029" s="17">
        <f t="shared" si="49"/>
        <v>2036</v>
      </c>
      <c r="S1029" s="16" t="s">
        <v>63</v>
      </c>
      <c r="T1029" s="16"/>
      <c r="U1029" s="17">
        <f t="shared" si="51"/>
        <v>2036</v>
      </c>
      <c r="V1029" s="399"/>
      <c r="W1029" s="399"/>
      <c r="X1029" s="399"/>
      <c r="Y1029" s="399"/>
    </row>
    <row r="1030" spans="1:25" s="2" customFormat="1" ht="30.2" customHeight="1" x14ac:dyDescent="0.2">
      <c r="A1030" s="348"/>
      <c r="B1030" s="348"/>
      <c r="C1030" s="338"/>
      <c r="D1030" s="338"/>
      <c r="E1030" s="338"/>
      <c r="F1030" s="114" t="s">
        <v>134</v>
      </c>
      <c r="G1030" s="338"/>
      <c r="H1030" s="338"/>
      <c r="I1030" s="427"/>
      <c r="J1030" s="54">
        <v>5.8</v>
      </c>
      <c r="K1030" s="134">
        <v>57</v>
      </c>
      <c r="L1030" s="135" t="s">
        <v>314</v>
      </c>
      <c r="M1030" s="62">
        <v>2016</v>
      </c>
      <c r="N1030" s="16">
        <v>2023</v>
      </c>
      <c r="O1030" s="16">
        <v>2025</v>
      </c>
      <c r="P1030" s="72" t="s">
        <v>252</v>
      </c>
      <c r="Q1030" s="72" t="s">
        <v>1263</v>
      </c>
      <c r="R1030" s="17">
        <f t="shared" si="49"/>
        <v>2036</v>
      </c>
      <c r="S1030" s="16" t="s">
        <v>63</v>
      </c>
      <c r="T1030" s="16"/>
      <c r="U1030" s="17">
        <f t="shared" si="51"/>
        <v>2036</v>
      </c>
      <c r="V1030" s="399"/>
      <c r="W1030" s="399"/>
      <c r="X1030" s="399"/>
      <c r="Y1030" s="399"/>
    </row>
    <row r="1031" spans="1:25" s="2" customFormat="1" ht="30.2" customHeight="1" x14ac:dyDescent="0.2">
      <c r="A1031" s="348"/>
      <c r="B1031" s="348"/>
      <c r="C1031" s="338"/>
      <c r="D1031" s="338" t="s">
        <v>1385</v>
      </c>
      <c r="E1031" s="338"/>
      <c r="F1031" s="114" t="s">
        <v>134</v>
      </c>
      <c r="G1031" s="338">
        <v>1.91</v>
      </c>
      <c r="H1031" s="338">
        <v>1</v>
      </c>
      <c r="I1031" s="427" t="s">
        <v>1363</v>
      </c>
      <c r="J1031" s="54">
        <v>45</v>
      </c>
      <c r="K1031" s="134">
        <v>108</v>
      </c>
      <c r="L1031" s="135" t="s">
        <v>314</v>
      </c>
      <c r="M1031" s="62">
        <v>2016</v>
      </c>
      <c r="N1031" s="16">
        <v>2023</v>
      </c>
      <c r="O1031" s="16">
        <v>2025</v>
      </c>
      <c r="P1031" s="72" t="s">
        <v>252</v>
      </c>
      <c r="Q1031" s="72" t="s">
        <v>1263</v>
      </c>
      <c r="R1031" s="17">
        <f t="shared" si="49"/>
        <v>2036</v>
      </c>
      <c r="S1031" s="16" t="s">
        <v>63</v>
      </c>
      <c r="T1031" s="16"/>
      <c r="U1031" s="17">
        <f t="shared" si="51"/>
        <v>2036</v>
      </c>
      <c r="V1031" s="399"/>
      <c r="W1031" s="399"/>
      <c r="X1031" s="399"/>
      <c r="Y1031" s="399"/>
    </row>
    <row r="1032" spans="1:25" s="2" customFormat="1" ht="30.2" customHeight="1" x14ac:dyDescent="0.2">
      <c r="A1032" s="348"/>
      <c r="B1032" s="348"/>
      <c r="C1032" s="338"/>
      <c r="D1032" s="338"/>
      <c r="E1032" s="338"/>
      <c r="F1032" s="114" t="s">
        <v>134</v>
      </c>
      <c r="G1032" s="338"/>
      <c r="H1032" s="338"/>
      <c r="I1032" s="427"/>
      <c r="J1032" s="54">
        <v>1.4</v>
      </c>
      <c r="K1032" s="134">
        <v>57</v>
      </c>
      <c r="L1032" s="135" t="s">
        <v>314</v>
      </c>
      <c r="M1032" s="62">
        <v>2016</v>
      </c>
      <c r="N1032" s="16">
        <v>2023</v>
      </c>
      <c r="O1032" s="16">
        <v>2025</v>
      </c>
      <c r="P1032" s="72" t="s">
        <v>252</v>
      </c>
      <c r="Q1032" s="72" t="s">
        <v>1263</v>
      </c>
      <c r="R1032" s="17">
        <f t="shared" si="49"/>
        <v>2036</v>
      </c>
      <c r="S1032" s="16" t="s">
        <v>63</v>
      </c>
      <c r="T1032" s="16"/>
      <c r="U1032" s="17">
        <f t="shared" si="51"/>
        <v>2036</v>
      </c>
      <c r="V1032" s="399"/>
      <c r="W1032" s="399"/>
      <c r="X1032" s="399"/>
      <c r="Y1032" s="399"/>
    </row>
    <row r="1033" spans="1:25" s="2" customFormat="1" ht="30.2" customHeight="1" x14ac:dyDescent="0.2">
      <c r="A1033" s="348"/>
      <c r="B1033" s="348"/>
      <c r="C1033" s="338"/>
      <c r="D1033" s="54" t="s">
        <v>1386</v>
      </c>
      <c r="E1033" s="338"/>
      <c r="F1033" s="114" t="s">
        <v>134</v>
      </c>
      <c r="G1033" s="54">
        <v>1.91</v>
      </c>
      <c r="H1033" s="54" t="s">
        <v>1381</v>
      </c>
      <c r="I1033" s="135" t="s">
        <v>1363</v>
      </c>
      <c r="J1033" s="54">
        <v>4.4000000000000004</v>
      </c>
      <c r="K1033" s="134">
        <v>57</v>
      </c>
      <c r="L1033" s="135" t="s">
        <v>314</v>
      </c>
      <c r="M1033" s="62">
        <v>2016</v>
      </c>
      <c r="N1033" s="16">
        <v>2023</v>
      </c>
      <c r="O1033" s="16">
        <v>2025</v>
      </c>
      <c r="P1033" s="72" t="s">
        <v>252</v>
      </c>
      <c r="Q1033" s="72" t="s">
        <v>1263</v>
      </c>
      <c r="R1033" s="17">
        <f t="shared" si="49"/>
        <v>2036</v>
      </c>
      <c r="S1033" s="16" t="s">
        <v>63</v>
      </c>
      <c r="T1033" s="16"/>
      <c r="U1033" s="17">
        <f t="shared" si="51"/>
        <v>2036</v>
      </c>
      <c r="V1033" s="399"/>
      <c r="W1033" s="399"/>
      <c r="X1033" s="399"/>
      <c r="Y1033" s="399"/>
    </row>
    <row r="1034" spans="1:25" s="2" customFormat="1" ht="30.2" customHeight="1" x14ac:dyDescent="0.2">
      <c r="A1034" s="348">
        <v>108</v>
      </c>
      <c r="B1034" s="348" t="s">
        <v>1387</v>
      </c>
      <c r="C1034" s="338" t="s">
        <v>1388</v>
      </c>
      <c r="D1034" s="54" t="s">
        <v>1389</v>
      </c>
      <c r="E1034" s="338" t="s">
        <v>930</v>
      </c>
      <c r="F1034" s="54" t="s">
        <v>39</v>
      </c>
      <c r="G1034" s="54">
        <v>0.61</v>
      </c>
      <c r="H1034" s="54">
        <v>0.15</v>
      </c>
      <c r="I1034" s="135" t="s">
        <v>1390</v>
      </c>
      <c r="J1034" s="54">
        <v>8.6</v>
      </c>
      <c r="K1034" s="134">
        <v>108</v>
      </c>
      <c r="L1034" s="135" t="s">
        <v>314</v>
      </c>
      <c r="M1034" s="62">
        <v>2016</v>
      </c>
      <c r="N1034" s="16">
        <v>2021</v>
      </c>
      <c r="O1034" s="16">
        <v>2025</v>
      </c>
      <c r="P1034" s="72" t="s">
        <v>252</v>
      </c>
      <c r="Q1034" s="72" t="s">
        <v>1263</v>
      </c>
      <c r="R1034" s="17">
        <f t="shared" ref="R1034:R1095" si="52">IF(M1034="","",M1034+P1034)</f>
        <v>2036</v>
      </c>
      <c r="S1034" s="16" t="s">
        <v>63</v>
      </c>
      <c r="T1034" s="16"/>
      <c r="U1034" s="17">
        <f t="shared" si="51"/>
        <v>2036</v>
      </c>
      <c r="V1034" s="399">
        <v>118</v>
      </c>
      <c r="W1034" s="399">
        <v>186</v>
      </c>
      <c r="X1034" s="399">
        <v>304</v>
      </c>
      <c r="Y1034" s="399" t="s">
        <v>7003</v>
      </c>
    </row>
    <row r="1035" spans="1:25" s="2" customFormat="1" ht="30.2" customHeight="1" x14ac:dyDescent="0.2">
      <c r="A1035" s="348"/>
      <c r="B1035" s="348"/>
      <c r="C1035" s="338"/>
      <c r="D1035" s="54" t="s">
        <v>1391</v>
      </c>
      <c r="E1035" s="338"/>
      <c r="F1035" s="54" t="s">
        <v>39</v>
      </c>
      <c r="G1035" s="54">
        <v>0.61</v>
      </c>
      <c r="H1035" s="54">
        <v>0.15</v>
      </c>
      <c r="I1035" s="135" t="s">
        <v>1390</v>
      </c>
      <c r="J1035" s="54">
        <v>9.8000000000000007</v>
      </c>
      <c r="K1035" s="134">
        <v>108</v>
      </c>
      <c r="L1035" s="135" t="s">
        <v>314</v>
      </c>
      <c r="M1035" s="62">
        <v>2016</v>
      </c>
      <c r="N1035" s="16">
        <v>2021</v>
      </c>
      <c r="O1035" s="16">
        <v>2025</v>
      </c>
      <c r="P1035" s="72" t="s">
        <v>252</v>
      </c>
      <c r="Q1035" s="72" t="s">
        <v>1263</v>
      </c>
      <c r="R1035" s="17">
        <f t="shared" si="52"/>
        <v>2036</v>
      </c>
      <c r="S1035" s="16" t="s">
        <v>63</v>
      </c>
      <c r="T1035" s="16"/>
      <c r="U1035" s="17">
        <f t="shared" si="51"/>
        <v>2036</v>
      </c>
      <c r="V1035" s="399"/>
      <c r="W1035" s="399"/>
      <c r="X1035" s="399"/>
      <c r="Y1035" s="399"/>
    </row>
    <row r="1036" spans="1:25" s="2" customFormat="1" ht="30.2" customHeight="1" x14ac:dyDescent="0.2">
      <c r="A1036" s="348"/>
      <c r="B1036" s="348"/>
      <c r="C1036" s="338"/>
      <c r="D1036" s="54" t="s">
        <v>1392</v>
      </c>
      <c r="E1036" s="338"/>
      <c r="F1036" s="54" t="s">
        <v>39</v>
      </c>
      <c r="G1036" s="54">
        <v>0.61</v>
      </c>
      <c r="H1036" s="54">
        <v>0.15</v>
      </c>
      <c r="I1036" s="135" t="s">
        <v>1390</v>
      </c>
      <c r="J1036" s="54">
        <v>29.1</v>
      </c>
      <c r="K1036" s="134">
        <v>108</v>
      </c>
      <c r="L1036" s="135" t="s">
        <v>314</v>
      </c>
      <c r="M1036" s="62">
        <v>2016</v>
      </c>
      <c r="N1036" s="16">
        <v>2021</v>
      </c>
      <c r="O1036" s="16">
        <v>2025</v>
      </c>
      <c r="P1036" s="72" t="s">
        <v>252</v>
      </c>
      <c r="Q1036" s="72" t="s">
        <v>1263</v>
      </c>
      <c r="R1036" s="17">
        <f t="shared" si="52"/>
        <v>2036</v>
      </c>
      <c r="S1036" s="16" t="s">
        <v>63</v>
      </c>
      <c r="T1036" s="16"/>
      <c r="U1036" s="17">
        <f t="shared" si="51"/>
        <v>2036</v>
      </c>
      <c r="V1036" s="399"/>
      <c r="W1036" s="399"/>
      <c r="X1036" s="399"/>
      <c r="Y1036" s="399"/>
    </row>
    <row r="1037" spans="1:25" s="2" customFormat="1" ht="30.2" customHeight="1" x14ac:dyDescent="0.2">
      <c r="A1037" s="348"/>
      <c r="B1037" s="348"/>
      <c r="C1037" s="338"/>
      <c r="D1037" s="54" t="s">
        <v>1393</v>
      </c>
      <c r="E1037" s="338"/>
      <c r="F1037" s="54" t="s">
        <v>39</v>
      </c>
      <c r="G1037" s="54">
        <v>0.61</v>
      </c>
      <c r="H1037" s="54">
        <v>0.15</v>
      </c>
      <c r="I1037" s="135" t="s">
        <v>1390</v>
      </c>
      <c r="J1037" s="54">
        <v>0.6</v>
      </c>
      <c r="K1037" s="134">
        <v>57</v>
      </c>
      <c r="L1037" s="135" t="s">
        <v>314</v>
      </c>
      <c r="M1037" s="62">
        <v>2016</v>
      </c>
      <c r="N1037" s="16">
        <v>2021</v>
      </c>
      <c r="O1037" s="16">
        <v>2025</v>
      </c>
      <c r="P1037" s="72" t="s">
        <v>252</v>
      </c>
      <c r="Q1037" s="72" t="s">
        <v>1263</v>
      </c>
      <c r="R1037" s="17">
        <f t="shared" si="52"/>
        <v>2036</v>
      </c>
      <c r="S1037" s="16" t="s">
        <v>63</v>
      </c>
      <c r="T1037" s="16"/>
      <c r="U1037" s="17">
        <f t="shared" si="51"/>
        <v>2036</v>
      </c>
      <c r="V1037" s="399"/>
      <c r="W1037" s="399"/>
      <c r="X1037" s="399"/>
      <c r="Y1037" s="399"/>
    </row>
    <row r="1038" spans="1:25" s="2" customFormat="1" ht="30.2" customHeight="1" x14ac:dyDescent="0.2">
      <c r="A1038" s="348"/>
      <c r="B1038" s="348"/>
      <c r="C1038" s="338"/>
      <c r="D1038" s="54" t="s">
        <v>1394</v>
      </c>
      <c r="E1038" s="338"/>
      <c r="F1038" s="54" t="s">
        <v>39</v>
      </c>
      <c r="G1038" s="54">
        <v>0.61</v>
      </c>
      <c r="H1038" s="54">
        <v>0.15</v>
      </c>
      <c r="I1038" s="135" t="s">
        <v>1390</v>
      </c>
      <c r="J1038" s="54">
        <v>0.2</v>
      </c>
      <c r="K1038" s="134">
        <v>57</v>
      </c>
      <c r="L1038" s="135" t="s">
        <v>314</v>
      </c>
      <c r="M1038" s="62">
        <v>2016</v>
      </c>
      <c r="N1038" s="16">
        <v>2021</v>
      </c>
      <c r="O1038" s="16">
        <v>2025</v>
      </c>
      <c r="P1038" s="72" t="s">
        <v>252</v>
      </c>
      <c r="Q1038" s="72" t="s">
        <v>1263</v>
      </c>
      <c r="R1038" s="17">
        <f t="shared" si="52"/>
        <v>2036</v>
      </c>
      <c r="S1038" s="16" t="s">
        <v>63</v>
      </c>
      <c r="T1038" s="16"/>
      <c r="U1038" s="17">
        <f t="shared" si="51"/>
        <v>2036</v>
      </c>
      <c r="V1038" s="399"/>
      <c r="W1038" s="399"/>
      <c r="X1038" s="399"/>
      <c r="Y1038" s="399"/>
    </row>
    <row r="1039" spans="1:25" s="2" customFormat="1" ht="30.2" customHeight="1" x14ac:dyDescent="0.2">
      <c r="A1039" s="348"/>
      <c r="B1039" s="348"/>
      <c r="C1039" s="338"/>
      <c r="D1039" s="338" t="s">
        <v>1395</v>
      </c>
      <c r="E1039" s="338"/>
      <c r="F1039" s="54" t="s">
        <v>39</v>
      </c>
      <c r="G1039" s="338">
        <v>0.61</v>
      </c>
      <c r="H1039" s="338">
        <v>0.15</v>
      </c>
      <c r="I1039" s="427" t="s">
        <v>1390</v>
      </c>
      <c r="J1039" s="54">
        <v>6.5</v>
      </c>
      <c r="K1039" s="134">
        <v>89</v>
      </c>
      <c r="L1039" s="135" t="s">
        <v>314</v>
      </c>
      <c r="M1039" s="62">
        <v>2016</v>
      </c>
      <c r="N1039" s="16">
        <v>2021</v>
      </c>
      <c r="O1039" s="16">
        <v>2025</v>
      </c>
      <c r="P1039" s="72" t="s">
        <v>252</v>
      </c>
      <c r="Q1039" s="72" t="s">
        <v>1263</v>
      </c>
      <c r="R1039" s="17">
        <f t="shared" si="52"/>
        <v>2036</v>
      </c>
      <c r="S1039" s="16" t="s">
        <v>63</v>
      </c>
      <c r="T1039" s="16"/>
      <c r="U1039" s="17">
        <f t="shared" si="51"/>
        <v>2036</v>
      </c>
      <c r="V1039" s="399"/>
      <c r="W1039" s="399"/>
      <c r="X1039" s="399"/>
      <c r="Y1039" s="399"/>
    </row>
    <row r="1040" spans="1:25" s="2" customFormat="1" ht="30.2" customHeight="1" x14ac:dyDescent="0.2">
      <c r="A1040" s="348"/>
      <c r="B1040" s="348"/>
      <c r="C1040" s="338"/>
      <c r="D1040" s="338"/>
      <c r="E1040" s="338"/>
      <c r="F1040" s="54" t="s">
        <v>39</v>
      </c>
      <c r="G1040" s="338"/>
      <c r="H1040" s="338"/>
      <c r="I1040" s="427"/>
      <c r="J1040" s="54">
        <v>6.2</v>
      </c>
      <c r="K1040" s="134">
        <v>57</v>
      </c>
      <c r="L1040" s="135" t="s">
        <v>314</v>
      </c>
      <c r="M1040" s="62">
        <v>2016</v>
      </c>
      <c r="N1040" s="16">
        <v>2021</v>
      </c>
      <c r="O1040" s="16">
        <v>2025</v>
      </c>
      <c r="P1040" s="72" t="s">
        <v>252</v>
      </c>
      <c r="Q1040" s="72" t="s">
        <v>1263</v>
      </c>
      <c r="R1040" s="17">
        <f t="shared" si="52"/>
        <v>2036</v>
      </c>
      <c r="S1040" s="16" t="s">
        <v>63</v>
      </c>
      <c r="T1040" s="16"/>
      <c r="U1040" s="17">
        <f t="shared" si="51"/>
        <v>2036</v>
      </c>
      <c r="V1040" s="399"/>
      <c r="W1040" s="399"/>
      <c r="X1040" s="399"/>
      <c r="Y1040" s="399"/>
    </row>
    <row r="1041" spans="1:25" s="2" customFormat="1" ht="30.2" customHeight="1" x14ac:dyDescent="0.2">
      <c r="A1041" s="348"/>
      <c r="B1041" s="348"/>
      <c r="C1041" s="338"/>
      <c r="D1041" s="338"/>
      <c r="E1041" s="338"/>
      <c r="F1041" s="54" t="s">
        <v>39</v>
      </c>
      <c r="G1041" s="338"/>
      <c r="H1041" s="338"/>
      <c r="I1041" s="427"/>
      <c r="J1041" s="54">
        <v>7</v>
      </c>
      <c r="K1041" s="134">
        <v>32</v>
      </c>
      <c r="L1041" s="135" t="s">
        <v>1264</v>
      </c>
      <c r="M1041" s="62">
        <v>2016</v>
      </c>
      <c r="N1041" s="16">
        <v>2021</v>
      </c>
      <c r="O1041" s="16">
        <v>2025</v>
      </c>
      <c r="P1041" s="72" t="s">
        <v>252</v>
      </c>
      <c r="Q1041" s="72" t="s">
        <v>1263</v>
      </c>
      <c r="R1041" s="17">
        <f t="shared" si="52"/>
        <v>2036</v>
      </c>
      <c r="S1041" s="16" t="s">
        <v>63</v>
      </c>
      <c r="T1041" s="16"/>
      <c r="U1041" s="17">
        <f t="shared" si="51"/>
        <v>2036</v>
      </c>
      <c r="V1041" s="399"/>
      <c r="W1041" s="399"/>
      <c r="X1041" s="399"/>
      <c r="Y1041" s="399"/>
    </row>
    <row r="1042" spans="1:25" s="2" customFormat="1" ht="30.2" customHeight="1" x14ac:dyDescent="0.2">
      <c r="A1042" s="348"/>
      <c r="B1042" s="348"/>
      <c r="C1042" s="338"/>
      <c r="D1042" s="54" t="s">
        <v>1396</v>
      </c>
      <c r="E1042" s="338"/>
      <c r="F1042" s="54" t="s">
        <v>39</v>
      </c>
      <c r="G1042" s="54">
        <v>0.61</v>
      </c>
      <c r="H1042" s="54">
        <v>0.15</v>
      </c>
      <c r="I1042" s="135" t="s">
        <v>1390</v>
      </c>
      <c r="J1042" s="54">
        <v>0.1</v>
      </c>
      <c r="K1042" s="134">
        <v>89</v>
      </c>
      <c r="L1042" s="135" t="s">
        <v>314</v>
      </c>
      <c r="M1042" s="62">
        <v>2016</v>
      </c>
      <c r="N1042" s="16">
        <v>2021</v>
      </c>
      <c r="O1042" s="16">
        <v>2025</v>
      </c>
      <c r="P1042" s="72" t="s">
        <v>252</v>
      </c>
      <c r="Q1042" s="72" t="s">
        <v>1263</v>
      </c>
      <c r="R1042" s="17">
        <f t="shared" si="52"/>
        <v>2036</v>
      </c>
      <c r="S1042" s="16" t="s">
        <v>63</v>
      </c>
      <c r="T1042" s="16"/>
      <c r="U1042" s="17">
        <f t="shared" si="51"/>
        <v>2036</v>
      </c>
      <c r="V1042" s="399"/>
      <c r="W1042" s="399"/>
      <c r="X1042" s="399"/>
      <c r="Y1042" s="399"/>
    </row>
    <row r="1043" spans="1:25" s="2" customFormat="1" ht="30.2" customHeight="1" x14ac:dyDescent="0.2">
      <c r="A1043" s="348"/>
      <c r="B1043" s="348"/>
      <c r="C1043" s="338"/>
      <c r="D1043" s="338" t="s">
        <v>1397</v>
      </c>
      <c r="E1043" s="338"/>
      <c r="F1043" s="54" t="s">
        <v>39</v>
      </c>
      <c r="G1043" s="338">
        <v>0.61</v>
      </c>
      <c r="H1043" s="338">
        <v>0.15</v>
      </c>
      <c r="I1043" s="427" t="s">
        <v>1390</v>
      </c>
      <c r="J1043" s="54">
        <v>0.9</v>
      </c>
      <c r="K1043" s="134">
        <v>108</v>
      </c>
      <c r="L1043" s="135" t="s">
        <v>314</v>
      </c>
      <c r="M1043" s="62">
        <v>2016</v>
      </c>
      <c r="N1043" s="16">
        <v>2021</v>
      </c>
      <c r="O1043" s="16">
        <v>2025</v>
      </c>
      <c r="P1043" s="72" t="s">
        <v>252</v>
      </c>
      <c r="Q1043" s="72" t="s">
        <v>1263</v>
      </c>
      <c r="R1043" s="17">
        <f t="shared" si="52"/>
        <v>2036</v>
      </c>
      <c r="S1043" s="16" t="s">
        <v>63</v>
      </c>
      <c r="T1043" s="16"/>
      <c r="U1043" s="17">
        <f t="shared" si="51"/>
        <v>2036</v>
      </c>
      <c r="V1043" s="399"/>
      <c r="W1043" s="399"/>
      <c r="X1043" s="399"/>
      <c r="Y1043" s="399"/>
    </row>
    <row r="1044" spans="1:25" s="2" customFormat="1" ht="30.2" customHeight="1" x14ac:dyDescent="0.2">
      <c r="A1044" s="348"/>
      <c r="B1044" s="348"/>
      <c r="C1044" s="338"/>
      <c r="D1044" s="338"/>
      <c r="E1044" s="338"/>
      <c r="F1044" s="54" t="s">
        <v>39</v>
      </c>
      <c r="G1044" s="338"/>
      <c r="H1044" s="338"/>
      <c r="I1044" s="427"/>
      <c r="J1044" s="54">
        <v>0.9</v>
      </c>
      <c r="K1044" s="134">
        <v>57</v>
      </c>
      <c r="L1044" s="135" t="s">
        <v>314</v>
      </c>
      <c r="M1044" s="62">
        <v>2016</v>
      </c>
      <c r="N1044" s="16">
        <v>2021</v>
      </c>
      <c r="O1044" s="16">
        <v>2025</v>
      </c>
      <c r="P1044" s="72" t="s">
        <v>252</v>
      </c>
      <c r="Q1044" s="72" t="s">
        <v>1263</v>
      </c>
      <c r="R1044" s="17">
        <f t="shared" si="52"/>
        <v>2036</v>
      </c>
      <c r="S1044" s="16" t="s">
        <v>63</v>
      </c>
      <c r="T1044" s="16"/>
      <c r="U1044" s="17">
        <f t="shared" si="51"/>
        <v>2036</v>
      </c>
      <c r="V1044" s="399"/>
      <c r="W1044" s="399"/>
      <c r="X1044" s="399"/>
      <c r="Y1044" s="399"/>
    </row>
    <row r="1045" spans="1:25" s="2" customFormat="1" ht="30.2" customHeight="1" x14ac:dyDescent="0.2">
      <c r="A1045" s="348"/>
      <c r="B1045" s="348"/>
      <c r="C1045" s="338"/>
      <c r="D1045" s="338" t="s">
        <v>1398</v>
      </c>
      <c r="E1045" s="338"/>
      <c r="F1045" s="54" t="s">
        <v>39</v>
      </c>
      <c r="G1045" s="338">
        <v>0.61</v>
      </c>
      <c r="H1045" s="338">
        <v>0.15</v>
      </c>
      <c r="I1045" s="427" t="s">
        <v>1390</v>
      </c>
      <c r="J1045" s="54">
        <v>0.7</v>
      </c>
      <c r="K1045" s="134">
        <v>57</v>
      </c>
      <c r="L1045" s="135" t="s">
        <v>314</v>
      </c>
      <c r="M1045" s="62">
        <v>2016</v>
      </c>
      <c r="N1045" s="16">
        <v>2021</v>
      </c>
      <c r="O1045" s="16">
        <v>2025</v>
      </c>
      <c r="P1045" s="72" t="s">
        <v>252</v>
      </c>
      <c r="Q1045" s="72" t="s">
        <v>1263</v>
      </c>
      <c r="R1045" s="17">
        <f t="shared" si="52"/>
        <v>2036</v>
      </c>
      <c r="S1045" s="16" t="s">
        <v>63</v>
      </c>
      <c r="T1045" s="16"/>
      <c r="U1045" s="17">
        <f t="shared" si="51"/>
        <v>2036</v>
      </c>
      <c r="V1045" s="399"/>
      <c r="W1045" s="399"/>
      <c r="X1045" s="399"/>
      <c r="Y1045" s="399"/>
    </row>
    <row r="1046" spans="1:25" s="2" customFormat="1" ht="30.2" customHeight="1" x14ac:dyDescent="0.2">
      <c r="A1046" s="348"/>
      <c r="B1046" s="348"/>
      <c r="C1046" s="338"/>
      <c r="D1046" s="338"/>
      <c r="E1046" s="338"/>
      <c r="F1046" s="54" t="s">
        <v>39</v>
      </c>
      <c r="G1046" s="338"/>
      <c r="H1046" s="338"/>
      <c r="I1046" s="427"/>
      <c r="J1046" s="54">
        <v>0.1</v>
      </c>
      <c r="K1046" s="134">
        <v>32</v>
      </c>
      <c r="L1046" s="135" t="s">
        <v>1264</v>
      </c>
      <c r="M1046" s="62">
        <v>2016</v>
      </c>
      <c r="N1046" s="16">
        <v>2021</v>
      </c>
      <c r="O1046" s="16">
        <v>2025</v>
      </c>
      <c r="P1046" s="72" t="s">
        <v>252</v>
      </c>
      <c r="Q1046" s="72" t="s">
        <v>1263</v>
      </c>
      <c r="R1046" s="17">
        <f t="shared" si="52"/>
        <v>2036</v>
      </c>
      <c r="S1046" s="16" t="s">
        <v>63</v>
      </c>
      <c r="T1046" s="16"/>
      <c r="U1046" s="17">
        <f t="shared" si="51"/>
        <v>2036</v>
      </c>
      <c r="V1046" s="399"/>
      <c r="W1046" s="399"/>
      <c r="X1046" s="399"/>
      <c r="Y1046" s="399"/>
    </row>
    <row r="1047" spans="1:25" s="2" customFormat="1" ht="30.2" customHeight="1" x14ac:dyDescent="0.2">
      <c r="A1047" s="348"/>
      <c r="B1047" s="348"/>
      <c r="C1047" s="338"/>
      <c r="D1047" s="338"/>
      <c r="E1047" s="338"/>
      <c r="F1047" s="54" t="s">
        <v>39</v>
      </c>
      <c r="G1047" s="338"/>
      <c r="H1047" s="338"/>
      <c r="I1047" s="427"/>
      <c r="J1047" s="54">
        <v>3.3</v>
      </c>
      <c r="K1047" s="116">
        <v>25</v>
      </c>
      <c r="L1047" s="135" t="s">
        <v>1264</v>
      </c>
      <c r="M1047" s="62">
        <v>2016</v>
      </c>
      <c r="N1047" s="16">
        <v>2021</v>
      </c>
      <c r="O1047" s="16">
        <v>2025</v>
      </c>
      <c r="P1047" s="72" t="s">
        <v>252</v>
      </c>
      <c r="Q1047" s="72" t="s">
        <v>1263</v>
      </c>
      <c r="R1047" s="17">
        <f t="shared" si="52"/>
        <v>2036</v>
      </c>
      <c r="S1047" s="16" t="s">
        <v>63</v>
      </c>
      <c r="T1047" s="16"/>
      <c r="U1047" s="17">
        <f t="shared" si="51"/>
        <v>2036</v>
      </c>
      <c r="V1047" s="399"/>
      <c r="W1047" s="399"/>
      <c r="X1047" s="399"/>
      <c r="Y1047" s="399"/>
    </row>
    <row r="1048" spans="1:25" s="2" customFormat="1" ht="30.2" customHeight="1" x14ac:dyDescent="0.2">
      <c r="A1048" s="348"/>
      <c r="B1048" s="348"/>
      <c r="C1048" s="338"/>
      <c r="D1048" s="338" t="s">
        <v>1399</v>
      </c>
      <c r="E1048" s="338"/>
      <c r="F1048" s="54" t="s">
        <v>39</v>
      </c>
      <c r="G1048" s="338">
        <v>0.61</v>
      </c>
      <c r="H1048" s="338">
        <v>0.15</v>
      </c>
      <c r="I1048" s="427" t="s">
        <v>1390</v>
      </c>
      <c r="J1048" s="54">
        <v>0.9</v>
      </c>
      <c r="K1048" s="134">
        <v>108</v>
      </c>
      <c r="L1048" s="135" t="s">
        <v>314</v>
      </c>
      <c r="M1048" s="62">
        <v>2016</v>
      </c>
      <c r="N1048" s="16">
        <v>2021</v>
      </c>
      <c r="O1048" s="16">
        <v>2025</v>
      </c>
      <c r="P1048" s="72" t="s">
        <v>252</v>
      </c>
      <c r="Q1048" s="72" t="s">
        <v>1263</v>
      </c>
      <c r="R1048" s="17">
        <f t="shared" si="52"/>
        <v>2036</v>
      </c>
      <c r="S1048" s="16" t="s">
        <v>63</v>
      </c>
      <c r="T1048" s="16"/>
      <c r="U1048" s="17">
        <f t="shared" si="51"/>
        <v>2036</v>
      </c>
      <c r="V1048" s="399"/>
      <c r="W1048" s="399"/>
      <c r="X1048" s="399"/>
      <c r="Y1048" s="399"/>
    </row>
    <row r="1049" spans="1:25" s="2" customFormat="1" ht="30.2" customHeight="1" x14ac:dyDescent="0.2">
      <c r="A1049" s="348"/>
      <c r="B1049" s="348"/>
      <c r="C1049" s="338"/>
      <c r="D1049" s="338"/>
      <c r="E1049" s="338"/>
      <c r="F1049" s="54" t="s">
        <v>39</v>
      </c>
      <c r="G1049" s="338"/>
      <c r="H1049" s="338"/>
      <c r="I1049" s="427"/>
      <c r="J1049" s="54">
        <v>0.9</v>
      </c>
      <c r="K1049" s="134">
        <v>57</v>
      </c>
      <c r="L1049" s="135" t="s">
        <v>314</v>
      </c>
      <c r="M1049" s="62">
        <v>2016</v>
      </c>
      <c r="N1049" s="16">
        <v>2021</v>
      </c>
      <c r="O1049" s="16">
        <v>2025</v>
      </c>
      <c r="P1049" s="72" t="s">
        <v>252</v>
      </c>
      <c r="Q1049" s="72" t="s">
        <v>1263</v>
      </c>
      <c r="R1049" s="17">
        <f t="shared" si="52"/>
        <v>2036</v>
      </c>
      <c r="S1049" s="16" t="s">
        <v>63</v>
      </c>
      <c r="T1049" s="16"/>
      <c r="U1049" s="17">
        <f t="shared" si="51"/>
        <v>2036</v>
      </c>
      <c r="V1049" s="399"/>
      <c r="W1049" s="399"/>
      <c r="X1049" s="399"/>
      <c r="Y1049" s="399"/>
    </row>
    <row r="1050" spans="1:25" s="2" customFormat="1" ht="30.2" customHeight="1" x14ac:dyDescent="0.2">
      <c r="A1050" s="348"/>
      <c r="B1050" s="348"/>
      <c r="C1050" s="338"/>
      <c r="D1050" s="338" t="s">
        <v>1400</v>
      </c>
      <c r="E1050" s="338"/>
      <c r="F1050" s="54" t="s">
        <v>39</v>
      </c>
      <c r="G1050" s="338">
        <v>0.61</v>
      </c>
      <c r="H1050" s="338">
        <v>0.15</v>
      </c>
      <c r="I1050" s="427" t="s">
        <v>1390</v>
      </c>
      <c r="J1050" s="54">
        <v>0.7</v>
      </c>
      <c r="K1050" s="134">
        <v>57</v>
      </c>
      <c r="L1050" s="135" t="s">
        <v>314</v>
      </c>
      <c r="M1050" s="62">
        <v>2016</v>
      </c>
      <c r="N1050" s="16">
        <v>2021</v>
      </c>
      <c r="O1050" s="16">
        <v>2025</v>
      </c>
      <c r="P1050" s="72" t="s">
        <v>252</v>
      </c>
      <c r="Q1050" s="72" t="s">
        <v>1263</v>
      </c>
      <c r="R1050" s="17">
        <f t="shared" si="52"/>
        <v>2036</v>
      </c>
      <c r="S1050" s="16" t="s">
        <v>63</v>
      </c>
      <c r="T1050" s="16"/>
      <c r="U1050" s="17">
        <f t="shared" si="51"/>
        <v>2036</v>
      </c>
      <c r="V1050" s="399"/>
      <c r="W1050" s="399"/>
      <c r="X1050" s="399"/>
      <c r="Y1050" s="399"/>
    </row>
    <row r="1051" spans="1:25" s="2" customFormat="1" ht="30.2" customHeight="1" x14ac:dyDescent="0.2">
      <c r="A1051" s="348"/>
      <c r="B1051" s="348"/>
      <c r="C1051" s="338"/>
      <c r="D1051" s="338"/>
      <c r="E1051" s="338"/>
      <c r="F1051" s="54" t="s">
        <v>39</v>
      </c>
      <c r="G1051" s="338"/>
      <c r="H1051" s="338"/>
      <c r="I1051" s="427"/>
      <c r="J1051" s="54">
        <v>0.2</v>
      </c>
      <c r="K1051" s="134">
        <v>32</v>
      </c>
      <c r="L1051" s="135" t="s">
        <v>1264</v>
      </c>
      <c r="M1051" s="62">
        <v>2016</v>
      </c>
      <c r="N1051" s="16">
        <v>2021</v>
      </c>
      <c r="O1051" s="16">
        <v>2025</v>
      </c>
      <c r="P1051" s="72" t="s">
        <v>252</v>
      </c>
      <c r="Q1051" s="72" t="s">
        <v>1263</v>
      </c>
      <c r="R1051" s="17">
        <f t="shared" si="52"/>
        <v>2036</v>
      </c>
      <c r="S1051" s="16" t="s">
        <v>63</v>
      </c>
      <c r="T1051" s="16"/>
      <c r="U1051" s="17">
        <f t="shared" si="51"/>
        <v>2036</v>
      </c>
      <c r="V1051" s="399"/>
      <c r="W1051" s="399"/>
      <c r="X1051" s="399"/>
      <c r="Y1051" s="399"/>
    </row>
    <row r="1052" spans="1:25" s="2" customFormat="1" ht="30.2" customHeight="1" x14ac:dyDescent="0.2">
      <c r="A1052" s="348"/>
      <c r="B1052" s="348"/>
      <c r="C1052" s="338"/>
      <c r="D1052" s="338"/>
      <c r="E1052" s="338"/>
      <c r="F1052" s="54" t="s">
        <v>39</v>
      </c>
      <c r="G1052" s="338"/>
      <c r="H1052" s="338"/>
      <c r="I1052" s="427"/>
      <c r="J1052" s="54">
        <v>2.9</v>
      </c>
      <c r="K1052" s="116">
        <v>25</v>
      </c>
      <c r="L1052" s="135" t="s">
        <v>1264</v>
      </c>
      <c r="M1052" s="62">
        <v>2016</v>
      </c>
      <c r="N1052" s="16">
        <v>2021</v>
      </c>
      <c r="O1052" s="16">
        <v>2025</v>
      </c>
      <c r="P1052" s="72" t="s">
        <v>252</v>
      </c>
      <c r="Q1052" s="72" t="s">
        <v>1263</v>
      </c>
      <c r="R1052" s="17">
        <f t="shared" si="52"/>
        <v>2036</v>
      </c>
      <c r="S1052" s="16" t="s">
        <v>63</v>
      </c>
      <c r="T1052" s="16"/>
      <c r="U1052" s="17">
        <f t="shared" si="51"/>
        <v>2036</v>
      </c>
      <c r="V1052" s="399"/>
      <c r="W1052" s="399"/>
      <c r="X1052" s="399"/>
      <c r="Y1052" s="399"/>
    </row>
    <row r="1053" spans="1:25" s="2" customFormat="1" ht="30.2" customHeight="1" x14ac:dyDescent="0.2">
      <c r="A1053" s="348">
        <v>109</v>
      </c>
      <c r="B1053" s="348" t="s">
        <v>1401</v>
      </c>
      <c r="C1053" s="338" t="s">
        <v>1402</v>
      </c>
      <c r="D1053" s="338" t="s">
        <v>1403</v>
      </c>
      <c r="E1053" s="338" t="s">
        <v>1362</v>
      </c>
      <c r="F1053" s="54" t="s">
        <v>39</v>
      </c>
      <c r="G1053" s="338">
        <v>1.91</v>
      </c>
      <c r="H1053" s="338">
        <v>1</v>
      </c>
      <c r="I1053" s="427" t="s">
        <v>1390</v>
      </c>
      <c r="J1053" s="54">
        <v>8.9</v>
      </c>
      <c r="K1053" s="134">
        <v>89</v>
      </c>
      <c r="L1053" s="135" t="s">
        <v>314</v>
      </c>
      <c r="M1053" s="62">
        <v>2016</v>
      </c>
      <c r="N1053" s="16">
        <v>2021</v>
      </c>
      <c r="O1053" s="16">
        <v>2025</v>
      </c>
      <c r="P1053" s="72" t="s">
        <v>252</v>
      </c>
      <c r="Q1053" s="72" t="s">
        <v>1263</v>
      </c>
      <c r="R1053" s="17">
        <f t="shared" si="52"/>
        <v>2036</v>
      </c>
      <c r="S1053" s="16" t="s">
        <v>63</v>
      </c>
      <c r="T1053" s="16"/>
      <c r="U1053" s="17">
        <f t="shared" si="51"/>
        <v>2036</v>
      </c>
      <c r="V1053" s="399">
        <v>88</v>
      </c>
      <c r="W1053" s="399">
        <v>138</v>
      </c>
      <c r="X1053" s="399">
        <v>226</v>
      </c>
      <c r="Y1053" s="399" t="s">
        <v>7003</v>
      </c>
    </row>
    <row r="1054" spans="1:25" s="2" customFormat="1" ht="30.2" customHeight="1" x14ac:dyDescent="0.2">
      <c r="A1054" s="348"/>
      <c r="B1054" s="348"/>
      <c r="C1054" s="338"/>
      <c r="D1054" s="338"/>
      <c r="E1054" s="338"/>
      <c r="F1054" s="54" t="s">
        <v>39</v>
      </c>
      <c r="G1054" s="338"/>
      <c r="H1054" s="338"/>
      <c r="I1054" s="427"/>
      <c r="J1054" s="54">
        <v>0.6</v>
      </c>
      <c r="K1054" s="134">
        <v>57</v>
      </c>
      <c r="L1054" s="135" t="s">
        <v>314</v>
      </c>
      <c r="M1054" s="62">
        <v>2016</v>
      </c>
      <c r="N1054" s="16">
        <v>2021</v>
      </c>
      <c r="O1054" s="16">
        <v>2025</v>
      </c>
      <c r="P1054" s="72" t="s">
        <v>252</v>
      </c>
      <c r="Q1054" s="72" t="s">
        <v>1263</v>
      </c>
      <c r="R1054" s="17">
        <f t="shared" si="52"/>
        <v>2036</v>
      </c>
      <c r="S1054" s="16" t="s">
        <v>63</v>
      </c>
      <c r="T1054" s="16"/>
      <c r="U1054" s="17">
        <f t="shared" si="51"/>
        <v>2036</v>
      </c>
      <c r="V1054" s="399"/>
      <c r="W1054" s="399"/>
      <c r="X1054" s="399"/>
      <c r="Y1054" s="399"/>
    </row>
    <row r="1055" spans="1:25" s="2" customFormat="1" ht="30.2" customHeight="1" x14ac:dyDescent="0.2">
      <c r="A1055" s="348"/>
      <c r="B1055" s="348"/>
      <c r="C1055" s="338"/>
      <c r="D1055" s="338"/>
      <c r="E1055" s="338"/>
      <c r="F1055" s="54" t="s">
        <v>39</v>
      </c>
      <c r="G1055" s="338"/>
      <c r="H1055" s="338"/>
      <c r="I1055" s="427"/>
      <c r="J1055" s="54">
        <v>1.8</v>
      </c>
      <c r="K1055" s="134">
        <v>32</v>
      </c>
      <c r="L1055" s="135" t="s">
        <v>1264</v>
      </c>
      <c r="M1055" s="62">
        <v>2016</v>
      </c>
      <c r="N1055" s="16">
        <v>2021</v>
      </c>
      <c r="O1055" s="16">
        <v>2025</v>
      </c>
      <c r="P1055" s="72" t="s">
        <v>252</v>
      </c>
      <c r="Q1055" s="72" t="s">
        <v>1263</v>
      </c>
      <c r="R1055" s="17">
        <f t="shared" si="52"/>
        <v>2036</v>
      </c>
      <c r="S1055" s="16" t="s">
        <v>63</v>
      </c>
      <c r="T1055" s="16"/>
      <c r="U1055" s="17">
        <f t="shared" si="51"/>
        <v>2036</v>
      </c>
      <c r="V1055" s="399"/>
      <c r="W1055" s="399"/>
      <c r="X1055" s="399"/>
      <c r="Y1055" s="399"/>
    </row>
    <row r="1056" spans="1:25" s="2" customFormat="1" ht="30.2" customHeight="1" x14ac:dyDescent="0.2">
      <c r="A1056" s="348"/>
      <c r="B1056" s="348"/>
      <c r="C1056" s="338"/>
      <c r="D1056" s="338" t="s">
        <v>1404</v>
      </c>
      <c r="E1056" s="338"/>
      <c r="F1056" s="54" t="s">
        <v>39</v>
      </c>
      <c r="G1056" s="338">
        <v>1.91</v>
      </c>
      <c r="H1056" s="338">
        <v>1</v>
      </c>
      <c r="I1056" s="427" t="s">
        <v>1390</v>
      </c>
      <c r="J1056" s="54">
        <v>25.4</v>
      </c>
      <c r="K1056" s="134">
        <v>89</v>
      </c>
      <c r="L1056" s="135" t="s">
        <v>314</v>
      </c>
      <c r="M1056" s="62">
        <v>2016</v>
      </c>
      <c r="N1056" s="16">
        <v>2021</v>
      </c>
      <c r="O1056" s="16">
        <v>2025</v>
      </c>
      <c r="P1056" s="72" t="s">
        <v>252</v>
      </c>
      <c r="Q1056" s="72" t="s">
        <v>1263</v>
      </c>
      <c r="R1056" s="17">
        <f t="shared" si="52"/>
        <v>2036</v>
      </c>
      <c r="S1056" s="16" t="s">
        <v>63</v>
      </c>
      <c r="T1056" s="16"/>
      <c r="U1056" s="17">
        <f t="shared" si="51"/>
        <v>2036</v>
      </c>
      <c r="V1056" s="399"/>
      <c r="W1056" s="399"/>
      <c r="X1056" s="399"/>
      <c r="Y1056" s="399"/>
    </row>
    <row r="1057" spans="1:25" s="2" customFormat="1" ht="30.2" customHeight="1" x14ac:dyDescent="0.2">
      <c r="A1057" s="348"/>
      <c r="B1057" s="348"/>
      <c r="C1057" s="338"/>
      <c r="D1057" s="338"/>
      <c r="E1057" s="338"/>
      <c r="F1057" s="54" t="s">
        <v>39</v>
      </c>
      <c r="G1057" s="338"/>
      <c r="H1057" s="338"/>
      <c r="I1057" s="427"/>
      <c r="J1057" s="54">
        <v>0.4</v>
      </c>
      <c r="K1057" s="134">
        <v>57</v>
      </c>
      <c r="L1057" s="135" t="s">
        <v>314</v>
      </c>
      <c r="M1057" s="62">
        <v>2016</v>
      </c>
      <c r="N1057" s="16">
        <v>2021</v>
      </c>
      <c r="O1057" s="16">
        <v>2025</v>
      </c>
      <c r="P1057" s="72" t="s">
        <v>252</v>
      </c>
      <c r="Q1057" s="72" t="s">
        <v>1263</v>
      </c>
      <c r="R1057" s="17">
        <f t="shared" si="52"/>
        <v>2036</v>
      </c>
      <c r="S1057" s="16" t="s">
        <v>63</v>
      </c>
      <c r="T1057" s="16"/>
      <c r="U1057" s="17">
        <f t="shared" si="51"/>
        <v>2036</v>
      </c>
      <c r="V1057" s="399"/>
      <c r="W1057" s="399"/>
      <c r="X1057" s="399"/>
      <c r="Y1057" s="399"/>
    </row>
    <row r="1058" spans="1:25" s="2" customFormat="1" ht="30.2" customHeight="1" x14ac:dyDescent="0.2">
      <c r="A1058" s="348"/>
      <c r="B1058" s="348"/>
      <c r="C1058" s="338"/>
      <c r="D1058" s="338"/>
      <c r="E1058" s="338"/>
      <c r="F1058" s="54" t="s">
        <v>39</v>
      </c>
      <c r="G1058" s="338"/>
      <c r="H1058" s="338"/>
      <c r="I1058" s="427"/>
      <c r="J1058" s="54">
        <v>0.9</v>
      </c>
      <c r="K1058" s="134">
        <v>45</v>
      </c>
      <c r="L1058" s="135" t="s">
        <v>314</v>
      </c>
      <c r="M1058" s="62">
        <v>2016</v>
      </c>
      <c r="N1058" s="16">
        <v>2021</v>
      </c>
      <c r="O1058" s="16">
        <v>2025</v>
      </c>
      <c r="P1058" s="72" t="s">
        <v>252</v>
      </c>
      <c r="Q1058" s="72" t="s">
        <v>1263</v>
      </c>
      <c r="R1058" s="17">
        <f t="shared" si="52"/>
        <v>2036</v>
      </c>
      <c r="S1058" s="16" t="s">
        <v>63</v>
      </c>
      <c r="T1058" s="16"/>
      <c r="U1058" s="17">
        <f t="shared" si="51"/>
        <v>2036</v>
      </c>
      <c r="V1058" s="399"/>
      <c r="W1058" s="399"/>
      <c r="X1058" s="399"/>
      <c r="Y1058" s="399"/>
    </row>
    <row r="1059" spans="1:25" s="2" customFormat="1" ht="30.2" customHeight="1" x14ac:dyDescent="0.2">
      <c r="A1059" s="348"/>
      <c r="B1059" s="348"/>
      <c r="C1059" s="338"/>
      <c r="D1059" s="338"/>
      <c r="E1059" s="338"/>
      <c r="F1059" s="54" t="s">
        <v>39</v>
      </c>
      <c r="G1059" s="338"/>
      <c r="H1059" s="338"/>
      <c r="I1059" s="427"/>
      <c r="J1059" s="54">
        <v>0.2</v>
      </c>
      <c r="K1059" s="134">
        <v>32</v>
      </c>
      <c r="L1059" s="135" t="s">
        <v>1264</v>
      </c>
      <c r="M1059" s="62">
        <v>2016</v>
      </c>
      <c r="N1059" s="16">
        <v>2021</v>
      </c>
      <c r="O1059" s="16">
        <v>2025</v>
      </c>
      <c r="P1059" s="72" t="s">
        <v>252</v>
      </c>
      <c r="Q1059" s="72" t="s">
        <v>1263</v>
      </c>
      <c r="R1059" s="17">
        <f t="shared" si="52"/>
        <v>2036</v>
      </c>
      <c r="S1059" s="16" t="s">
        <v>63</v>
      </c>
      <c r="T1059" s="16"/>
      <c r="U1059" s="17">
        <f t="shared" si="51"/>
        <v>2036</v>
      </c>
      <c r="V1059" s="399"/>
      <c r="W1059" s="399"/>
      <c r="X1059" s="399"/>
      <c r="Y1059" s="399"/>
    </row>
    <row r="1060" spans="1:25" s="2" customFormat="1" ht="30.2" customHeight="1" x14ac:dyDescent="0.2">
      <c r="A1060" s="348"/>
      <c r="B1060" s="348"/>
      <c r="C1060" s="338"/>
      <c r="D1060" s="54" t="s">
        <v>1405</v>
      </c>
      <c r="E1060" s="338"/>
      <c r="F1060" s="54" t="s">
        <v>39</v>
      </c>
      <c r="G1060" s="54">
        <v>1.91</v>
      </c>
      <c r="H1060" s="54" t="s">
        <v>1406</v>
      </c>
      <c r="I1060" s="135" t="s">
        <v>1390</v>
      </c>
      <c r="J1060" s="54">
        <v>12.1</v>
      </c>
      <c r="K1060" s="134">
        <v>89</v>
      </c>
      <c r="L1060" s="135" t="s">
        <v>314</v>
      </c>
      <c r="M1060" s="62">
        <v>2016</v>
      </c>
      <c r="N1060" s="16">
        <v>2021</v>
      </c>
      <c r="O1060" s="16">
        <v>2025</v>
      </c>
      <c r="P1060" s="72" t="s">
        <v>252</v>
      </c>
      <c r="Q1060" s="72" t="s">
        <v>1263</v>
      </c>
      <c r="R1060" s="17">
        <f t="shared" si="52"/>
        <v>2036</v>
      </c>
      <c r="S1060" s="16" t="s">
        <v>63</v>
      </c>
      <c r="T1060" s="16"/>
      <c r="U1060" s="17">
        <f t="shared" si="51"/>
        <v>2036</v>
      </c>
      <c r="V1060" s="399"/>
      <c r="W1060" s="399"/>
      <c r="X1060" s="399"/>
      <c r="Y1060" s="399"/>
    </row>
    <row r="1061" spans="1:25" s="2" customFormat="1" ht="30.2" customHeight="1" x14ac:dyDescent="0.2">
      <c r="A1061" s="348"/>
      <c r="B1061" s="348"/>
      <c r="C1061" s="338"/>
      <c r="D1061" s="338" t="s">
        <v>1407</v>
      </c>
      <c r="E1061" s="338"/>
      <c r="F1061" s="54" t="s">
        <v>39</v>
      </c>
      <c r="G1061" s="338">
        <v>1.91</v>
      </c>
      <c r="H1061" s="338">
        <v>0.95</v>
      </c>
      <c r="I1061" s="427" t="s">
        <v>1390</v>
      </c>
      <c r="J1061" s="54">
        <v>2.2000000000000002</v>
      </c>
      <c r="K1061" s="134">
        <v>89</v>
      </c>
      <c r="L1061" s="135" t="s">
        <v>314</v>
      </c>
      <c r="M1061" s="62">
        <v>2016</v>
      </c>
      <c r="N1061" s="16">
        <v>2021</v>
      </c>
      <c r="O1061" s="16">
        <v>2025</v>
      </c>
      <c r="P1061" s="72" t="s">
        <v>252</v>
      </c>
      <c r="Q1061" s="72" t="s">
        <v>1263</v>
      </c>
      <c r="R1061" s="17">
        <f t="shared" si="52"/>
        <v>2036</v>
      </c>
      <c r="S1061" s="16" t="s">
        <v>63</v>
      </c>
      <c r="T1061" s="16"/>
      <c r="U1061" s="17">
        <f t="shared" si="51"/>
        <v>2036</v>
      </c>
      <c r="V1061" s="399"/>
      <c r="W1061" s="399"/>
      <c r="X1061" s="399"/>
      <c r="Y1061" s="399"/>
    </row>
    <row r="1062" spans="1:25" s="2" customFormat="1" ht="30.2" customHeight="1" x14ac:dyDescent="0.2">
      <c r="A1062" s="348"/>
      <c r="B1062" s="348"/>
      <c r="C1062" s="338"/>
      <c r="D1062" s="338"/>
      <c r="E1062" s="338"/>
      <c r="F1062" s="54" t="s">
        <v>39</v>
      </c>
      <c r="G1062" s="338"/>
      <c r="H1062" s="338"/>
      <c r="I1062" s="427"/>
      <c r="J1062" s="54">
        <v>2.7</v>
      </c>
      <c r="K1062" s="134">
        <v>45</v>
      </c>
      <c r="L1062" s="135" t="s">
        <v>314</v>
      </c>
      <c r="M1062" s="62">
        <v>2016</v>
      </c>
      <c r="N1062" s="16">
        <v>2021</v>
      </c>
      <c r="O1062" s="16">
        <v>2025</v>
      </c>
      <c r="P1062" s="72" t="s">
        <v>252</v>
      </c>
      <c r="Q1062" s="72" t="s">
        <v>1263</v>
      </c>
      <c r="R1062" s="17">
        <f t="shared" si="52"/>
        <v>2036</v>
      </c>
      <c r="S1062" s="16" t="s">
        <v>63</v>
      </c>
      <c r="T1062" s="16"/>
      <c r="U1062" s="17">
        <f t="shared" si="51"/>
        <v>2036</v>
      </c>
      <c r="V1062" s="399"/>
      <c r="W1062" s="399"/>
      <c r="X1062" s="399"/>
      <c r="Y1062" s="399"/>
    </row>
    <row r="1063" spans="1:25" s="2" customFormat="1" ht="30.2" customHeight="1" x14ac:dyDescent="0.2">
      <c r="A1063" s="348"/>
      <c r="B1063" s="348"/>
      <c r="C1063" s="338"/>
      <c r="D1063" s="338" t="s">
        <v>1408</v>
      </c>
      <c r="E1063" s="338"/>
      <c r="F1063" s="54" t="s">
        <v>39</v>
      </c>
      <c r="G1063" s="338">
        <v>1.91</v>
      </c>
      <c r="H1063" s="338">
        <v>0.95</v>
      </c>
      <c r="I1063" s="427" t="s">
        <v>1390</v>
      </c>
      <c r="J1063" s="54">
        <v>94.2</v>
      </c>
      <c r="K1063" s="134">
        <v>108</v>
      </c>
      <c r="L1063" s="135" t="s">
        <v>314</v>
      </c>
      <c r="M1063" s="62">
        <v>2016</v>
      </c>
      <c r="N1063" s="16">
        <v>2021</v>
      </c>
      <c r="O1063" s="16">
        <v>2025</v>
      </c>
      <c r="P1063" s="72" t="s">
        <v>252</v>
      </c>
      <c r="Q1063" s="72" t="s">
        <v>1263</v>
      </c>
      <c r="R1063" s="17">
        <f t="shared" si="52"/>
        <v>2036</v>
      </c>
      <c r="S1063" s="16" t="s">
        <v>63</v>
      </c>
      <c r="T1063" s="16"/>
      <c r="U1063" s="17">
        <f t="shared" si="51"/>
        <v>2036</v>
      </c>
      <c r="V1063" s="399"/>
      <c r="W1063" s="399"/>
      <c r="X1063" s="399"/>
      <c r="Y1063" s="399"/>
    </row>
    <row r="1064" spans="1:25" s="2" customFormat="1" ht="30.2" customHeight="1" x14ac:dyDescent="0.2">
      <c r="A1064" s="348"/>
      <c r="B1064" s="348"/>
      <c r="C1064" s="338"/>
      <c r="D1064" s="338"/>
      <c r="E1064" s="338"/>
      <c r="F1064" s="54" t="s">
        <v>39</v>
      </c>
      <c r="G1064" s="338"/>
      <c r="H1064" s="338"/>
      <c r="I1064" s="427"/>
      <c r="J1064" s="54">
        <v>0.3</v>
      </c>
      <c r="K1064" s="134">
        <v>32</v>
      </c>
      <c r="L1064" s="135" t="s">
        <v>1264</v>
      </c>
      <c r="M1064" s="62">
        <v>2016</v>
      </c>
      <c r="N1064" s="16">
        <v>2021</v>
      </c>
      <c r="O1064" s="16">
        <v>2025</v>
      </c>
      <c r="P1064" s="72" t="s">
        <v>252</v>
      </c>
      <c r="Q1064" s="72" t="s">
        <v>1263</v>
      </c>
      <c r="R1064" s="17">
        <f t="shared" si="52"/>
        <v>2036</v>
      </c>
      <c r="S1064" s="16" t="s">
        <v>63</v>
      </c>
      <c r="T1064" s="16"/>
      <c r="U1064" s="17">
        <f t="shared" si="51"/>
        <v>2036</v>
      </c>
      <c r="V1064" s="399"/>
      <c r="W1064" s="399"/>
      <c r="X1064" s="399"/>
      <c r="Y1064" s="399"/>
    </row>
    <row r="1065" spans="1:25" s="2" customFormat="1" ht="30.2" customHeight="1" x14ac:dyDescent="0.2">
      <c r="A1065" s="348">
        <v>110</v>
      </c>
      <c r="B1065" s="348" t="s">
        <v>1409</v>
      </c>
      <c r="C1065" s="338" t="s">
        <v>1410</v>
      </c>
      <c r="D1065" s="54" t="s">
        <v>1411</v>
      </c>
      <c r="E1065" s="338" t="s">
        <v>1412</v>
      </c>
      <c r="F1065" s="54" t="s">
        <v>561</v>
      </c>
      <c r="G1065" s="54">
        <v>7</v>
      </c>
      <c r="H1065" s="54" t="s">
        <v>1413</v>
      </c>
      <c r="I1065" s="135" t="s">
        <v>1414</v>
      </c>
      <c r="J1065" s="54">
        <v>37.299999999999997</v>
      </c>
      <c r="K1065" s="134">
        <v>114.3</v>
      </c>
      <c r="L1065" s="135" t="s">
        <v>1183</v>
      </c>
      <c r="M1065" s="62">
        <v>2016</v>
      </c>
      <c r="N1065" s="16">
        <v>2023</v>
      </c>
      <c r="O1065" s="16">
        <v>2025</v>
      </c>
      <c r="P1065" s="72" t="s">
        <v>252</v>
      </c>
      <c r="Q1065" s="72" t="s">
        <v>1143</v>
      </c>
      <c r="R1065" s="17">
        <f t="shared" si="52"/>
        <v>2036</v>
      </c>
      <c r="S1065" s="16" t="s">
        <v>63</v>
      </c>
      <c r="T1065" s="16"/>
      <c r="U1065" s="17">
        <f t="shared" si="51"/>
        <v>2036</v>
      </c>
      <c r="V1065" s="399">
        <v>21</v>
      </c>
      <c r="W1065" s="399">
        <v>1</v>
      </c>
      <c r="X1065" s="399">
        <v>22</v>
      </c>
      <c r="Y1065" s="399" t="s">
        <v>7003</v>
      </c>
    </row>
    <row r="1066" spans="1:25" s="2" customFormat="1" ht="30.2" customHeight="1" x14ac:dyDescent="0.2">
      <c r="A1066" s="348"/>
      <c r="B1066" s="348"/>
      <c r="C1066" s="338"/>
      <c r="D1066" s="54" t="s">
        <v>1415</v>
      </c>
      <c r="E1066" s="338"/>
      <c r="F1066" s="54" t="s">
        <v>561</v>
      </c>
      <c r="G1066" s="54">
        <v>7</v>
      </c>
      <c r="H1066" s="54" t="s">
        <v>1413</v>
      </c>
      <c r="I1066" s="135" t="s">
        <v>1414</v>
      </c>
      <c r="J1066" s="54">
        <v>1</v>
      </c>
      <c r="K1066" s="134">
        <v>60.3</v>
      </c>
      <c r="L1066" s="135" t="s">
        <v>1208</v>
      </c>
      <c r="M1066" s="62">
        <v>2016</v>
      </c>
      <c r="N1066" s="16">
        <v>2023</v>
      </c>
      <c r="O1066" s="16">
        <v>2025</v>
      </c>
      <c r="P1066" s="72" t="s">
        <v>252</v>
      </c>
      <c r="Q1066" s="72" t="s">
        <v>1143</v>
      </c>
      <c r="R1066" s="17">
        <f t="shared" si="52"/>
        <v>2036</v>
      </c>
      <c r="S1066" s="16" t="s">
        <v>63</v>
      </c>
      <c r="T1066" s="16"/>
      <c r="U1066" s="17">
        <f t="shared" si="51"/>
        <v>2036</v>
      </c>
      <c r="V1066" s="399"/>
      <c r="W1066" s="399"/>
      <c r="X1066" s="399"/>
      <c r="Y1066" s="399"/>
    </row>
    <row r="1067" spans="1:25" s="2" customFormat="1" ht="30.2" customHeight="1" x14ac:dyDescent="0.2">
      <c r="A1067" s="348"/>
      <c r="B1067" s="348"/>
      <c r="C1067" s="338"/>
      <c r="D1067" s="338" t="s">
        <v>1416</v>
      </c>
      <c r="E1067" s="338"/>
      <c r="F1067" s="54" t="s">
        <v>561</v>
      </c>
      <c r="G1067" s="338">
        <v>7</v>
      </c>
      <c r="H1067" s="338" t="s">
        <v>1413</v>
      </c>
      <c r="I1067" s="427" t="s">
        <v>1414</v>
      </c>
      <c r="J1067" s="54">
        <v>0.9</v>
      </c>
      <c r="K1067" s="134">
        <v>33.4</v>
      </c>
      <c r="L1067" s="135" t="s">
        <v>1233</v>
      </c>
      <c r="M1067" s="62">
        <v>2016</v>
      </c>
      <c r="N1067" s="16">
        <v>2023</v>
      </c>
      <c r="O1067" s="16">
        <v>2025</v>
      </c>
      <c r="P1067" s="72" t="s">
        <v>252</v>
      </c>
      <c r="Q1067" s="72" t="s">
        <v>1143</v>
      </c>
      <c r="R1067" s="17">
        <f t="shared" si="52"/>
        <v>2036</v>
      </c>
      <c r="S1067" s="16" t="s">
        <v>63</v>
      </c>
      <c r="T1067" s="16"/>
      <c r="U1067" s="17">
        <f t="shared" si="51"/>
        <v>2036</v>
      </c>
      <c r="V1067" s="399"/>
      <c r="W1067" s="399"/>
      <c r="X1067" s="399"/>
      <c r="Y1067" s="399"/>
    </row>
    <row r="1068" spans="1:25" s="2" customFormat="1" ht="30.2" customHeight="1" x14ac:dyDescent="0.2">
      <c r="A1068" s="348"/>
      <c r="B1068" s="348"/>
      <c r="C1068" s="338"/>
      <c r="D1068" s="338"/>
      <c r="E1068" s="338"/>
      <c r="F1068" s="54" t="s">
        <v>561</v>
      </c>
      <c r="G1068" s="338"/>
      <c r="H1068" s="338"/>
      <c r="I1068" s="427"/>
      <c r="J1068" s="54">
        <v>1.4</v>
      </c>
      <c r="K1068" s="134">
        <v>21.3</v>
      </c>
      <c r="L1068" s="135" t="s">
        <v>1246</v>
      </c>
      <c r="M1068" s="62">
        <v>2016</v>
      </c>
      <c r="N1068" s="16">
        <v>2023</v>
      </c>
      <c r="O1068" s="16">
        <v>2025</v>
      </c>
      <c r="P1068" s="72" t="s">
        <v>252</v>
      </c>
      <c r="Q1068" s="72" t="s">
        <v>1143</v>
      </c>
      <c r="R1068" s="17">
        <f t="shared" si="52"/>
        <v>2036</v>
      </c>
      <c r="S1068" s="16" t="s">
        <v>63</v>
      </c>
      <c r="T1068" s="16"/>
      <c r="U1068" s="17">
        <f t="shared" si="51"/>
        <v>2036</v>
      </c>
      <c r="V1068" s="399"/>
      <c r="W1068" s="399"/>
      <c r="X1068" s="399"/>
      <c r="Y1068" s="399"/>
    </row>
    <row r="1069" spans="1:25" s="2" customFormat="1" ht="30.2" customHeight="1" x14ac:dyDescent="0.2">
      <c r="A1069" s="348"/>
      <c r="B1069" s="348"/>
      <c r="C1069" s="338"/>
      <c r="D1069" s="338" t="s">
        <v>1417</v>
      </c>
      <c r="E1069" s="338"/>
      <c r="F1069" s="54" t="s">
        <v>561</v>
      </c>
      <c r="G1069" s="338">
        <v>7</v>
      </c>
      <c r="H1069" s="338" t="s">
        <v>1413</v>
      </c>
      <c r="I1069" s="427" t="s">
        <v>1414</v>
      </c>
      <c r="J1069" s="54">
        <v>16.100000000000001</v>
      </c>
      <c r="K1069" s="134">
        <v>219.1</v>
      </c>
      <c r="L1069" s="135" t="s">
        <v>1418</v>
      </c>
      <c r="M1069" s="62">
        <v>2016</v>
      </c>
      <c r="N1069" s="16">
        <v>2023</v>
      </c>
      <c r="O1069" s="16">
        <v>2025</v>
      </c>
      <c r="P1069" s="72" t="s">
        <v>252</v>
      </c>
      <c r="Q1069" s="72" t="s">
        <v>1143</v>
      </c>
      <c r="R1069" s="17">
        <f t="shared" si="52"/>
        <v>2036</v>
      </c>
      <c r="S1069" s="16" t="s">
        <v>63</v>
      </c>
      <c r="T1069" s="16"/>
      <c r="U1069" s="17">
        <f t="shared" si="51"/>
        <v>2036</v>
      </c>
      <c r="V1069" s="399"/>
      <c r="W1069" s="399"/>
      <c r="X1069" s="399"/>
      <c r="Y1069" s="399"/>
    </row>
    <row r="1070" spans="1:25" s="2" customFormat="1" ht="30.2" customHeight="1" x14ac:dyDescent="0.2">
      <c r="A1070" s="348"/>
      <c r="B1070" s="348"/>
      <c r="C1070" s="338"/>
      <c r="D1070" s="338"/>
      <c r="E1070" s="338"/>
      <c r="F1070" s="54" t="s">
        <v>561</v>
      </c>
      <c r="G1070" s="338"/>
      <c r="H1070" s="338"/>
      <c r="I1070" s="427"/>
      <c r="J1070" s="54">
        <v>9.1</v>
      </c>
      <c r="K1070" s="134">
        <v>114.3</v>
      </c>
      <c r="L1070" s="135" t="s">
        <v>1183</v>
      </c>
      <c r="M1070" s="62">
        <v>2016</v>
      </c>
      <c r="N1070" s="16">
        <v>2023</v>
      </c>
      <c r="O1070" s="16">
        <v>2025</v>
      </c>
      <c r="P1070" s="72" t="s">
        <v>252</v>
      </c>
      <c r="Q1070" s="72" t="s">
        <v>1143</v>
      </c>
      <c r="R1070" s="17">
        <f t="shared" si="52"/>
        <v>2036</v>
      </c>
      <c r="S1070" s="16" t="s">
        <v>63</v>
      </c>
      <c r="T1070" s="16"/>
      <c r="U1070" s="17">
        <f t="shared" si="51"/>
        <v>2036</v>
      </c>
      <c r="V1070" s="399"/>
      <c r="W1070" s="399"/>
      <c r="X1070" s="399"/>
      <c r="Y1070" s="399"/>
    </row>
    <row r="1071" spans="1:25" s="2" customFormat="1" ht="30.2" customHeight="1" x14ac:dyDescent="0.2">
      <c r="A1071" s="348"/>
      <c r="B1071" s="348"/>
      <c r="C1071" s="338"/>
      <c r="D1071" s="338"/>
      <c r="E1071" s="338"/>
      <c r="F1071" s="54" t="s">
        <v>561</v>
      </c>
      <c r="G1071" s="338"/>
      <c r="H1071" s="338"/>
      <c r="I1071" s="427"/>
      <c r="J1071" s="54">
        <v>0.6</v>
      </c>
      <c r="K1071" s="134">
        <v>60.3</v>
      </c>
      <c r="L1071" s="135" t="s">
        <v>1208</v>
      </c>
      <c r="M1071" s="62">
        <v>2016</v>
      </c>
      <c r="N1071" s="16">
        <v>2023</v>
      </c>
      <c r="O1071" s="16">
        <v>2025</v>
      </c>
      <c r="P1071" s="72" t="s">
        <v>252</v>
      </c>
      <c r="Q1071" s="72" t="s">
        <v>1143</v>
      </c>
      <c r="R1071" s="17">
        <f t="shared" si="52"/>
        <v>2036</v>
      </c>
      <c r="S1071" s="16" t="s">
        <v>63</v>
      </c>
      <c r="T1071" s="16"/>
      <c r="U1071" s="17">
        <f t="shared" si="51"/>
        <v>2036</v>
      </c>
      <c r="V1071" s="399"/>
      <c r="W1071" s="399"/>
      <c r="X1071" s="399"/>
      <c r="Y1071" s="399"/>
    </row>
    <row r="1072" spans="1:25" s="2" customFormat="1" ht="30.2" customHeight="1" x14ac:dyDescent="0.2">
      <c r="A1072" s="348"/>
      <c r="B1072" s="348"/>
      <c r="C1072" s="338"/>
      <c r="D1072" s="338"/>
      <c r="E1072" s="338"/>
      <c r="F1072" s="54" t="s">
        <v>561</v>
      </c>
      <c r="G1072" s="338"/>
      <c r="H1072" s="338"/>
      <c r="I1072" s="427"/>
      <c r="J1072" s="54">
        <v>0.5</v>
      </c>
      <c r="K1072" s="134">
        <v>33.4</v>
      </c>
      <c r="L1072" s="135" t="s">
        <v>1233</v>
      </c>
      <c r="M1072" s="62">
        <v>2016</v>
      </c>
      <c r="N1072" s="16">
        <v>2023</v>
      </c>
      <c r="O1072" s="16">
        <v>2025</v>
      </c>
      <c r="P1072" s="72" t="s">
        <v>252</v>
      </c>
      <c r="Q1072" s="72" t="s">
        <v>1143</v>
      </c>
      <c r="R1072" s="17">
        <f t="shared" si="52"/>
        <v>2036</v>
      </c>
      <c r="S1072" s="16" t="s">
        <v>63</v>
      </c>
      <c r="T1072" s="16"/>
      <c r="U1072" s="17">
        <f t="shared" si="51"/>
        <v>2036</v>
      </c>
      <c r="V1072" s="399"/>
      <c r="W1072" s="399"/>
      <c r="X1072" s="399"/>
      <c r="Y1072" s="399"/>
    </row>
    <row r="1073" spans="1:25" s="2" customFormat="1" ht="30.2" customHeight="1" x14ac:dyDescent="0.2">
      <c r="A1073" s="348"/>
      <c r="B1073" s="348"/>
      <c r="C1073" s="338"/>
      <c r="D1073" s="338"/>
      <c r="E1073" s="338"/>
      <c r="F1073" s="54" t="s">
        <v>561</v>
      </c>
      <c r="G1073" s="338"/>
      <c r="H1073" s="338"/>
      <c r="I1073" s="427"/>
      <c r="J1073" s="54">
        <v>0.1</v>
      </c>
      <c r="K1073" s="134">
        <v>21.3</v>
      </c>
      <c r="L1073" s="135" t="s">
        <v>1246</v>
      </c>
      <c r="M1073" s="62">
        <v>2016</v>
      </c>
      <c r="N1073" s="16">
        <v>2023</v>
      </c>
      <c r="O1073" s="16">
        <v>2025</v>
      </c>
      <c r="P1073" s="72" t="s">
        <v>252</v>
      </c>
      <c r="Q1073" s="72" t="s">
        <v>1143</v>
      </c>
      <c r="R1073" s="17">
        <f t="shared" si="52"/>
        <v>2036</v>
      </c>
      <c r="S1073" s="16" t="s">
        <v>63</v>
      </c>
      <c r="T1073" s="16"/>
      <c r="U1073" s="17">
        <f t="shared" si="51"/>
        <v>2036</v>
      </c>
      <c r="V1073" s="399"/>
      <c r="W1073" s="399"/>
      <c r="X1073" s="399"/>
      <c r="Y1073" s="399"/>
    </row>
    <row r="1074" spans="1:25" s="2" customFormat="1" ht="30.2" customHeight="1" x14ac:dyDescent="0.2">
      <c r="A1074" s="348"/>
      <c r="B1074" s="348"/>
      <c r="C1074" s="338"/>
      <c r="D1074" s="338" t="s">
        <v>1419</v>
      </c>
      <c r="E1074" s="338"/>
      <c r="F1074" s="54" t="s">
        <v>561</v>
      </c>
      <c r="G1074" s="338">
        <v>7</v>
      </c>
      <c r="H1074" s="338" t="s">
        <v>1413</v>
      </c>
      <c r="I1074" s="427" t="s">
        <v>1414</v>
      </c>
      <c r="J1074" s="54">
        <v>6.3</v>
      </c>
      <c r="K1074" s="134">
        <v>21.3</v>
      </c>
      <c r="L1074" s="135" t="s">
        <v>1420</v>
      </c>
      <c r="M1074" s="62">
        <v>2016</v>
      </c>
      <c r="N1074" s="16">
        <v>2023</v>
      </c>
      <c r="O1074" s="16">
        <v>2025</v>
      </c>
      <c r="P1074" s="72" t="s">
        <v>252</v>
      </c>
      <c r="Q1074" s="72" t="s">
        <v>1167</v>
      </c>
      <c r="R1074" s="17">
        <f t="shared" si="52"/>
        <v>2036</v>
      </c>
      <c r="S1074" s="16" t="s">
        <v>63</v>
      </c>
      <c r="T1074" s="16"/>
      <c r="U1074" s="17">
        <f t="shared" si="51"/>
        <v>2036</v>
      </c>
      <c r="V1074" s="399"/>
      <c r="W1074" s="399"/>
      <c r="X1074" s="399"/>
      <c r="Y1074" s="399"/>
    </row>
    <row r="1075" spans="1:25" s="2" customFormat="1" ht="30.2" customHeight="1" x14ac:dyDescent="0.2">
      <c r="A1075" s="348"/>
      <c r="B1075" s="348"/>
      <c r="C1075" s="338"/>
      <c r="D1075" s="338"/>
      <c r="E1075" s="338"/>
      <c r="F1075" s="54" t="s">
        <v>561</v>
      </c>
      <c r="G1075" s="338"/>
      <c r="H1075" s="338"/>
      <c r="I1075" s="427"/>
      <c r="J1075" s="54">
        <v>0.1</v>
      </c>
      <c r="K1075" s="116">
        <v>6</v>
      </c>
      <c r="L1075" s="135" t="s">
        <v>1421</v>
      </c>
      <c r="M1075" s="62">
        <v>2016</v>
      </c>
      <c r="N1075" s="16">
        <v>2023</v>
      </c>
      <c r="O1075" s="16">
        <v>2025</v>
      </c>
      <c r="P1075" s="72" t="s">
        <v>252</v>
      </c>
      <c r="Q1075" s="72" t="s">
        <v>681</v>
      </c>
      <c r="R1075" s="17">
        <f t="shared" si="52"/>
        <v>2036</v>
      </c>
      <c r="S1075" s="16" t="s">
        <v>63</v>
      </c>
      <c r="T1075" s="16"/>
      <c r="U1075" s="17">
        <f t="shared" si="51"/>
        <v>2036</v>
      </c>
      <c r="V1075" s="399"/>
      <c r="W1075" s="399"/>
      <c r="X1075" s="399"/>
      <c r="Y1075" s="399"/>
    </row>
    <row r="1076" spans="1:25" s="2" customFormat="1" ht="30.2" customHeight="1" x14ac:dyDescent="0.2">
      <c r="A1076" s="348"/>
      <c r="B1076" s="348"/>
      <c r="C1076" s="338"/>
      <c r="D1076" s="54" t="s">
        <v>1422</v>
      </c>
      <c r="E1076" s="338"/>
      <c r="F1076" s="54" t="s">
        <v>561</v>
      </c>
      <c r="G1076" s="54">
        <v>7</v>
      </c>
      <c r="H1076" s="54" t="s">
        <v>1413</v>
      </c>
      <c r="I1076" s="135" t="s">
        <v>1414</v>
      </c>
      <c r="J1076" s="54">
        <v>9.6</v>
      </c>
      <c r="K1076" s="134">
        <v>21.3</v>
      </c>
      <c r="L1076" s="135" t="s">
        <v>1420</v>
      </c>
      <c r="M1076" s="62">
        <v>2016</v>
      </c>
      <c r="N1076" s="16">
        <v>2023</v>
      </c>
      <c r="O1076" s="16">
        <v>2025</v>
      </c>
      <c r="P1076" s="72" t="s">
        <v>252</v>
      </c>
      <c r="Q1076" s="72" t="s">
        <v>1167</v>
      </c>
      <c r="R1076" s="17">
        <f t="shared" si="52"/>
        <v>2036</v>
      </c>
      <c r="S1076" s="16" t="s">
        <v>63</v>
      </c>
      <c r="T1076" s="16"/>
      <c r="U1076" s="17">
        <f t="shared" si="51"/>
        <v>2036</v>
      </c>
      <c r="V1076" s="399"/>
      <c r="W1076" s="399"/>
      <c r="X1076" s="399"/>
      <c r="Y1076" s="399"/>
    </row>
    <row r="1077" spans="1:25" s="2" customFormat="1" ht="30.2" customHeight="1" x14ac:dyDescent="0.2">
      <c r="A1077" s="348"/>
      <c r="B1077" s="348"/>
      <c r="C1077" s="338"/>
      <c r="D1077" s="338" t="s">
        <v>1423</v>
      </c>
      <c r="E1077" s="338"/>
      <c r="F1077" s="54" t="s">
        <v>561</v>
      </c>
      <c r="G1077" s="338">
        <v>7</v>
      </c>
      <c r="H1077" s="338" t="s">
        <v>1413</v>
      </c>
      <c r="I1077" s="427" t="s">
        <v>1414</v>
      </c>
      <c r="J1077" s="54">
        <v>0.9</v>
      </c>
      <c r="K1077" s="134">
        <v>60.3</v>
      </c>
      <c r="L1077" s="135" t="s">
        <v>1208</v>
      </c>
      <c r="M1077" s="62">
        <v>2016</v>
      </c>
      <c r="N1077" s="16">
        <v>2023</v>
      </c>
      <c r="O1077" s="16">
        <v>2025</v>
      </c>
      <c r="P1077" s="72" t="s">
        <v>252</v>
      </c>
      <c r="Q1077" s="72" t="s">
        <v>1143</v>
      </c>
      <c r="R1077" s="17">
        <f t="shared" si="52"/>
        <v>2036</v>
      </c>
      <c r="S1077" s="16" t="s">
        <v>63</v>
      </c>
      <c r="T1077" s="16"/>
      <c r="U1077" s="17">
        <f t="shared" si="51"/>
        <v>2036</v>
      </c>
      <c r="V1077" s="399"/>
      <c r="W1077" s="399"/>
      <c r="X1077" s="399"/>
      <c r="Y1077" s="399"/>
    </row>
    <row r="1078" spans="1:25" s="2" customFormat="1" ht="30.2" customHeight="1" x14ac:dyDescent="0.2">
      <c r="A1078" s="348"/>
      <c r="B1078" s="348"/>
      <c r="C1078" s="338"/>
      <c r="D1078" s="338"/>
      <c r="E1078" s="338"/>
      <c r="F1078" s="54" t="s">
        <v>561</v>
      </c>
      <c r="G1078" s="338"/>
      <c r="H1078" s="338"/>
      <c r="I1078" s="427"/>
      <c r="J1078" s="54">
        <v>0.8</v>
      </c>
      <c r="K1078" s="134">
        <v>33.4</v>
      </c>
      <c r="L1078" s="135" t="s">
        <v>1233</v>
      </c>
      <c r="M1078" s="62">
        <v>2016</v>
      </c>
      <c r="N1078" s="16">
        <v>2023</v>
      </c>
      <c r="O1078" s="16">
        <v>2025</v>
      </c>
      <c r="P1078" s="72" t="s">
        <v>252</v>
      </c>
      <c r="Q1078" s="72" t="s">
        <v>1143</v>
      </c>
      <c r="R1078" s="17">
        <f t="shared" si="52"/>
        <v>2036</v>
      </c>
      <c r="S1078" s="16" t="s">
        <v>63</v>
      </c>
      <c r="T1078" s="16"/>
      <c r="U1078" s="17">
        <f t="shared" si="51"/>
        <v>2036</v>
      </c>
      <c r="V1078" s="399"/>
      <c r="W1078" s="399"/>
      <c r="X1078" s="399"/>
      <c r="Y1078" s="399"/>
    </row>
    <row r="1079" spans="1:25" s="2" customFormat="1" ht="30.2" customHeight="1" x14ac:dyDescent="0.2">
      <c r="A1079" s="348">
        <v>111</v>
      </c>
      <c r="B1079" s="348" t="s">
        <v>1424</v>
      </c>
      <c r="C1079" s="338" t="s">
        <v>1425</v>
      </c>
      <c r="D1079" s="338" t="s">
        <v>1426</v>
      </c>
      <c r="E1079" s="338" t="s">
        <v>148</v>
      </c>
      <c r="F1079" s="54" t="s">
        <v>709</v>
      </c>
      <c r="G1079" s="338">
        <v>3.51</v>
      </c>
      <c r="H1079" s="338">
        <v>1.9</v>
      </c>
      <c r="I1079" s="427" t="s">
        <v>1302</v>
      </c>
      <c r="J1079" s="54">
        <v>90.4</v>
      </c>
      <c r="K1079" s="134">
        <v>219</v>
      </c>
      <c r="L1079" s="135" t="s">
        <v>1298</v>
      </c>
      <c r="M1079" s="62">
        <v>2016</v>
      </c>
      <c r="N1079" s="16">
        <v>2023</v>
      </c>
      <c r="O1079" s="16">
        <v>2025</v>
      </c>
      <c r="P1079" s="72" t="s">
        <v>252</v>
      </c>
      <c r="Q1079" s="72" t="s">
        <v>257</v>
      </c>
      <c r="R1079" s="17">
        <f t="shared" si="52"/>
        <v>2036</v>
      </c>
      <c r="S1079" s="16" t="s">
        <v>63</v>
      </c>
      <c r="T1079" s="16"/>
      <c r="U1079" s="17">
        <f t="shared" ref="U1079:U1093" si="53">IFERROR(IF(S1079="",R1079,S1079+T1079),R1079)</f>
        <v>2036</v>
      </c>
      <c r="V1079" s="399">
        <v>3</v>
      </c>
      <c r="W1079" s="399">
        <v>1</v>
      </c>
      <c r="X1079" s="399">
        <v>4</v>
      </c>
      <c r="Y1079" s="399" t="s">
        <v>7003</v>
      </c>
    </row>
    <row r="1080" spans="1:25" s="2" customFormat="1" ht="30.2" customHeight="1" x14ac:dyDescent="0.2">
      <c r="A1080" s="348"/>
      <c r="B1080" s="348"/>
      <c r="C1080" s="338"/>
      <c r="D1080" s="338"/>
      <c r="E1080" s="338"/>
      <c r="F1080" s="54" t="s">
        <v>709</v>
      </c>
      <c r="G1080" s="338"/>
      <c r="H1080" s="338"/>
      <c r="I1080" s="427"/>
      <c r="J1080" s="54">
        <v>0.3</v>
      </c>
      <c r="K1080" s="134">
        <v>32</v>
      </c>
      <c r="L1080" s="135" t="s">
        <v>314</v>
      </c>
      <c r="M1080" s="62">
        <v>2016</v>
      </c>
      <c r="N1080" s="16">
        <v>2023</v>
      </c>
      <c r="O1080" s="16">
        <v>2025</v>
      </c>
      <c r="P1080" s="72" t="s">
        <v>252</v>
      </c>
      <c r="Q1080" s="72" t="s">
        <v>257</v>
      </c>
      <c r="R1080" s="17">
        <f t="shared" si="52"/>
        <v>2036</v>
      </c>
      <c r="S1080" s="16" t="s">
        <v>63</v>
      </c>
      <c r="T1080" s="16"/>
      <c r="U1080" s="17">
        <f t="shared" si="53"/>
        <v>2036</v>
      </c>
      <c r="V1080" s="399"/>
      <c r="W1080" s="399"/>
      <c r="X1080" s="399"/>
      <c r="Y1080" s="399"/>
    </row>
    <row r="1081" spans="1:25" s="2" customFormat="1" ht="30.2" customHeight="1" x14ac:dyDescent="0.2">
      <c r="A1081" s="348"/>
      <c r="B1081" s="348"/>
      <c r="C1081" s="338"/>
      <c r="D1081" s="338" t="s">
        <v>1427</v>
      </c>
      <c r="E1081" s="338"/>
      <c r="F1081" s="54" t="s">
        <v>709</v>
      </c>
      <c r="G1081" s="338">
        <v>3.51</v>
      </c>
      <c r="H1081" s="338">
        <v>1.9</v>
      </c>
      <c r="I1081" s="427" t="s">
        <v>1302</v>
      </c>
      <c r="J1081" s="54">
        <v>7.2</v>
      </c>
      <c r="K1081" s="134">
        <v>219</v>
      </c>
      <c r="L1081" s="135" t="s">
        <v>213</v>
      </c>
      <c r="M1081" s="62">
        <v>2016</v>
      </c>
      <c r="N1081" s="16">
        <v>2023</v>
      </c>
      <c r="O1081" s="16">
        <v>2025</v>
      </c>
      <c r="P1081" s="72" t="s">
        <v>252</v>
      </c>
      <c r="Q1081" s="72" t="s">
        <v>257</v>
      </c>
      <c r="R1081" s="17">
        <f t="shared" si="52"/>
        <v>2036</v>
      </c>
      <c r="S1081" s="16" t="s">
        <v>63</v>
      </c>
      <c r="T1081" s="16"/>
      <c r="U1081" s="17">
        <f t="shared" si="53"/>
        <v>2036</v>
      </c>
      <c r="V1081" s="399"/>
      <c r="W1081" s="399"/>
      <c r="X1081" s="399"/>
      <c r="Y1081" s="399"/>
    </row>
    <row r="1082" spans="1:25" s="2" customFormat="1" ht="30.2" customHeight="1" x14ac:dyDescent="0.2">
      <c r="A1082" s="348"/>
      <c r="B1082" s="348"/>
      <c r="C1082" s="338"/>
      <c r="D1082" s="338"/>
      <c r="E1082" s="338"/>
      <c r="F1082" s="54" t="s">
        <v>709</v>
      </c>
      <c r="G1082" s="338"/>
      <c r="H1082" s="338"/>
      <c r="I1082" s="427"/>
      <c r="J1082" s="54">
        <v>0.9</v>
      </c>
      <c r="K1082" s="134">
        <v>108</v>
      </c>
      <c r="L1082" s="135" t="s">
        <v>215</v>
      </c>
      <c r="M1082" s="62">
        <v>2016</v>
      </c>
      <c r="N1082" s="16">
        <v>2023</v>
      </c>
      <c r="O1082" s="16">
        <v>2025</v>
      </c>
      <c r="P1082" s="72" t="s">
        <v>252</v>
      </c>
      <c r="Q1082" s="72" t="s">
        <v>257</v>
      </c>
      <c r="R1082" s="17">
        <f t="shared" si="52"/>
        <v>2036</v>
      </c>
      <c r="S1082" s="16" t="s">
        <v>63</v>
      </c>
      <c r="T1082" s="16"/>
      <c r="U1082" s="17">
        <f t="shared" si="53"/>
        <v>2036</v>
      </c>
      <c r="V1082" s="399"/>
      <c r="W1082" s="399"/>
      <c r="X1082" s="399"/>
      <c r="Y1082" s="399"/>
    </row>
    <row r="1083" spans="1:25" s="2" customFormat="1" ht="30.2" customHeight="1" x14ac:dyDescent="0.2">
      <c r="A1083" s="348">
        <v>112</v>
      </c>
      <c r="B1083" s="348" t="s">
        <v>1428</v>
      </c>
      <c r="C1083" s="338" t="s">
        <v>1429</v>
      </c>
      <c r="D1083" s="54" t="s">
        <v>1430</v>
      </c>
      <c r="E1083" s="338" t="s">
        <v>1431</v>
      </c>
      <c r="F1083" s="54" t="s">
        <v>561</v>
      </c>
      <c r="G1083" s="54">
        <v>7</v>
      </c>
      <c r="H1083" s="54" t="s">
        <v>1432</v>
      </c>
      <c r="I1083" s="135" t="s">
        <v>1414</v>
      </c>
      <c r="J1083" s="54">
        <v>9.5</v>
      </c>
      <c r="K1083" s="134">
        <v>219.1</v>
      </c>
      <c r="L1083" s="135" t="s">
        <v>1241</v>
      </c>
      <c r="M1083" s="62">
        <v>2016</v>
      </c>
      <c r="N1083" s="16">
        <v>2023</v>
      </c>
      <c r="O1083" s="16">
        <v>2025</v>
      </c>
      <c r="P1083" s="72" t="s">
        <v>252</v>
      </c>
      <c r="Q1083" s="72" t="s">
        <v>1167</v>
      </c>
      <c r="R1083" s="17">
        <f t="shared" si="52"/>
        <v>2036</v>
      </c>
      <c r="S1083" s="16" t="s">
        <v>63</v>
      </c>
      <c r="T1083" s="16"/>
      <c r="U1083" s="17">
        <f t="shared" si="53"/>
        <v>2036</v>
      </c>
      <c r="V1083" s="399">
        <v>9</v>
      </c>
      <c r="W1083" s="399">
        <v>1</v>
      </c>
      <c r="X1083" s="399">
        <v>10</v>
      </c>
      <c r="Y1083" s="399" t="s">
        <v>7003</v>
      </c>
    </row>
    <row r="1084" spans="1:25" s="2" customFormat="1" ht="30.2" customHeight="1" x14ac:dyDescent="0.2">
      <c r="A1084" s="348"/>
      <c r="B1084" s="348"/>
      <c r="C1084" s="338"/>
      <c r="D1084" s="54" t="s">
        <v>1433</v>
      </c>
      <c r="E1084" s="338"/>
      <c r="F1084" s="54" t="s">
        <v>561</v>
      </c>
      <c r="G1084" s="54">
        <v>7</v>
      </c>
      <c r="H1084" s="54" t="s">
        <v>1432</v>
      </c>
      <c r="I1084" s="135" t="s">
        <v>1414</v>
      </c>
      <c r="J1084" s="54">
        <v>69.8</v>
      </c>
      <c r="K1084" s="134">
        <v>219.1</v>
      </c>
      <c r="L1084" s="135" t="s">
        <v>1241</v>
      </c>
      <c r="M1084" s="62">
        <v>2016</v>
      </c>
      <c r="N1084" s="16">
        <v>2023</v>
      </c>
      <c r="O1084" s="16">
        <v>2025</v>
      </c>
      <c r="P1084" s="72" t="s">
        <v>252</v>
      </c>
      <c r="Q1084" s="72" t="s">
        <v>1167</v>
      </c>
      <c r="R1084" s="17">
        <f t="shared" si="52"/>
        <v>2036</v>
      </c>
      <c r="S1084" s="16" t="s">
        <v>63</v>
      </c>
      <c r="T1084" s="16"/>
      <c r="U1084" s="17">
        <f t="shared" si="53"/>
        <v>2036</v>
      </c>
      <c r="V1084" s="399"/>
      <c r="W1084" s="399"/>
      <c r="X1084" s="399"/>
      <c r="Y1084" s="399"/>
    </row>
    <row r="1085" spans="1:25" s="2" customFormat="1" ht="30.2" customHeight="1" x14ac:dyDescent="0.2">
      <c r="A1085" s="348"/>
      <c r="B1085" s="348"/>
      <c r="C1085" s="338"/>
      <c r="D1085" s="338" t="s">
        <v>1434</v>
      </c>
      <c r="E1085" s="338"/>
      <c r="F1085" s="54" t="s">
        <v>561</v>
      </c>
      <c r="G1085" s="338">
        <v>7</v>
      </c>
      <c r="H1085" s="338">
        <v>5</v>
      </c>
      <c r="I1085" s="427" t="s">
        <v>1414</v>
      </c>
      <c r="J1085" s="54">
        <v>6.1</v>
      </c>
      <c r="K1085" s="134">
        <v>219.1</v>
      </c>
      <c r="L1085" s="135" t="s">
        <v>1241</v>
      </c>
      <c r="M1085" s="62">
        <v>2016</v>
      </c>
      <c r="N1085" s="16">
        <v>2023</v>
      </c>
      <c r="O1085" s="16">
        <v>2025</v>
      </c>
      <c r="P1085" s="72" t="s">
        <v>252</v>
      </c>
      <c r="Q1085" s="72" t="s">
        <v>1167</v>
      </c>
      <c r="R1085" s="17">
        <f t="shared" si="52"/>
        <v>2036</v>
      </c>
      <c r="S1085" s="16" t="s">
        <v>63</v>
      </c>
      <c r="T1085" s="16"/>
      <c r="U1085" s="17">
        <f t="shared" si="53"/>
        <v>2036</v>
      </c>
      <c r="V1085" s="399"/>
      <c r="W1085" s="399"/>
      <c r="X1085" s="399"/>
      <c r="Y1085" s="399"/>
    </row>
    <row r="1086" spans="1:25" s="2" customFormat="1" ht="30.2" customHeight="1" x14ac:dyDescent="0.2">
      <c r="A1086" s="348"/>
      <c r="B1086" s="348"/>
      <c r="C1086" s="338"/>
      <c r="D1086" s="338"/>
      <c r="E1086" s="338"/>
      <c r="F1086" s="54" t="s">
        <v>561</v>
      </c>
      <c r="G1086" s="338"/>
      <c r="H1086" s="338"/>
      <c r="I1086" s="427"/>
      <c r="J1086" s="54">
        <v>0.4</v>
      </c>
      <c r="K1086" s="134">
        <v>60.3</v>
      </c>
      <c r="L1086" s="135" t="s">
        <v>1247</v>
      </c>
      <c r="M1086" s="62">
        <v>2016</v>
      </c>
      <c r="N1086" s="16">
        <v>2023</v>
      </c>
      <c r="O1086" s="16">
        <v>2025</v>
      </c>
      <c r="P1086" s="72" t="s">
        <v>252</v>
      </c>
      <c r="Q1086" s="72" t="s">
        <v>1167</v>
      </c>
      <c r="R1086" s="17">
        <f t="shared" si="52"/>
        <v>2036</v>
      </c>
      <c r="S1086" s="16" t="s">
        <v>63</v>
      </c>
      <c r="T1086" s="16"/>
      <c r="U1086" s="17">
        <f t="shared" si="53"/>
        <v>2036</v>
      </c>
      <c r="V1086" s="399"/>
      <c r="W1086" s="399"/>
      <c r="X1086" s="399"/>
      <c r="Y1086" s="399"/>
    </row>
    <row r="1087" spans="1:25" s="2" customFormat="1" ht="30.2" customHeight="1" x14ac:dyDescent="0.2">
      <c r="A1087" s="348"/>
      <c r="B1087" s="348"/>
      <c r="C1087" s="338"/>
      <c r="D1087" s="338"/>
      <c r="E1087" s="338"/>
      <c r="F1087" s="54" t="s">
        <v>561</v>
      </c>
      <c r="G1087" s="338"/>
      <c r="H1087" s="338"/>
      <c r="I1087" s="427"/>
      <c r="J1087" s="54">
        <v>0.1</v>
      </c>
      <c r="K1087" s="134">
        <v>33.4</v>
      </c>
      <c r="L1087" s="135" t="s">
        <v>1204</v>
      </c>
      <c r="M1087" s="62">
        <v>2016</v>
      </c>
      <c r="N1087" s="16">
        <v>2023</v>
      </c>
      <c r="O1087" s="16">
        <v>2025</v>
      </c>
      <c r="P1087" s="72" t="s">
        <v>252</v>
      </c>
      <c r="Q1087" s="72" t="s">
        <v>1167</v>
      </c>
      <c r="R1087" s="17">
        <f t="shared" si="52"/>
        <v>2036</v>
      </c>
      <c r="S1087" s="16" t="s">
        <v>63</v>
      </c>
      <c r="T1087" s="16"/>
      <c r="U1087" s="17">
        <f t="shared" si="53"/>
        <v>2036</v>
      </c>
      <c r="V1087" s="399"/>
      <c r="W1087" s="399"/>
      <c r="X1087" s="399"/>
      <c r="Y1087" s="399"/>
    </row>
    <row r="1088" spans="1:25" s="2" customFormat="1" ht="30.2" customHeight="1" x14ac:dyDescent="0.2">
      <c r="A1088" s="348"/>
      <c r="B1088" s="348"/>
      <c r="C1088" s="338"/>
      <c r="D1088" s="338"/>
      <c r="E1088" s="338"/>
      <c r="F1088" s="54" t="s">
        <v>561</v>
      </c>
      <c r="G1088" s="338"/>
      <c r="H1088" s="338"/>
      <c r="I1088" s="427"/>
      <c r="J1088" s="54">
        <v>0.1</v>
      </c>
      <c r="K1088" s="134">
        <v>21.3</v>
      </c>
      <c r="L1088" s="135" t="s">
        <v>1248</v>
      </c>
      <c r="M1088" s="62">
        <v>2016</v>
      </c>
      <c r="N1088" s="16">
        <v>2023</v>
      </c>
      <c r="O1088" s="16">
        <v>2025</v>
      </c>
      <c r="P1088" s="72" t="s">
        <v>252</v>
      </c>
      <c r="Q1088" s="72" t="s">
        <v>1167</v>
      </c>
      <c r="R1088" s="17">
        <f t="shared" si="52"/>
        <v>2036</v>
      </c>
      <c r="S1088" s="16" t="s">
        <v>63</v>
      </c>
      <c r="T1088" s="16"/>
      <c r="U1088" s="17">
        <f t="shared" si="53"/>
        <v>2036</v>
      </c>
      <c r="V1088" s="399"/>
      <c r="W1088" s="399"/>
      <c r="X1088" s="399"/>
      <c r="Y1088" s="399"/>
    </row>
    <row r="1089" spans="1:25" s="2" customFormat="1" ht="30.2" customHeight="1" x14ac:dyDescent="0.2">
      <c r="A1089" s="348"/>
      <c r="B1089" s="348"/>
      <c r="C1089" s="338"/>
      <c r="D1089" s="54" t="s">
        <v>1435</v>
      </c>
      <c r="E1089" s="338"/>
      <c r="F1089" s="54" t="s">
        <v>561</v>
      </c>
      <c r="G1089" s="54">
        <v>7</v>
      </c>
      <c r="H1089" s="54">
        <v>5</v>
      </c>
      <c r="I1089" s="135" t="s">
        <v>1414</v>
      </c>
      <c r="J1089" s="54">
        <v>46.2</v>
      </c>
      <c r="K1089" s="134">
        <v>219.1</v>
      </c>
      <c r="L1089" s="135" t="s">
        <v>1241</v>
      </c>
      <c r="M1089" s="62">
        <v>2016</v>
      </c>
      <c r="N1089" s="16">
        <v>2023</v>
      </c>
      <c r="O1089" s="16">
        <v>2025</v>
      </c>
      <c r="P1089" s="72" t="s">
        <v>252</v>
      </c>
      <c r="Q1089" s="72" t="s">
        <v>1167</v>
      </c>
      <c r="R1089" s="17">
        <f t="shared" si="52"/>
        <v>2036</v>
      </c>
      <c r="S1089" s="16" t="s">
        <v>63</v>
      </c>
      <c r="T1089" s="16"/>
      <c r="U1089" s="17">
        <f t="shared" si="53"/>
        <v>2036</v>
      </c>
      <c r="V1089" s="399"/>
      <c r="W1089" s="399"/>
      <c r="X1089" s="399"/>
      <c r="Y1089" s="399"/>
    </row>
    <row r="1090" spans="1:25" s="2" customFormat="1" ht="30.2" customHeight="1" x14ac:dyDescent="0.2">
      <c r="A1090" s="348"/>
      <c r="B1090" s="348"/>
      <c r="C1090" s="338"/>
      <c r="D1090" s="54" t="s">
        <v>1436</v>
      </c>
      <c r="E1090" s="338"/>
      <c r="F1090" s="54" t="s">
        <v>561</v>
      </c>
      <c r="G1090" s="54">
        <v>7</v>
      </c>
      <c r="H1090" s="54" t="s">
        <v>1432</v>
      </c>
      <c r="I1090" s="135" t="s">
        <v>1414</v>
      </c>
      <c r="J1090" s="54">
        <v>9.1</v>
      </c>
      <c r="K1090" s="134">
        <v>219.1</v>
      </c>
      <c r="L1090" s="135" t="s">
        <v>1241</v>
      </c>
      <c r="M1090" s="62">
        <v>2016</v>
      </c>
      <c r="N1090" s="16">
        <v>2023</v>
      </c>
      <c r="O1090" s="16">
        <v>2025</v>
      </c>
      <c r="P1090" s="72" t="s">
        <v>252</v>
      </c>
      <c r="Q1090" s="72" t="s">
        <v>1167</v>
      </c>
      <c r="R1090" s="17">
        <f t="shared" si="52"/>
        <v>2036</v>
      </c>
      <c r="S1090" s="16" t="s">
        <v>63</v>
      </c>
      <c r="T1090" s="16"/>
      <c r="U1090" s="17">
        <f t="shared" si="53"/>
        <v>2036</v>
      </c>
      <c r="V1090" s="399"/>
      <c r="W1090" s="399"/>
      <c r="X1090" s="399"/>
      <c r="Y1090" s="399"/>
    </row>
    <row r="1091" spans="1:25" s="2" customFormat="1" ht="30.2" customHeight="1" x14ac:dyDescent="0.2">
      <c r="A1091" s="348"/>
      <c r="B1091" s="348"/>
      <c r="C1091" s="338"/>
      <c r="D1091" s="54" t="s">
        <v>1437</v>
      </c>
      <c r="E1091" s="338"/>
      <c r="F1091" s="54" t="s">
        <v>561</v>
      </c>
      <c r="G1091" s="54">
        <v>7</v>
      </c>
      <c r="H1091" s="54">
        <v>5</v>
      </c>
      <c r="I1091" s="135" t="s">
        <v>1414</v>
      </c>
      <c r="J1091" s="54">
        <v>0.1</v>
      </c>
      <c r="K1091" s="134">
        <v>88.9</v>
      </c>
      <c r="L1091" s="135" t="s">
        <v>1203</v>
      </c>
      <c r="M1091" s="62">
        <v>2016</v>
      </c>
      <c r="N1091" s="16">
        <v>2023</v>
      </c>
      <c r="O1091" s="16">
        <v>2025</v>
      </c>
      <c r="P1091" s="72" t="s">
        <v>252</v>
      </c>
      <c r="Q1091" s="72" t="s">
        <v>1167</v>
      </c>
      <c r="R1091" s="17">
        <f t="shared" si="52"/>
        <v>2036</v>
      </c>
      <c r="S1091" s="16" t="s">
        <v>63</v>
      </c>
      <c r="T1091" s="16"/>
      <c r="U1091" s="17">
        <f t="shared" si="53"/>
        <v>2036</v>
      </c>
      <c r="V1091" s="399"/>
      <c r="W1091" s="399"/>
      <c r="X1091" s="399"/>
      <c r="Y1091" s="399"/>
    </row>
    <row r="1092" spans="1:25" s="2" customFormat="1" ht="30.2" customHeight="1" x14ac:dyDescent="0.2">
      <c r="A1092" s="348"/>
      <c r="B1092" s="348"/>
      <c r="C1092" s="338"/>
      <c r="D1092" s="338" t="s">
        <v>1438</v>
      </c>
      <c r="E1092" s="338"/>
      <c r="F1092" s="54" t="s">
        <v>561</v>
      </c>
      <c r="G1092" s="338">
        <v>7</v>
      </c>
      <c r="H1092" s="338">
        <v>5</v>
      </c>
      <c r="I1092" s="427" t="s">
        <v>1414</v>
      </c>
      <c r="J1092" s="54">
        <v>1</v>
      </c>
      <c r="K1092" s="134">
        <v>60.3</v>
      </c>
      <c r="L1092" s="135" t="s">
        <v>1247</v>
      </c>
      <c r="M1092" s="62">
        <v>2016</v>
      </c>
      <c r="N1092" s="16">
        <v>2023</v>
      </c>
      <c r="O1092" s="16">
        <v>2025</v>
      </c>
      <c r="P1092" s="72" t="s">
        <v>252</v>
      </c>
      <c r="Q1092" s="72" t="s">
        <v>1167</v>
      </c>
      <c r="R1092" s="17">
        <f t="shared" si="52"/>
        <v>2036</v>
      </c>
      <c r="S1092" s="16" t="s">
        <v>63</v>
      </c>
      <c r="T1092" s="16"/>
      <c r="U1092" s="17">
        <f t="shared" si="53"/>
        <v>2036</v>
      </c>
      <c r="V1092" s="399"/>
      <c r="W1092" s="399"/>
      <c r="X1092" s="399"/>
      <c r="Y1092" s="399"/>
    </row>
    <row r="1093" spans="1:25" s="2" customFormat="1" ht="30.2" customHeight="1" thickBot="1" x14ac:dyDescent="0.25">
      <c r="A1093" s="348"/>
      <c r="B1093" s="348"/>
      <c r="C1093" s="338"/>
      <c r="D1093" s="338"/>
      <c r="E1093" s="338"/>
      <c r="F1093" s="54" t="s">
        <v>561</v>
      </c>
      <c r="G1093" s="338"/>
      <c r="H1093" s="338"/>
      <c r="I1093" s="427"/>
      <c r="J1093" s="54">
        <v>0.2</v>
      </c>
      <c r="K1093" s="134">
        <v>21.3</v>
      </c>
      <c r="L1093" s="135" t="s">
        <v>1248</v>
      </c>
      <c r="M1093" s="62">
        <v>2016</v>
      </c>
      <c r="N1093" s="16">
        <v>2023</v>
      </c>
      <c r="O1093" s="16">
        <v>2025</v>
      </c>
      <c r="P1093" s="72" t="s">
        <v>252</v>
      </c>
      <c r="Q1093" s="72" t="s">
        <v>1167</v>
      </c>
      <c r="R1093" s="17">
        <f t="shared" si="52"/>
        <v>2036</v>
      </c>
      <c r="S1093" s="16" t="s">
        <v>63</v>
      </c>
      <c r="T1093" s="16"/>
      <c r="U1093" s="17">
        <f t="shared" si="53"/>
        <v>2036</v>
      </c>
      <c r="V1093" s="405"/>
      <c r="W1093" s="405"/>
      <c r="X1093" s="405"/>
      <c r="Y1093" s="399"/>
    </row>
    <row r="1094" spans="1:25" s="2" customFormat="1" ht="30.2" customHeight="1" thickBot="1" x14ac:dyDescent="0.25">
      <c r="A1094" s="52"/>
      <c r="B1094" s="52"/>
      <c r="C1094" s="52"/>
      <c r="D1094" s="52"/>
      <c r="E1094" s="52"/>
      <c r="F1094" s="52"/>
      <c r="G1094" s="52"/>
      <c r="H1094" s="52"/>
      <c r="I1094" s="52"/>
      <c r="J1094" s="52"/>
      <c r="K1094" s="52"/>
      <c r="L1094" s="52"/>
      <c r="M1094" s="52"/>
      <c r="N1094" s="52"/>
      <c r="O1094" s="52"/>
      <c r="P1094" s="52"/>
      <c r="Q1094" s="52"/>
      <c r="R1094" s="59" t="str">
        <f t="shared" si="52"/>
        <v/>
      </c>
      <c r="S1094" s="52"/>
      <c r="T1094" s="52"/>
      <c r="U1094" s="229" t="str">
        <f t="shared" ref="U1094:U1095" si="54">IFERROR(IF(S1094="",R1094,S1094+T1094),R1094)</f>
        <v/>
      </c>
      <c r="V1094" s="270">
        <f>SUM(V10:V1093)</f>
        <v>3177</v>
      </c>
      <c r="W1094" s="269">
        <f>SUM(W10:W1093)</f>
        <v>4164</v>
      </c>
      <c r="X1094" s="268">
        <f>SUM(X10:X1093)</f>
        <v>7341</v>
      </c>
    </row>
    <row r="1095" spans="1:25" s="2" customFormat="1" ht="30.2" customHeight="1" x14ac:dyDescent="0.2">
      <c r="A1095" s="4"/>
      <c r="B1095" s="4"/>
      <c r="C1095" s="41" t="s">
        <v>6998</v>
      </c>
      <c r="D1095" s="4"/>
      <c r="E1095" s="4"/>
      <c r="F1095" s="4"/>
      <c r="G1095" s="4"/>
      <c r="H1095" s="4"/>
      <c r="I1095" s="4"/>
      <c r="J1095" s="4"/>
      <c r="K1095" s="4"/>
      <c r="L1095" s="4"/>
      <c r="M1095" s="4"/>
      <c r="N1095" s="4"/>
      <c r="O1095" s="4"/>
      <c r="P1095" s="4"/>
      <c r="Q1095" s="4"/>
      <c r="R1095" s="5" t="str">
        <f t="shared" si="52"/>
        <v/>
      </c>
      <c r="S1095" s="4"/>
      <c r="T1095" s="4"/>
      <c r="U1095" s="5" t="str">
        <f t="shared" si="54"/>
        <v/>
      </c>
    </row>
  </sheetData>
  <sheetProtection formatCells="0" formatColumns="0" formatRows="0" insertColumns="0" insertRows="0" insertHyperlinks="0" sort="0" autoFilter="0" pivotTables="0"/>
  <autoFilter ref="A9:Y1095"/>
  <mergeCells count="1901">
    <mergeCell ref="A1079:A1082"/>
    <mergeCell ref="A1083:A1093"/>
    <mergeCell ref="A836:A838"/>
    <mergeCell ref="A839:A843"/>
    <mergeCell ref="A844:A849"/>
    <mergeCell ref="A850:A861"/>
    <mergeCell ref="A862:A868"/>
    <mergeCell ref="A869:A876"/>
    <mergeCell ref="A877:A891"/>
    <mergeCell ref="A892:A905"/>
    <mergeCell ref="A906:A910"/>
    <mergeCell ref="A911:A931"/>
    <mergeCell ref="A932:A936"/>
    <mergeCell ref="A937:A950"/>
    <mergeCell ref="A951:A953"/>
    <mergeCell ref="A954:A961"/>
    <mergeCell ref="A962:A970"/>
    <mergeCell ref="A971:A972"/>
    <mergeCell ref="A973:A987"/>
    <mergeCell ref="A770:A779"/>
    <mergeCell ref="A780:A806"/>
    <mergeCell ref="A988:A1000"/>
    <mergeCell ref="A1001:A1002"/>
    <mergeCell ref="A1003:A1014"/>
    <mergeCell ref="A1015:A1021"/>
    <mergeCell ref="A1022:A1033"/>
    <mergeCell ref="A1034:A1052"/>
    <mergeCell ref="A1053:A1064"/>
    <mergeCell ref="A1065:A1078"/>
    <mergeCell ref="A807:A811"/>
    <mergeCell ref="A812:A815"/>
    <mergeCell ref="A816:A818"/>
    <mergeCell ref="A819:A822"/>
    <mergeCell ref="A823:A825"/>
    <mergeCell ref="A826:A828"/>
    <mergeCell ref="A829:A835"/>
    <mergeCell ref="A538:A539"/>
    <mergeCell ref="A540:A548"/>
    <mergeCell ref="A549:A557"/>
    <mergeCell ref="A558:A568"/>
    <mergeCell ref="A569:A584"/>
    <mergeCell ref="A585:A590"/>
    <mergeCell ref="A591:A603"/>
    <mergeCell ref="A604:A609"/>
    <mergeCell ref="A610:A611"/>
    <mergeCell ref="A612:A613"/>
    <mergeCell ref="A679:A683"/>
    <mergeCell ref="A684:A689"/>
    <mergeCell ref="A690:A696"/>
    <mergeCell ref="A697:A717"/>
    <mergeCell ref="A718:A764"/>
    <mergeCell ref="A765:A767"/>
    <mergeCell ref="A768:A769"/>
    <mergeCell ref="A614:A619"/>
    <mergeCell ref="A620:A622"/>
    <mergeCell ref="A623:A624"/>
    <mergeCell ref="A625:A627"/>
    <mergeCell ref="A628:A636"/>
    <mergeCell ref="A637:A653"/>
    <mergeCell ref="A654:A664"/>
    <mergeCell ref="A665:A678"/>
    <mergeCell ref="A274:A278"/>
    <mergeCell ref="A279:A291"/>
    <mergeCell ref="A292:A301"/>
    <mergeCell ref="A302:A312"/>
    <mergeCell ref="A313:A317"/>
    <mergeCell ref="A318:A319"/>
    <mergeCell ref="A320:A323"/>
    <mergeCell ref="A324:A339"/>
    <mergeCell ref="A340:A345"/>
    <mergeCell ref="A346:A353"/>
    <mergeCell ref="A354:A364"/>
    <mergeCell ref="A365:A380"/>
    <mergeCell ref="A381:A392"/>
    <mergeCell ref="A393:A396"/>
    <mergeCell ref="A398:A399"/>
    <mergeCell ref="A400:A406"/>
    <mergeCell ref="A407:A418"/>
    <mergeCell ref="A419:A422"/>
    <mergeCell ref="A423:A430"/>
    <mergeCell ref="A431:A432"/>
    <mergeCell ref="A433:A457"/>
    <mergeCell ref="A458:A484"/>
    <mergeCell ref="A485:A509"/>
    <mergeCell ref="A510:A537"/>
    <mergeCell ref="H152:H170"/>
    <mergeCell ref="I152:I170"/>
    <mergeCell ref="C156:C158"/>
    <mergeCell ref="D156:D159"/>
    <mergeCell ref="C160:C161"/>
    <mergeCell ref="D160:D161"/>
    <mergeCell ref="H132:H151"/>
    <mergeCell ref="A179:A189"/>
    <mergeCell ref="A190:A197"/>
    <mergeCell ref="A198:A209"/>
    <mergeCell ref="A210:A217"/>
    <mergeCell ref="A218:A226"/>
    <mergeCell ref="A227:A234"/>
    <mergeCell ref="A235:A248"/>
    <mergeCell ref="A249:A260"/>
    <mergeCell ref="A261:A267"/>
    <mergeCell ref="A268:A273"/>
    <mergeCell ref="E249:E260"/>
    <mergeCell ref="H249:H260"/>
    <mergeCell ref="I249:I260"/>
    <mergeCell ref="C253:C254"/>
    <mergeCell ref="D253:D254"/>
    <mergeCell ref="C255:C258"/>
    <mergeCell ref="D255:D258"/>
    <mergeCell ref="C259:C260"/>
    <mergeCell ref="D259:D260"/>
    <mergeCell ref="C240:C243"/>
    <mergeCell ref="D240:D243"/>
    <mergeCell ref="C245:C246"/>
    <mergeCell ref="D245:D246"/>
    <mergeCell ref="B249:B260"/>
    <mergeCell ref="C249:C252"/>
    <mergeCell ref="A10:A13"/>
    <mergeCell ref="A14:A16"/>
    <mergeCell ref="A17:A50"/>
    <mergeCell ref="A51:A56"/>
    <mergeCell ref="A57:A74"/>
    <mergeCell ref="A75:A78"/>
    <mergeCell ref="A79:A84"/>
    <mergeCell ref="A85:A96"/>
    <mergeCell ref="A97:A104"/>
    <mergeCell ref="A105:A118"/>
    <mergeCell ref="A119:A122"/>
    <mergeCell ref="A123:A126"/>
    <mergeCell ref="A127:A131"/>
    <mergeCell ref="A132:A151"/>
    <mergeCell ref="A152:A170"/>
    <mergeCell ref="A171:A178"/>
    <mergeCell ref="C167:C168"/>
    <mergeCell ref="C169:C170"/>
    <mergeCell ref="B152:B170"/>
    <mergeCell ref="C152:C155"/>
    <mergeCell ref="C148:C149"/>
    <mergeCell ref="D249:D252"/>
    <mergeCell ref="B227:B234"/>
    <mergeCell ref="B210:B217"/>
    <mergeCell ref="B123:B126"/>
    <mergeCell ref="B1065:B1078"/>
    <mergeCell ref="C1065:C1078"/>
    <mergeCell ref="E1065:E1078"/>
    <mergeCell ref="D1067:D1068"/>
    <mergeCell ref="G1067:G1068"/>
    <mergeCell ref="H1067:H1068"/>
    <mergeCell ref="D1077:D1078"/>
    <mergeCell ref="G1077:G1078"/>
    <mergeCell ref="H1077:H1078"/>
    <mergeCell ref="D1092:D1093"/>
    <mergeCell ref="G1092:G1093"/>
    <mergeCell ref="H1092:H1093"/>
    <mergeCell ref="I1092:I1093"/>
    <mergeCell ref="B1083:B1093"/>
    <mergeCell ref="C1083:C1093"/>
    <mergeCell ref="E1083:E1093"/>
    <mergeCell ref="D1085:D1088"/>
    <mergeCell ref="G1085:G1088"/>
    <mergeCell ref="H1085:H1088"/>
    <mergeCell ref="I1085:I1088"/>
    <mergeCell ref="H1081:H1082"/>
    <mergeCell ref="I1081:I1082"/>
    <mergeCell ref="B1079:B1082"/>
    <mergeCell ref="C1079:C1082"/>
    <mergeCell ref="D1079:D1080"/>
    <mergeCell ref="E1079:E1082"/>
    <mergeCell ref="G1079:G1080"/>
    <mergeCell ref="H1079:H1080"/>
    <mergeCell ref="I1079:I1080"/>
    <mergeCell ref="D1081:D1082"/>
    <mergeCell ref="G1081:G1082"/>
    <mergeCell ref="I1061:I1062"/>
    <mergeCell ref="D1063:D1064"/>
    <mergeCell ref="G1063:G1064"/>
    <mergeCell ref="H1063:H1064"/>
    <mergeCell ref="I1063:I1064"/>
    <mergeCell ref="H1053:H1055"/>
    <mergeCell ref="I1053:I1055"/>
    <mergeCell ref="D1056:D1059"/>
    <mergeCell ref="G1056:G1059"/>
    <mergeCell ref="H1056:H1059"/>
    <mergeCell ref="I1056:I1059"/>
    <mergeCell ref="I1048:I1049"/>
    <mergeCell ref="D1050:D1052"/>
    <mergeCell ref="G1050:G1052"/>
    <mergeCell ref="H1050:H1052"/>
    <mergeCell ref="I1050:I1052"/>
    <mergeCell ref="I1077:I1078"/>
    <mergeCell ref="I1067:I1068"/>
    <mergeCell ref="D1069:D1073"/>
    <mergeCell ref="G1069:G1073"/>
    <mergeCell ref="H1069:H1073"/>
    <mergeCell ref="I1069:I1073"/>
    <mergeCell ref="D1074:D1075"/>
    <mergeCell ref="G1074:G1075"/>
    <mergeCell ref="H1074:H1075"/>
    <mergeCell ref="I1074:I1075"/>
    <mergeCell ref="I1025:I1028"/>
    <mergeCell ref="I1015:I1016"/>
    <mergeCell ref="D1019:D1020"/>
    <mergeCell ref="G1019:G1020"/>
    <mergeCell ref="H1019:H1020"/>
    <mergeCell ref="I1019:I1020"/>
    <mergeCell ref="B1053:B1064"/>
    <mergeCell ref="C1053:C1064"/>
    <mergeCell ref="D1053:D1055"/>
    <mergeCell ref="E1053:E1064"/>
    <mergeCell ref="G1053:G1055"/>
    <mergeCell ref="I1039:I1041"/>
    <mergeCell ref="D1043:D1044"/>
    <mergeCell ref="G1043:G1044"/>
    <mergeCell ref="H1043:H1044"/>
    <mergeCell ref="I1043:I1044"/>
    <mergeCell ref="D1045:D1047"/>
    <mergeCell ref="G1045:G1047"/>
    <mergeCell ref="H1045:H1047"/>
    <mergeCell ref="I1045:I1047"/>
    <mergeCell ref="B1034:B1052"/>
    <mergeCell ref="C1034:C1052"/>
    <mergeCell ref="E1034:E1052"/>
    <mergeCell ref="D1039:D1041"/>
    <mergeCell ref="G1039:G1041"/>
    <mergeCell ref="H1039:H1041"/>
    <mergeCell ref="D1048:D1049"/>
    <mergeCell ref="G1048:G1049"/>
    <mergeCell ref="H1048:H1049"/>
    <mergeCell ref="D1061:D1062"/>
    <mergeCell ref="G1061:G1062"/>
    <mergeCell ref="H1061:H1062"/>
    <mergeCell ref="B1022:B1033"/>
    <mergeCell ref="C1022:C1033"/>
    <mergeCell ref="D1022:D1023"/>
    <mergeCell ref="E1022:E1033"/>
    <mergeCell ref="G1022:G1023"/>
    <mergeCell ref="B1015:B1021"/>
    <mergeCell ref="C1015:C1021"/>
    <mergeCell ref="D1015:D1016"/>
    <mergeCell ref="E1015:E1021"/>
    <mergeCell ref="G1015:G1016"/>
    <mergeCell ref="H1015:H1016"/>
    <mergeCell ref="D1010:D1011"/>
    <mergeCell ref="G1010:G1011"/>
    <mergeCell ref="H1010:H1011"/>
    <mergeCell ref="I1010:I1011"/>
    <mergeCell ref="D1013:D1014"/>
    <mergeCell ref="G1013:G1014"/>
    <mergeCell ref="H1013:H1014"/>
    <mergeCell ref="I1013:I1014"/>
    <mergeCell ref="D1029:D1030"/>
    <mergeCell ref="G1029:G1030"/>
    <mergeCell ref="H1029:H1030"/>
    <mergeCell ref="I1029:I1030"/>
    <mergeCell ref="D1031:D1032"/>
    <mergeCell ref="G1031:G1032"/>
    <mergeCell ref="H1031:H1032"/>
    <mergeCell ref="I1031:I1032"/>
    <mergeCell ref="H1022:H1023"/>
    <mergeCell ref="I1022:I1023"/>
    <mergeCell ref="D1025:D1028"/>
    <mergeCell ref="G1025:G1028"/>
    <mergeCell ref="H1025:H1028"/>
    <mergeCell ref="B988:B1000"/>
    <mergeCell ref="C988:C1000"/>
    <mergeCell ref="E988:E1000"/>
    <mergeCell ref="D991:D992"/>
    <mergeCell ref="G991:G992"/>
    <mergeCell ref="H991:H992"/>
    <mergeCell ref="D997:D998"/>
    <mergeCell ref="G997:G998"/>
    <mergeCell ref="H997:H998"/>
    <mergeCell ref="H1006:H1007"/>
    <mergeCell ref="I1006:I1007"/>
    <mergeCell ref="D1008:D1009"/>
    <mergeCell ref="G1008:G1009"/>
    <mergeCell ref="H1008:H1009"/>
    <mergeCell ref="I1008:I1009"/>
    <mergeCell ref="I1001:I1002"/>
    <mergeCell ref="B1003:B1014"/>
    <mergeCell ref="C1003:C1014"/>
    <mergeCell ref="D1003:D1005"/>
    <mergeCell ref="E1003:E1014"/>
    <mergeCell ref="G1003:G1005"/>
    <mergeCell ref="H1003:H1005"/>
    <mergeCell ref="I1003:I1005"/>
    <mergeCell ref="D1006:D1007"/>
    <mergeCell ref="G1006:G1007"/>
    <mergeCell ref="B1001:B1002"/>
    <mergeCell ref="C1001:C1002"/>
    <mergeCell ref="D1001:D1002"/>
    <mergeCell ref="E1001:E1002"/>
    <mergeCell ref="G1001:G1002"/>
    <mergeCell ref="H1001:H1002"/>
    <mergeCell ref="D981:D983"/>
    <mergeCell ref="G981:G983"/>
    <mergeCell ref="H981:H983"/>
    <mergeCell ref="I981:I983"/>
    <mergeCell ref="G973:G974"/>
    <mergeCell ref="H973:H974"/>
    <mergeCell ref="I973:I974"/>
    <mergeCell ref="D975:D977"/>
    <mergeCell ref="G975:G977"/>
    <mergeCell ref="H975:H977"/>
    <mergeCell ref="I975:I977"/>
    <mergeCell ref="I997:I998"/>
    <mergeCell ref="D999:D1000"/>
    <mergeCell ref="G999:G1000"/>
    <mergeCell ref="H999:H1000"/>
    <mergeCell ref="I999:I1000"/>
    <mergeCell ref="I991:I992"/>
    <mergeCell ref="D993:D994"/>
    <mergeCell ref="G993:G994"/>
    <mergeCell ref="H993:H994"/>
    <mergeCell ref="I993:I994"/>
    <mergeCell ref="D995:D996"/>
    <mergeCell ref="G995:G996"/>
    <mergeCell ref="H995:H996"/>
    <mergeCell ref="I995:I996"/>
    <mergeCell ref="B971:B972"/>
    <mergeCell ref="C971:C972"/>
    <mergeCell ref="E971:E972"/>
    <mergeCell ref="B973:B987"/>
    <mergeCell ref="C973:C987"/>
    <mergeCell ref="D973:D974"/>
    <mergeCell ref="E973:E987"/>
    <mergeCell ref="D978:D979"/>
    <mergeCell ref="D984:D986"/>
    <mergeCell ref="G967:G968"/>
    <mergeCell ref="H967:H968"/>
    <mergeCell ref="I967:I968"/>
    <mergeCell ref="D969:D970"/>
    <mergeCell ref="G969:G970"/>
    <mergeCell ref="H969:H970"/>
    <mergeCell ref="I969:I970"/>
    <mergeCell ref="H958:H960"/>
    <mergeCell ref="I958:I960"/>
    <mergeCell ref="B962:B970"/>
    <mergeCell ref="C962:C970"/>
    <mergeCell ref="D962:D965"/>
    <mergeCell ref="E962:E970"/>
    <mergeCell ref="G962:G965"/>
    <mergeCell ref="H962:H965"/>
    <mergeCell ref="I962:I965"/>
    <mergeCell ref="D967:D968"/>
    <mergeCell ref="G984:G986"/>
    <mergeCell ref="H984:H986"/>
    <mergeCell ref="I984:I986"/>
    <mergeCell ref="G978:G979"/>
    <mergeCell ref="H978:H979"/>
    <mergeCell ref="I978:I979"/>
    <mergeCell ref="I951:I952"/>
    <mergeCell ref="B954:B961"/>
    <mergeCell ref="C954:C961"/>
    <mergeCell ref="E954:E961"/>
    <mergeCell ref="D956:D957"/>
    <mergeCell ref="G956:G957"/>
    <mergeCell ref="H956:H957"/>
    <mergeCell ref="I956:I957"/>
    <mergeCell ref="D958:D960"/>
    <mergeCell ref="G958:G960"/>
    <mergeCell ref="B951:B953"/>
    <mergeCell ref="C951:C953"/>
    <mergeCell ref="D951:D952"/>
    <mergeCell ref="E951:E953"/>
    <mergeCell ref="G951:G952"/>
    <mergeCell ref="H951:H952"/>
    <mergeCell ref="D947:D948"/>
    <mergeCell ref="G947:G948"/>
    <mergeCell ref="H947:H948"/>
    <mergeCell ref="I947:I948"/>
    <mergeCell ref="H939:H942"/>
    <mergeCell ref="I939:I942"/>
    <mergeCell ref="D943:D946"/>
    <mergeCell ref="G943:G946"/>
    <mergeCell ref="H943:H946"/>
    <mergeCell ref="I943:I946"/>
    <mergeCell ref="I932:I936"/>
    <mergeCell ref="B937:B950"/>
    <mergeCell ref="C937:C950"/>
    <mergeCell ref="D937:D938"/>
    <mergeCell ref="E937:E950"/>
    <mergeCell ref="G937:G938"/>
    <mergeCell ref="H937:H938"/>
    <mergeCell ref="I937:I938"/>
    <mergeCell ref="D939:D942"/>
    <mergeCell ref="G939:G942"/>
    <mergeCell ref="B932:B936"/>
    <mergeCell ref="C932:C936"/>
    <mergeCell ref="D932:D936"/>
    <mergeCell ref="E932:E936"/>
    <mergeCell ref="G932:G936"/>
    <mergeCell ref="H932:H936"/>
    <mergeCell ref="B906:B910"/>
    <mergeCell ref="C906:C910"/>
    <mergeCell ref="D906:D908"/>
    <mergeCell ref="E906:E910"/>
    <mergeCell ref="G906:G908"/>
    <mergeCell ref="H906:H908"/>
    <mergeCell ref="I906:I908"/>
    <mergeCell ref="D909:D910"/>
    <mergeCell ref="G909:G910"/>
    <mergeCell ref="D929:D931"/>
    <mergeCell ref="G929:G931"/>
    <mergeCell ref="H929:H931"/>
    <mergeCell ref="I929:I931"/>
    <mergeCell ref="D924:D926"/>
    <mergeCell ref="G924:G926"/>
    <mergeCell ref="H924:H926"/>
    <mergeCell ref="I924:I926"/>
    <mergeCell ref="D927:D928"/>
    <mergeCell ref="G927:G928"/>
    <mergeCell ref="H927:H928"/>
    <mergeCell ref="I927:I928"/>
    <mergeCell ref="D919:D920"/>
    <mergeCell ref="G919:G920"/>
    <mergeCell ref="H919:H920"/>
    <mergeCell ref="I919:I920"/>
    <mergeCell ref="D922:D923"/>
    <mergeCell ref="G922:G923"/>
    <mergeCell ref="H922:H923"/>
    <mergeCell ref="I922:I923"/>
    <mergeCell ref="B911:B931"/>
    <mergeCell ref="C911:C931"/>
    <mergeCell ref="D911:D912"/>
    <mergeCell ref="I892:I895"/>
    <mergeCell ref="D898:D899"/>
    <mergeCell ref="G898:G899"/>
    <mergeCell ref="H898:H899"/>
    <mergeCell ref="I898:I899"/>
    <mergeCell ref="I887:I889"/>
    <mergeCell ref="D890:D891"/>
    <mergeCell ref="G890:G891"/>
    <mergeCell ref="H890:H891"/>
    <mergeCell ref="I890:I891"/>
    <mergeCell ref="G913:G915"/>
    <mergeCell ref="H913:H915"/>
    <mergeCell ref="I913:I915"/>
    <mergeCell ref="D917:D918"/>
    <mergeCell ref="G917:G918"/>
    <mergeCell ref="H917:H918"/>
    <mergeCell ref="I917:I918"/>
    <mergeCell ref="H909:H910"/>
    <mergeCell ref="I909:I910"/>
    <mergeCell ref="H911:H912"/>
    <mergeCell ref="I911:I912"/>
    <mergeCell ref="D913:D915"/>
    <mergeCell ref="E911:E931"/>
    <mergeCell ref="G911:G912"/>
    <mergeCell ref="B892:B905"/>
    <mergeCell ref="C892:C905"/>
    <mergeCell ref="D892:D895"/>
    <mergeCell ref="E892:E905"/>
    <mergeCell ref="G892:G895"/>
    <mergeCell ref="I877:I879"/>
    <mergeCell ref="D880:D883"/>
    <mergeCell ref="G880:G883"/>
    <mergeCell ref="H880:H883"/>
    <mergeCell ref="I880:I883"/>
    <mergeCell ref="D885:D886"/>
    <mergeCell ref="G885:G886"/>
    <mergeCell ref="H885:H886"/>
    <mergeCell ref="I885:I886"/>
    <mergeCell ref="B877:B891"/>
    <mergeCell ref="C877:C891"/>
    <mergeCell ref="D877:D879"/>
    <mergeCell ref="E877:E891"/>
    <mergeCell ref="G877:G879"/>
    <mergeCell ref="H877:H879"/>
    <mergeCell ref="D887:D889"/>
    <mergeCell ref="G887:G889"/>
    <mergeCell ref="H887:H889"/>
    <mergeCell ref="D901:D902"/>
    <mergeCell ref="G901:G902"/>
    <mergeCell ref="H901:H902"/>
    <mergeCell ref="I901:I902"/>
    <mergeCell ref="D904:D905"/>
    <mergeCell ref="G904:G905"/>
    <mergeCell ref="H904:H905"/>
    <mergeCell ref="I904:I905"/>
    <mergeCell ref="H892:H895"/>
    <mergeCell ref="I869:I873"/>
    <mergeCell ref="B869:B876"/>
    <mergeCell ref="C869:C876"/>
    <mergeCell ref="D869:D873"/>
    <mergeCell ref="E869:E876"/>
    <mergeCell ref="G869:G873"/>
    <mergeCell ref="H869:H873"/>
    <mergeCell ref="I862:I864"/>
    <mergeCell ref="D865:D866"/>
    <mergeCell ref="G865:G866"/>
    <mergeCell ref="H865:H866"/>
    <mergeCell ref="I865:I866"/>
    <mergeCell ref="D867:D868"/>
    <mergeCell ref="G867:G868"/>
    <mergeCell ref="H867:H868"/>
    <mergeCell ref="I867:I868"/>
    <mergeCell ref="B862:B868"/>
    <mergeCell ref="C862:C868"/>
    <mergeCell ref="D862:D864"/>
    <mergeCell ref="E862:E868"/>
    <mergeCell ref="G862:G864"/>
    <mergeCell ref="H862:H864"/>
    <mergeCell ref="H853:H857"/>
    <mergeCell ref="I853:I857"/>
    <mergeCell ref="D859:D861"/>
    <mergeCell ref="G859:G861"/>
    <mergeCell ref="H859:H861"/>
    <mergeCell ref="I859:I861"/>
    <mergeCell ref="I844:I848"/>
    <mergeCell ref="B850:B861"/>
    <mergeCell ref="C850:C861"/>
    <mergeCell ref="D850:D851"/>
    <mergeCell ref="E850:E861"/>
    <mergeCell ref="G850:G851"/>
    <mergeCell ref="H850:H851"/>
    <mergeCell ref="I850:I851"/>
    <mergeCell ref="D853:D857"/>
    <mergeCell ref="G853:G857"/>
    <mergeCell ref="B844:B849"/>
    <mergeCell ref="C844:C849"/>
    <mergeCell ref="D844:D848"/>
    <mergeCell ref="E844:E849"/>
    <mergeCell ref="G844:G848"/>
    <mergeCell ref="H844:H848"/>
    <mergeCell ref="G842:G843"/>
    <mergeCell ref="H842:H843"/>
    <mergeCell ref="I842:I843"/>
    <mergeCell ref="H837:H838"/>
    <mergeCell ref="I837:I838"/>
    <mergeCell ref="B839:B843"/>
    <mergeCell ref="C839:C843"/>
    <mergeCell ref="D839:D841"/>
    <mergeCell ref="E839:E843"/>
    <mergeCell ref="G839:G841"/>
    <mergeCell ref="H839:H841"/>
    <mergeCell ref="I839:I841"/>
    <mergeCell ref="D842:D843"/>
    <mergeCell ref="B836:B838"/>
    <mergeCell ref="C836:C838"/>
    <mergeCell ref="E836:E838"/>
    <mergeCell ref="D837:D838"/>
    <mergeCell ref="G837:G838"/>
    <mergeCell ref="D833:D834"/>
    <mergeCell ref="G833:G834"/>
    <mergeCell ref="H833:H834"/>
    <mergeCell ref="I833:I834"/>
    <mergeCell ref="H829:H830"/>
    <mergeCell ref="I829:I830"/>
    <mergeCell ref="D831:D832"/>
    <mergeCell ref="G831:G832"/>
    <mergeCell ref="H831:H832"/>
    <mergeCell ref="I831:I832"/>
    <mergeCell ref="B829:B835"/>
    <mergeCell ref="C829:C835"/>
    <mergeCell ref="D829:D830"/>
    <mergeCell ref="E829:E835"/>
    <mergeCell ref="G829:G830"/>
    <mergeCell ref="I826:I828"/>
    <mergeCell ref="B826:B828"/>
    <mergeCell ref="C826:C828"/>
    <mergeCell ref="D826:D828"/>
    <mergeCell ref="E826:E828"/>
    <mergeCell ref="G826:G828"/>
    <mergeCell ref="H826:H828"/>
    <mergeCell ref="D807:D808"/>
    <mergeCell ref="E807:E811"/>
    <mergeCell ref="G807:G808"/>
    <mergeCell ref="H807:H808"/>
    <mergeCell ref="H823:H824"/>
    <mergeCell ref="I823:I824"/>
    <mergeCell ref="I819:I820"/>
    <mergeCell ref="D821:D822"/>
    <mergeCell ref="G821:G822"/>
    <mergeCell ref="H821:H822"/>
    <mergeCell ref="I821:I822"/>
    <mergeCell ref="B823:B825"/>
    <mergeCell ref="C823:C825"/>
    <mergeCell ref="D823:D824"/>
    <mergeCell ref="E823:E825"/>
    <mergeCell ref="G823:G824"/>
    <mergeCell ref="B819:B822"/>
    <mergeCell ref="C819:C822"/>
    <mergeCell ref="D819:D820"/>
    <mergeCell ref="E819:E822"/>
    <mergeCell ref="G819:G820"/>
    <mergeCell ref="H819:H820"/>
    <mergeCell ref="H801:H802"/>
    <mergeCell ref="I801:I802"/>
    <mergeCell ref="I791:I792"/>
    <mergeCell ref="D795:D796"/>
    <mergeCell ref="G795:G796"/>
    <mergeCell ref="H795:H796"/>
    <mergeCell ref="I795:I796"/>
    <mergeCell ref="D797:D798"/>
    <mergeCell ref="G797:G798"/>
    <mergeCell ref="H797:H798"/>
    <mergeCell ref="I797:I798"/>
    <mergeCell ref="H813:H814"/>
    <mergeCell ref="I813:I814"/>
    <mergeCell ref="B816:B818"/>
    <mergeCell ref="C816:C818"/>
    <mergeCell ref="D816:D818"/>
    <mergeCell ref="E816:E818"/>
    <mergeCell ref="G816:G818"/>
    <mergeCell ref="H816:H818"/>
    <mergeCell ref="I816:I818"/>
    <mergeCell ref="I807:I808"/>
    <mergeCell ref="D809:D810"/>
    <mergeCell ref="G809:G810"/>
    <mergeCell ref="H809:H810"/>
    <mergeCell ref="I809:I810"/>
    <mergeCell ref="B812:B815"/>
    <mergeCell ref="C812:C815"/>
    <mergeCell ref="E812:E815"/>
    <mergeCell ref="D813:D814"/>
    <mergeCell ref="G813:G814"/>
    <mergeCell ref="B807:B811"/>
    <mergeCell ref="C807:C811"/>
    <mergeCell ref="I780:I783"/>
    <mergeCell ref="D784:D785"/>
    <mergeCell ref="G784:G785"/>
    <mergeCell ref="H784:H785"/>
    <mergeCell ref="I784:I785"/>
    <mergeCell ref="D788:D789"/>
    <mergeCell ref="G788:G789"/>
    <mergeCell ref="H788:H789"/>
    <mergeCell ref="I788:I789"/>
    <mergeCell ref="B780:B806"/>
    <mergeCell ref="C780:C806"/>
    <mergeCell ref="D780:D783"/>
    <mergeCell ref="E780:E806"/>
    <mergeCell ref="G780:G783"/>
    <mergeCell ref="H780:H783"/>
    <mergeCell ref="D791:D792"/>
    <mergeCell ref="G791:G792"/>
    <mergeCell ref="H791:H792"/>
    <mergeCell ref="D799:D800"/>
    <mergeCell ref="D803:D804"/>
    <mergeCell ref="G803:G804"/>
    <mergeCell ref="H803:H804"/>
    <mergeCell ref="I803:I804"/>
    <mergeCell ref="D805:D806"/>
    <mergeCell ref="G805:G806"/>
    <mergeCell ref="H805:H806"/>
    <mergeCell ref="I805:I806"/>
    <mergeCell ref="G799:G800"/>
    <mergeCell ref="H799:H800"/>
    <mergeCell ref="I799:I800"/>
    <mergeCell ref="D801:D802"/>
    <mergeCell ref="G801:G802"/>
    <mergeCell ref="D775:D776"/>
    <mergeCell ref="G775:G776"/>
    <mergeCell ref="H775:H776"/>
    <mergeCell ref="I775:I776"/>
    <mergeCell ref="D778:D779"/>
    <mergeCell ref="G778:G779"/>
    <mergeCell ref="H778:H779"/>
    <mergeCell ref="I778:I779"/>
    <mergeCell ref="H770:H772"/>
    <mergeCell ref="I770:I772"/>
    <mergeCell ref="D773:D774"/>
    <mergeCell ref="G773:G774"/>
    <mergeCell ref="H773:H774"/>
    <mergeCell ref="I773:I774"/>
    <mergeCell ref="B770:B779"/>
    <mergeCell ref="C770:C779"/>
    <mergeCell ref="D770:D772"/>
    <mergeCell ref="E770:E779"/>
    <mergeCell ref="G770:G772"/>
    <mergeCell ref="D741:D742"/>
    <mergeCell ref="G741:G742"/>
    <mergeCell ref="H741:H742"/>
    <mergeCell ref="I741:I742"/>
    <mergeCell ref="I765:I766"/>
    <mergeCell ref="B768:B769"/>
    <mergeCell ref="C768:C769"/>
    <mergeCell ref="D768:D769"/>
    <mergeCell ref="E768:E769"/>
    <mergeCell ref="G768:G769"/>
    <mergeCell ref="H768:H769"/>
    <mergeCell ref="I768:I769"/>
    <mergeCell ref="D751:D752"/>
    <mergeCell ref="G751:G752"/>
    <mergeCell ref="H751:H752"/>
    <mergeCell ref="I751:I752"/>
    <mergeCell ref="B765:B767"/>
    <mergeCell ref="C765:C767"/>
    <mergeCell ref="D765:D766"/>
    <mergeCell ref="E765:E767"/>
    <mergeCell ref="G765:G766"/>
    <mergeCell ref="H765:H766"/>
    <mergeCell ref="D733:D734"/>
    <mergeCell ref="G733:G734"/>
    <mergeCell ref="H733:H734"/>
    <mergeCell ref="I733:I734"/>
    <mergeCell ref="D727:D728"/>
    <mergeCell ref="G727:G728"/>
    <mergeCell ref="H727:H728"/>
    <mergeCell ref="I727:I728"/>
    <mergeCell ref="D729:D730"/>
    <mergeCell ref="G729:G730"/>
    <mergeCell ref="H729:H730"/>
    <mergeCell ref="I729:I730"/>
    <mergeCell ref="D747:D748"/>
    <mergeCell ref="G747:G748"/>
    <mergeCell ref="H747:H748"/>
    <mergeCell ref="I747:I748"/>
    <mergeCell ref="D749:D750"/>
    <mergeCell ref="G749:G750"/>
    <mergeCell ref="H749:H750"/>
    <mergeCell ref="I749:I750"/>
    <mergeCell ref="D743:D744"/>
    <mergeCell ref="G743:G744"/>
    <mergeCell ref="H743:H744"/>
    <mergeCell ref="I743:I744"/>
    <mergeCell ref="D745:D746"/>
    <mergeCell ref="G745:G746"/>
    <mergeCell ref="H745:H746"/>
    <mergeCell ref="I745:I746"/>
    <mergeCell ref="D739:D740"/>
    <mergeCell ref="G739:G740"/>
    <mergeCell ref="H739:H740"/>
    <mergeCell ref="I739:I740"/>
    <mergeCell ref="D721:D722"/>
    <mergeCell ref="G721:G722"/>
    <mergeCell ref="H721:H722"/>
    <mergeCell ref="I721:I722"/>
    <mergeCell ref="D723:D726"/>
    <mergeCell ref="G723:G726"/>
    <mergeCell ref="H723:H726"/>
    <mergeCell ref="I723:I726"/>
    <mergeCell ref="G716:G717"/>
    <mergeCell ref="H716:H717"/>
    <mergeCell ref="I716:I717"/>
    <mergeCell ref="B718:B764"/>
    <mergeCell ref="C718:C764"/>
    <mergeCell ref="D718:D720"/>
    <mergeCell ref="E718:E764"/>
    <mergeCell ref="G718:G720"/>
    <mergeCell ref="H718:H720"/>
    <mergeCell ref="I718:I720"/>
    <mergeCell ref="B697:B717"/>
    <mergeCell ref="C697:C717"/>
    <mergeCell ref="D735:D736"/>
    <mergeCell ref="G735:G736"/>
    <mergeCell ref="H735:H736"/>
    <mergeCell ref="I735:I736"/>
    <mergeCell ref="D737:D738"/>
    <mergeCell ref="G737:G738"/>
    <mergeCell ref="H737:H738"/>
    <mergeCell ref="I737:I738"/>
    <mergeCell ref="D731:D732"/>
    <mergeCell ref="G731:G732"/>
    <mergeCell ref="H731:H732"/>
    <mergeCell ref="I731:I732"/>
    <mergeCell ref="I708:I710"/>
    <mergeCell ref="D711:D712"/>
    <mergeCell ref="G711:G712"/>
    <mergeCell ref="H711:H712"/>
    <mergeCell ref="I711:I712"/>
    <mergeCell ref="D713:D715"/>
    <mergeCell ref="G713:G715"/>
    <mergeCell ref="H713:H715"/>
    <mergeCell ref="I713:I715"/>
    <mergeCell ref="I697:I699"/>
    <mergeCell ref="D701:D703"/>
    <mergeCell ref="G701:G703"/>
    <mergeCell ref="H701:H703"/>
    <mergeCell ref="I701:I703"/>
    <mergeCell ref="D705:D707"/>
    <mergeCell ref="G705:G707"/>
    <mergeCell ref="H705:H707"/>
    <mergeCell ref="I705:I707"/>
    <mergeCell ref="D697:D699"/>
    <mergeCell ref="E697:E717"/>
    <mergeCell ref="G697:G699"/>
    <mergeCell ref="H697:H699"/>
    <mergeCell ref="D708:D710"/>
    <mergeCell ref="G708:G710"/>
    <mergeCell ref="H708:H710"/>
    <mergeCell ref="D716:D717"/>
    <mergeCell ref="H693:H694"/>
    <mergeCell ref="I693:I694"/>
    <mergeCell ref="D695:D696"/>
    <mergeCell ref="G695:G696"/>
    <mergeCell ref="H695:H696"/>
    <mergeCell ref="I695:I696"/>
    <mergeCell ref="I685:I689"/>
    <mergeCell ref="B690:B696"/>
    <mergeCell ref="C690:C696"/>
    <mergeCell ref="D690:D691"/>
    <mergeCell ref="E690:E696"/>
    <mergeCell ref="G690:G691"/>
    <mergeCell ref="H690:H691"/>
    <mergeCell ref="I690:I691"/>
    <mergeCell ref="D693:D694"/>
    <mergeCell ref="G693:G694"/>
    <mergeCell ref="B684:B689"/>
    <mergeCell ref="C684:C689"/>
    <mergeCell ref="E684:E689"/>
    <mergeCell ref="D685:D689"/>
    <mergeCell ref="G685:G689"/>
    <mergeCell ref="H685:H689"/>
    <mergeCell ref="I679:I681"/>
    <mergeCell ref="B679:B683"/>
    <mergeCell ref="C679:C683"/>
    <mergeCell ref="D679:D681"/>
    <mergeCell ref="E679:E683"/>
    <mergeCell ref="G679:G681"/>
    <mergeCell ref="H679:H681"/>
    <mergeCell ref="D675:D676"/>
    <mergeCell ref="G675:G676"/>
    <mergeCell ref="H675:H676"/>
    <mergeCell ref="I675:I676"/>
    <mergeCell ref="D677:D678"/>
    <mergeCell ref="G677:G678"/>
    <mergeCell ref="H677:H678"/>
    <mergeCell ref="I677:I678"/>
    <mergeCell ref="D671:D672"/>
    <mergeCell ref="G671:G672"/>
    <mergeCell ref="H671:H672"/>
    <mergeCell ref="I671:I672"/>
    <mergeCell ref="D673:D674"/>
    <mergeCell ref="G673:G674"/>
    <mergeCell ref="H673:H674"/>
    <mergeCell ref="I673:I674"/>
    <mergeCell ref="G648:G650"/>
    <mergeCell ref="H648:H650"/>
    <mergeCell ref="I665:I666"/>
    <mergeCell ref="D667:D668"/>
    <mergeCell ref="G667:G668"/>
    <mergeCell ref="H667:H668"/>
    <mergeCell ref="I667:I668"/>
    <mergeCell ref="D669:D670"/>
    <mergeCell ref="G669:G670"/>
    <mergeCell ref="H669:H670"/>
    <mergeCell ref="I669:I670"/>
    <mergeCell ref="B665:B678"/>
    <mergeCell ref="C665:C678"/>
    <mergeCell ref="D665:D666"/>
    <mergeCell ref="E665:E678"/>
    <mergeCell ref="G665:G666"/>
    <mergeCell ref="H665:H666"/>
    <mergeCell ref="I659:I660"/>
    <mergeCell ref="D661:D662"/>
    <mergeCell ref="G661:G662"/>
    <mergeCell ref="H661:H662"/>
    <mergeCell ref="I661:I662"/>
    <mergeCell ref="B654:B664"/>
    <mergeCell ref="C654:C664"/>
    <mergeCell ref="E654:E664"/>
    <mergeCell ref="D659:D660"/>
    <mergeCell ref="G659:G660"/>
    <mergeCell ref="H659:H660"/>
    <mergeCell ref="H628:H629"/>
    <mergeCell ref="I628:I629"/>
    <mergeCell ref="D630:D631"/>
    <mergeCell ref="G630:G631"/>
    <mergeCell ref="H630:H631"/>
    <mergeCell ref="I630:I631"/>
    <mergeCell ref="B628:B636"/>
    <mergeCell ref="C628:C636"/>
    <mergeCell ref="D628:D629"/>
    <mergeCell ref="E628:E636"/>
    <mergeCell ref="G628:G629"/>
    <mergeCell ref="I648:I650"/>
    <mergeCell ref="D651:D652"/>
    <mergeCell ref="G651:G652"/>
    <mergeCell ref="H651:H652"/>
    <mergeCell ref="I651:I652"/>
    <mergeCell ref="I638:I639"/>
    <mergeCell ref="D640:D642"/>
    <mergeCell ref="G640:G642"/>
    <mergeCell ref="H640:H642"/>
    <mergeCell ref="I640:I642"/>
    <mergeCell ref="D644:D646"/>
    <mergeCell ref="G644:G646"/>
    <mergeCell ref="H644:H646"/>
    <mergeCell ref="I644:I646"/>
    <mergeCell ref="B637:B653"/>
    <mergeCell ref="C637:C653"/>
    <mergeCell ref="E637:E653"/>
    <mergeCell ref="D638:D639"/>
    <mergeCell ref="G638:G639"/>
    <mergeCell ref="H638:H639"/>
    <mergeCell ref="D648:D650"/>
    <mergeCell ref="B623:B624"/>
    <mergeCell ref="E623:E624"/>
    <mergeCell ref="H623:H624"/>
    <mergeCell ref="I623:I624"/>
    <mergeCell ref="B625:B627"/>
    <mergeCell ref="E625:E627"/>
    <mergeCell ref="H625:H627"/>
    <mergeCell ref="I625:I627"/>
    <mergeCell ref="B620:B622"/>
    <mergeCell ref="E620:E622"/>
    <mergeCell ref="H620:H622"/>
    <mergeCell ref="I620:I622"/>
    <mergeCell ref="B614:B619"/>
    <mergeCell ref="C614:C615"/>
    <mergeCell ref="D614:D615"/>
    <mergeCell ref="E614:E619"/>
    <mergeCell ref="H614:H619"/>
    <mergeCell ref="I614:I619"/>
    <mergeCell ref="C616:C617"/>
    <mergeCell ref="D616:D617"/>
    <mergeCell ref="C618:C619"/>
    <mergeCell ref="D618:D619"/>
    <mergeCell ref="B612:B613"/>
    <mergeCell ref="C612:C613"/>
    <mergeCell ref="D612:D613"/>
    <mergeCell ref="E612:E613"/>
    <mergeCell ref="H612:H613"/>
    <mergeCell ref="I612:I613"/>
    <mergeCell ref="B610:B611"/>
    <mergeCell ref="C610:C611"/>
    <mergeCell ref="D610:D611"/>
    <mergeCell ref="E610:E611"/>
    <mergeCell ref="H610:H611"/>
    <mergeCell ref="I610:I611"/>
    <mergeCell ref="B604:B609"/>
    <mergeCell ref="C604:C605"/>
    <mergeCell ref="D604:D605"/>
    <mergeCell ref="E604:E609"/>
    <mergeCell ref="H604:H609"/>
    <mergeCell ref="I604:I609"/>
    <mergeCell ref="C607:C608"/>
    <mergeCell ref="D607:D608"/>
    <mergeCell ref="I591:I603"/>
    <mergeCell ref="C599:C600"/>
    <mergeCell ref="D599:D600"/>
    <mergeCell ref="C602:C603"/>
    <mergeCell ref="D602:D603"/>
    <mergeCell ref="B591:B603"/>
    <mergeCell ref="C591:C596"/>
    <mergeCell ref="D591:D596"/>
    <mergeCell ref="E591:E603"/>
    <mergeCell ref="H591:H603"/>
    <mergeCell ref="B585:B590"/>
    <mergeCell ref="E585:E590"/>
    <mergeCell ref="H585:H590"/>
    <mergeCell ref="I585:I590"/>
    <mergeCell ref="D577:D578"/>
    <mergeCell ref="C581:C584"/>
    <mergeCell ref="D581:D584"/>
    <mergeCell ref="B569:B584"/>
    <mergeCell ref="C569:C570"/>
    <mergeCell ref="D569:D571"/>
    <mergeCell ref="E569:E584"/>
    <mergeCell ref="H569:H584"/>
    <mergeCell ref="I569:I584"/>
    <mergeCell ref="C572:C573"/>
    <mergeCell ref="D572:D573"/>
    <mergeCell ref="C575:C576"/>
    <mergeCell ref="D575:D576"/>
    <mergeCell ref="C510:C511"/>
    <mergeCell ref="D510:D516"/>
    <mergeCell ref="E510:E537"/>
    <mergeCell ref="H510:H537"/>
    <mergeCell ref="I510:I537"/>
    <mergeCell ref="C512:C516"/>
    <mergeCell ref="C517:C518"/>
    <mergeCell ref="D517:D520"/>
    <mergeCell ref="C519:C520"/>
    <mergeCell ref="B558:B568"/>
    <mergeCell ref="E558:E568"/>
    <mergeCell ref="H558:H568"/>
    <mergeCell ref="I558:I568"/>
    <mergeCell ref="C560:C561"/>
    <mergeCell ref="D560:D561"/>
    <mergeCell ref="C563:C566"/>
    <mergeCell ref="D563:D566"/>
    <mergeCell ref="C567:C568"/>
    <mergeCell ref="D567:D568"/>
    <mergeCell ref="H549:H557"/>
    <mergeCell ref="I549:I557"/>
    <mergeCell ref="C551:C552"/>
    <mergeCell ref="D551:D552"/>
    <mergeCell ref="C553:C556"/>
    <mergeCell ref="D553:D557"/>
    <mergeCell ref="B549:B557"/>
    <mergeCell ref="C549:C550"/>
    <mergeCell ref="D549:D550"/>
    <mergeCell ref="E549:E557"/>
    <mergeCell ref="C475:C477"/>
    <mergeCell ref="D475:D477"/>
    <mergeCell ref="C478:C481"/>
    <mergeCell ref="B458:B484"/>
    <mergeCell ref="C458:C462"/>
    <mergeCell ref="D458:D471"/>
    <mergeCell ref="D478:D481"/>
    <mergeCell ref="C482:C484"/>
    <mergeCell ref="D482:D484"/>
    <mergeCell ref="H540:H548"/>
    <mergeCell ref="I540:I548"/>
    <mergeCell ref="C542:C545"/>
    <mergeCell ref="D542:D545"/>
    <mergeCell ref="C547:C548"/>
    <mergeCell ref="D547:D548"/>
    <mergeCell ref="B540:B548"/>
    <mergeCell ref="C540:C541"/>
    <mergeCell ref="D540:D541"/>
    <mergeCell ref="E540:E548"/>
    <mergeCell ref="C536:C537"/>
    <mergeCell ref="D536:D537"/>
    <mergeCell ref="B538:B539"/>
    <mergeCell ref="E538:E539"/>
    <mergeCell ref="H538:H539"/>
    <mergeCell ref="I538:I539"/>
    <mergeCell ref="C521:C525"/>
    <mergeCell ref="D521:D525"/>
    <mergeCell ref="C526:C528"/>
    <mergeCell ref="D526:D528"/>
    <mergeCell ref="C531:C532"/>
    <mergeCell ref="D531:D532"/>
    <mergeCell ref="B510:B537"/>
    <mergeCell ref="C499:C500"/>
    <mergeCell ref="D499:D500"/>
    <mergeCell ref="C501:C505"/>
    <mergeCell ref="D501:D506"/>
    <mergeCell ref="E431:E432"/>
    <mergeCell ref="H431:H432"/>
    <mergeCell ref="I431:I432"/>
    <mergeCell ref="B433:B457"/>
    <mergeCell ref="D433:D436"/>
    <mergeCell ref="E433:E457"/>
    <mergeCell ref="H433:H457"/>
    <mergeCell ref="I433:I457"/>
    <mergeCell ref="C434:C435"/>
    <mergeCell ref="C508:C509"/>
    <mergeCell ref="D508:D509"/>
    <mergeCell ref="B485:B509"/>
    <mergeCell ref="C485:C489"/>
    <mergeCell ref="D485:D489"/>
    <mergeCell ref="E485:E509"/>
    <mergeCell ref="H485:H509"/>
    <mergeCell ref="I485:I509"/>
    <mergeCell ref="D490:D493"/>
    <mergeCell ref="C491:C493"/>
    <mergeCell ref="D494:D497"/>
    <mergeCell ref="C495:C497"/>
    <mergeCell ref="E458:E484"/>
    <mergeCell ref="H458:H484"/>
    <mergeCell ref="I458:I484"/>
    <mergeCell ref="C463:C467"/>
    <mergeCell ref="C468:C471"/>
    <mergeCell ref="C472:C474"/>
    <mergeCell ref="D472:D474"/>
    <mergeCell ref="H427:H430"/>
    <mergeCell ref="I427:I430"/>
    <mergeCell ref="C429:C430"/>
    <mergeCell ref="D429:D430"/>
    <mergeCell ref="B423:B430"/>
    <mergeCell ref="C423:C424"/>
    <mergeCell ref="D423:D424"/>
    <mergeCell ref="E423:E430"/>
    <mergeCell ref="H423:H426"/>
    <mergeCell ref="I423:I426"/>
    <mergeCell ref="C425:C426"/>
    <mergeCell ref="D425:D426"/>
    <mergeCell ref="C427:C428"/>
    <mergeCell ref="D427:D428"/>
    <mergeCell ref="C451:C454"/>
    <mergeCell ref="D451:D454"/>
    <mergeCell ref="C455:C457"/>
    <mergeCell ref="D455:D457"/>
    <mergeCell ref="C440:C441"/>
    <mergeCell ref="D440:D441"/>
    <mergeCell ref="C444:C447"/>
    <mergeCell ref="D444:D447"/>
    <mergeCell ref="C448:C450"/>
    <mergeCell ref="D448:D450"/>
    <mergeCell ref="B431:B432"/>
    <mergeCell ref="H419:H422"/>
    <mergeCell ref="I419:I422"/>
    <mergeCell ref="C416:C418"/>
    <mergeCell ref="D416:D418"/>
    <mergeCell ref="B419:B422"/>
    <mergeCell ref="C419:C422"/>
    <mergeCell ref="D419:D422"/>
    <mergeCell ref="E419:E422"/>
    <mergeCell ref="B407:B418"/>
    <mergeCell ref="C407:C409"/>
    <mergeCell ref="D407:D409"/>
    <mergeCell ref="E407:E418"/>
    <mergeCell ref="H407:H418"/>
    <mergeCell ref="I407:I418"/>
    <mergeCell ref="C410:C412"/>
    <mergeCell ref="D410:D412"/>
    <mergeCell ref="C413:C415"/>
    <mergeCell ref="D413:D415"/>
    <mergeCell ref="B400:B406"/>
    <mergeCell ref="C400:C404"/>
    <mergeCell ref="D400:D404"/>
    <mergeCell ref="E400:E406"/>
    <mergeCell ref="H400:H406"/>
    <mergeCell ref="I400:I406"/>
    <mergeCell ref="C405:C406"/>
    <mergeCell ref="D405:D406"/>
    <mergeCell ref="B398:B399"/>
    <mergeCell ref="C398:C399"/>
    <mergeCell ref="D398:D399"/>
    <mergeCell ref="E398:E399"/>
    <mergeCell ref="H398:H399"/>
    <mergeCell ref="I398:I399"/>
    <mergeCell ref="H393:H396"/>
    <mergeCell ref="I393:I396"/>
    <mergeCell ref="C390:C392"/>
    <mergeCell ref="D390:D392"/>
    <mergeCell ref="B393:B396"/>
    <mergeCell ref="C393:C396"/>
    <mergeCell ref="D393:D396"/>
    <mergeCell ref="E393:E396"/>
    <mergeCell ref="B381:B392"/>
    <mergeCell ref="C381:C383"/>
    <mergeCell ref="D381:D383"/>
    <mergeCell ref="E381:E392"/>
    <mergeCell ref="H381:H392"/>
    <mergeCell ref="I381:I392"/>
    <mergeCell ref="C384:C386"/>
    <mergeCell ref="D384:D386"/>
    <mergeCell ref="C387:C389"/>
    <mergeCell ref="D387:D389"/>
    <mergeCell ref="B365:B380"/>
    <mergeCell ref="C365:C367"/>
    <mergeCell ref="D365:D371"/>
    <mergeCell ref="E365:E380"/>
    <mergeCell ref="H365:H380"/>
    <mergeCell ref="I365:I380"/>
    <mergeCell ref="C368:C370"/>
    <mergeCell ref="C377:C380"/>
    <mergeCell ref="D377:D380"/>
    <mergeCell ref="B354:B364"/>
    <mergeCell ref="C354:C358"/>
    <mergeCell ref="D354:D358"/>
    <mergeCell ref="E354:E364"/>
    <mergeCell ref="H354:H364"/>
    <mergeCell ref="I354:I364"/>
    <mergeCell ref="D360:D362"/>
    <mergeCell ref="C363:C364"/>
    <mergeCell ref="D363:D364"/>
    <mergeCell ref="E346:E352"/>
    <mergeCell ref="H346:H353"/>
    <mergeCell ref="I346:I353"/>
    <mergeCell ref="C348:C349"/>
    <mergeCell ref="D348:D349"/>
    <mergeCell ref="C350:C351"/>
    <mergeCell ref="D350:D351"/>
    <mergeCell ref="B346:B353"/>
    <mergeCell ref="C346:C347"/>
    <mergeCell ref="D346:D347"/>
    <mergeCell ref="H340:H345"/>
    <mergeCell ref="I340:I345"/>
    <mergeCell ref="C344:C345"/>
    <mergeCell ref="D344:D345"/>
    <mergeCell ref="C338:C339"/>
    <mergeCell ref="D338:D339"/>
    <mergeCell ref="B340:B345"/>
    <mergeCell ref="C340:C343"/>
    <mergeCell ref="D340:D343"/>
    <mergeCell ref="E340:E345"/>
    <mergeCell ref="B324:B339"/>
    <mergeCell ref="D324:D328"/>
    <mergeCell ref="E324:E339"/>
    <mergeCell ref="H324:H339"/>
    <mergeCell ref="I324:I339"/>
    <mergeCell ref="C325:C328"/>
    <mergeCell ref="C330:C331"/>
    <mergeCell ref="D330:D331"/>
    <mergeCell ref="D332:D336"/>
    <mergeCell ref="C333:C336"/>
    <mergeCell ref="E320:E323"/>
    <mergeCell ref="H320:H323"/>
    <mergeCell ref="I320:I323"/>
    <mergeCell ref="B320:B323"/>
    <mergeCell ref="C320:C323"/>
    <mergeCell ref="D320:D323"/>
    <mergeCell ref="I318:I319"/>
    <mergeCell ref="C316:C317"/>
    <mergeCell ref="B318:B319"/>
    <mergeCell ref="C318:C319"/>
    <mergeCell ref="D318:D319"/>
    <mergeCell ref="E318:E319"/>
    <mergeCell ref="H318:H319"/>
    <mergeCell ref="I302:I312"/>
    <mergeCell ref="C307:C309"/>
    <mergeCell ref="C310:C312"/>
    <mergeCell ref="D310:D312"/>
    <mergeCell ref="B313:B317"/>
    <mergeCell ref="C313:C315"/>
    <mergeCell ref="D313:D317"/>
    <mergeCell ref="E313:E317"/>
    <mergeCell ref="H313:H317"/>
    <mergeCell ref="I313:I317"/>
    <mergeCell ref="B302:B312"/>
    <mergeCell ref="C302:C305"/>
    <mergeCell ref="D302:D309"/>
    <mergeCell ref="E302:E312"/>
    <mergeCell ref="H302:H312"/>
    <mergeCell ref="D296:D297"/>
    <mergeCell ref="C298:C300"/>
    <mergeCell ref="D298:D300"/>
    <mergeCell ref="B292:B301"/>
    <mergeCell ref="D292:D294"/>
    <mergeCell ref="E292:E301"/>
    <mergeCell ref="H292:H301"/>
    <mergeCell ref="I292:I301"/>
    <mergeCell ref="C296:C297"/>
    <mergeCell ref="C289:C291"/>
    <mergeCell ref="D289:D291"/>
    <mergeCell ref="B279:B291"/>
    <mergeCell ref="E279:E291"/>
    <mergeCell ref="H279:H291"/>
    <mergeCell ref="I279:I291"/>
    <mergeCell ref="C281:C282"/>
    <mergeCell ref="D281:D282"/>
    <mergeCell ref="C283:C284"/>
    <mergeCell ref="D283:D284"/>
    <mergeCell ref="C285:C287"/>
    <mergeCell ref="D285:D287"/>
    <mergeCell ref="B274:B278"/>
    <mergeCell ref="C274:C278"/>
    <mergeCell ref="D274:D278"/>
    <mergeCell ref="E274:E278"/>
    <mergeCell ref="H274:H278"/>
    <mergeCell ref="I274:I278"/>
    <mergeCell ref="B268:B273"/>
    <mergeCell ref="D268:D273"/>
    <mergeCell ref="E268:E273"/>
    <mergeCell ref="H268:H273"/>
    <mergeCell ref="I268:I273"/>
    <mergeCell ref="C269:C270"/>
    <mergeCell ref="C271:C273"/>
    <mergeCell ref="B261:B267"/>
    <mergeCell ref="D261:D262"/>
    <mergeCell ref="E261:E267"/>
    <mergeCell ref="H261:H267"/>
    <mergeCell ref="I261:I267"/>
    <mergeCell ref="D264:D266"/>
    <mergeCell ref="C265:C266"/>
    <mergeCell ref="E227:E234"/>
    <mergeCell ref="H227:H234"/>
    <mergeCell ref="I227:I234"/>
    <mergeCell ref="B235:B248"/>
    <mergeCell ref="C235:C239"/>
    <mergeCell ref="D235:D239"/>
    <mergeCell ref="E235:E248"/>
    <mergeCell ref="H235:H248"/>
    <mergeCell ref="I235:I248"/>
    <mergeCell ref="B218:B226"/>
    <mergeCell ref="C218:C219"/>
    <mergeCell ref="D218:D219"/>
    <mergeCell ref="E218:E226"/>
    <mergeCell ref="H218:H226"/>
    <mergeCell ref="I218:I226"/>
    <mergeCell ref="C220:C221"/>
    <mergeCell ref="D220:D221"/>
    <mergeCell ref="C225:C226"/>
    <mergeCell ref="D225:D226"/>
    <mergeCell ref="E210:E217"/>
    <mergeCell ref="H210:H217"/>
    <mergeCell ref="I210:I217"/>
    <mergeCell ref="C211:C212"/>
    <mergeCell ref="D211:D212"/>
    <mergeCell ref="C213:C215"/>
    <mergeCell ref="D213:D215"/>
    <mergeCell ref="B198:B209"/>
    <mergeCell ref="D198:D205"/>
    <mergeCell ref="E198:E209"/>
    <mergeCell ref="H198:H209"/>
    <mergeCell ref="I198:I209"/>
    <mergeCell ref="C199:C202"/>
    <mergeCell ref="C203:C205"/>
    <mergeCell ref="C206:C208"/>
    <mergeCell ref="D206:D208"/>
    <mergeCell ref="B190:B197"/>
    <mergeCell ref="C190:C193"/>
    <mergeCell ref="D190:D193"/>
    <mergeCell ref="E190:E197"/>
    <mergeCell ref="H190:H197"/>
    <mergeCell ref="I190:I197"/>
    <mergeCell ref="C194:C197"/>
    <mergeCell ref="D194:D197"/>
    <mergeCell ref="I123:I126"/>
    <mergeCell ref="D125:D126"/>
    <mergeCell ref="B132:B151"/>
    <mergeCell ref="C132:C133"/>
    <mergeCell ref="D132:D133"/>
    <mergeCell ref="E132:E151"/>
    <mergeCell ref="B179:B189"/>
    <mergeCell ref="C179:C184"/>
    <mergeCell ref="D179:D184"/>
    <mergeCell ref="E179:E189"/>
    <mergeCell ref="H179:H189"/>
    <mergeCell ref="I179:I189"/>
    <mergeCell ref="C187:C188"/>
    <mergeCell ref="D187:D188"/>
    <mergeCell ref="E171:E178"/>
    <mergeCell ref="H171:H178"/>
    <mergeCell ref="I171:I178"/>
    <mergeCell ref="C173:C176"/>
    <mergeCell ref="D173:D176"/>
    <mergeCell ref="C177:C178"/>
    <mergeCell ref="D177:D178"/>
    <mergeCell ref="B171:B178"/>
    <mergeCell ref="C171:C172"/>
    <mergeCell ref="D171:D172"/>
    <mergeCell ref="D167:D168"/>
    <mergeCell ref="D169:D170"/>
    <mergeCell ref="D152:D155"/>
    <mergeCell ref="E152:E170"/>
    <mergeCell ref="C164:C166"/>
    <mergeCell ref="D164:D166"/>
    <mergeCell ref="B119:B122"/>
    <mergeCell ref="D119:D120"/>
    <mergeCell ref="E119:E122"/>
    <mergeCell ref="H119:H122"/>
    <mergeCell ref="I119:I122"/>
    <mergeCell ref="D121:D122"/>
    <mergeCell ref="B105:B118"/>
    <mergeCell ref="E105:E118"/>
    <mergeCell ref="H105:H118"/>
    <mergeCell ref="I105:I118"/>
    <mergeCell ref="C106:C107"/>
    <mergeCell ref="D106:D109"/>
    <mergeCell ref="D110:D111"/>
    <mergeCell ref="D112:D113"/>
    <mergeCell ref="D114:D115"/>
    <mergeCell ref="D116:D117"/>
    <mergeCell ref="I132:I151"/>
    <mergeCell ref="C135:C136"/>
    <mergeCell ref="D135:D136"/>
    <mergeCell ref="D139:D140"/>
    <mergeCell ref="D141:D142"/>
    <mergeCell ref="D143:D144"/>
    <mergeCell ref="D148:D149"/>
    <mergeCell ref="B127:B131"/>
    <mergeCell ref="D127:D131"/>
    <mergeCell ref="E127:E131"/>
    <mergeCell ref="H127:H131"/>
    <mergeCell ref="I127:I131"/>
    <mergeCell ref="C128:C131"/>
    <mergeCell ref="D123:D124"/>
    <mergeCell ref="E123:E126"/>
    <mergeCell ref="H123:H126"/>
    <mergeCell ref="I51:I56"/>
    <mergeCell ref="C52:C53"/>
    <mergeCell ref="D54:D56"/>
    <mergeCell ref="B57:B74"/>
    <mergeCell ref="C57:C58"/>
    <mergeCell ref="D57:D63"/>
    <mergeCell ref="E57:E74"/>
    <mergeCell ref="H57:H74"/>
    <mergeCell ref="B97:B104"/>
    <mergeCell ref="D97:D100"/>
    <mergeCell ref="E97:E104"/>
    <mergeCell ref="H97:H104"/>
    <mergeCell ref="I97:I104"/>
    <mergeCell ref="C98:C100"/>
    <mergeCell ref="D101:D104"/>
    <mergeCell ref="C102:C104"/>
    <mergeCell ref="B85:B96"/>
    <mergeCell ref="E85:E96"/>
    <mergeCell ref="H85:H96"/>
    <mergeCell ref="I85:I96"/>
    <mergeCell ref="C86:C87"/>
    <mergeCell ref="D86:D89"/>
    <mergeCell ref="C91:C92"/>
    <mergeCell ref="D91:D93"/>
    <mergeCell ref="D94:D95"/>
    <mergeCell ref="D23:D24"/>
    <mergeCell ref="D25:D27"/>
    <mergeCell ref="C26:C27"/>
    <mergeCell ref="D31:D32"/>
    <mergeCell ref="D34:D35"/>
    <mergeCell ref="C37:C39"/>
    <mergeCell ref="B17:B50"/>
    <mergeCell ref="E17:E50"/>
    <mergeCell ref="E75:E78"/>
    <mergeCell ref="H75:H78"/>
    <mergeCell ref="I75:I78"/>
    <mergeCell ref="B79:B84"/>
    <mergeCell ref="C79:C80"/>
    <mergeCell ref="D79:D80"/>
    <mergeCell ref="E79:E84"/>
    <mergeCell ref="H79:H84"/>
    <mergeCell ref="I79:I84"/>
    <mergeCell ref="B75:B78"/>
    <mergeCell ref="C75:C76"/>
    <mergeCell ref="D75:D76"/>
    <mergeCell ref="D41:D42"/>
    <mergeCell ref="C43:C45"/>
    <mergeCell ref="I57:I74"/>
    <mergeCell ref="C59:C62"/>
    <mergeCell ref="C64:C65"/>
    <mergeCell ref="D64:D65"/>
    <mergeCell ref="D66:D67"/>
    <mergeCell ref="C69:C70"/>
    <mergeCell ref="D69:D70"/>
    <mergeCell ref="D73:D74"/>
    <mergeCell ref="E51:E56"/>
    <mergeCell ref="H51:H56"/>
    <mergeCell ref="H7:I7"/>
    <mergeCell ref="J7:L7"/>
    <mergeCell ref="N7:N8"/>
    <mergeCell ref="M6:M8"/>
    <mergeCell ref="N6:O6"/>
    <mergeCell ref="P6:P8"/>
    <mergeCell ref="Q6:Q8"/>
    <mergeCell ref="R6:R8"/>
    <mergeCell ref="B51:B56"/>
    <mergeCell ref="D51:D53"/>
    <mergeCell ref="D15:D16"/>
    <mergeCell ref="E10:E13"/>
    <mergeCell ref="H10:H13"/>
    <mergeCell ref="I10:I13"/>
    <mergeCell ref="C12:C13"/>
    <mergeCell ref="D12:D13"/>
    <mergeCell ref="O7:O8"/>
    <mergeCell ref="B14:B16"/>
    <mergeCell ref="E14:E16"/>
    <mergeCell ref="H14:H16"/>
    <mergeCell ref="I14:I16"/>
    <mergeCell ref="C15:C16"/>
    <mergeCell ref="B10:B13"/>
    <mergeCell ref="C10:C11"/>
    <mergeCell ref="D10:D11"/>
    <mergeCell ref="D43:D46"/>
    <mergeCell ref="C47:C49"/>
    <mergeCell ref="D47:D50"/>
    <mergeCell ref="H17:H50"/>
    <mergeCell ref="I17:I50"/>
    <mergeCell ref="C18:C20"/>
    <mergeCell ref="D18:D20"/>
    <mergeCell ref="V5:V8"/>
    <mergeCell ref="W5:W8"/>
    <mergeCell ref="X5:X8"/>
    <mergeCell ref="Y5:Y8"/>
    <mergeCell ref="A3:Y4"/>
    <mergeCell ref="A1:Y2"/>
    <mergeCell ref="V10:V13"/>
    <mergeCell ref="V14:V16"/>
    <mergeCell ref="V17:V50"/>
    <mergeCell ref="V51:V56"/>
    <mergeCell ref="V57:V74"/>
    <mergeCell ref="V75:V78"/>
    <mergeCell ref="V79:V84"/>
    <mergeCell ref="V85:V96"/>
    <mergeCell ref="V97:V104"/>
    <mergeCell ref="V105:V118"/>
    <mergeCell ref="D37:D40"/>
    <mergeCell ref="C41:C42"/>
    <mergeCell ref="A5:U5"/>
    <mergeCell ref="A6:A8"/>
    <mergeCell ref="B6:B8"/>
    <mergeCell ref="C6:D6"/>
    <mergeCell ref="E6:E8"/>
    <mergeCell ref="F6:F8"/>
    <mergeCell ref="G6:L6"/>
    <mergeCell ref="S7:S8"/>
    <mergeCell ref="T7:T8"/>
    <mergeCell ref="U7:U8"/>
    <mergeCell ref="S6:U6"/>
    <mergeCell ref="C7:C8"/>
    <mergeCell ref="D7:D8"/>
    <mergeCell ref="G7:G8"/>
    <mergeCell ref="V119:V122"/>
    <mergeCell ref="V123:V126"/>
    <mergeCell ref="V127:V131"/>
    <mergeCell ref="V132:V151"/>
    <mergeCell ref="V152:V170"/>
    <mergeCell ref="V171:V178"/>
    <mergeCell ref="V179:V189"/>
    <mergeCell ref="V190:V197"/>
    <mergeCell ref="V198:V209"/>
    <mergeCell ref="V210:V217"/>
    <mergeCell ref="V218:V226"/>
    <mergeCell ref="V227:V234"/>
    <mergeCell ref="V235:V248"/>
    <mergeCell ref="V249:V260"/>
    <mergeCell ref="V261:V267"/>
    <mergeCell ref="V268:V273"/>
    <mergeCell ref="V274:V278"/>
    <mergeCell ref="V279:V291"/>
    <mergeCell ref="V292:V301"/>
    <mergeCell ref="V302:V312"/>
    <mergeCell ref="V313:V317"/>
    <mergeCell ref="V318:V319"/>
    <mergeCell ref="V320:V323"/>
    <mergeCell ref="V324:V339"/>
    <mergeCell ref="V340:V345"/>
    <mergeCell ref="V346:V353"/>
    <mergeCell ref="V354:V364"/>
    <mergeCell ref="V365:V380"/>
    <mergeCell ref="V381:V392"/>
    <mergeCell ref="V393:V396"/>
    <mergeCell ref="V398:V399"/>
    <mergeCell ref="V400:V406"/>
    <mergeCell ref="V407:V418"/>
    <mergeCell ref="V419:V422"/>
    <mergeCell ref="V423:V430"/>
    <mergeCell ref="V431:V432"/>
    <mergeCell ref="V433:V457"/>
    <mergeCell ref="V458:V484"/>
    <mergeCell ref="V485:V509"/>
    <mergeCell ref="V510:V537"/>
    <mergeCell ref="V538:V539"/>
    <mergeCell ref="V540:V548"/>
    <mergeCell ref="V549:V557"/>
    <mergeCell ref="V558:V568"/>
    <mergeCell ref="V569:V584"/>
    <mergeCell ref="V585:V590"/>
    <mergeCell ref="V591:V603"/>
    <mergeCell ref="V604:V609"/>
    <mergeCell ref="V610:V611"/>
    <mergeCell ref="V612:V613"/>
    <mergeCell ref="V614:V619"/>
    <mergeCell ref="V620:V622"/>
    <mergeCell ref="V623:V624"/>
    <mergeCell ref="V625:V627"/>
    <mergeCell ref="V628:V636"/>
    <mergeCell ref="V637:V653"/>
    <mergeCell ref="V654:V664"/>
    <mergeCell ref="V665:V678"/>
    <mergeCell ref="V679:V683"/>
    <mergeCell ref="V684:V689"/>
    <mergeCell ref="V690:V696"/>
    <mergeCell ref="V697:V717"/>
    <mergeCell ref="V718:V764"/>
    <mergeCell ref="V765:V767"/>
    <mergeCell ref="V768:V769"/>
    <mergeCell ref="V770:V779"/>
    <mergeCell ref="V780:V806"/>
    <mergeCell ref="V807:V811"/>
    <mergeCell ref="V812:V815"/>
    <mergeCell ref="V816:V818"/>
    <mergeCell ref="V819:V822"/>
    <mergeCell ref="V823:V825"/>
    <mergeCell ref="V826:V828"/>
    <mergeCell ref="V829:V835"/>
    <mergeCell ref="V836:V838"/>
    <mergeCell ref="V839:V843"/>
    <mergeCell ref="V844:V849"/>
    <mergeCell ref="V850:V861"/>
    <mergeCell ref="V862:V868"/>
    <mergeCell ref="V869:V876"/>
    <mergeCell ref="V877:V891"/>
    <mergeCell ref="V892:V905"/>
    <mergeCell ref="V906:V910"/>
    <mergeCell ref="V911:V931"/>
    <mergeCell ref="V932:V936"/>
    <mergeCell ref="V937:V950"/>
    <mergeCell ref="V951:V953"/>
    <mergeCell ref="V954:V961"/>
    <mergeCell ref="V962:V970"/>
    <mergeCell ref="V971:V972"/>
    <mergeCell ref="V973:V987"/>
    <mergeCell ref="V988:V1000"/>
    <mergeCell ref="V1001:V1002"/>
    <mergeCell ref="V1003:V1014"/>
    <mergeCell ref="V1015:V1021"/>
    <mergeCell ref="V1022:V1033"/>
    <mergeCell ref="V1034:V1052"/>
    <mergeCell ref="V1053:V1064"/>
    <mergeCell ref="V1065:V1078"/>
    <mergeCell ref="V1079:V1082"/>
    <mergeCell ref="V1083:V1093"/>
    <mergeCell ref="W10:W13"/>
    <mergeCell ref="W14:W16"/>
    <mergeCell ref="W17:W50"/>
    <mergeCell ref="W51:W56"/>
    <mergeCell ref="W57:W74"/>
    <mergeCell ref="W75:W78"/>
    <mergeCell ref="W79:W84"/>
    <mergeCell ref="W85:W96"/>
    <mergeCell ref="W97:W104"/>
    <mergeCell ref="W105:W118"/>
    <mergeCell ref="W119:W122"/>
    <mergeCell ref="W123:W126"/>
    <mergeCell ref="W127:W131"/>
    <mergeCell ref="W132:W151"/>
    <mergeCell ref="W152:W170"/>
    <mergeCell ref="W171:W178"/>
    <mergeCell ref="W179:W189"/>
    <mergeCell ref="W190:W197"/>
    <mergeCell ref="W198:W209"/>
    <mergeCell ref="W210:W217"/>
    <mergeCell ref="W218:W226"/>
    <mergeCell ref="W227:W234"/>
    <mergeCell ref="W235:W248"/>
    <mergeCell ref="W249:W260"/>
    <mergeCell ref="W261:W267"/>
    <mergeCell ref="W268:W273"/>
    <mergeCell ref="W274:W278"/>
    <mergeCell ref="W279:W291"/>
    <mergeCell ref="W292:W301"/>
    <mergeCell ref="W302:W312"/>
    <mergeCell ref="W313:W317"/>
    <mergeCell ref="W318:W319"/>
    <mergeCell ref="W320:W323"/>
    <mergeCell ref="W324:W339"/>
    <mergeCell ref="W340:W345"/>
    <mergeCell ref="W346:W353"/>
    <mergeCell ref="W354:W364"/>
    <mergeCell ref="W365:W380"/>
    <mergeCell ref="W381:W392"/>
    <mergeCell ref="W393:W396"/>
    <mergeCell ref="W398:W399"/>
    <mergeCell ref="W400:W406"/>
    <mergeCell ref="W407:W418"/>
    <mergeCell ref="W419:W422"/>
    <mergeCell ref="W423:W430"/>
    <mergeCell ref="W431:W432"/>
    <mergeCell ref="W433:W457"/>
    <mergeCell ref="W458:W484"/>
    <mergeCell ref="W485:W509"/>
    <mergeCell ref="W510:W537"/>
    <mergeCell ref="W538:W539"/>
    <mergeCell ref="W540:W548"/>
    <mergeCell ref="W549:W557"/>
    <mergeCell ref="W558:W568"/>
    <mergeCell ref="W569:W584"/>
    <mergeCell ref="W585:W590"/>
    <mergeCell ref="W591:W603"/>
    <mergeCell ref="W604:W609"/>
    <mergeCell ref="W610:W611"/>
    <mergeCell ref="W612:W613"/>
    <mergeCell ref="W614:W619"/>
    <mergeCell ref="W620:W622"/>
    <mergeCell ref="W623:W624"/>
    <mergeCell ref="W625:W627"/>
    <mergeCell ref="W628:W636"/>
    <mergeCell ref="W637:W653"/>
    <mergeCell ref="W654:W664"/>
    <mergeCell ref="W665:W678"/>
    <mergeCell ref="W679:W683"/>
    <mergeCell ref="W684:W689"/>
    <mergeCell ref="W690:W696"/>
    <mergeCell ref="W697:W717"/>
    <mergeCell ref="W718:W764"/>
    <mergeCell ref="W765:W767"/>
    <mergeCell ref="W768:W769"/>
    <mergeCell ref="W770:W779"/>
    <mergeCell ref="W780:W806"/>
    <mergeCell ref="W807:W811"/>
    <mergeCell ref="W812:W815"/>
    <mergeCell ref="W816:W818"/>
    <mergeCell ref="W819:W822"/>
    <mergeCell ref="W823:W825"/>
    <mergeCell ref="W826:W828"/>
    <mergeCell ref="W829:W835"/>
    <mergeCell ref="W836:W838"/>
    <mergeCell ref="W839:W843"/>
    <mergeCell ref="W844:W849"/>
    <mergeCell ref="W850:W861"/>
    <mergeCell ref="W862:W868"/>
    <mergeCell ref="W869:W876"/>
    <mergeCell ref="W877:W891"/>
    <mergeCell ref="W892:W905"/>
    <mergeCell ref="W906:W910"/>
    <mergeCell ref="W911:W931"/>
    <mergeCell ref="W932:W936"/>
    <mergeCell ref="W937:W950"/>
    <mergeCell ref="W951:W953"/>
    <mergeCell ref="W954:W961"/>
    <mergeCell ref="W962:W970"/>
    <mergeCell ref="W971:W972"/>
    <mergeCell ref="W973:W987"/>
    <mergeCell ref="W988:W1000"/>
    <mergeCell ref="W1001:W1002"/>
    <mergeCell ref="W1003:W1014"/>
    <mergeCell ref="W1015:W1021"/>
    <mergeCell ref="W1022:W1033"/>
    <mergeCell ref="W1034:W1052"/>
    <mergeCell ref="W1053:W1064"/>
    <mergeCell ref="W1065:W1078"/>
    <mergeCell ref="W1079:W1082"/>
    <mergeCell ref="W1083:W1093"/>
    <mergeCell ref="X10:X13"/>
    <mergeCell ref="X14:X16"/>
    <mergeCell ref="X17:X50"/>
    <mergeCell ref="X51:X56"/>
    <mergeCell ref="X57:X74"/>
    <mergeCell ref="X75:X78"/>
    <mergeCell ref="X79:X84"/>
    <mergeCell ref="X85:X96"/>
    <mergeCell ref="X97:X104"/>
    <mergeCell ref="X105:X118"/>
    <mergeCell ref="X119:X122"/>
    <mergeCell ref="X123:X126"/>
    <mergeCell ref="X127:X131"/>
    <mergeCell ref="X132:X151"/>
    <mergeCell ref="X152:X170"/>
    <mergeCell ref="X171:X178"/>
    <mergeCell ref="X179:X189"/>
    <mergeCell ref="X190:X197"/>
    <mergeCell ref="X198:X209"/>
    <mergeCell ref="X210:X217"/>
    <mergeCell ref="X218:X226"/>
    <mergeCell ref="X227:X234"/>
    <mergeCell ref="X235:X248"/>
    <mergeCell ref="X249:X260"/>
    <mergeCell ref="X261:X267"/>
    <mergeCell ref="X268:X273"/>
    <mergeCell ref="X274:X278"/>
    <mergeCell ref="X279:X291"/>
    <mergeCell ref="X292:X301"/>
    <mergeCell ref="X302:X312"/>
    <mergeCell ref="X313:X317"/>
    <mergeCell ref="X318:X319"/>
    <mergeCell ref="X320:X323"/>
    <mergeCell ref="X324:X339"/>
    <mergeCell ref="X340:X345"/>
    <mergeCell ref="X346:X353"/>
    <mergeCell ref="X354:X364"/>
    <mergeCell ref="X365:X380"/>
    <mergeCell ref="X381:X392"/>
    <mergeCell ref="X393:X396"/>
    <mergeCell ref="X398:X399"/>
    <mergeCell ref="X400:X406"/>
    <mergeCell ref="X407:X418"/>
    <mergeCell ref="X419:X422"/>
    <mergeCell ref="X423:X430"/>
    <mergeCell ref="X431:X432"/>
    <mergeCell ref="X433:X457"/>
    <mergeCell ref="X458:X484"/>
    <mergeCell ref="X485:X509"/>
    <mergeCell ref="X510:X537"/>
    <mergeCell ref="X538:X539"/>
    <mergeCell ref="X540:X548"/>
    <mergeCell ref="X549:X557"/>
    <mergeCell ref="X558:X568"/>
    <mergeCell ref="X569:X584"/>
    <mergeCell ref="X585:X590"/>
    <mergeCell ref="X591:X603"/>
    <mergeCell ref="X604:X609"/>
    <mergeCell ref="X610:X611"/>
    <mergeCell ref="X612:X613"/>
    <mergeCell ref="X614:X619"/>
    <mergeCell ref="X620:X622"/>
    <mergeCell ref="X623:X624"/>
    <mergeCell ref="X625:X627"/>
    <mergeCell ref="X628:X636"/>
    <mergeCell ref="X637:X653"/>
    <mergeCell ref="X654:X664"/>
    <mergeCell ref="X665:X678"/>
    <mergeCell ref="X679:X683"/>
    <mergeCell ref="X684:X689"/>
    <mergeCell ref="X690:X696"/>
    <mergeCell ref="X697:X717"/>
    <mergeCell ref="X718:X764"/>
    <mergeCell ref="X765:X767"/>
    <mergeCell ref="X768:X769"/>
    <mergeCell ref="X770:X779"/>
    <mergeCell ref="X780:X806"/>
    <mergeCell ref="X807:X811"/>
    <mergeCell ref="X812:X815"/>
    <mergeCell ref="X816:X818"/>
    <mergeCell ref="X819:X822"/>
    <mergeCell ref="X823:X825"/>
    <mergeCell ref="X826:X828"/>
    <mergeCell ref="X829:X835"/>
    <mergeCell ref="X836:X838"/>
    <mergeCell ref="X839:X843"/>
    <mergeCell ref="X844:X849"/>
    <mergeCell ref="X850:X861"/>
    <mergeCell ref="X862:X868"/>
    <mergeCell ref="X869:X876"/>
    <mergeCell ref="X877:X891"/>
    <mergeCell ref="X892:X905"/>
    <mergeCell ref="X906:X910"/>
    <mergeCell ref="X911:X931"/>
    <mergeCell ref="X932:X936"/>
    <mergeCell ref="X937:X950"/>
    <mergeCell ref="X951:X953"/>
    <mergeCell ref="X954:X961"/>
    <mergeCell ref="X962:X970"/>
    <mergeCell ref="X971:X972"/>
    <mergeCell ref="X973:X987"/>
    <mergeCell ref="X988:X1000"/>
    <mergeCell ref="X1001:X1002"/>
    <mergeCell ref="X1003:X1014"/>
    <mergeCell ref="X1015:X1021"/>
    <mergeCell ref="X1022:X1033"/>
    <mergeCell ref="X1034:X1052"/>
    <mergeCell ref="X1053:X1064"/>
    <mergeCell ref="X1065:X1078"/>
    <mergeCell ref="X1079:X1082"/>
    <mergeCell ref="X1083:X1093"/>
    <mergeCell ref="Y10:Y13"/>
    <mergeCell ref="Y14:Y16"/>
    <mergeCell ref="Y17:Y50"/>
    <mergeCell ref="Y51:Y56"/>
    <mergeCell ref="Y57:Y74"/>
    <mergeCell ref="Y75:Y78"/>
    <mergeCell ref="Y79:Y84"/>
    <mergeCell ref="Y85:Y96"/>
    <mergeCell ref="Y97:Y104"/>
    <mergeCell ref="Y105:Y118"/>
    <mergeCell ref="Y119:Y122"/>
    <mergeCell ref="Y123:Y126"/>
    <mergeCell ref="Y127:Y131"/>
    <mergeCell ref="Y132:Y151"/>
    <mergeCell ref="Y152:Y170"/>
    <mergeCell ref="Y171:Y178"/>
    <mergeCell ref="Y179:Y189"/>
    <mergeCell ref="Y190:Y197"/>
    <mergeCell ref="Y198:Y209"/>
    <mergeCell ref="Y210:Y217"/>
    <mergeCell ref="Y218:Y226"/>
    <mergeCell ref="Y227:Y234"/>
    <mergeCell ref="Y235:Y248"/>
    <mergeCell ref="Y249:Y260"/>
    <mergeCell ref="Y261:Y267"/>
    <mergeCell ref="Y268:Y273"/>
    <mergeCell ref="Y274:Y278"/>
    <mergeCell ref="Y279:Y291"/>
    <mergeCell ref="Y292:Y301"/>
    <mergeCell ref="Y302:Y312"/>
    <mergeCell ref="Y313:Y317"/>
    <mergeCell ref="Y318:Y319"/>
    <mergeCell ref="Y320:Y323"/>
    <mergeCell ref="Y324:Y339"/>
    <mergeCell ref="Y340:Y345"/>
    <mergeCell ref="Y346:Y353"/>
    <mergeCell ref="Y354:Y364"/>
    <mergeCell ref="Y365:Y380"/>
    <mergeCell ref="Y381:Y392"/>
    <mergeCell ref="Y393:Y396"/>
    <mergeCell ref="Y398:Y399"/>
    <mergeCell ref="Y400:Y406"/>
    <mergeCell ref="Y407:Y418"/>
    <mergeCell ref="Y419:Y422"/>
    <mergeCell ref="Y423:Y430"/>
    <mergeCell ref="Y431:Y432"/>
    <mergeCell ref="Y433:Y457"/>
    <mergeCell ref="Y458:Y484"/>
    <mergeCell ref="Y485:Y509"/>
    <mergeCell ref="Y510:Y537"/>
    <mergeCell ref="Y538:Y539"/>
    <mergeCell ref="Y540:Y548"/>
    <mergeCell ref="Y549:Y557"/>
    <mergeCell ref="Y558:Y568"/>
    <mergeCell ref="Y569:Y584"/>
    <mergeCell ref="Y585:Y590"/>
    <mergeCell ref="Y591:Y603"/>
    <mergeCell ref="Y604:Y609"/>
    <mergeCell ref="Y610:Y611"/>
    <mergeCell ref="Y612:Y613"/>
    <mergeCell ref="Y614:Y619"/>
    <mergeCell ref="Y620:Y622"/>
    <mergeCell ref="Y623:Y624"/>
    <mergeCell ref="Y625:Y627"/>
    <mergeCell ref="Y628:Y636"/>
    <mergeCell ref="Y637:Y653"/>
    <mergeCell ref="Y654:Y664"/>
    <mergeCell ref="Y665:Y678"/>
    <mergeCell ref="Y679:Y683"/>
    <mergeCell ref="Y684:Y689"/>
    <mergeCell ref="Y690:Y696"/>
    <mergeCell ref="Y697:Y717"/>
    <mergeCell ref="Y718:Y764"/>
    <mergeCell ref="Y765:Y767"/>
    <mergeCell ref="Y768:Y769"/>
    <mergeCell ref="Y770:Y779"/>
    <mergeCell ref="Y780:Y806"/>
    <mergeCell ref="Y807:Y811"/>
    <mergeCell ref="Y812:Y815"/>
    <mergeCell ref="Y951:Y953"/>
    <mergeCell ref="Y954:Y961"/>
    <mergeCell ref="Y962:Y970"/>
    <mergeCell ref="Y971:Y972"/>
    <mergeCell ref="Y973:Y987"/>
    <mergeCell ref="Y988:Y1000"/>
    <mergeCell ref="Y1001:Y1002"/>
    <mergeCell ref="Y1003:Y1014"/>
    <mergeCell ref="Y1015:Y1021"/>
    <mergeCell ref="Y1022:Y1033"/>
    <mergeCell ref="Y1034:Y1052"/>
    <mergeCell ref="Y1053:Y1064"/>
    <mergeCell ref="Y1065:Y1078"/>
    <mergeCell ref="Y1079:Y1082"/>
    <mergeCell ref="Y1083:Y1093"/>
    <mergeCell ref="Y816:Y818"/>
    <mergeCell ref="Y819:Y822"/>
    <mergeCell ref="Y823:Y825"/>
    <mergeCell ref="Y826:Y828"/>
    <mergeCell ref="Y829:Y835"/>
    <mergeCell ref="Y836:Y838"/>
    <mergeCell ref="Y839:Y843"/>
    <mergeCell ref="Y844:Y849"/>
    <mergeCell ref="Y850:Y861"/>
    <mergeCell ref="Y862:Y868"/>
    <mergeCell ref="Y869:Y876"/>
    <mergeCell ref="Y877:Y891"/>
    <mergeCell ref="Y892:Y905"/>
    <mergeCell ref="Y906:Y910"/>
    <mergeCell ref="Y911:Y931"/>
    <mergeCell ref="Y932:Y936"/>
    <mergeCell ref="Y937:Y950"/>
  </mergeCells>
  <printOptions horizontalCentered="1"/>
  <pageMargins left="0.39370078740157483" right="0.39370078740157483" top="0.39370078740157483" bottom="0.39370078740157483" header="0.19685039370078741" footer="0.19685039370078741"/>
  <pageSetup paperSize="9" scale="50" fitToHeight="0" orientation="landscape"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ТТ\[2.1.000 УГОДТ ТЦКП №2_Освидетельствование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ТТ\[2.1.000 УГОДТ ТЦКП №2_Освидетельствование ТТ.xlsx]Разработчик'!#REF!</xm:f>
          </x14:formula1>
          <xm:sqref>F10:F1095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420"/>
  <sheetViews>
    <sheetView zoomScale="90" zoomScaleNormal="90" workbookViewId="0">
      <pane ySplit="9" topLeftCell="A411" activePane="bottomLeft" state="frozenSplit"/>
      <selection activeCell="F27" sqref="F27"/>
      <selection pane="bottomLeft" activeCell="V419" sqref="V419:W419"/>
    </sheetView>
  </sheetViews>
  <sheetFormatPr defaultColWidth="9" defaultRowHeight="15" x14ac:dyDescent="0.25"/>
  <cols>
    <col min="1" max="1" width="5.7109375" style="1" customWidth="1"/>
    <col min="2" max="2" width="9.85546875" style="1" customWidth="1"/>
    <col min="3" max="3" width="31.42578125" style="1" customWidth="1"/>
    <col min="4" max="4" width="17" style="1" customWidth="1"/>
    <col min="5" max="5" width="11.28515625" style="1" customWidth="1"/>
    <col min="6" max="13" width="7" style="1" customWidth="1"/>
    <col min="14" max="14" width="11.42578125" style="1" customWidth="1"/>
    <col min="15" max="15" width="10.28515625" style="1" customWidth="1"/>
    <col min="16" max="16" width="7.5703125" style="1" customWidth="1"/>
    <col min="17" max="17" width="8.7109375" style="1" customWidth="1"/>
    <col min="18" max="18" width="7.5703125" style="1" customWidth="1"/>
    <col min="19" max="19" width="13" style="1" customWidth="1"/>
    <col min="20" max="20" width="10.28515625" style="1" customWidth="1"/>
    <col min="21" max="21" width="9.5703125" style="1" customWidth="1"/>
    <col min="22" max="22" width="15.140625" style="1" customWidth="1"/>
    <col min="23" max="23" width="14.140625" style="1" customWidth="1"/>
    <col min="24" max="24" width="12.85546875" style="1" customWidth="1"/>
    <col min="25" max="25" width="11.28515625" style="1" customWidth="1"/>
    <col min="26" max="16384" width="9" style="1"/>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334" t="s">
        <v>1439</v>
      </c>
      <c r="B3" s="334"/>
      <c r="C3" s="334"/>
      <c r="D3" s="334"/>
      <c r="E3" s="334"/>
      <c r="F3" s="334"/>
      <c r="G3" s="334"/>
      <c r="H3" s="334"/>
      <c r="I3" s="334"/>
      <c r="J3" s="334"/>
      <c r="K3" s="334"/>
      <c r="L3" s="334"/>
      <c r="M3" s="334"/>
      <c r="N3" s="334"/>
      <c r="O3" s="334"/>
      <c r="P3" s="334"/>
      <c r="Q3" s="334"/>
      <c r="R3" s="334"/>
      <c r="S3" s="334"/>
      <c r="T3" s="334"/>
      <c r="U3" s="334"/>
      <c r="V3" s="334"/>
      <c r="W3" s="334"/>
      <c r="X3" s="334"/>
      <c r="Y3" s="334"/>
    </row>
    <row r="4" spans="1:25" ht="15" customHeight="1" x14ac:dyDescent="0.25">
      <c r="A4" s="334"/>
      <c r="B4" s="334"/>
      <c r="C4" s="334"/>
      <c r="D4" s="334"/>
      <c r="E4" s="334"/>
      <c r="F4" s="334"/>
      <c r="G4" s="334"/>
      <c r="H4" s="334"/>
      <c r="I4" s="334"/>
      <c r="J4" s="334"/>
      <c r="K4" s="334"/>
      <c r="L4" s="334"/>
      <c r="M4" s="334"/>
      <c r="N4" s="334"/>
      <c r="O4" s="334"/>
      <c r="P4" s="334"/>
      <c r="Q4" s="334"/>
      <c r="R4" s="334"/>
      <c r="S4" s="334"/>
      <c r="T4" s="334"/>
      <c r="U4" s="334"/>
      <c r="V4" s="334"/>
      <c r="W4" s="334"/>
      <c r="X4" s="334"/>
      <c r="Y4" s="334"/>
    </row>
    <row r="5" spans="1:25" ht="16.350000000000001" customHeight="1" x14ac:dyDescent="0.25">
      <c r="A5" s="350" t="s">
        <v>2</v>
      </c>
      <c r="B5" s="350"/>
      <c r="C5" s="350"/>
      <c r="D5" s="350"/>
      <c r="E5" s="350"/>
      <c r="F5" s="350"/>
      <c r="G5" s="350"/>
      <c r="H5" s="350"/>
      <c r="I5" s="350"/>
      <c r="J5" s="350"/>
      <c r="K5" s="350"/>
      <c r="L5" s="350"/>
      <c r="M5" s="350"/>
      <c r="N5" s="350"/>
      <c r="O5" s="350"/>
      <c r="P5" s="350"/>
      <c r="Q5" s="350"/>
      <c r="R5" s="350"/>
      <c r="S5" s="350"/>
      <c r="T5" s="350"/>
      <c r="U5" s="350"/>
      <c r="V5" s="343" t="s">
        <v>7002</v>
      </c>
      <c r="W5" s="344" t="s">
        <v>6101</v>
      </c>
      <c r="X5" s="344" t="s">
        <v>6102</v>
      </c>
      <c r="Y5" s="333" t="s">
        <v>7001</v>
      </c>
    </row>
    <row r="6" spans="1:25" s="2" customFormat="1" ht="39" customHeight="1" x14ac:dyDescent="0.2">
      <c r="A6" s="336" t="s">
        <v>3</v>
      </c>
      <c r="B6" s="336" t="s">
        <v>4</v>
      </c>
      <c r="C6" s="351" t="s">
        <v>5</v>
      </c>
      <c r="D6" s="351"/>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s="2" customFormat="1" ht="31.7" customHeight="1" x14ac:dyDescent="0.2">
      <c r="A7" s="336"/>
      <c r="B7" s="336"/>
      <c r="C7" s="351" t="s">
        <v>15</v>
      </c>
      <c r="D7" s="351"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s="2" customFormat="1" ht="82.9" customHeight="1" x14ac:dyDescent="0.2">
      <c r="A8" s="336"/>
      <c r="B8" s="336"/>
      <c r="C8" s="351"/>
      <c r="D8" s="351"/>
      <c r="E8" s="349"/>
      <c r="F8" s="340"/>
      <c r="G8" s="340"/>
      <c r="H8" s="60" t="s">
        <v>25</v>
      </c>
      <c r="I8" s="60" t="s">
        <v>26</v>
      </c>
      <c r="J8" s="61" t="s">
        <v>27</v>
      </c>
      <c r="K8" s="61" t="s">
        <v>28</v>
      </c>
      <c r="L8" s="61" t="s">
        <v>29</v>
      </c>
      <c r="M8" s="336"/>
      <c r="N8" s="341"/>
      <c r="O8" s="341"/>
      <c r="P8" s="336"/>
      <c r="Q8" s="336"/>
      <c r="R8" s="340"/>
      <c r="S8" s="336"/>
      <c r="T8" s="336"/>
      <c r="U8" s="336"/>
      <c r="V8" s="343"/>
      <c r="W8" s="344"/>
      <c r="X8" s="344"/>
      <c r="Y8" s="333"/>
    </row>
    <row r="9" spans="1:25" ht="15" customHeight="1" x14ac:dyDescent="0.25">
      <c r="A9" s="14"/>
      <c r="B9" s="14"/>
      <c r="C9" s="56"/>
      <c r="D9" s="56"/>
      <c r="E9" s="55"/>
      <c r="F9" s="15"/>
      <c r="G9" s="15"/>
      <c r="H9" s="15"/>
      <c r="I9" s="15"/>
      <c r="J9" s="14"/>
      <c r="K9" s="14"/>
      <c r="L9" s="14"/>
      <c r="M9" s="14"/>
      <c r="N9" s="14"/>
      <c r="O9" s="14"/>
      <c r="P9" s="14"/>
      <c r="Q9" s="14"/>
      <c r="R9" s="15"/>
      <c r="S9" s="14"/>
      <c r="T9" s="14"/>
      <c r="U9" s="14"/>
      <c r="V9" s="58"/>
      <c r="W9" s="58"/>
      <c r="X9" s="58"/>
      <c r="Y9" s="58"/>
    </row>
    <row r="10" spans="1:25" s="2" customFormat="1" ht="30.2" customHeight="1" x14ac:dyDescent="0.2">
      <c r="A10" s="348">
        <v>1</v>
      </c>
      <c r="B10" s="348" t="s">
        <v>1440</v>
      </c>
      <c r="C10" s="412" t="s">
        <v>1441</v>
      </c>
      <c r="D10" s="412" t="s">
        <v>1442</v>
      </c>
      <c r="E10" s="415" t="s">
        <v>1443</v>
      </c>
      <c r="F10" s="113" t="s">
        <v>561</v>
      </c>
      <c r="G10" s="348">
        <v>1.5</v>
      </c>
      <c r="H10" s="415" t="s">
        <v>1444</v>
      </c>
      <c r="I10" s="415" t="s">
        <v>1445</v>
      </c>
      <c r="J10" s="115">
        <v>17.329999999999998</v>
      </c>
      <c r="K10" s="115">
        <v>48.3</v>
      </c>
      <c r="L10" s="116">
        <v>3.68</v>
      </c>
      <c r="M10" s="116">
        <v>2015</v>
      </c>
      <c r="N10" s="16">
        <v>2021</v>
      </c>
      <c r="O10" s="16">
        <v>2025</v>
      </c>
      <c r="P10" s="72" t="s">
        <v>1446</v>
      </c>
      <c r="Q10" s="113" t="s">
        <v>1447</v>
      </c>
      <c r="R10" s="17">
        <f t="shared" ref="R10:R73" si="0">IF(M10="","",M10+P10)</f>
        <v>2030</v>
      </c>
      <c r="S10" s="16" t="s">
        <v>63</v>
      </c>
      <c r="T10" s="16"/>
      <c r="U10" s="17">
        <f t="shared" ref="U10:U73" si="1">IFERROR(IF(S10="",R10,S10+T10),R10)</f>
        <v>2030</v>
      </c>
      <c r="V10" s="348">
        <v>143</v>
      </c>
      <c r="W10" s="348">
        <v>281</v>
      </c>
      <c r="X10" s="348">
        <v>424</v>
      </c>
      <c r="Y10" s="348" t="s">
        <v>7003</v>
      </c>
    </row>
    <row r="11" spans="1:25" s="2" customFormat="1" ht="30.2" customHeight="1" x14ac:dyDescent="0.2">
      <c r="A11" s="348"/>
      <c r="B11" s="348"/>
      <c r="C11" s="412"/>
      <c r="D11" s="412"/>
      <c r="E11" s="415"/>
      <c r="F11" s="113" t="s">
        <v>561</v>
      </c>
      <c r="G11" s="348"/>
      <c r="H11" s="415"/>
      <c r="I11" s="415"/>
      <c r="J11" s="138">
        <v>0.08</v>
      </c>
      <c r="K11" s="115">
        <v>33.4</v>
      </c>
      <c r="L11" s="116">
        <v>4.55</v>
      </c>
      <c r="M11" s="116">
        <v>2015</v>
      </c>
      <c r="N11" s="16">
        <v>2021</v>
      </c>
      <c r="O11" s="16">
        <v>2025</v>
      </c>
      <c r="P11" s="72" t="s">
        <v>1446</v>
      </c>
      <c r="Q11" s="113" t="s">
        <v>1448</v>
      </c>
      <c r="R11" s="17">
        <f t="shared" si="0"/>
        <v>2030</v>
      </c>
      <c r="S11" s="16" t="s">
        <v>63</v>
      </c>
      <c r="T11" s="16"/>
      <c r="U11" s="17">
        <f t="shared" si="1"/>
        <v>2030</v>
      </c>
      <c r="V11" s="348"/>
      <c r="W11" s="348"/>
      <c r="X11" s="348"/>
      <c r="Y11" s="348"/>
    </row>
    <row r="12" spans="1:25" s="2" customFormat="1" ht="30.2" customHeight="1" x14ac:dyDescent="0.2">
      <c r="A12" s="348"/>
      <c r="B12" s="348"/>
      <c r="C12" s="412"/>
      <c r="D12" s="412" t="s">
        <v>1449</v>
      </c>
      <c r="E12" s="415"/>
      <c r="F12" s="113" t="s">
        <v>561</v>
      </c>
      <c r="G12" s="348"/>
      <c r="H12" s="415"/>
      <c r="I12" s="415"/>
      <c r="J12" s="115">
        <v>5</v>
      </c>
      <c r="K12" s="115">
        <v>33.4</v>
      </c>
      <c r="L12" s="116">
        <v>4.55</v>
      </c>
      <c r="M12" s="116">
        <v>2015</v>
      </c>
      <c r="N12" s="16">
        <v>2021</v>
      </c>
      <c r="O12" s="16">
        <v>2025</v>
      </c>
      <c r="P12" s="72" t="s">
        <v>1446</v>
      </c>
      <c r="Q12" s="113" t="s">
        <v>1448</v>
      </c>
      <c r="R12" s="17">
        <f t="shared" si="0"/>
        <v>2030</v>
      </c>
      <c r="S12" s="16" t="s">
        <v>63</v>
      </c>
      <c r="T12" s="16"/>
      <c r="U12" s="17">
        <f t="shared" si="1"/>
        <v>2030</v>
      </c>
      <c r="V12" s="348"/>
      <c r="W12" s="348"/>
      <c r="X12" s="348"/>
      <c r="Y12" s="348"/>
    </row>
    <row r="13" spans="1:25" s="2" customFormat="1" ht="30.2" customHeight="1" x14ac:dyDescent="0.2">
      <c r="A13" s="348"/>
      <c r="B13" s="348"/>
      <c r="C13" s="412"/>
      <c r="D13" s="412"/>
      <c r="E13" s="415"/>
      <c r="F13" s="113" t="s">
        <v>561</v>
      </c>
      <c r="G13" s="348"/>
      <c r="H13" s="415"/>
      <c r="I13" s="415"/>
      <c r="J13" s="138">
        <v>0.24</v>
      </c>
      <c r="K13" s="115">
        <v>26.7</v>
      </c>
      <c r="L13" s="116">
        <v>2.87</v>
      </c>
      <c r="M13" s="116">
        <v>2015</v>
      </c>
      <c r="N13" s="16">
        <v>2021</v>
      </c>
      <c r="O13" s="16">
        <v>2025</v>
      </c>
      <c r="P13" s="72" t="s">
        <v>1446</v>
      </c>
      <c r="Q13" s="113" t="s">
        <v>1448</v>
      </c>
      <c r="R13" s="17">
        <f t="shared" si="0"/>
        <v>2030</v>
      </c>
      <c r="S13" s="16" t="s">
        <v>63</v>
      </c>
      <c r="T13" s="16"/>
      <c r="U13" s="17">
        <f t="shared" si="1"/>
        <v>2030</v>
      </c>
      <c r="V13" s="348"/>
      <c r="W13" s="348"/>
      <c r="X13" s="348"/>
      <c r="Y13" s="348"/>
    </row>
    <row r="14" spans="1:25" s="2" customFormat="1" ht="30.2" customHeight="1" x14ac:dyDescent="0.2">
      <c r="A14" s="348"/>
      <c r="B14" s="348"/>
      <c r="C14" s="412"/>
      <c r="D14" s="412" t="s">
        <v>1450</v>
      </c>
      <c r="E14" s="415"/>
      <c r="F14" s="113" t="s">
        <v>561</v>
      </c>
      <c r="G14" s="348"/>
      <c r="H14" s="415"/>
      <c r="I14" s="415"/>
      <c r="J14" s="115">
        <v>51.1</v>
      </c>
      <c r="K14" s="115">
        <v>48.3</v>
      </c>
      <c r="L14" s="116">
        <v>3.68</v>
      </c>
      <c r="M14" s="116">
        <v>2015</v>
      </c>
      <c r="N14" s="16">
        <v>2021</v>
      </c>
      <c r="O14" s="16">
        <v>2025</v>
      </c>
      <c r="P14" s="72" t="s">
        <v>1446</v>
      </c>
      <c r="Q14" s="113" t="s">
        <v>1447</v>
      </c>
      <c r="R14" s="17">
        <f t="shared" si="0"/>
        <v>2030</v>
      </c>
      <c r="S14" s="16" t="s">
        <v>63</v>
      </c>
      <c r="T14" s="16"/>
      <c r="U14" s="17">
        <f t="shared" si="1"/>
        <v>2030</v>
      </c>
      <c r="V14" s="348"/>
      <c r="W14" s="348"/>
      <c r="X14" s="348"/>
      <c r="Y14" s="348"/>
    </row>
    <row r="15" spans="1:25" s="2" customFormat="1" ht="30.2" customHeight="1" x14ac:dyDescent="0.2">
      <c r="A15" s="348"/>
      <c r="B15" s="348"/>
      <c r="C15" s="412"/>
      <c r="D15" s="412"/>
      <c r="E15" s="415"/>
      <c r="F15" s="113" t="s">
        <v>561</v>
      </c>
      <c r="G15" s="348"/>
      <c r="H15" s="415"/>
      <c r="I15" s="415"/>
      <c r="J15" s="115">
        <v>0.11</v>
      </c>
      <c r="K15" s="115">
        <v>33.4</v>
      </c>
      <c r="L15" s="116">
        <v>4.55</v>
      </c>
      <c r="M15" s="116">
        <v>2015</v>
      </c>
      <c r="N15" s="16">
        <v>2021</v>
      </c>
      <c r="O15" s="16">
        <v>2025</v>
      </c>
      <c r="P15" s="72" t="s">
        <v>1446</v>
      </c>
      <c r="Q15" s="113" t="s">
        <v>1448</v>
      </c>
      <c r="R15" s="17">
        <f t="shared" si="0"/>
        <v>2030</v>
      </c>
      <c r="S15" s="16" t="s">
        <v>63</v>
      </c>
      <c r="T15" s="16"/>
      <c r="U15" s="17">
        <f t="shared" si="1"/>
        <v>2030</v>
      </c>
      <c r="V15" s="348"/>
      <c r="W15" s="348"/>
      <c r="X15" s="348"/>
      <c r="Y15" s="348"/>
    </row>
    <row r="16" spans="1:25" s="2" customFormat="1" ht="30.2" customHeight="1" x14ac:dyDescent="0.2">
      <c r="A16" s="348"/>
      <c r="B16" s="348"/>
      <c r="C16" s="412"/>
      <c r="D16" s="412" t="s">
        <v>1451</v>
      </c>
      <c r="E16" s="415"/>
      <c r="F16" s="113" t="s">
        <v>561</v>
      </c>
      <c r="G16" s="348"/>
      <c r="H16" s="415"/>
      <c r="I16" s="415"/>
      <c r="J16" s="115">
        <v>14.24</v>
      </c>
      <c r="K16" s="115">
        <v>33.4</v>
      </c>
      <c r="L16" s="116">
        <v>4.55</v>
      </c>
      <c r="M16" s="116">
        <v>2015</v>
      </c>
      <c r="N16" s="16">
        <v>2021</v>
      </c>
      <c r="O16" s="16">
        <v>2025</v>
      </c>
      <c r="P16" s="72" t="s">
        <v>1446</v>
      </c>
      <c r="Q16" s="113" t="s">
        <v>1448</v>
      </c>
      <c r="R16" s="17">
        <f t="shared" si="0"/>
        <v>2030</v>
      </c>
      <c r="S16" s="16" t="s">
        <v>63</v>
      </c>
      <c r="T16" s="16"/>
      <c r="U16" s="17">
        <f t="shared" si="1"/>
        <v>2030</v>
      </c>
      <c r="V16" s="348"/>
      <c r="W16" s="348"/>
      <c r="X16" s="348"/>
      <c r="Y16" s="348"/>
    </row>
    <row r="17" spans="1:25" s="2" customFormat="1" ht="30.2" customHeight="1" x14ac:dyDescent="0.2">
      <c r="A17" s="348"/>
      <c r="B17" s="348"/>
      <c r="C17" s="412"/>
      <c r="D17" s="412"/>
      <c r="E17" s="415"/>
      <c r="F17" s="113" t="s">
        <v>561</v>
      </c>
      <c r="G17" s="348"/>
      <c r="H17" s="415"/>
      <c r="I17" s="415"/>
      <c r="J17" s="115">
        <v>0.2</v>
      </c>
      <c r="K17" s="115">
        <v>26.7</v>
      </c>
      <c r="L17" s="116">
        <v>2.87</v>
      </c>
      <c r="M17" s="116">
        <v>2015</v>
      </c>
      <c r="N17" s="16">
        <v>2021</v>
      </c>
      <c r="O17" s="16">
        <v>2025</v>
      </c>
      <c r="P17" s="72" t="s">
        <v>1446</v>
      </c>
      <c r="Q17" s="113" t="s">
        <v>1448</v>
      </c>
      <c r="R17" s="17">
        <f t="shared" si="0"/>
        <v>2030</v>
      </c>
      <c r="S17" s="16" t="s">
        <v>63</v>
      </c>
      <c r="T17" s="16"/>
      <c r="U17" s="17">
        <f t="shared" si="1"/>
        <v>2030</v>
      </c>
      <c r="V17" s="348"/>
      <c r="W17" s="348"/>
      <c r="X17" s="348"/>
      <c r="Y17" s="348"/>
    </row>
    <row r="18" spans="1:25" s="2" customFormat="1" ht="30.2" customHeight="1" x14ac:dyDescent="0.2">
      <c r="A18" s="348"/>
      <c r="B18" s="348"/>
      <c r="C18" s="412"/>
      <c r="D18" s="412"/>
      <c r="E18" s="415"/>
      <c r="F18" s="113" t="s">
        <v>561</v>
      </c>
      <c r="G18" s="348"/>
      <c r="H18" s="415"/>
      <c r="I18" s="415"/>
      <c r="J18" s="115">
        <v>0.18</v>
      </c>
      <c r="K18" s="115">
        <v>21.3</v>
      </c>
      <c r="L18" s="116">
        <v>2.77</v>
      </c>
      <c r="M18" s="116">
        <v>2015</v>
      </c>
      <c r="N18" s="16">
        <v>2021</v>
      </c>
      <c r="O18" s="16">
        <v>2025</v>
      </c>
      <c r="P18" s="72" t="s">
        <v>1446</v>
      </c>
      <c r="Q18" s="113" t="s">
        <v>1448</v>
      </c>
      <c r="R18" s="17">
        <f t="shared" si="0"/>
        <v>2030</v>
      </c>
      <c r="S18" s="16" t="s">
        <v>63</v>
      </c>
      <c r="T18" s="16"/>
      <c r="U18" s="17">
        <f t="shared" si="1"/>
        <v>2030</v>
      </c>
      <c r="V18" s="348"/>
      <c r="W18" s="348"/>
      <c r="X18" s="348"/>
      <c r="Y18" s="348"/>
    </row>
    <row r="19" spans="1:25" s="2" customFormat="1" ht="30.2" customHeight="1" x14ac:dyDescent="0.2">
      <c r="A19" s="348"/>
      <c r="B19" s="348"/>
      <c r="C19" s="412"/>
      <c r="D19" s="412" t="s">
        <v>1452</v>
      </c>
      <c r="E19" s="415"/>
      <c r="F19" s="113" t="s">
        <v>561</v>
      </c>
      <c r="G19" s="348"/>
      <c r="H19" s="415"/>
      <c r="I19" s="415"/>
      <c r="J19" s="115">
        <v>38.78</v>
      </c>
      <c r="K19" s="115">
        <v>48.3</v>
      </c>
      <c r="L19" s="116">
        <v>3.68</v>
      </c>
      <c r="M19" s="116">
        <v>2015</v>
      </c>
      <c r="N19" s="16">
        <v>2021</v>
      </c>
      <c r="O19" s="16">
        <v>2025</v>
      </c>
      <c r="P19" s="72" t="s">
        <v>1446</v>
      </c>
      <c r="Q19" s="113" t="s">
        <v>1447</v>
      </c>
      <c r="R19" s="17">
        <f t="shared" si="0"/>
        <v>2030</v>
      </c>
      <c r="S19" s="16" t="s">
        <v>63</v>
      </c>
      <c r="T19" s="16"/>
      <c r="U19" s="17">
        <f t="shared" si="1"/>
        <v>2030</v>
      </c>
      <c r="V19" s="348"/>
      <c r="W19" s="348"/>
      <c r="X19" s="348"/>
      <c r="Y19" s="348"/>
    </row>
    <row r="20" spans="1:25" s="2" customFormat="1" ht="30.2" customHeight="1" x14ac:dyDescent="0.2">
      <c r="A20" s="348"/>
      <c r="B20" s="348"/>
      <c r="C20" s="412"/>
      <c r="D20" s="412"/>
      <c r="E20" s="415"/>
      <c r="F20" s="113" t="s">
        <v>561</v>
      </c>
      <c r="G20" s="348"/>
      <c r="H20" s="415"/>
      <c r="I20" s="415"/>
      <c r="J20" s="115">
        <v>0.36</v>
      </c>
      <c r="K20" s="115">
        <v>26.7</v>
      </c>
      <c r="L20" s="116">
        <v>2.87</v>
      </c>
      <c r="M20" s="116">
        <v>2015</v>
      </c>
      <c r="N20" s="16">
        <v>2021</v>
      </c>
      <c r="O20" s="16">
        <v>2025</v>
      </c>
      <c r="P20" s="72" t="s">
        <v>1446</v>
      </c>
      <c r="Q20" s="113" t="s">
        <v>1448</v>
      </c>
      <c r="R20" s="17">
        <f t="shared" si="0"/>
        <v>2030</v>
      </c>
      <c r="S20" s="16" t="s">
        <v>63</v>
      </c>
      <c r="T20" s="16"/>
      <c r="U20" s="17">
        <f t="shared" si="1"/>
        <v>2030</v>
      </c>
      <c r="V20" s="348"/>
      <c r="W20" s="348"/>
      <c r="X20" s="348"/>
      <c r="Y20" s="348"/>
    </row>
    <row r="21" spans="1:25" s="2" customFormat="1" ht="30.2" customHeight="1" x14ac:dyDescent="0.2">
      <c r="A21" s="348"/>
      <c r="B21" s="348"/>
      <c r="C21" s="412"/>
      <c r="D21" s="412" t="s">
        <v>1453</v>
      </c>
      <c r="E21" s="415"/>
      <c r="F21" s="113" t="s">
        <v>561</v>
      </c>
      <c r="G21" s="348"/>
      <c r="H21" s="415"/>
      <c r="I21" s="415"/>
      <c r="J21" s="115">
        <v>7.48</v>
      </c>
      <c r="K21" s="115">
        <v>48.3</v>
      </c>
      <c r="L21" s="116">
        <v>3.68</v>
      </c>
      <c r="M21" s="116">
        <v>2015</v>
      </c>
      <c r="N21" s="16">
        <v>2021</v>
      </c>
      <c r="O21" s="16">
        <v>2025</v>
      </c>
      <c r="P21" s="72" t="s">
        <v>1446</v>
      </c>
      <c r="Q21" s="113" t="s">
        <v>1447</v>
      </c>
      <c r="R21" s="17">
        <f t="shared" si="0"/>
        <v>2030</v>
      </c>
      <c r="S21" s="16" t="s">
        <v>63</v>
      </c>
      <c r="T21" s="16"/>
      <c r="U21" s="17">
        <f t="shared" si="1"/>
        <v>2030</v>
      </c>
      <c r="V21" s="348"/>
      <c r="W21" s="348"/>
      <c r="X21" s="348"/>
      <c r="Y21" s="348"/>
    </row>
    <row r="22" spans="1:25" s="2" customFormat="1" ht="30.2" customHeight="1" x14ac:dyDescent="0.2">
      <c r="A22" s="348"/>
      <c r="B22" s="348"/>
      <c r="C22" s="412"/>
      <c r="D22" s="412"/>
      <c r="E22" s="415"/>
      <c r="F22" s="113" t="s">
        <v>561</v>
      </c>
      <c r="G22" s="348"/>
      <c r="H22" s="415"/>
      <c r="I22" s="415"/>
      <c r="J22" s="115">
        <v>0.14000000000000001</v>
      </c>
      <c r="K22" s="115">
        <v>33.4</v>
      </c>
      <c r="L22" s="116">
        <v>4.55</v>
      </c>
      <c r="M22" s="116">
        <v>2015</v>
      </c>
      <c r="N22" s="16">
        <v>2021</v>
      </c>
      <c r="O22" s="16">
        <v>2025</v>
      </c>
      <c r="P22" s="72" t="s">
        <v>1446</v>
      </c>
      <c r="Q22" s="113" t="s">
        <v>1448</v>
      </c>
      <c r="R22" s="17">
        <f t="shared" si="0"/>
        <v>2030</v>
      </c>
      <c r="S22" s="16" t="s">
        <v>63</v>
      </c>
      <c r="T22" s="16"/>
      <c r="U22" s="17">
        <f t="shared" si="1"/>
        <v>2030</v>
      </c>
      <c r="V22" s="348"/>
      <c r="W22" s="348"/>
      <c r="X22" s="348"/>
      <c r="Y22" s="348"/>
    </row>
    <row r="23" spans="1:25" s="2" customFormat="1" ht="30.2" customHeight="1" x14ac:dyDescent="0.2">
      <c r="A23" s="348"/>
      <c r="B23" s="348"/>
      <c r="C23" s="412"/>
      <c r="D23" s="412" t="s">
        <v>1454</v>
      </c>
      <c r="E23" s="415"/>
      <c r="F23" s="113" t="s">
        <v>561</v>
      </c>
      <c r="G23" s="348"/>
      <c r="H23" s="415"/>
      <c r="I23" s="415"/>
      <c r="J23" s="115">
        <v>3.75</v>
      </c>
      <c r="K23" s="115">
        <v>33.4</v>
      </c>
      <c r="L23" s="116">
        <v>4.55</v>
      </c>
      <c r="M23" s="116">
        <v>2015</v>
      </c>
      <c r="N23" s="16">
        <v>2021</v>
      </c>
      <c r="O23" s="16">
        <v>2025</v>
      </c>
      <c r="P23" s="72" t="s">
        <v>1446</v>
      </c>
      <c r="Q23" s="113" t="s">
        <v>1448</v>
      </c>
      <c r="R23" s="17">
        <f t="shared" si="0"/>
        <v>2030</v>
      </c>
      <c r="S23" s="16" t="s">
        <v>63</v>
      </c>
      <c r="T23" s="16"/>
      <c r="U23" s="17">
        <f t="shared" si="1"/>
        <v>2030</v>
      </c>
      <c r="V23" s="348"/>
      <c r="W23" s="348"/>
      <c r="X23" s="348"/>
      <c r="Y23" s="348"/>
    </row>
    <row r="24" spans="1:25" s="2" customFormat="1" ht="30.2" customHeight="1" x14ac:dyDescent="0.2">
      <c r="A24" s="348"/>
      <c r="B24" s="348"/>
      <c r="C24" s="412"/>
      <c r="D24" s="412"/>
      <c r="E24" s="415"/>
      <c r="F24" s="113" t="s">
        <v>561</v>
      </c>
      <c r="G24" s="348"/>
      <c r="H24" s="415"/>
      <c r="I24" s="415"/>
      <c r="J24" s="115">
        <v>0.24</v>
      </c>
      <c r="K24" s="115">
        <v>26.7</v>
      </c>
      <c r="L24" s="116">
        <v>2.87</v>
      </c>
      <c r="M24" s="116">
        <v>2015</v>
      </c>
      <c r="N24" s="16">
        <v>2021</v>
      </c>
      <c r="O24" s="16">
        <v>2025</v>
      </c>
      <c r="P24" s="72" t="s">
        <v>1446</v>
      </c>
      <c r="Q24" s="113" t="s">
        <v>1448</v>
      </c>
      <c r="R24" s="17">
        <f t="shared" si="0"/>
        <v>2030</v>
      </c>
      <c r="S24" s="16" t="s">
        <v>63</v>
      </c>
      <c r="T24" s="16"/>
      <c r="U24" s="17">
        <f t="shared" si="1"/>
        <v>2030</v>
      </c>
      <c r="V24" s="348"/>
      <c r="W24" s="348"/>
      <c r="X24" s="348"/>
      <c r="Y24" s="348"/>
    </row>
    <row r="25" spans="1:25" s="2" customFormat="1" ht="30.2" customHeight="1" x14ac:dyDescent="0.2">
      <c r="A25" s="348"/>
      <c r="B25" s="348"/>
      <c r="C25" s="412"/>
      <c r="D25" s="72" t="s">
        <v>1455</v>
      </c>
      <c r="E25" s="415"/>
      <c r="F25" s="113" t="s">
        <v>561</v>
      </c>
      <c r="G25" s="348"/>
      <c r="H25" s="415"/>
      <c r="I25" s="415"/>
      <c r="J25" s="115">
        <v>1.5</v>
      </c>
      <c r="K25" s="115">
        <v>159</v>
      </c>
      <c r="L25" s="116">
        <v>6</v>
      </c>
      <c r="M25" s="116">
        <v>2015</v>
      </c>
      <c r="N25" s="16">
        <v>2021</v>
      </c>
      <c r="O25" s="16">
        <v>2025</v>
      </c>
      <c r="P25" s="72" t="s">
        <v>1446</v>
      </c>
      <c r="Q25" s="114" t="s">
        <v>83</v>
      </c>
      <c r="R25" s="17">
        <f t="shared" si="0"/>
        <v>2030</v>
      </c>
      <c r="S25" s="16" t="s">
        <v>63</v>
      </c>
      <c r="T25" s="16"/>
      <c r="U25" s="17">
        <f t="shared" si="1"/>
        <v>2030</v>
      </c>
      <c r="V25" s="348"/>
      <c r="W25" s="348"/>
      <c r="X25" s="348"/>
      <c r="Y25" s="348"/>
    </row>
    <row r="26" spans="1:25" s="2" customFormat="1" ht="30.2" customHeight="1" x14ac:dyDescent="0.2">
      <c r="A26" s="348"/>
      <c r="B26" s="348"/>
      <c r="C26" s="412"/>
      <c r="D26" s="412" t="s">
        <v>1456</v>
      </c>
      <c r="E26" s="415"/>
      <c r="F26" s="113" t="s">
        <v>561</v>
      </c>
      <c r="G26" s="348"/>
      <c r="H26" s="415"/>
      <c r="I26" s="415"/>
      <c r="J26" s="115">
        <v>84</v>
      </c>
      <c r="K26" s="115">
        <v>159</v>
      </c>
      <c r="L26" s="116">
        <v>6</v>
      </c>
      <c r="M26" s="116">
        <v>2015</v>
      </c>
      <c r="N26" s="16">
        <v>2021</v>
      </c>
      <c r="O26" s="16">
        <v>2025</v>
      </c>
      <c r="P26" s="72" t="s">
        <v>1446</v>
      </c>
      <c r="Q26" s="114" t="s">
        <v>83</v>
      </c>
      <c r="R26" s="17">
        <f t="shared" si="0"/>
        <v>2030</v>
      </c>
      <c r="S26" s="16" t="s">
        <v>63</v>
      </c>
      <c r="T26" s="16"/>
      <c r="U26" s="17">
        <f t="shared" si="1"/>
        <v>2030</v>
      </c>
      <c r="V26" s="348"/>
      <c r="W26" s="348"/>
      <c r="X26" s="348"/>
      <c r="Y26" s="348"/>
    </row>
    <row r="27" spans="1:25" s="2" customFormat="1" ht="30.2" customHeight="1" x14ac:dyDescent="0.2">
      <c r="A27" s="348"/>
      <c r="B27" s="348"/>
      <c r="C27" s="412"/>
      <c r="D27" s="412"/>
      <c r="E27" s="415"/>
      <c r="F27" s="113" t="s">
        <v>561</v>
      </c>
      <c r="G27" s="348"/>
      <c r="H27" s="415"/>
      <c r="I27" s="415"/>
      <c r="J27" s="115">
        <v>0.2</v>
      </c>
      <c r="K27" s="115">
        <v>57</v>
      </c>
      <c r="L27" s="116">
        <v>5</v>
      </c>
      <c r="M27" s="116">
        <v>2015</v>
      </c>
      <c r="N27" s="16">
        <v>2021</v>
      </c>
      <c r="O27" s="16">
        <v>2025</v>
      </c>
      <c r="P27" s="72" t="s">
        <v>1446</v>
      </c>
      <c r="Q27" s="114" t="s">
        <v>83</v>
      </c>
      <c r="R27" s="17">
        <f t="shared" si="0"/>
        <v>2030</v>
      </c>
      <c r="S27" s="16" t="s">
        <v>63</v>
      </c>
      <c r="T27" s="16"/>
      <c r="U27" s="17">
        <f t="shared" si="1"/>
        <v>2030</v>
      </c>
      <c r="V27" s="348"/>
      <c r="W27" s="348"/>
      <c r="X27" s="348"/>
      <c r="Y27" s="348"/>
    </row>
    <row r="28" spans="1:25" s="2" customFormat="1" ht="30.2" customHeight="1" x14ac:dyDescent="0.2">
      <c r="A28" s="348"/>
      <c r="B28" s="348"/>
      <c r="C28" s="412"/>
      <c r="D28" s="412"/>
      <c r="E28" s="415"/>
      <c r="F28" s="113" t="s">
        <v>561</v>
      </c>
      <c r="G28" s="348"/>
      <c r="H28" s="415"/>
      <c r="I28" s="415"/>
      <c r="J28" s="115">
        <v>0.15</v>
      </c>
      <c r="K28" s="115">
        <v>45</v>
      </c>
      <c r="L28" s="116">
        <v>4</v>
      </c>
      <c r="M28" s="116">
        <v>2015</v>
      </c>
      <c r="N28" s="16">
        <v>2021</v>
      </c>
      <c r="O28" s="16">
        <v>2025</v>
      </c>
      <c r="P28" s="72" t="s">
        <v>1446</v>
      </c>
      <c r="Q28" s="114" t="s">
        <v>83</v>
      </c>
      <c r="R28" s="17">
        <f t="shared" si="0"/>
        <v>2030</v>
      </c>
      <c r="S28" s="16" t="s">
        <v>63</v>
      </c>
      <c r="T28" s="16"/>
      <c r="U28" s="17">
        <f t="shared" si="1"/>
        <v>2030</v>
      </c>
      <c r="V28" s="348"/>
      <c r="W28" s="348"/>
      <c r="X28" s="348"/>
      <c r="Y28" s="348"/>
    </row>
    <row r="29" spans="1:25" s="2" customFormat="1" ht="30.2" customHeight="1" x14ac:dyDescent="0.2">
      <c r="A29" s="348"/>
      <c r="B29" s="348"/>
      <c r="C29" s="412"/>
      <c r="D29" s="412"/>
      <c r="E29" s="415"/>
      <c r="F29" s="113" t="s">
        <v>561</v>
      </c>
      <c r="G29" s="348"/>
      <c r="H29" s="415"/>
      <c r="I29" s="415"/>
      <c r="J29" s="115">
        <v>0.6</v>
      </c>
      <c r="K29" s="115">
        <v>32</v>
      </c>
      <c r="L29" s="116">
        <v>3</v>
      </c>
      <c r="M29" s="116">
        <v>2015</v>
      </c>
      <c r="N29" s="16">
        <v>2021</v>
      </c>
      <c r="O29" s="16">
        <v>2025</v>
      </c>
      <c r="P29" s="72" t="s">
        <v>1446</v>
      </c>
      <c r="Q29" s="114" t="s">
        <v>83</v>
      </c>
      <c r="R29" s="17">
        <f t="shared" si="0"/>
        <v>2030</v>
      </c>
      <c r="S29" s="16" t="s">
        <v>63</v>
      </c>
      <c r="T29" s="16"/>
      <c r="U29" s="17">
        <f t="shared" si="1"/>
        <v>2030</v>
      </c>
      <c r="V29" s="348"/>
      <c r="W29" s="348"/>
      <c r="X29" s="348"/>
      <c r="Y29" s="348"/>
    </row>
    <row r="30" spans="1:25" s="2" customFormat="1" ht="30.2" customHeight="1" x14ac:dyDescent="0.2">
      <c r="A30" s="348"/>
      <c r="B30" s="348"/>
      <c r="C30" s="412"/>
      <c r="D30" s="412"/>
      <c r="E30" s="415"/>
      <c r="F30" s="113" t="s">
        <v>561</v>
      </c>
      <c r="G30" s="348"/>
      <c r="H30" s="415"/>
      <c r="I30" s="415"/>
      <c r="J30" s="115">
        <v>0.3</v>
      </c>
      <c r="K30" s="115">
        <v>25</v>
      </c>
      <c r="L30" s="116">
        <v>3</v>
      </c>
      <c r="M30" s="116">
        <v>2015</v>
      </c>
      <c r="N30" s="16">
        <v>2021</v>
      </c>
      <c r="O30" s="16">
        <v>2025</v>
      </c>
      <c r="P30" s="72" t="s">
        <v>1446</v>
      </c>
      <c r="Q30" s="114" t="s">
        <v>83</v>
      </c>
      <c r="R30" s="17">
        <f t="shared" si="0"/>
        <v>2030</v>
      </c>
      <c r="S30" s="16" t="s">
        <v>63</v>
      </c>
      <c r="T30" s="16"/>
      <c r="U30" s="17">
        <f t="shared" si="1"/>
        <v>2030</v>
      </c>
      <c r="V30" s="348"/>
      <c r="W30" s="348"/>
      <c r="X30" s="348"/>
      <c r="Y30" s="348"/>
    </row>
    <row r="31" spans="1:25" s="2" customFormat="1" ht="30.2" customHeight="1" x14ac:dyDescent="0.2">
      <c r="A31" s="348"/>
      <c r="B31" s="348"/>
      <c r="C31" s="412"/>
      <c r="D31" s="412"/>
      <c r="E31" s="415"/>
      <c r="F31" s="113" t="s">
        <v>561</v>
      </c>
      <c r="G31" s="348"/>
      <c r="H31" s="415"/>
      <c r="I31" s="415"/>
      <c r="J31" s="115">
        <v>0.15</v>
      </c>
      <c r="K31" s="115">
        <v>18</v>
      </c>
      <c r="L31" s="116">
        <v>3</v>
      </c>
      <c r="M31" s="116">
        <v>2015</v>
      </c>
      <c r="N31" s="16">
        <v>2021</v>
      </c>
      <c r="O31" s="16">
        <v>2025</v>
      </c>
      <c r="P31" s="72" t="s">
        <v>1446</v>
      </c>
      <c r="Q31" s="114" t="s">
        <v>83</v>
      </c>
      <c r="R31" s="17">
        <f t="shared" si="0"/>
        <v>2030</v>
      </c>
      <c r="S31" s="16" t="s">
        <v>63</v>
      </c>
      <c r="T31" s="16"/>
      <c r="U31" s="17">
        <f t="shared" si="1"/>
        <v>2030</v>
      </c>
      <c r="V31" s="348"/>
      <c r="W31" s="348"/>
      <c r="X31" s="348"/>
      <c r="Y31" s="348"/>
    </row>
    <row r="32" spans="1:25" s="2" customFormat="1" ht="30.2" customHeight="1" x14ac:dyDescent="0.2">
      <c r="A32" s="348"/>
      <c r="B32" s="348"/>
      <c r="C32" s="412"/>
      <c r="D32" s="72" t="s">
        <v>1457</v>
      </c>
      <c r="E32" s="415"/>
      <c r="F32" s="113" t="s">
        <v>561</v>
      </c>
      <c r="G32" s="348"/>
      <c r="H32" s="415"/>
      <c r="I32" s="415"/>
      <c r="J32" s="115">
        <v>25.8</v>
      </c>
      <c r="K32" s="115">
        <v>48.3</v>
      </c>
      <c r="L32" s="116">
        <v>3.68</v>
      </c>
      <c r="M32" s="116">
        <v>2015</v>
      </c>
      <c r="N32" s="16">
        <v>2021</v>
      </c>
      <c r="O32" s="16">
        <v>2025</v>
      </c>
      <c r="P32" s="72" t="s">
        <v>1446</v>
      </c>
      <c r="Q32" s="113" t="s">
        <v>1447</v>
      </c>
      <c r="R32" s="17">
        <f t="shared" si="0"/>
        <v>2030</v>
      </c>
      <c r="S32" s="16" t="s">
        <v>63</v>
      </c>
      <c r="T32" s="16"/>
      <c r="U32" s="17">
        <f t="shared" si="1"/>
        <v>2030</v>
      </c>
      <c r="V32" s="348"/>
      <c r="W32" s="348"/>
      <c r="X32" s="348"/>
      <c r="Y32" s="348"/>
    </row>
    <row r="33" spans="1:25" s="2" customFormat="1" ht="30.2" customHeight="1" x14ac:dyDescent="0.2">
      <c r="A33" s="348">
        <v>2</v>
      </c>
      <c r="B33" s="348" t="s">
        <v>1458</v>
      </c>
      <c r="C33" s="348" t="s">
        <v>1459</v>
      </c>
      <c r="D33" s="114" t="s">
        <v>1460</v>
      </c>
      <c r="E33" s="348" t="s">
        <v>1443</v>
      </c>
      <c r="F33" s="113" t="s">
        <v>561</v>
      </c>
      <c r="G33" s="348">
        <v>1.5</v>
      </c>
      <c r="H33" s="348">
        <v>0.47</v>
      </c>
      <c r="I33" s="348" t="s">
        <v>1445</v>
      </c>
      <c r="J33" s="115">
        <v>3.5</v>
      </c>
      <c r="K33" s="115">
        <v>219</v>
      </c>
      <c r="L33" s="116">
        <v>8</v>
      </c>
      <c r="M33" s="116">
        <v>2015</v>
      </c>
      <c r="N33" s="16">
        <v>2023</v>
      </c>
      <c r="O33" s="16">
        <v>2025</v>
      </c>
      <c r="P33" s="72" t="s">
        <v>1446</v>
      </c>
      <c r="Q33" s="114" t="s">
        <v>83</v>
      </c>
      <c r="R33" s="17">
        <f t="shared" si="0"/>
        <v>2030</v>
      </c>
      <c r="S33" s="16" t="s">
        <v>63</v>
      </c>
      <c r="T33" s="16"/>
      <c r="U33" s="17">
        <f t="shared" si="1"/>
        <v>2030</v>
      </c>
      <c r="V33" s="348">
        <v>6</v>
      </c>
      <c r="W33" s="348">
        <v>12</v>
      </c>
      <c r="X33" s="348">
        <v>18</v>
      </c>
      <c r="Y33" s="348" t="s">
        <v>7003</v>
      </c>
    </row>
    <row r="34" spans="1:25" s="2" customFormat="1" ht="30.2" customHeight="1" x14ac:dyDescent="0.2">
      <c r="A34" s="348"/>
      <c r="B34" s="348"/>
      <c r="C34" s="348"/>
      <c r="D34" s="114" t="s">
        <v>1461</v>
      </c>
      <c r="E34" s="348"/>
      <c r="F34" s="113" t="s">
        <v>561</v>
      </c>
      <c r="G34" s="348"/>
      <c r="H34" s="348"/>
      <c r="I34" s="348"/>
      <c r="J34" s="115">
        <v>1.5</v>
      </c>
      <c r="K34" s="115">
        <v>159</v>
      </c>
      <c r="L34" s="116">
        <v>6</v>
      </c>
      <c r="M34" s="116">
        <v>2015</v>
      </c>
      <c r="N34" s="16">
        <v>2023</v>
      </c>
      <c r="O34" s="16">
        <v>2025</v>
      </c>
      <c r="P34" s="72" t="s">
        <v>1446</v>
      </c>
      <c r="Q34" s="114" t="s">
        <v>83</v>
      </c>
      <c r="R34" s="17">
        <f t="shared" si="0"/>
        <v>2030</v>
      </c>
      <c r="S34" s="16" t="s">
        <v>63</v>
      </c>
      <c r="T34" s="16"/>
      <c r="U34" s="17">
        <f t="shared" si="1"/>
        <v>2030</v>
      </c>
      <c r="V34" s="348"/>
      <c r="W34" s="348"/>
      <c r="X34" s="348"/>
      <c r="Y34" s="348"/>
    </row>
    <row r="35" spans="1:25" s="2" customFormat="1" ht="30.2" customHeight="1" x14ac:dyDescent="0.2">
      <c r="A35" s="348">
        <v>3</v>
      </c>
      <c r="B35" s="348" t="s">
        <v>1462</v>
      </c>
      <c r="C35" s="348" t="s">
        <v>1463</v>
      </c>
      <c r="D35" s="348" t="s">
        <v>1464</v>
      </c>
      <c r="E35" s="348" t="s">
        <v>1465</v>
      </c>
      <c r="F35" s="113" t="s">
        <v>561</v>
      </c>
      <c r="G35" s="348">
        <v>1.5</v>
      </c>
      <c r="H35" s="348">
        <v>0.47</v>
      </c>
      <c r="I35" s="348">
        <v>15</v>
      </c>
      <c r="J35" s="115">
        <v>26.27</v>
      </c>
      <c r="K35" s="115">
        <v>219.1</v>
      </c>
      <c r="L35" s="116">
        <v>6.35</v>
      </c>
      <c r="M35" s="116">
        <v>2015</v>
      </c>
      <c r="N35" s="16">
        <v>2023</v>
      </c>
      <c r="O35" s="16">
        <v>2025</v>
      </c>
      <c r="P35" s="114">
        <v>20</v>
      </c>
      <c r="Q35" s="113" t="s">
        <v>1448</v>
      </c>
      <c r="R35" s="17">
        <f t="shared" si="0"/>
        <v>2035</v>
      </c>
      <c r="S35" s="16" t="s">
        <v>63</v>
      </c>
      <c r="T35" s="16"/>
      <c r="U35" s="17">
        <f t="shared" si="1"/>
        <v>2035</v>
      </c>
      <c r="V35" s="348">
        <v>3</v>
      </c>
      <c r="W35" s="348">
        <v>45</v>
      </c>
      <c r="X35" s="348">
        <v>48</v>
      </c>
      <c r="Y35" s="348" t="s">
        <v>7003</v>
      </c>
    </row>
    <row r="36" spans="1:25" s="2" customFormat="1" ht="30.2" customHeight="1" x14ac:dyDescent="0.2">
      <c r="A36" s="348"/>
      <c r="B36" s="348"/>
      <c r="C36" s="348"/>
      <c r="D36" s="348"/>
      <c r="E36" s="348"/>
      <c r="F36" s="113" t="s">
        <v>561</v>
      </c>
      <c r="G36" s="348"/>
      <c r="H36" s="348"/>
      <c r="I36" s="348"/>
      <c r="J36" s="115">
        <v>0.65</v>
      </c>
      <c r="K36" s="115">
        <v>88.9</v>
      </c>
      <c r="L36" s="116">
        <v>5.49</v>
      </c>
      <c r="M36" s="116">
        <v>2015</v>
      </c>
      <c r="N36" s="16">
        <v>2023</v>
      </c>
      <c r="O36" s="16">
        <v>2025</v>
      </c>
      <c r="P36" s="114">
        <v>20</v>
      </c>
      <c r="Q36" s="113" t="s">
        <v>1448</v>
      </c>
      <c r="R36" s="17">
        <f t="shared" si="0"/>
        <v>2035</v>
      </c>
      <c r="S36" s="16" t="s">
        <v>63</v>
      </c>
      <c r="T36" s="16"/>
      <c r="U36" s="17">
        <f t="shared" si="1"/>
        <v>2035</v>
      </c>
      <c r="V36" s="348"/>
      <c r="W36" s="348"/>
      <c r="X36" s="348"/>
      <c r="Y36" s="348"/>
    </row>
    <row r="37" spans="1:25" s="2" customFormat="1" ht="30.2" customHeight="1" x14ac:dyDescent="0.2">
      <c r="A37" s="348"/>
      <c r="B37" s="348"/>
      <c r="C37" s="348"/>
      <c r="D37" s="348"/>
      <c r="E37" s="348"/>
      <c r="F37" s="113" t="s">
        <v>561</v>
      </c>
      <c r="G37" s="348"/>
      <c r="H37" s="348"/>
      <c r="I37" s="348"/>
      <c r="J37" s="115">
        <v>0.3</v>
      </c>
      <c r="K37" s="115">
        <v>26.7</v>
      </c>
      <c r="L37" s="116">
        <v>3.91</v>
      </c>
      <c r="M37" s="116">
        <v>2015</v>
      </c>
      <c r="N37" s="16">
        <v>2023</v>
      </c>
      <c r="O37" s="16">
        <v>2025</v>
      </c>
      <c r="P37" s="114">
        <v>20</v>
      </c>
      <c r="Q37" s="113" t="s">
        <v>1448</v>
      </c>
      <c r="R37" s="17">
        <f t="shared" si="0"/>
        <v>2035</v>
      </c>
      <c r="S37" s="16" t="s">
        <v>63</v>
      </c>
      <c r="T37" s="16"/>
      <c r="U37" s="17">
        <f t="shared" si="1"/>
        <v>2035</v>
      </c>
      <c r="V37" s="348"/>
      <c r="W37" s="348"/>
      <c r="X37" s="348"/>
      <c r="Y37" s="348"/>
    </row>
    <row r="38" spans="1:25" s="2" customFormat="1" ht="30.2" customHeight="1" x14ac:dyDescent="0.2">
      <c r="A38" s="348"/>
      <c r="B38" s="348"/>
      <c r="C38" s="348"/>
      <c r="D38" s="348" t="s">
        <v>1466</v>
      </c>
      <c r="E38" s="348"/>
      <c r="F38" s="113" t="s">
        <v>561</v>
      </c>
      <c r="G38" s="348"/>
      <c r="H38" s="348"/>
      <c r="I38" s="348"/>
      <c r="J38" s="115">
        <v>17.27</v>
      </c>
      <c r="K38" s="115">
        <v>219.1</v>
      </c>
      <c r="L38" s="116">
        <v>6.35</v>
      </c>
      <c r="M38" s="116">
        <v>2015</v>
      </c>
      <c r="N38" s="16">
        <v>2023</v>
      </c>
      <c r="O38" s="16">
        <v>2025</v>
      </c>
      <c r="P38" s="114">
        <v>20</v>
      </c>
      <c r="Q38" s="113" t="s">
        <v>1448</v>
      </c>
      <c r="R38" s="17">
        <f t="shared" si="0"/>
        <v>2035</v>
      </c>
      <c r="S38" s="16" t="s">
        <v>63</v>
      </c>
      <c r="T38" s="16"/>
      <c r="U38" s="17">
        <f t="shared" si="1"/>
        <v>2035</v>
      </c>
      <c r="V38" s="348"/>
      <c r="W38" s="348"/>
      <c r="X38" s="348"/>
      <c r="Y38" s="348"/>
    </row>
    <row r="39" spans="1:25" s="2" customFormat="1" ht="30.2" customHeight="1" x14ac:dyDescent="0.2">
      <c r="A39" s="348"/>
      <c r="B39" s="348"/>
      <c r="C39" s="348"/>
      <c r="D39" s="348"/>
      <c r="E39" s="348"/>
      <c r="F39" s="113" t="s">
        <v>561</v>
      </c>
      <c r="G39" s="348"/>
      <c r="H39" s="348"/>
      <c r="I39" s="348"/>
      <c r="J39" s="115">
        <v>0.11</v>
      </c>
      <c r="K39" s="115">
        <v>26.7</v>
      </c>
      <c r="L39" s="116">
        <v>3.91</v>
      </c>
      <c r="M39" s="116">
        <v>2015</v>
      </c>
      <c r="N39" s="16">
        <v>2023</v>
      </c>
      <c r="O39" s="16">
        <v>2025</v>
      </c>
      <c r="P39" s="114">
        <v>20</v>
      </c>
      <c r="Q39" s="113" t="s">
        <v>1448</v>
      </c>
      <c r="R39" s="17">
        <f t="shared" si="0"/>
        <v>2035</v>
      </c>
      <c r="S39" s="16" t="s">
        <v>63</v>
      </c>
      <c r="T39" s="16"/>
      <c r="U39" s="17">
        <f t="shared" si="1"/>
        <v>2035</v>
      </c>
      <c r="V39" s="348"/>
      <c r="W39" s="348"/>
      <c r="X39" s="348"/>
      <c r="Y39" s="348"/>
    </row>
    <row r="40" spans="1:25" s="2" customFormat="1" ht="30.2" customHeight="1" x14ac:dyDescent="0.2">
      <c r="A40" s="348"/>
      <c r="B40" s="348"/>
      <c r="C40" s="348"/>
      <c r="D40" s="114" t="s">
        <v>1467</v>
      </c>
      <c r="E40" s="348"/>
      <c r="F40" s="113" t="s">
        <v>561</v>
      </c>
      <c r="G40" s="348"/>
      <c r="H40" s="348"/>
      <c r="I40" s="348"/>
      <c r="J40" s="115">
        <v>3.09</v>
      </c>
      <c r="K40" s="115">
        <v>48.3</v>
      </c>
      <c r="L40" s="116">
        <v>5.08</v>
      </c>
      <c r="M40" s="116">
        <v>2015</v>
      </c>
      <c r="N40" s="16">
        <v>2023</v>
      </c>
      <c r="O40" s="16">
        <v>2025</v>
      </c>
      <c r="P40" s="114">
        <v>20</v>
      </c>
      <c r="Q40" s="113" t="s">
        <v>1448</v>
      </c>
      <c r="R40" s="17">
        <f t="shared" si="0"/>
        <v>2035</v>
      </c>
      <c r="S40" s="16" t="s">
        <v>63</v>
      </c>
      <c r="T40" s="16"/>
      <c r="U40" s="17">
        <f t="shared" si="1"/>
        <v>2035</v>
      </c>
      <c r="V40" s="348"/>
      <c r="W40" s="348"/>
      <c r="X40" s="348"/>
      <c r="Y40" s="348"/>
    </row>
    <row r="41" spans="1:25" s="2" customFormat="1" ht="30.2" customHeight="1" x14ac:dyDescent="0.2">
      <c r="A41" s="348"/>
      <c r="B41" s="348"/>
      <c r="C41" s="348"/>
      <c r="D41" s="348" t="s">
        <v>1468</v>
      </c>
      <c r="E41" s="348"/>
      <c r="F41" s="113" t="s">
        <v>561</v>
      </c>
      <c r="G41" s="348"/>
      <c r="H41" s="348"/>
      <c r="I41" s="348"/>
      <c r="J41" s="115">
        <v>3.67</v>
      </c>
      <c r="K41" s="115">
        <v>219.1</v>
      </c>
      <c r="L41" s="116">
        <v>8.18</v>
      </c>
      <c r="M41" s="116">
        <v>2015</v>
      </c>
      <c r="N41" s="16">
        <v>2023</v>
      </c>
      <c r="O41" s="16">
        <v>2025</v>
      </c>
      <c r="P41" s="114">
        <v>20</v>
      </c>
      <c r="Q41" s="113" t="s">
        <v>1448</v>
      </c>
      <c r="R41" s="17">
        <f t="shared" si="0"/>
        <v>2035</v>
      </c>
      <c r="S41" s="16" t="s">
        <v>63</v>
      </c>
      <c r="T41" s="16"/>
      <c r="U41" s="17">
        <f t="shared" si="1"/>
        <v>2035</v>
      </c>
      <c r="V41" s="348"/>
      <c r="W41" s="348"/>
      <c r="X41" s="348"/>
      <c r="Y41" s="348"/>
    </row>
    <row r="42" spans="1:25" s="2" customFormat="1" ht="30.2" customHeight="1" x14ac:dyDescent="0.2">
      <c r="A42" s="348"/>
      <c r="B42" s="348"/>
      <c r="C42" s="348"/>
      <c r="D42" s="348"/>
      <c r="E42" s="348"/>
      <c r="F42" s="113" t="s">
        <v>561</v>
      </c>
      <c r="G42" s="348"/>
      <c r="H42" s="348"/>
      <c r="I42" s="348"/>
      <c r="J42" s="115">
        <v>7.0000000000000007E-2</v>
      </c>
      <c r="K42" s="115">
        <v>168.3</v>
      </c>
      <c r="L42" s="116">
        <v>7.11</v>
      </c>
      <c r="M42" s="116">
        <v>2015</v>
      </c>
      <c r="N42" s="16">
        <v>2023</v>
      </c>
      <c r="O42" s="16">
        <v>2025</v>
      </c>
      <c r="P42" s="114">
        <v>20</v>
      </c>
      <c r="Q42" s="113" t="s">
        <v>1448</v>
      </c>
      <c r="R42" s="17">
        <f t="shared" si="0"/>
        <v>2035</v>
      </c>
      <c r="S42" s="16" t="s">
        <v>63</v>
      </c>
      <c r="T42" s="16"/>
      <c r="U42" s="17">
        <f t="shared" si="1"/>
        <v>2035</v>
      </c>
      <c r="V42" s="348"/>
      <c r="W42" s="348"/>
      <c r="X42" s="348"/>
      <c r="Y42" s="348"/>
    </row>
    <row r="43" spans="1:25" s="2" customFormat="1" ht="30.2" customHeight="1" x14ac:dyDescent="0.2">
      <c r="A43" s="348"/>
      <c r="B43" s="348"/>
      <c r="C43" s="348"/>
      <c r="D43" s="348"/>
      <c r="E43" s="348"/>
      <c r="F43" s="113" t="s">
        <v>561</v>
      </c>
      <c r="G43" s="348"/>
      <c r="H43" s="348"/>
      <c r="I43" s="348"/>
      <c r="J43" s="115">
        <v>0.36</v>
      </c>
      <c r="K43" s="115">
        <v>114.3</v>
      </c>
      <c r="L43" s="116">
        <v>6.02</v>
      </c>
      <c r="M43" s="116">
        <v>2015</v>
      </c>
      <c r="N43" s="16">
        <v>2023</v>
      </c>
      <c r="O43" s="16">
        <v>2025</v>
      </c>
      <c r="P43" s="114">
        <v>20</v>
      </c>
      <c r="Q43" s="113" t="s">
        <v>1448</v>
      </c>
      <c r="R43" s="17">
        <f t="shared" si="0"/>
        <v>2035</v>
      </c>
      <c r="S43" s="16" t="s">
        <v>63</v>
      </c>
      <c r="T43" s="16"/>
      <c r="U43" s="17">
        <f t="shared" si="1"/>
        <v>2035</v>
      </c>
      <c r="V43" s="348"/>
      <c r="W43" s="348"/>
      <c r="X43" s="348"/>
      <c r="Y43" s="348"/>
    </row>
    <row r="44" spans="1:25" s="2" customFormat="1" ht="30.2" customHeight="1" x14ac:dyDescent="0.2">
      <c r="A44" s="348"/>
      <c r="B44" s="348"/>
      <c r="C44" s="348"/>
      <c r="D44" s="348"/>
      <c r="E44" s="348"/>
      <c r="F44" s="113" t="s">
        <v>561</v>
      </c>
      <c r="G44" s="348"/>
      <c r="H44" s="348"/>
      <c r="I44" s="348"/>
      <c r="J44" s="115">
        <v>0.14000000000000001</v>
      </c>
      <c r="K44" s="115">
        <v>88.9</v>
      </c>
      <c r="L44" s="116">
        <v>5.49</v>
      </c>
      <c r="M44" s="116">
        <v>2015</v>
      </c>
      <c r="N44" s="16">
        <v>2023</v>
      </c>
      <c r="O44" s="16">
        <v>2025</v>
      </c>
      <c r="P44" s="114">
        <v>20</v>
      </c>
      <c r="Q44" s="113" t="s">
        <v>1448</v>
      </c>
      <c r="R44" s="17">
        <f t="shared" si="0"/>
        <v>2035</v>
      </c>
      <c r="S44" s="16" t="s">
        <v>63</v>
      </c>
      <c r="T44" s="16"/>
      <c r="U44" s="17">
        <f t="shared" si="1"/>
        <v>2035</v>
      </c>
      <c r="V44" s="348"/>
      <c r="W44" s="348"/>
      <c r="X44" s="348"/>
      <c r="Y44" s="348"/>
    </row>
    <row r="45" spans="1:25" s="2" customFormat="1" ht="30.2" customHeight="1" x14ac:dyDescent="0.2">
      <c r="A45" s="348"/>
      <c r="B45" s="348"/>
      <c r="C45" s="348"/>
      <c r="D45" s="348"/>
      <c r="E45" s="348"/>
      <c r="F45" s="113" t="s">
        <v>561</v>
      </c>
      <c r="G45" s="348"/>
      <c r="H45" s="348"/>
      <c r="I45" s="348"/>
      <c r="J45" s="115">
        <v>0.34</v>
      </c>
      <c r="K45" s="115">
        <v>60.3</v>
      </c>
      <c r="L45" s="116">
        <v>3.91</v>
      </c>
      <c r="M45" s="116">
        <v>2015</v>
      </c>
      <c r="N45" s="16">
        <v>2023</v>
      </c>
      <c r="O45" s="16">
        <v>2025</v>
      </c>
      <c r="P45" s="114">
        <v>20</v>
      </c>
      <c r="Q45" s="113" t="s">
        <v>1448</v>
      </c>
      <c r="R45" s="17">
        <f t="shared" si="0"/>
        <v>2035</v>
      </c>
      <c r="S45" s="16" t="s">
        <v>63</v>
      </c>
      <c r="T45" s="16"/>
      <c r="U45" s="17">
        <f t="shared" si="1"/>
        <v>2035</v>
      </c>
      <c r="V45" s="348"/>
      <c r="W45" s="348"/>
      <c r="X45" s="348"/>
      <c r="Y45" s="348"/>
    </row>
    <row r="46" spans="1:25" s="2" customFormat="1" ht="30.2" customHeight="1" x14ac:dyDescent="0.2">
      <c r="A46" s="348"/>
      <c r="B46" s="348"/>
      <c r="C46" s="348"/>
      <c r="D46" s="114" t="s">
        <v>1469</v>
      </c>
      <c r="E46" s="348"/>
      <c r="F46" s="113" t="s">
        <v>561</v>
      </c>
      <c r="G46" s="348"/>
      <c r="H46" s="348"/>
      <c r="I46" s="348"/>
      <c r="J46" s="115">
        <v>0.46</v>
      </c>
      <c r="K46" s="115">
        <v>168.3</v>
      </c>
      <c r="L46" s="116">
        <v>7.11</v>
      </c>
      <c r="M46" s="116">
        <v>2015</v>
      </c>
      <c r="N46" s="16">
        <v>2023</v>
      </c>
      <c r="O46" s="16">
        <v>2025</v>
      </c>
      <c r="P46" s="114">
        <v>20</v>
      </c>
      <c r="Q46" s="113" t="s">
        <v>1448</v>
      </c>
      <c r="R46" s="17">
        <f t="shared" si="0"/>
        <v>2035</v>
      </c>
      <c r="S46" s="16" t="s">
        <v>63</v>
      </c>
      <c r="T46" s="16"/>
      <c r="U46" s="17">
        <f t="shared" si="1"/>
        <v>2035</v>
      </c>
      <c r="V46" s="348"/>
      <c r="W46" s="348"/>
      <c r="X46" s="348"/>
      <c r="Y46" s="348"/>
    </row>
    <row r="47" spans="1:25" s="2" customFormat="1" ht="30.2" customHeight="1" x14ac:dyDescent="0.2">
      <c r="A47" s="348"/>
      <c r="B47" s="348"/>
      <c r="C47" s="348"/>
      <c r="D47" s="114" t="s">
        <v>1470</v>
      </c>
      <c r="E47" s="348"/>
      <c r="F47" s="113" t="s">
        <v>561</v>
      </c>
      <c r="G47" s="348"/>
      <c r="H47" s="348"/>
      <c r="I47" s="348"/>
      <c r="J47" s="115">
        <v>0.42</v>
      </c>
      <c r="K47" s="115">
        <v>48.3</v>
      </c>
      <c r="L47" s="116">
        <v>5.08</v>
      </c>
      <c r="M47" s="116">
        <v>2015</v>
      </c>
      <c r="N47" s="16">
        <v>2023</v>
      </c>
      <c r="O47" s="16">
        <v>2025</v>
      </c>
      <c r="P47" s="114">
        <v>20</v>
      </c>
      <c r="Q47" s="113" t="s">
        <v>1448</v>
      </c>
      <c r="R47" s="17">
        <f t="shared" si="0"/>
        <v>2035</v>
      </c>
      <c r="S47" s="16" t="s">
        <v>63</v>
      </c>
      <c r="T47" s="16"/>
      <c r="U47" s="17">
        <f t="shared" si="1"/>
        <v>2035</v>
      </c>
      <c r="V47" s="348"/>
      <c r="W47" s="348"/>
      <c r="X47" s="348"/>
      <c r="Y47" s="348"/>
    </row>
    <row r="48" spans="1:25" s="2" customFormat="1" ht="30.2" customHeight="1" x14ac:dyDescent="0.2">
      <c r="A48" s="348"/>
      <c r="B48" s="348"/>
      <c r="C48" s="348"/>
      <c r="D48" s="114" t="s">
        <v>1471</v>
      </c>
      <c r="E48" s="348"/>
      <c r="F48" s="113" t="s">
        <v>561</v>
      </c>
      <c r="G48" s="348"/>
      <c r="H48" s="348"/>
      <c r="I48" s="348"/>
      <c r="J48" s="115">
        <v>0.7</v>
      </c>
      <c r="K48" s="115">
        <v>48.3</v>
      </c>
      <c r="L48" s="116">
        <v>5.08</v>
      </c>
      <c r="M48" s="116">
        <v>2015</v>
      </c>
      <c r="N48" s="16">
        <v>2023</v>
      </c>
      <c r="O48" s="16">
        <v>2025</v>
      </c>
      <c r="P48" s="114">
        <v>20</v>
      </c>
      <c r="Q48" s="113" t="s">
        <v>1448</v>
      </c>
      <c r="R48" s="17">
        <f t="shared" si="0"/>
        <v>2035</v>
      </c>
      <c r="S48" s="16" t="s">
        <v>63</v>
      </c>
      <c r="T48" s="16"/>
      <c r="U48" s="17">
        <f t="shared" si="1"/>
        <v>2035</v>
      </c>
      <c r="V48" s="348"/>
      <c r="W48" s="348"/>
      <c r="X48" s="348"/>
      <c r="Y48" s="348"/>
    </row>
    <row r="49" spans="1:25" s="2" customFormat="1" ht="30.2" customHeight="1" x14ac:dyDescent="0.2">
      <c r="A49" s="348"/>
      <c r="B49" s="348"/>
      <c r="C49" s="348"/>
      <c r="D49" s="348" t="s">
        <v>1472</v>
      </c>
      <c r="E49" s="348"/>
      <c r="F49" s="113" t="s">
        <v>561</v>
      </c>
      <c r="G49" s="348"/>
      <c r="H49" s="348"/>
      <c r="I49" s="348"/>
      <c r="J49" s="115">
        <v>1.22</v>
      </c>
      <c r="K49" s="115">
        <v>219.1</v>
      </c>
      <c r="L49" s="116">
        <v>8.18</v>
      </c>
      <c r="M49" s="116">
        <v>2015</v>
      </c>
      <c r="N49" s="16">
        <v>2023</v>
      </c>
      <c r="O49" s="16">
        <v>2025</v>
      </c>
      <c r="P49" s="114">
        <v>20</v>
      </c>
      <c r="Q49" s="113" t="s">
        <v>1448</v>
      </c>
      <c r="R49" s="17">
        <f t="shared" si="0"/>
        <v>2035</v>
      </c>
      <c r="S49" s="16" t="s">
        <v>63</v>
      </c>
      <c r="T49" s="16"/>
      <c r="U49" s="17">
        <f t="shared" si="1"/>
        <v>2035</v>
      </c>
      <c r="V49" s="348"/>
      <c r="W49" s="348"/>
      <c r="X49" s="348"/>
      <c r="Y49" s="348"/>
    </row>
    <row r="50" spans="1:25" s="2" customFormat="1" ht="30.2" customHeight="1" x14ac:dyDescent="0.2">
      <c r="A50" s="348"/>
      <c r="B50" s="348"/>
      <c r="C50" s="348"/>
      <c r="D50" s="348"/>
      <c r="E50" s="348"/>
      <c r="F50" s="113" t="s">
        <v>561</v>
      </c>
      <c r="G50" s="348"/>
      <c r="H50" s="348"/>
      <c r="I50" s="348"/>
      <c r="J50" s="115">
        <v>0.24</v>
      </c>
      <c r="K50" s="115">
        <v>114.3</v>
      </c>
      <c r="L50" s="116">
        <v>6.02</v>
      </c>
      <c r="M50" s="116">
        <v>2015</v>
      </c>
      <c r="N50" s="16">
        <v>2023</v>
      </c>
      <c r="O50" s="16">
        <v>2025</v>
      </c>
      <c r="P50" s="114">
        <v>20</v>
      </c>
      <c r="Q50" s="113" t="s">
        <v>1448</v>
      </c>
      <c r="R50" s="17">
        <f t="shared" si="0"/>
        <v>2035</v>
      </c>
      <c r="S50" s="16" t="s">
        <v>63</v>
      </c>
      <c r="T50" s="16"/>
      <c r="U50" s="17">
        <f t="shared" si="1"/>
        <v>2035</v>
      </c>
      <c r="V50" s="348"/>
      <c r="W50" s="348"/>
      <c r="X50" s="348"/>
      <c r="Y50" s="348"/>
    </row>
    <row r="51" spans="1:25" s="2" customFormat="1" ht="30.2" customHeight="1" x14ac:dyDescent="0.2">
      <c r="A51" s="348"/>
      <c r="B51" s="348"/>
      <c r="C51" s="348"/>
      <c r="D51" s="114" t="s">
        <v>1473</v>
      </c>
      <c r="E51" s="348"/>
      <c r="F51" s="113" t="s">
        <v>561</v>
      </c>
      <c r="G51" s="348"/>
      <c r="H51" s="348"/>
      <c r="I51" s="348"/>
      <c r="J51" s="115">
        <v>1.1000000000000001</v>
      </c>
      <c r="K51" s="115">
        <v>219.1</v>
      </c>
      <c r="L51" s="116">
        <v>8.18</v>
      </c>
      <c r="M51" s="116">
        <v>2015</v>
      </c>
      <c r="N51" s="16">
        <v>2023</v>
      </c>
      <c r="O51" s="16">
        <v>2025</v>
      </c>
      <c r="P51" s="114">
        <v>20</v>
      </c>
      <c r="Q51" s="113" t="s">
        <v>1448</v>
      </c>
      <c r="R51" s="17">
        <f t="shared" si="0"/>
        <v>2035</v>
      </c>
      <c r="S51" s="16" t="s">
        <v>63</v>
      </c>
      <c r="T51" s="16"/>
      <c r="U51" s="17">
        <f t="shared" si="1"/>
        <v>2035</v>
      </c>
      <c r="V51" s="348"/>
      <c r="W51" s="348"/>
      <c r="X51" s="348"/>
      <c r="Y51" s="348"/>
    </row>
    <row r="52" spans="1:25" s="2" customFormat="1" ht="30.2" customHeight="1" x14ac:dyDescent="0.2">
      <c r="A52" s="348"/>
      <c r="B52" s="348"/>
      <c r="C52" s="348"/>
      <c r="D52" s="114" t="s">
        <v>1474</v>
      </c>
      <c r="E52" s="348"/>
      <c r="F52" s="113" t="s">
        <v>561</v>
      </c>
      <c r="G52" s="348"/>
      <c r="H52" s="348"/>
      <c r="I52" s="348"/>
      <c r="J52" s="115">
        <v>1.21</v>
      </c>
      <c r="K52" s="115">
        <v>219.1</v>
      </c>
      <c r="L52" s="116">
        <v>8.18</v>
      </c>
      <c r="M52" s="116">
        <v>2015</v>
      </c>
      <c r="N52" s="16">
        <v>2023</v>
      </c>
      <c r="O52" s="16">
        <v>2025</v>
      </c>
      <c r="P52" s="114">
        <v>20</v>
      </c>
      <c r="Q52" s="113" t="s">
        <v>1448</v>
      </c>
      <c r="R52" s="17">
        <f t="shared" si="0"/>
        <v>2035</v>
      </c>
      <c r="S52" s="16" t="s">
        <v>63</v>
      </c>
      <c r="T52" s="16"/>
      <c r="U52" s="17">
        <f t="shared" si="1"/>
        <v>2035</v>
      </c>
      <c r="V52" s="348"/>
      <c r="W52" s="348"/>
      <c r="X52" s="348"/>
      <c r="Y52" s="348"/>
    </row>
    <row r="53" spans="1:25" s="2" customFormat="1" ht="30.2" customHeight="1" x14ac:dyDescent="0.2">
      <c r="A53" s="348"/>
      <c r="B53" s="348"/>
      <c r="C53" s="348"/>
      <c r="D53" s="114" t="s">
        <v>1475</v>
      </c>
      <c r="E53" s="348"/>
      <c r="F53" s="113" t="s">
        <v>561</v>
      </c>
      <c r="G53" s="348"/>
      <c r="H53" s="348"/>
      <c r="I53" s="348"/>
      <c r="J53" s="115">
        <v>3.45</v>
      </c>
      <c r="K53" s="115">
        <v>48.3</v>
      </c>
      <c r="L53" s="116">
        <v>5.08</v>
      </c>
      <c r="M53" s="116">
        <v>2015</v>
      </c>
      <c r="N53" s="16">
        <v>2023</v>
      </c>
      <c r="O53" s="16">
        <v>2025</v>
      </c>
      <c r="P53" s="114">
        <v>20</v>
      </c>
      <c r="Q53" s="113" t="s">
        <v>1448</v>
      </c>
      <c r="R53" s="17">
        <f t="shared" si="0"/>
        <v>2035</v>
      </c>
      <c r="S53" s="16" t="s">
        <v>63</v>
      </c>
      <c r="T53" s="16"/>
      <c r="U53" s="17">
        <f t="shared" si="1"/>
        <v>2035</v>
      </c>
      <c r="V53" s="348"/>
      <c r="W53" s="348"/>
      <c r="X53" s="348"/>
      <c r="Y53" s="348"/>
    </row>
    <row r="54" spans="1:25" s="2" customFormat="1" ht="30.2" customHeight="1" x14ac:dyDescent="0.2">
      <c r="A54" s="348"/>
      <c r="B54" s="348"/>
      <c r="C54" s="348"/>
      <c r="D54" s="348" t="s">
        <v>1476</v>
      </c>
      <c r="E54" s="348"/>
      <c r="F54" s="113" t="s">
        <v>561</v>
      </c>
      <c r="G54" s="348"/>
      <c r="H54" s="348"/>
      <c r="I54" s="348"/>
      <c r="J54" s="115">
        <v>3.67</v>
      </c>
      <c r="K54" s="115">
        <v>219.1</v>
      </c>
      <c r="L54" s="116">
        <v>8.18</v>
      </c>
      <c r="M54" s="116">
        <v>2015</v>
      </c>
      <c r="N54" s="16">
        <v>2023</v>
      </c>
      <c r="O54" s="16">
        <v>2025</v>
      </c>
      <c r="P54" s="114">
        <v>20</v>
      </c>
      <c r="Q54" s="113" t="s">
        <v>1448</v>
      </c>
      <c r="R54" s="17">
        <f t="shared" si="0"/>
        <v>2035</v>
      </c>
      <c r="S54" s="16" t="s">
        <v>63</v>
      </c>
      <c r="T54" s="16"/>
      <c r="U54" s="17">
        <f t="shared" si="1"/>
        <v>2035</v>
      </c>
      <c r="V54" s="348"/>
      <c r="W54" s="348"/>
      <c r="X54" s="348"/>
      <c r="Y54" s="348"/>
    </row>
    <row r="55" spans="1:25" s="2" customFormat="1" ht="30.2" customHeight="1" x14ac:dyDescent="0.2">
      <c r="A55" s="348"/>
      <c r="B55" s="348"/>
      <c r="C55" s="348"/>
      <c r="D55" s="348"/>
      <c r="E55" s="348"/>
      <c r="F55" s="113" t="s">
        <v>561</v>
      </c>
      <c r="G55" s="348"/>
      <c r="H55" s="348"/>
      <c r="I55" s="348"/>
      <c r="J55" s="115">
        <v>7.0000000000000007E-2</v>
      </c>
      <c r="K55" s="115">
        <v>168.3</v>
      </c>
      <c r="L55" s="116">
        <v>7.11</v>
      </c>
      <c r="M55" s="116">
        <v>2015</v>
      </c>
      <c r="N55" s="16">
        <v>2023</v>
      </c>
      <c r="O55" s="16">
        <v>2025</v>
      </c>
      <c r="P55" s="114">
        <v>20</v>
      </c>
      <c r="Q55" s="113" t="s">
        <v>1448</v>
      </c>
      <c r="R55" s="17">
        <f t="shared" si="0"/>
        <v>2035</v>
      </c>
      <c r="S55" s="16" t="s">
        <v>63</v>
      </c>
      <c r="T55" s="16"/>
      <c r="U55" s="17">
        <f t="shared" si="1"/>
        <v>2035</v>
      </c>
      <c r="V55" s="348"/>
      <c r="W55" s="348"/>
      <c r="X55" s="348"/>
      <c r="Y55" s="348"/>
    </row>
    <row r="56" spans="1:25" s="2" customFormat="1" ht="30.2" customHeight="1" x14ac:dyDescent="0.2">
      <c r="A56" s="348"/>
      <c r="B56" s="348"/>
      <c r="C56" s="348"/>
      <c r="D56" s="348"/>
      <c r="E56" s="348"/>
      <c r="F56" s="113" t="s">
        <v>561</v>
      </c>
      <c r="G56" s="348"/>
      <c r="H56" s="348"/>
      <c r="I56" s="348"/>
      <c r="J56" s="115">
        <v>0.36</v>
      </c>
      <c r="K56" s="115">
        <v>114.3</v>
      </c>
      <c r="L56" s="116">
        <v>6.02</v>
      </c>
      <c r="M56" s="116">
        <v>2015</v>
      </c>
      <c r="N56" s="16">
        <v>2023</v>
      </c>
      <c r="O56" s="16">
        <v>2025</v>
      </c>
      <c r="P56" s="114">
        <v>20</v>
      </c>
      <c r="Q56" s="113" t="s">
        <v>1448</v>
      </c>
      <c r="R56" s="17">
        <f t="shared" si="0"/>
        <v>2035</v>
      </c>
      <c r="S56" s="16" t="s">
        <v>63</v>
      </c>
      <c r="T56" s="16"/>
      <c r="U56" s="17">
        <f t="shared" si="1"/>
        <v>2035</v>
      </c>
      <c r="V56" s="348"/>
      <c r="W56" s="348"/>
      <c r="X56" s="348"/>
      <c r="Y56" s="348"/>
    </row>
    <row r="57" spans="1:25" s="2" customFormat="1" ht="30.2" customHeight="1" x14ac:dyDescent="0.2">
      <c r="A57" s="348"/>
      <c r="B57" s="348"/>
      <c r="C57" s="348"/>
      <c r="D57" s="348"/>
      <c r="E57" s="348"/>
      <c r="F57" s="113" t="s">
        <v>561</v>
      </c>
      <c r="G57" s="348"/>
      <c r="H57" s="348"/>
      <c r="I57" s="348"/>
      <c r="J57" s="115">
        <v>0.14000000000000001</v>
      </c>
      <c r="K57" s="115">
        <v>88.9</v>
      </c>
      <c r="L57" s="116">
        <v>5.49</v>
      </c>
      <c r="M57" s="116">
        <v>2015</v>
      </c>
      <c r="N57" s="16">
        <v>2023</v>
      </c>
      <c r="O57" s="16">
        <v>2025</v>
      </c>
      <c r="P57" s="114">
        <v>20</v>
      </c>
      <c r="Q57" s="113" t="s">
        <v>1448</v>
      </c>
      <c r="R57" s="17">
        <f t="shared" si="0"/>
        <v>2035</v>
      </c>
      <c r="S57" s="16" t="s">
        <v>63</v>
      </c>
      <c r="T57" s="16"/>
      <c r="U57" s="17">
        <f t="shared" si="1"/>
        <v>2035</v>
      </c>
      <c r="V57" s="348"/>
      <c r="W57" s="348"/>
      <c r="X57" s="348"/>
      <c r="Y57" s="348"/>
    </row>
    <row r="58" spans="1:25" s="2" customFormat="1" ht="30.2" customHeight="1" x14ac:dyDescent="0.2">
      <c r="A58" s="348"/>
      <c r="B58" s="348"/>
      <c r="C58" s="348"/>
      <c r="D58" s="348"/>
      <c r="E58" s="348"/>
      <c r="F58" s="113" t="s">
        <v>561</v>
      </c>
      <c r="G58" s="348"/>
      <c r="H58" s="348"/>
      <c r="I58" s="348"/>
      <c r="J58" s="115">
        <v>0.34</v>
      </c>
      <c r="K58" s="115">
        <v>60.3</v>
      </c>
      <c r="L58" s="116">
        <v>3.91</v>
      </c>
      <c r="M58" s="116">
        <v>2015</v>
      </c>
      <c r="N58" s="16">
        <v>2023</v>
      </c>
      <c r="O58" s="16">
        <v>2025</v>
      </c>
      <c r="P58" s="114">
        <v>20</v>
      </c>
      <c r="Q58" s="113" t="s">
        <v>1448</v>
      </c>
      <c r="R58" s="17">
        <f t="shared" si="0"/>
        <v>2035</v>
      </c>
      <c r="S58" s="16" t="s">
        <v>63</v>
      </c>
      <c r="T58" s="16"/>
      <c r="U58" s="17">
        <f t="shared" si="1"/>
        <v>2035</v>
      </c>
      <c r="V58" s="348"/>
      <c r="W58" s="348"/>
      <c r="X58" s="348"/>
      <c r="Y58" s="348"/>
    </row>
    <row r="59" spans="1:25" s="2" customFormat="1" ht="30.2" customHeight="1" x14ac:dyDescent="0.2">
      <c r="A59" s="348"/>
      <c r="B59" s="348"/>
      <c r="C59" s="348"/>
      <c r="D59" s="114" t="s">
        <v>1477</v>
      </c>
      <c r="E59" s="348"/>
      <c r="F59" s="113" t="s">
        <v>561</v>
      </c>
      <c r="G59" s="348"/>
      <c r="H59" s="348"/>
      <c r="I59" s="348"/>
      <c r="J59" s="115">
        <v>0.46</v>
      </c>
      <c r="K59" s="115">
        <v>168.3</v>
      </c>
      <c r="L59" s="116">
        <v>7.11</v>
      </c>
      <c r="M59" s="116">
        <v>2015</v>
      </c>
      <c r="N59" s="16">
        <v>2023</v>
      </c>
      <c r="O59" s="16">
        <v>2025</v>
      </c>
      <c r="P59" s="114">
        <v>20</v>
      </c>
      <c r="Q59" s="113" t="s">
        <v>1448</v>
      </c>
      <c r="R59" s="17">
        <f t="shared" si="0"/>
        <v>2035</v>
      </c>
      <c r="S59" s="16" t="s">
        <v>63</v>
      </c>
      <c r="T59" s="16"/>
      <c r="U59" s="17">
        <f t="shared" si="1"/>
        <v>2035</v>
      </c>
      <c r="V59" s="348"/>
      <c r="W59" s="348"/>
      <c r="X59" s="348"/>
      <c r="Y59" s="348"/>
    </row>
    <row r="60" spans="1:25" s="2" customFormat="1" ht="30.2" customHeight="1" x14ac:dyDescent="0.2">
      <c r="A60" s="348"/>
      <c r="B60" s="348"/>
      <c r="C60" s="348"/>
      <c r="D60" s="114" t="s">
        <v>1478</v>
      </c>
      <c r="E60" s="348"/>
      <c r="F60" s="113" t="s">
        <v>561</v>
      </c>
      <c r="G60" s="348"/>
      <c r="H60" s="348"/>
      <c r="I60" s="348"/>
      <c r="J60" s="115">
        <v>0.42</v>
      </c>
      <c r="K60" s="115">
        <v>48.3</v>
      </c>
      <c r="L60" s="116">
        <v>5.08</v>
      </c>
      <c r="M60" s="116">
        <v>2015</v>
      </c>
      <c r="N60" s="16">
        <v>2023</v>
      </c>
      <c r="O60" s="16">
        <v>2025</v>
      </c>
      <c r="P60" s="114">
        <v>20</v>
      </c>
      <c r="Q60" s="113" t="s">
        <v>1448</v>
      </c>
      <c r="R60" s="17">
        <f t="shared" si="0"/>
        <v>2035</v>
      </c>
      <c r="S60" s="16" t="s">
        <v>63</v>
      </c>
      <c r="T60" s="16"/>
      <c r="U60" s="17">
        <f t="shared" si="1"/>
        <v>2035</v>
      </c>
      <c r="V60" s="348"/>
      <c r="W60" s="348"/>
      <c r="X60" s="348"/>
      <c r="Y60" s="348"/>
    </row>
    <row r="61" spans="1:25" s="2" customFormat="1" ht="30.2" customHeight="1" x14ac:dyDescent="0.2">
      <c r="A61" s="348"/>
      <c r="B61" s="348"/>
      <c r="C61" s="348"/>
      <c r="D61" s="114" t="s">
        <v>1479</v>
      </c>
      <c r="E61" s="348"/>
      <c r="F61" s="113" t="s">
        <v>561</v>
      </c>
      <c r="G61" s="348"/>
      <c r="H61" s="348"/>
      <c r="I61" s="348"/>
      <c r="J61" s="115">
        <v>0.7</v>
      </c>
      <c r="K61" s="115">
        <v>48.3</v>
      </c>
      <c r="L61" s="116">
        <v>5.08</v>
      </c>
      <c r="M61" s="116">
        <v>2015</v>
      </c>
      <c r="N61" s="16">
        <v>2023</v>
      </c>
      <c r="O61" s="16">
        <v>2025</v>
      </c>
      <c r="P61" s="114">
        <v>20</v>
      </c>
      <c r="Q61" s="113" t="s">
        <v>1448</v>
      </c>
      <c r="R61" s="17">
        <f t="shared" si="0"/>
        <v>2035</v>
      </c>
      <c r="S61" s="16" t="s">
        <v>63</v>
      </c>
      <c r="T61" s="16"/>
      <c r="U61" s="17">
        <f t="shared" si="1"/>
        <v>2035</v>
      </c>
      <c r="V61" s="348"/>
      <c r="W61" s="348"/>
      <c r="X61" s="348"/>
      <c r="Y61" s="348"/>
    </row>
    <row r="62" spans="1:25" s="2" customFormat="1" ht="30.2" customHeight="1" x14ac:dyDescent="0.2">
      <c r="A62" s="348"/>
      <c r="B62" s="348"/>
      <c r="C62" s="348"/>
      <c r="D62" s="348" t="s">
        <v>1480</v>
      </c>
      <c r="E62" s="348"/>
      <c r="F62" s="113" t="s">
        <v>561</v>
      </c>
      <c r="G62" s="348"/>
      <c r="H62" s="348"/>
      <c r="I62" s="348"/>
      <c r="J62" s="115">
        <v>1.22</v>
      </c>
      <c r="K62" s="115">
        <v>219.1</v>
      </c>
      <c r="L62" s="116">
        <v>8.18</v>
      </c>
      <c r="M62" s="116">
        <v>2015</v>
      </c>
      <c r="N62" s="16">
        <v>2023</v>
      </c>
      <c r="O62" s="16">
        <v>2025</v>
      </c>
      <c r="P62" s="114">
        <v>20</v>
      </c>
      <c r="Q62" s="113" t="s">
        <v>1448</v>
      </c>
      <c r="R62" s="17">
        <f t="shared" si="0"/>
        <v>2035</v>
      </c>
      <c r="S62" s="16" t="s">
        <v>63</v>
      </c>
      <c r="T62" s="16"/>
      <c r="U62" s="17">
        <f t="shared" si="1"/>
        <v>2035</v>
      </c>
      <c r="V62" s="348"/>
      <c r="W62" s="348"/>
      <c r="X62" s="348"/>
      <c r="Y62" s="348"/>
    </row>
    <row r="63" spans="1:25" s="2" customFormat="1" ht="30.2" customHeight="1" x14ac:dyDescent="0.2">
      <c r="A63" s="348"/>
      <c r="B63" s="348"/>
      <c r="C63" s="348"/>
      <c r="D63" s="348"/>
      <c r="E63" s="348"/>
      <c r="F63" s="113" t="s">
        <v>561</v>
      </c>
      <c r="G63" s="348"/>
      <c r="H63" s="348"/>
      <c r="I63" s="348"/>
      <c r="J63" s="115">
        <v>0.24</v>
      </c>
      <c r="K63" s="115">
        <v>114.3</v>
      </c>
      <c r="L63" s="116">
        <v>6.02</v>
      </c>
      <c r="M63" s="116">
        <v>2015</v>
      </c>
      <c r="N63" s="16">
        <v>2023</v>
      </c>
      <c r="O63" s="16">
        <v>2025</v>
      </c>
      <c r="P63" s="114">
        <v>20</v>
      </c>
      <c r="Q63" s="113" t="s">
        <v>1448</v>
      </c>
      <c r="R63" s="17">
        <f t="shared" si="0"/>
        <v>2035</v>
      </c>
      <c r="S63" s="16" t="s">
        <v>63</v>
      </c>
      <c r="T63" s="16"/>
      <c r="U63" s="17">
        <f t="shared" si="1"/>
        <v>2035</v>
      </c>
      <c r="V63" s="348"/>
      <c r="W63" s="348"/>
      <c r="X63" s="348"/>
      <c r="Y63" s="348"/>
    </row>
    <row r="64" spans="1:25" s="2" customFormat="1" ht="30.2" customHeight="1" x14ac:dyDescent="0.2">
      <c r="A64" s="348"/>
      <c r="B64" s="348"/>
      <c r="C64" s="348"/>
      <c r="D64" s="114" t="s">
        <v>1481</v>
      </c>
      <c r="E64" s="348"/>
      <c r="F64" s="113" t="s">
        <v>561</v>
      </c>
      <c r="G64" s="348"/>
      <c r="H64" s="348"/>
      <c r="I64" s="348"/>
      <c r="J64" s="115">
        <v>1.1299999999999999</v>
      </c>
      <c r="K64" s="115">
        <v>219.1</v>
      </c>
      <c r="L64" s="116">
        <v>8.18</v>
      </c>
      <c r="M64" s="116">
        <v>2015</v>
      </c>
      <c r="N64" s="16">
        <v>2023</v>
      </c>
      <c r="O64" s="16">
        <v>2025</v>
      </c>
      <c r="P64" s="114">
        <v>20</v>
      </c>
      <c r="Q64" s="113" t="s">
        <v>1448</v>
      </c>
      <c r="R64" s="17">
        <f t="shared" si="0"/>
        <v>2035</v>
      </c>
      <c r="S64" s="16" t="s">
        <v>63</v>
      </c>
      <c r="T64" s="16"/>
      <c r="U64" s="17">
        <f t="shared" si="1"/>
        <v>2035</v>
      </c>
      <c r="V64" s="348"/>
      <c r="W64" s="348"/>
      <c r="X64" s="348"/>
      <c r="Y64" s="348"/>
    </row>
    <row r="65" spans="1:25" s="2" customFormat="1" ht="30.2" customHeight="1" x14ac:dyDescent="0.2">
      <c r="A65" s="348"/>
      <c r="B65" s="348"/>
      <c r="C65" s="348"/>
      <c r="D65" s="114" t="s">
        <v>1482</v>
      </c>
      <c r="E65" s="348"/>
      <c r="F65" s="113" t="s">
        <v>561</v>
      </c>
      <c r="G65" s="348"/>
      <c r="H65" s="348"/>
      <c r="I65" s="348"/>
      <c r="J65" s="115">
        <v>1.21</v>
      </c>
      <c r="K65" s="115">
        <v>219.1</v>
      </c>
      <c r="L65" s="116">
        <v>8.18</v>
      </c>
      <c r="M65" s="116">
        <v>2015</v>
      </c>
      <c r="N65" s="16">
        <v>2023</v>
      </c>
      <c r="O65" s="16">
        <v>2025</v>
      </c>
      <c r="P65" s="114">
        <v>20</v>
      </c>
      <c r="Q65" s="113" t="s">
        <v>1448</v>
      </c>
      <c r="R65" s="17">
        <f t="shared" si="0"/>
        <v>2035</v>
      </c>
      <c r="S65" s="16" t="s">
        <v>63</v>
      </c>
      <c r="T65" s="16"/>
      <c r="U65" s="17">
        <f t="shared" si="1"/>
        <v>2035</v>
      </c>
      <c r="V65" s="348"/>
      <c r="W65" s="348"/>
      <c r="X65" s="348"/>
      <c r="Y65" s="348"/>
    </row>
    <row r="66" spans="1:25" s="2" customFormat="1" ht="30.2" customHeight="1" x14ac:dyDescent="0.2">
      <c r="A66" s="348"/>
      <c r="B66" s="348"/>
      <c r="C66" s="348"/>
      <c r="D66" s="114" t="s">
        <v>1483</v>
      </c>
      <c r="E66" s="348"/>
      <c r="F66" s="113" t="s">
        <v>561</v>
      </c>
      <c r="G66" s="348"/>
      <c r="H66" s="348"/>
      <c r="I66" s="348"/>
      <c r="J66" s="115">
        <v>3.45</v>
      </c>
      <c r="K66" s="115">
        <v>48.3</v>
      </c>
      <c r="L66" s="116">
        <v>5.08</v>
      </c>
      <c r="M66" s="116">
        <v>2015</v>
      </c>
      <c r="N66" s="16">
        <v>2023</v>
      </c>
      <c r="O66" s="16">
        <v>2025</v>
      </c>
      <c r="P66" s="114">
        <v>20</v>
      </c>
      <c r="Q66" s="113" t="s">
        <v>1448</v>
      </c>
      <c r="R66" s="17">
        <f t="shared" si="0"/>
        <v>2035</v>
      </c>
      <c r="S66" s="16" t="s">
        <v>63</v>
      </c>
      <c r="T66" s="16"/>
      <c r="U66" s="17">
        <f t="shared" si="1"/>
        <v>2035</v>
      </c>
      <c r="V66" s="348"/>
      <c r="W66" s="348"/>
      <c r="X66" s="348"/>
      <c r="Y66" s="348"/>
    </row>
    <row r="67" spans="1:25" s="2" customFormat="1" ht="30.2" customHeight="1" x14ac:dyDescent="0.2">
      <c r="A67" s="348">
        <v>4</v>
      </c>
      <c r="B67" s="348" t="s">
        <v>1484</v>
      </c>
      <c r="C67" s="348" t="s">
        <v>1485</v>
      </c>
      <c r="D67" s="114" t="s">
        <v>1486</v>
      </c>
      <c r="E67" s="348" t="s">
        <v>1465</v>
      </c>
      <c r="F67" s="113" t="s">
        <v>561</v>
      </c>
      <c r="G67" s="348">
        <v>4.2</v>
      </c>
      <c r="H67" s="348">
        <v>3.54</v>
      </c>
      <c r="I67" s="348">
        <v>120</v>
      </c>
      <c r="J67" s="115">
        <v>17.34</v>
      </c>
      <c r="K67" s="115">
        <v>168.3</v>
      </c>
      <c r="L67" s="116">
        <v>7.11</v>
      </c>
      <c r="M67" s="116">
        <v>2015</v>
      </c>
      <c r="N67" s="16">
        <v>2021</v>
      </c>
      <c r="O67" s="16">
        <v>2025</v>
      </c>
      <c r="P67" s="114">
        <v>20</v>
      </c>
      <c r="Q67" s="113" t="s">
        <v>1487</v>
      </c>
      <c r="R67" s="17">
        <f t="shared" si="0"/>
        <v>2035</v>
      </c>
      <c r="S67" s="16" t="s">
        <v>63</v>
      </c>
      <c r="T67" s="16"/>
      <c r="U67" s="17">
        <f t="shared" si="1"/>
        <v>2035</v>
      </c>
      <c r="V67" s="348">
        <v>285</v>
      </c>
      <c r="W67" s="348">
        <v>543</v>
      </c>
      <c r="X67" s="348">
        <v>828</v>
      </c>
      <c r="Y67" s="348" t="s">
        <v>7003</v>
      </c>
    </row>
    <row r="68" spans="1:25" s="2" customFormat="1" ht="30.2" customHeight="1" x14ac:dyDescent="0.2">
      <c r="A68" s="348"/>
      <c r="B68" s="348"/>
      <c r="C68" s="348"/>
      <c r="D68" s="348" t="s">
        <v>1488</v>
      </c>
      <c r="E68" s="348"/>
      <c r="F68" s="113" t="s">
        <v>561</v>
      </c>
      <c r="G68" s="348"/>
      <c r="H68" s="348"/>
      <c r="I68" s="348"/>
      <c r="J68" s="115">
        <v>66.22</v>
      </c>
      <c r="K68" s="115">
        <v>168.3</v>
      </c>
      <c r="L68" s="116">
        <v>7.11</v>
      </c>
      <c r="M68" s="116">
        <v>2015</v>
      </c>
      <c r="N68" s="16">
        <v>2021</v>
      </c>
      <c r="O68" s="16">
        <v>2025</v>
      </c>
      <c r="P68" s="114">
        <v>20</v>
      </c>
      <c r="Q68" s="113" t="s">
        <v>1487</v>
      </c>
      <c r="R68" s="17">
        <f t="shared" si="0"/>
        <v>2035</v>
      </c>
      <c r="S68" s="16" t="s">
        <v>63</v>
      </c>
      <c r="T68" s="16"/>
      <c r="U68" s="17">
        <f t="shared" si="1"/>
        <v>2035</v>
      </c>
      <c r="V68" s="348"/>
      <c r="W68" s="348"/>
      <c r="X68" s="348"/>
      <c r="Y68" s="348"/>
    </row>
    <row r="69" spans="1:25" s="2" customFormat="1" ht="30.2" customHeight="1" x14ac:dyDescent="0.2">
      <c r="A69" s="348"/>
      <c r="B69" s="348"/>
      <c r="C69" s="348"/>
      <c r="D69" s="348"/>
      <c r="E69" s="348"/>
      <c r="F69" s="113" t="s">
        <v>561</v>
      </c>
      <c r="G69" s="348"/>
      <c r="H69" s="348"/>
      <c r="I69" s="348"/>
      <c r="J69" s="115">
        <v>0.11</v>
      </c>
      <c r="K69" s="115">
        <v>26.7</v>
      </c>
      <c r="L69" s="116">
        <v>5.56</v>
      </c>
      <c r="M69" s="116">
        <v>2015</v>
      </c>
      <c r="N69" s="16">
        <v>2021</v>
      </c>
      <c r="O69" s="16">
        <v>2025</v>
      </c>
      <c r="P69" s="114">
        <v>20</v>
      </c>
      <c r="Q69" s="113" t="s">
        <v>1487</v>
      </c>
      <c r="R69" s="17">
        <f t="shared" si="0"/>
        <v>2035</v>
      </c>
      <c r="S69" s="16" t="s">
        <v>63</v>
      </c>
      <c r="T69" s="16"/>
      <c r="U69" s="17">
        <f t="shared" si="1"/>
        <v>2035</v>
      </c>
      <c r="V69" s="348"/>
      <c r="W69" s="348"/>
      <c r="X69" s="348"/>
      <c r="Y69" s="348"/>
    </row>
    <row r="70" spans="1:25" s="2" customFormat="1" ht="30.2" customHeight="1" x14ac:dyDescent="0.2">
      <c r="A70" s="348"/>
      <c r="B70" s="348"/>
      <c r="C70" s="348"/>
      <c r="D70" s="348" t="s">
        <v>1489</v>
      </c>
      <c r="E70" s="348"/>
      <c r="F70" s="113" t="s">
        <v>561</v>
      </c>
      <c r="G70" s="348"/>
      <c r="H70" s="348"/>
      <c r="I70" s="348"/>
      <c r="J70" s="115">
        <v>3.35</v>
      </c>
      <c r="K70" s="115">
        <v>114.3</v>
      </c>
      <c r="L70" s="116">
        <v>6.02</v>
      </c>
      <c r="M70" s="116">
        <v>2015</v>
      </c>
      <c r="N70" s="16">
        <v>2021</v>
      </c>
      <c r="O70" s="16">
        <v>2025</v>
      </c>
      <c r="P70" s="114">
        <v>20</v>
      </c>
      <c r="Q70" s="113" t="s">
        <v>1487</v>
      </c>
      <c r="R70" s="17">
        <f t="shared" si="0"/>
        <v>2035</v>
      </c>
      <c r="S70" s="16" t="s">
        <v>63</v>
      </c>
      <c r="T70" s="16"/>
      <c r="U70" s="17">
        <f t="shared" si="1"/>
        <v>2035</v>
      </c>
      <c r="V70" s="348"/>
      <c r="W70" s="348"/>
      <c r="X70" s="348"/>
      <c r="Y70" s="348"/>
    </row>
    <row r="71" spans="1:25" s="2" customFormat="1" ht="30.2" customHeight="1" x14ac:dyDescent="0.2">
      <c r="A71" s="348"/>
      <c r="B71" s="348"/>
      <c r="C71" s="348"/>
      <c r="D71" s="348"/>
      <c r="E71" s="348"/>
      <c r="F71" s="113" t="s">
        <v>561</v>
      </c>
      <c r="G71" s="348"/>
      <c r="H71" s="348"/>
      <c r="I71" s="348"/>
      <c r="J71" s="115">
        <v>0.2</v>
      </c>
      <c r="K71" s="115">
        <v>26.7</v>
      </c>
      <c r="L71" s="116">
        <v>5.56</v>
      </c>
      <c r="M71" s="116">
        <v>2015</v>
      </c>
      <c r="N71" s="16">
        <v>2021</v>
      </c>
      <c r="O71" s="16">
        <v>2025</v>
      </c>
      <c r="P71" s="114">
        <v>20</v>
      </c>
      <c r="Q71" s="113" t="s">
        <v>1487</v>
      </c>
      <c r="R71" s="17">
        <f t="shared" si="0"/>
        <v>2035</v>
      </c>
      <c r="S71" s="16" t="s">
        <v>63</v>
      </c>
      <c r="T71" s="16"/>
      <c r="U71" s="17">
        <f t="shared" si="1"/>
        <v>2035</v>
      </c>
      <c r="V71" s="348"/>
      <c r="W71" s="348"/>
      <c r="X71" s="348"/>
      <c r="Y71" s="348"/>
    </row>
    <row r="72" spans="1:25" s="2" customFormat="1" ht="30.2" customHeight="1" x14ac:dyDescent="0.2">
      <c r="A72" s="348"/>
      <c r="B72" s="348"/>
      <c r="C72" s="348"/>
      <c r="D72" s="348" t="s">
        <v>1490</v>
      </c>
      <c r="E72" s="348"/>
      <c r="F72" s="113" t="s">
        <v>561</v>
      </c>
      <c r="G72" s="348"/>
      <c r="H72" s="348"/>
      <c r="I72" s="348"/>
      <c r="J72" s="115">
        <v>21.46</v>
      </c>
      <c r="K72" s="115">
        <v>168.3</v>
      </c>
      <c r="L72" s="116">
        <v>7.11</v>
      </c>
      <c r="M72" s="116">
        <v>2015</v>
      </c>
      <c r="N72" s="16">
        <v>2021</v>
      </c>
      <c r="O72" s="16">
        <v>2025</v>
      </c>
      <c r="P72" s="114">
        <v>20</v>
      </c>
      <c r="Q72" s="113" t="s">
        <v>1487</v>
      </c>
      <c r="R72" s="17">
        <f t="shared" si="0"/>
        <v>2035</v>
      </c>
      <c r="S72" s="16" t="s">
        <v>63</v>
      </c>
      <c r="T72" s="16"/>
      <c r="U72" s="17">
        <f t="shared" si="1"/>
        <v>2035</v>
      </c>
      <c r="V72" s="348"/>
      <c r="W72" s="348"/>
      <c r="X72" s="348"/>
      <c r="Y72" s="348"/>
    </row>
    <row r="73" spans="1:25" s="2" customFormat="1" ht="30.2" customHeight="1" x14ac:dyDescent="0.2">
      <c r="A73" s="348"/>
      <c r="B73" s="348"/>
      <c r="C73" s="348"/>
      <c r="D73" s="348"/>
      <c r="E73" s="348"/>
      <c r="F73" s="113" t="s">
        <v>561</v>
      </c>
      <c r="G73" s="348"/>
      <c r="H73" s="348"/>
      <c r="I73" s="348"/>
      <c r="J73" s="115">
        <v>0.11</v>
      </c>
      <c r="K73" s="115">
        <v>26.7</v>
      </c>
      <c r="L73" s="116">
        <v>5.56</v>
      </c>
      <c r="M73" s="116">
        <v>2015</v>
      </c>
      <c r="N73" s="16">
        <v>2021</v>
      </c>
      <c r="O73" s="16">
        <v>2025</v>
      </c>
      <c r="P73" s="114">
        <v>20</v>
      </c>
      <c r="Q73" s="113" t="s">
        <v>1487</v>
      </c>
      <c r="R73" s="17">
        <f t="shared" si="0"/>
        <v>2035</v>
      </c>
      <c r="S73" s="16" t="s">
        <v>63</v>
      </c>
      <c r="T73" s="16"/>
      <c r="U73" s="17">
        <f t="shared" si="1"/>
        <v>2035</v>
      </c>
      <c r="V73" s="348"/>
      <c r="W73" s="348"/>
      <c r="X73" s="348"/>
      <c r="Y73" s="348"/>
    </row>
    <row r="74" spans="1:25" s="2" customFormat="1" ht="30.2" customHeight="1" x14ac:dyDescent="0.2">
      <c r="A74" s="348"/>
      <c r="B74" s="348"/>
      <c r="C74" s="348"/>
      <c r="D74" s="114" t="s">
        <v>1491</v>
      </c>
      <c r="E74" s="348"/>
      <c r="F74" s="113" t="s">
        <v>561</v>
      </c>
      <c r="G74" s="348"/>
      <c r="H74" s="348"/>
      <c r="I74" s="348"/>
      <c r="J74" s="115">
        <v>0.85</v>
      </c>
      <c r="K74" s="115">
        <v>114.3</v>
      </c>
      <c r="L74" s="116">
        <v>6.02</v>
      </c>
      <c r="M74" s="116">
        <v>2015</v>
      </c>
      <c r="N74" s="16">
        <v>2021</v>
      </c>
      <c r="O74" s="16">
        <v>2025</v>
      </c>
      <c r="P74" s="114">
        <v>20</v>
      </c>
      <c r="Q74" s="113" t="s">
        <v>1487</v>
      </c>
      <c r="R74" s="17">
        <f t="shared" ref="R74:R137" si="2">IF(M74="","",M74+P74)</f>
        <v>2035</v>
      </c>
      <c r="S74" s="16" t="s">
        <v>63</v>
      </c>
      <c r="T74" s="16"/>
      <c r="U74" s="17">
        <f t="shared" ref="U74:U137" si="3">IFERROR(IF(S74="",R74,S74+T74),R74)</f>
        <v>2035</v>
      </c>
      <c r="V74" s="348"/>
      <c r="W74" s="348"/>
      <c r="X74" s="348"/>
      <c r="Y74" s="348"/>
    </row>
    <row r="75" spans="1:25" s="2" customFormat="1" ht="30.2" customHeight="1" x14ac:dyDescent="0.2">
      <c r="A75" s="348"/>
      <c r="B75" s="348"/>
      <c r="C75" s="348"/>
      <c r="D75" s="348" t="s">
        <v>1492</v>
      </c>
      <c r="E75" s="348"/>
      <c r="F75" s="113" t="s">
        <v>561</v>
      </c>
      <c r="G75" s="348"/>
      <c r="H75" s="348"/>
      <c r="I75" s="348"/>
      <c r="J75" s="115">
        <v>3.64</v>
      </c>
      <c r="K75" s="115">
        <v>168.3</v>
      </c>
      <c r="L75" s="116">
        <v>7.11</v>
      </c>
      <c r="M75" s="116">
        <v>2015</v>
      </c>
      <c r="N75" s="16">
        <v>2021</v>
      </c>
      <c r="O75" s="16">
        <v>2025</v>
      </c>
      <c r="P75" s="114">
        <v>20</v>
      </c>
      <c r="Q75" s="113" t="s">
        <v>1487</v>
      </c>
      <c r="R75" s="17">
        <f t="shared" si="2"/>
        <v>2035</v>
      </c>
      <c r="S75" s="16" t="s">
        <v>63</v>
      </c>
      <c r="T75" s="16"/>
      <c r="U75" s="17">
        <f t="shared" si="3"/>
        <v>2035</v>
      </c>
      <c r="V75" s="348"/>
      <c r="W75" s="348"/>
      <c r="X75" s="348"/>
      <c r="Y75" s="348"/>
    </row>
    <row r="76" spans="1:25" s="2" customFormat="1" ht="30.2" customHeight="1" x14ac:dyDescent="0.2">
      <c r="A76" s="348"/>
      <c r="B76" s="348"/>
      <c r="C76" s="348"/>
      <c r="D76" s="348"/>
      <c r="E76" s="348"/>
      <c r="F76" s="113" t="s">
        <v>561</v>
      </c>
      <c r="G76" s="348"/>
      <c r="H76" s="348"/>
      <c r="I76" s="348"/>
      <c r="J76" s="115">
        <v>3.72</v>
      </c>
      <c r="K76" s="115">
        <v>114.3</v>
      </c>
      <c r="L76" s="116">
        <v>6.02</v>
      </c>
      <c r="M76" s="116">
        <v>2015</v>
      </c>
      <c r="N76" s="16">
        <v>2021</v>
      </c>
      <c r="O76" s="16">
        <v>2025</v>
      </c>
      <c r="P76" s="114">
        <v>20</v>
      </c>
      <c r="Q76" s="113" t="s">
        <v>1487</v>
      </c>
      <c r="R76" s="17">
        <f t="shared" si="2"/>
        <v>2035</v>
      </c>
      <c r="S76" s="16" t="s">
        <v>63</v>
      </c>
      <c r="T76" s="16"/>
      <c r="U76" s="17">
        <f t="shared" si="3"/>
        <v>2035</v>
      </c>
      <c r="V76" s="348"/>
      <c r="W76" s="348"/>
      <c r="X76" s="348"/>
      <c r="Y76" s="348"/>
    </row>
    <row r="77" spans="1:25" s="2" customFormat="1" ht="30.2" customHeight="1" x14ac:dyDescent="0.2">
      <c r="A77" s="348"/>
      <c r="B77" s="348"/>
      <c r="C77" s="348"/>
      <c r="D77" s="348"/>
      <c r="E77" s="348"/>
      <c r="F77" s="113" t="s">
        <v>561</v>
      </c>
      <c r="G77" s="348"/>
      <c r="H77" s="348"/>
      <c r="I77" s="348"/>
      <c r="J77" s="115">
        <v>0.28000000000000003</v>
      </c>
      <c r="K77" s="115">
        <v>88.9</v>
      </c>
      <c r="L77" s="116">
        <v>5.49</v>
      </c>
      <c r="M77" s="116">
        <v>2015</v>
      </c>
      <c r="N77" s="16">
        <v>2021</v>
      </c>
      <c r="O77" s="16">
        <v>2025</v>
      </c>
      <c r="P77" s="114">
        <v>20</v>
      </c>
      <c r="Q77" s="113" t="s">
        <v>1487</v>
      </c>
      <c r="R77" s="17">
        <f t="shared" si="2"/>
        <v>2035</v>
      </c>
      <c r="S77" s="16" t="s">
        <v>63</v>
      </c>
      <c r="T77" s="16"/>
      <c r="U77" s="17">
        <f t="shared" si="3"/>
        <v>2035</v>
      </c>
      <c r="V77" s="348"/>
      <c r="W77" s="348"/>
      <c r="X77" s="348"/>
      <c r="Y77" s="348"/>
    </row>
    <row r="78" spans="1:25" s="2" customFormat="1" ht="30.2" customHeight="1" x14ac:dyDescent="0.2">
      <c r="A78" s="348"/>
      <c r="B78" s="348"/>
      <c r="C78" s="348"/>
      <c r="D78" s="114" t="s">
        <v>1493</v>
      </c>
      <c r="E78" s="348"/>
      <c r="F78" s="113" t="s">
        <v>561</v>
      </c>
      <c r="G78" s="348"/>
      <c r="H78" s="348"/>
      <c r="I78" s="348"/>
      <c r="J78" s="115">
        <v>2.79</v>
      </c>
      <c r="K78" s="115">
        <v>168.3</v>
      </c>
      <c r="L78" s="116">
        <v>7.11</v>
      </c>
      <c r="M78" s="116">
        <v>2015</v>
      </c>
      <c r="N78" s="16">
        <v>2021</v>
      </c>
      <c r="O78" s="16">
        <v>2025</v>
      </c>
      <c r="P78" s="114">
        <v>20</v>
      </c>
      <c r="Q78" s="113" t="s">
        <v>1487</v>
      </c>
      <c r="R78" s="17">
        <f t="shared" si="2"/>
        <v>2035</v>
      </c>
      <c r="S78" s="16" t="s">
        <v>63</v>
      </c>
      <c r="T78" s="16"/>
      <c r="U78" s="17">
        <f t="shared" si="3"/>
        <v>2035</v>
      </c>
      <c r="V78" s="348"/>
      <c r="W78" s="348"/>
      <c r="X78" s="348"/>
      <c r="Y78" s="348"/>
    </row>
    <row r="79" spans="1:25" s="2" customFormat="1" ht="30.2" customHeight="1" x14ac:dyDescent="0.2">
      <c r="A79" s="348"/>
      <c r="B79" s="348"/>
      <c r="C79" s="348"/>
      <c r="D79" s="348" t="s">
        <v>1494</v>
      </c>
      <c r="E79" s="348"/>
      <c r="F79" s="113" t="s">
        <v>561</v>
      </c>
      <c r="G79" s="348"/>
      <c r="H79" s="348"/>
      <c r="I79" s="348"/>
      <c r="J79" s="115">
        <v>0.14000000000000001</v>
      </c>
      <c r="K79" s="115">
        <v>219.1</v>
      </c>
      <c r="L79" s="116">
        <v>8.18</v>
      </c>
      <c r="M79" s="116">
        <v>2015</v>
      </c>
      <c r="N79" s="16">
        <v>2021</v>
      </c>
      <c r="O79" s="16">
        <v>2025</v>
      </c>
      <c r="P79" s="114">
        <v>20</v>
      </c>
      <c r="Q79" s="113" t="s">
        <v>1487</v>
      </c>
      <c r="R79" s="17">
        <f t="shared" si="2"/>
        <v>2035</v>
      </c>
      <c r="S79" s="16" t="s">
        <v>63</v>
      </c>
      <c r="T79" s="16"/>
      <c r="U79" s="17">
        <f t="shared" si="3"/>
        <v>2035</v>
      </c>
      <c r="V79" s="348"/>
      <c r="W79" s="348"/>
      <c r="X79" s="348"/>
      <c r="Y79" s="348"/>
    </row>
    <row r="80" spans="1:25" s="2" customFormat="1" ht="30.2" customHeight="1" x14ac:dyDescent="0.2">
      <c r="A80" s="348"/>
      <c r="B80" s="348"/>
      <c r="C80" s="348"/>
      <c r="D80" s="348"/>
      <c r="E80" s="348"/>
      <c r="F80" s="113" t="s">
        <v>561</v>
      </c>
      <c r="G80" s="348"/>
      <c r="H80" s="348"/>
      <c r="I80" s="348"/>
      <c r="J80" s="115">
        <v>0.65</v>
      </c>
      <c r="K80" s="115">
        <v>168.3</v>
      </c>
      <c r="L80" s="116">
        <v>7.11</v>
      </c>
      <c r="M80" s="116">
        <v>2015</v>
      </c>
      <c r="N80" s="16">
        <v>2021</v>
      </c>
      <c r="O80" s="16">
        <v>2025</v>
      </c>
      <c r="P80" s="114">
        <v>20</v>
      </c>
      <c r="Q80" s="113" t="s">
        <v>1487</v>
      </c>
      <c r="R80" s="17">
        <f t="shared" si="2"/>
        <v>2035</v>
      </c>
      <c r="S80" s="16" t="s">
        <v>63</v>
      </c>
      <c r="T80" s="16"/>
      <c r="U80" s="17">
        <f t="shared" si="3"/>
        <v>2035</v>
      </c>
      <c r="V80" s="348"/>
      <c r="W80" s="348"/>
      <c r="X80" s="348"/>
      <c r="Y80" s="348"/>
    </row>
    <row r="81" spans="1:25" s="2" customFormat="1" ht="30.2" customHeight="1" x14ac:dyDescent="0.2">
      <c r="A81" s="348"/>
      <c r="B81" s="348"/>
      <c r="C81" s="348"/>
      <c r="D81" s="114" t="s">
        <v>1495</v>
      </c>
      <c r="E81" s="348"/>
      <c r="F81" s="113" t="s">
        <v>561</v>
      </c>
      <c r="G81" s="348"/>
      <c r="H81" s="348"/>
      <c r="I81" s="348"/>
      <c r="J81" s="115">
        <v>1.36</v>
      </c>
      <c r="K81" s="115">
        <v>168.3</v>
      </c>
      <c r="L81" s="116">
        <v>7.11</v>
      </c>
      <c r="M81" s="116">
        <v>2015</v>
      </c>
      <c r="N81" s="16">
        <v>2021</v>
      </c>
      <c r="O81" s="16">
        <v>2025</v>
      </c>
      <c r="P81" s="114">
        <v>20</v>
      </c>
      <c r="Q81" s="113" t="s">
        <v>1487</v>
      </c>
      <c r="R81" s="17">
        <f t="shared" si="2"/>
        <v>2035</v>
      </c>
      <c r="S81" s="16" t="s">
        <v>63</v>
      </c>
      <c r="T81" s="16"/>
      <c r="U81" s="17">
        <f t="shared" si="3"/>
        <v>2035</v>
      </c>
      <c r="V81" s="348"/>
      <c r="W81" s="348"/>
      <c r="X81" s="348"/>
      <c r="Y81" s="348"/>
    </row>
    <row r="82" spans="1:25" s="2" customFormat="1" ht="30.2" customHeight="1" x14ac:dyDescent="0.2">
      <c r="A82" s="348"/>
      <c r="B82" s="348"/>
      <c r="C82" s="348"/>
      <c r="D82" s="114" t="s">
        <v>1496</v>
      </c>
      <c r="E82" s="348"/>
      <c r="F82" s="113" t="s">
        <v>561</v>
      </c>
      <c r="G82" s="348"/>
      <c r="H82" s="348"/>
      <c r="I82" s="348"/>
      <c r="J82" s="115">
        <v>1.9</v>
      </c>
      <c r="K82" s="115">
        <v>168.3</v>
      </c>
      <c r="L82" s="116">
        <v>7.11</v>
      </c>
      <c r="M82" s="116">
        <v>2015</v>
      </c>
      <c r="N82" s="16">
        <v>2021</v>
      </c>
      <c r="O82" s="16">
        <v>2025</v>
      </c>
      <c r="P82" s="114">
        <v>20</v>
      </c>
      <c r="Q82" s="113" t="s">
        <v>1487</v>
      </c>
      <c r="R82" s="17">
        <f t="shared" si="2"/>
        <v>2035</v>
      </c>
      <c r="S82" s="16" t="s">
        <v>63</v>
      </c>
      <c r="T82" s="16"/>
      <c r="U82" s="17">
        <f t="shared" si="3"/>
        <v>2035</v>
      </c>
      <c r="V82" s="348"/>
      <c r="W82" s="348"/>
      <c r="X82" s="348"/>
      <c r="Y82" s="348"/>
    </row>
    <row r="83" spans="1:25" s="2" customFormat="1" ht="30.2" customHeight="1" x14ac:dyDescent="0.2">
      <c r="A83" s="348"/>
      <c r="B83" s="348"/>
      <c r="C83" s="348"/>
      <c r="D83" s="114" t="s">
        <v>1497</v>
      </c>
      <c r="E83" s="348"/>
      <c r="F83" s="113" t="s">
        <v>561</v>
      </c>
      <c r="G83" s="348"/>
      <c r="H83" s="348"/>
      <c r="I83" s="348"/>
      <c r="J83" s="115">
        <v>1.1499999999999999</v>
      </c>
      <c r="K83" s="115">
        <v>168.3</v>
      </c>
      <c r="L83" s="116">
        <v>7.11</v>
      </c>
      <c r="M83" s="116">
        <v>2015</v>
      </c>
      <c r="N83" s="16">
        <v>2021</v>
      </c>
      <c r="O83" s="16">
        <v>2025</v>
      </c>
      <c r="P83" s="114">
        <v>20</v>
      </c>
      <c r="Q83" s="113" t="s">
        <v>1487</v>
      </c>
      <c r="R83" s="17">
        <f t="shared" si="2"/>
        <v>2035</v>
      </c>
      <c r="S83" s="16" t="s">
        <v>63</v>
      </c>
      <c r="T83" s="16"/>
      <c r="U83" s="17">
        <f t="shared" si="3"/>
        <v>2035</v>
      </c>
      <c r="V83" s="348"/>
      <c r="W83" s="348"/>
      <c r="X83" s="348"/>
      <c r="Y83" s="348"/>
    </row>
    <row r="84" spans="1:25" s="2" customFormat="1" ht="30.2" customHeight="1" x14ac:dyDescent="0.2">
      <c r="A84" s="348"/>
      <c r="B84" s="348"/>
      <c r="C84" s="348"/>
      <c r="D84" s="348" t="s">
        <v>1498</v>
      </c>
      <c r="E84" s="348"/>
      <c r="F84" s="113" t="s">
        <v>561</v>
      </c>
      <c r="G84" s="348"/>
      <c r="H84" s="348"/>
      <c r="I84" s="348"/>
      <c r="J84" s="115">
        <v>0.15</v>
      </c>
      <c r="K84" s="115">
        <v>219.1</v>
      </c>
      <c r="L84" s="116">
        <v>8.18</v>
      </c>
      <c r="M84" s="116">
        <v>2015</v>
      </c>
      <c r="N84" s="16">
        <v>2021</v>
      </c>
      <c r="O84" s="16">
        <v>2025</v>
      </c>
      <c r="P84" s="114">
        <v>20</v>
      </c>
      <c r="Q84" s="113" t="s">
        <v>1487</v>
      </c>
      <c r="R84" s="17">
        <f t="shared" si="2"/>
        <v>2035</v>
      </c>
      <c r="S84" s="16" t="s">
        <v>63</v>
      </c>
      <c r="T84" s="16"/>
      <c r="U84" s="17">
        <f t="shared" si="3"/>
        <v>2035</v>
      </c>
      <c r="V84" s="348"/>
      <c r="W84" s="348"/>
      <c r="X84" s="348"/>
      <c r="Y84" s="348"/>
    </row>
    <row r="85" spans="1:25" s="2" customFormat="1" ht="30.2" customHeight="1" x14ac:dyDescent="0.2">
      <c r="A85" s="348"/>
      <c r="B85" s="348"/>
      <c r="C85" s="348"/>
      <c r="D85" s="348"/>
      <c r="E85" s="348"/>
      <c r="F85" s="113" t="s">
        <v>561</v>
      </c>
      <c r="G85" s="348"/>
      <c r="H85" s="348"/>
      <c r="I85" s="348"/>
      <c r="J85" s="115">
        <v>0.5</v>
      </c>
      <c r="K85" s="115">
        <v>168.3</v>
      </c>
      <c r="L85" s="116">
        <v>10.97</v>
      </c>
      <c r="M85" s="116">
        <v>2015</v>
      </c>
      <c r="N85" s="16">
        <v>2021</v>
      </c>
      <c r="O85" s="16">
        <v>2025</v>
      </c>
      <c r="P85" s="114">
        <v>20</v>
      </c>
      <c r="Q85" s="113" t="s">
        <v>1487</v>
      </c>
      <c r="R85" s="17">
        <f t="shared" si="2"/>
        <v>2035</v>
      </c>
      <c r="S85" s="16" t="s">
        <v>63</v>
      </c>
      <c r="T85" s="16"/>
      <c r="U85" s="17">
        <f t="shared" si="3"/>
        <v>2035</v>
      </c>
      <c r="V85" s="348"/>
      <c r="W85" s="348"/>
      <c r="X85" s="348"/>
      <c r="Y85" s="348"/>
    </row>
    <row r="86" spans="1:25" s="2" customFormat="1" ht="30.2" customHeight="1" x14ac:dyDescent="0.2">
      <c r="A86" s="348"/>
      <c r="B86" s="348"/>
      <c r="C86" s="348"/>
      <c r="D86" s="348"/>
      <c r="E86" s="348"/>
      <c r="F86" s="113" t="s">
        <v>561</v>
      </c>
      <c r="G86" s="348"/>
      <c r="H86" s="348"/>
      <c r="I86" s="348"/>
      <c r="J86" s="115">
        <v>7.03</v>
      </c>
      <c r="K86" s="115">
        <v>168.3</v>
      </c>
      <c r="L86" s="116">
        <v>7.11</v>
      </c>
      <c r="M86" s="116">
        <v>2015</v>
      </c>
      <c r="N86" s="16">
        <v>2021</v>
      </c>
      <c r="O86" s="16">
        <v>2025</v>
      </c>
      <c r="P86" s="114">
        <v>20</v>
      </c>
      <c r="Q86" s="113" t="s">
        <v>1487</v>
      </c>
      <c r="R86" s="17">
        <f t="shared" si="2"/>
        <v>2035</v>
      </c>
      <c r="S86" s="16" t="s">
        <v>63</v>
      </c>
      <c r="T86" s="16"/>
      <c r="U86" s="17">
        <f t="shared" si="3"/>
        <v>2035</v>
      </c>
      <c r="V86" s="348"/>
      <c r="W86" s="348"/>
      <c r="X86" s="348"/>
      <c r="Y86" s="348"/>
    </row>
    <row r="87" spans="1:25" s="2" customFormat="1" ht="30.2" customHeight="1" x14ac:dyDescent="0.2">
      <c r="A87" s="348"/>
      <c r="B87" s="348"/>
      <c r="C87" s="348"/>
      <c r="D87" s="348"/>
      <c r="E87" s="348"/>
      <c r="F87" s="113" t="s">
        <v>561</v>
      </c>
      <c r="G87" s="348"/>
      <c r="H87" s="348"/>
      <c r="I87" s="348"/>
      <c r="J87" s="115">
        <v>1.1399999999999999</v>
      </c>
      <c r="K87" s="115">
        <v>88.9</v>
      </c>
      <c r="L87" s="116">
        <v>5.49</v>
      </c>
      <c r="M87" s="116">
        <v>2015</v>
      </c>
      <c r="N87" s="16">
        <v>2021</v>
      </c>
      <c r="O87" s="16">
        <v>2025</v>
      </c>
      <c r="P87" s="114">
        <v>20</v>
      </c>
      <c r="Q87" s="113" t="s">
        <v>1487</v>
      </c>
      <c r="R87" s="17">
        <f t="shared" si="2"/>
        <v>2035</v>
      </c>
      <c r="S87" s="16" t="s">
        <v>63</v>
      </c>
      <c r="T87" s="16"/>
      <c r="U87" s="17">
        <f t="shared" si="3"/>
        <v>2035</v>
      </c>
      <c r="V87" s="348"/>
      <c r="W87" s="348"/>
      <c r="X87" s="348"/>
      <c r="Y87" s="348"/>
    </row>
    <row r="88" spans="1:25" s="2" customFormat="1" ht="30.2" customHeight="1" x14ac:dyDescent="0.2">
      <c r="A88" s="348"/>
      <c r="B88" s="348"/>
      <c r="C88" s="348"/>
      <c r="D88" s="348"/>
      <c r="E88" s="348"/>
      <c r="F88" s="113" t="s">
        <v>561</v>
      </c>
      <c r="G88" s="348"/>
      <c r="H88" s="348"/>
      <c r="I88" s="348"/>
      <c r="J88" s="115">
        <v>1.03</v>
      </c>
      <c r="K88" s="115">
        <v>60.3</v>
      </c>
      <c r="L88" s="116">
        <v>5.54</v>
      </c>
      <c r="M88" s="116">
        <v>2015</v>
      </c>
      <c r="N88" s="16">
        <v>2021</v>
      </c>
      <c r="O88" s="16">
        <v>2025</v>
      </c>
      <c r="P88" s="114">
        <v>20</v>
      </c>
      <c r="Q88" s="113" t="s">
        <v>1487</v>
      </c>
      <c r="R88" s="17">
        <f t="shared" si="2"/>
        <v>2035</v>
      </c>
      <c r="S88" s="16" t="s">
        <v>63</v>
      </c>
      <c r="T88" s="16"/>
      <c r="U88" s="17">
        <f t="shared" si="3"/>
        <v>2035</v>
      </c>
      <c r="V88" s="348"/>
      <c r="W88" s="348"/>
      <c r="X88" s="348"/>
      <c r="Y88" s="348"/>
    </row>
    <row r="89" spans="1:25" s="2" customFormat="1" ht="30.2" customHeight="1" x14ac:dyDescent="0.2">
      <c r="A89" s="348"/>
      <c r="B89" s="348"/>
      <c r="C89" s="348"/>
      <c r="D89" s="114" t="s">
        <v>1499</v>
      </c>
      <c r="E89" s="348"/>
      <c r="F89" s="113" t="s">
        <v>561</v>
      </c>
      <c r="G89" s="348"/>
      <c r="H89" s="348"/>
      <c r="I89" s="348"/>
      <c r="J89" s="115">
        <v>3.42</v>
      </c>
      <c r="K89" s="115">
        <v>168.3</v>
      </c>
      <c r="L89" s="116">
        <v>7.11</v>
      </c>
      <c r="M89" s="116">
        <v>2015</v>
      </c>
      <c r="N89" s="16">
        <v>2021</v>
      </c>
      <c r="O89" s="16">
        <v>2025</v>
      </c>
      <c r="P89" s="114">
        <v>20</v>
      </c>
      <c r="Q89" s="113" t="s">
        <v>1487</v>
      </c>
      <c r="R89" s="17">
        <f t="shared" si="2"/>
        <v>2035</v>
      </c>
      <c r="S89" s="16" t="s">
        <v>63</v>
      </c>
      <c r="T89" s="16"/>
      <c r="U89" s="17">
        <f t="shared" si="3"/>
        <v>2035</v>
      </c>
      <c r="V89" s="348"/>
      <c r="W89" s="348"/>
      <c r="X89" s="348"/>
      <c r="Y89" s="348"/>
    </row>
    <row r="90" spans="1:25" s="2" customFormat="1" ht="30.2" customHeight="1" x14ac:dyDescent="0.2">
      <c r="A90" s="348"/>
      <c r="B90" s="348"/>
      <c r="C90" s="348"/>
      <c r="D90" s="348" t="s">
        <v>1500</v>
      </c>
      <c r="E90" s="348"/>
      <c r="F90" s="113" t="s">
        <v>561</v>
      </c>
      <c r="G90" s="348"/>
      <c r="H90" s="348"/>
      <c r="I90" s="348"/>
      <c r="J90" s="115">
        <v>0.71</v>
      </c>
      <c r="K90" s="115">
        <v>219.1</v>
      </c>
      <c r="L90" s="116">
        <v>8.18</v>
      </c>
      <c r="M90" s="116">
        <v>2015</v>
      </c>
      <c r="N90" s="16">
        <v>2021</v>
      </c>
      <c r="O90" s="16">
        <v>2025</v>
      </c>
      <c r="P90" s="114">
        <v>20</v>
      </c>
      <c r="Q90" s="113" t="s">
        <v>1487</v>
      </c>
      <c r="R90" s="17">
        <f t="shared" si="2"/>
        <v>2035</v>
      </c>
      <c r="S90" s="16" t="s">
        <v>63</v>
      </c>
      <c r="T90" s="16"/>
      <c r="U90" s="17">
        <f t="shared" si="3"/>
        <v>2035</v>
      </c>
      <c r="V90" s="348"/>
      <c r="W90" s="348"/>
      <c r="X90" s="348"/>
      <c r="Y90" s="348"/>
    </row>
    <row r="91" spans="1:25" s="2" customFormat="1" ht="30.2" customHeight="1" x14ac:dyDescent="0.2">
      <c r="A91" s="348"/>
      <c r="B91" s="348"/>
      <c r="C91" s="348"/>
      <c r="D91" s="348"/>
      <c r="E91" s="348"/>
      <c r="F91" s="113" t="s">
        <v>561</v>
      </c>
      <c r="G91" s="348"/>
      <c r="H91" s="348"/>
      <c r="I91" s="348"/>
      <c r="J91" s="115">
        <v>1.03</v>
      </c>
      <c r="K91" s="115">
        <v>114.3</v>
      </c>
      <c r="L91" s="116">
        <v>6.02</v>
      </c>
      <c r="M91" s="116">
        <v>2015</v>
      </c>
      <c r="N91" s="16">
        <v>2021</v>
      </c>
      <c r="O91" s="16">
        <v>2025</v>
      </c>
      <c r="P91" s="114">
        <v>20</v>
      </c>
      <c r="Q91" s="113" t="s">
        <v>1487</v>
      </c>
      <c r="R91" s="17">
        <f t="shared" si="2"/>
        <v>2035</v>
      </c>
      <c r="S91" s="16" t="s">
        <v>63</v>
      </c>
      <c r="T91" s="16"/>
      <c r="U91" s="17">
        <f t="shared" si="3"/>
        <v>2035</v>
      </c>
      <c r="V91" s="348"/>
      <c r="W91" s="348"/>
      <c r="X91" s="348"/>
      <c r="Y91" s="348"/>
    </row>
    <row r="92" spans="1:25" s="2" customFormat="1" ht="30.2" customHeight="1" x14ac:dyDescent="0.2">
      <c r="A92" s="348"/>
      <c r="B92" s="348"/>
      <c r="C92" s="348"/>
      <c r="D92" s="114" t="s">
        <v>1501</v>
      </c>
      <c r="E92" s="348"/>
      <c r="F92" s="113" t="s">
        <v>561</v>
      </c>
      <c r="G92" s="348"/>
      <c r="H92" s="348"/>
      <c r="I92" s="348"/>
      <c r="J92" s="115">
        <v>0.08</v>
      </c>
      <c r="K92" s="115">
        <v>48.3</v>
      </c>
      <c r="L92" s="116">
        <v>5.08</v>
      </c>
      <c r="M92" s="116">
        <v>2015</v>
      </c>
      <c r="N92" s="16">
        <v>2021</v>
      </c>
      <c r="O92" s="16">
        <v>2025</v>
      </c>
      <c r="P92" s="114">
        <v>20</v>
      </c>
      <c r="Q92" s="113" t="s">
        <v>1487</v>
      </c>
      <c r="R92" s="17">
        <f t="shared" si="2"/>
        <v>2035</v>
      </c>
      <c r="S92" s="16" t="s">
        <v>63</v>
      </c>
      <c r="T92" s="16"/>
      <c r="U92" s="17">
        <f t="shared" si="3"/>
        <v>2035</v>
      </c>
      <c r="V92" s="348"/>
      <c r="W92" s="348"/>
      <c r="X92" s="348"/>
      <c r="Y92" s="348"/>
    </row>
    <row r="93" spans="1:25" s="2" customFormat="1" ht="30.2" customHeight="1" x14ac:dyDescent="0.2">
      <c r="A93" s="348"/>
      <c r="B93" s="348"/>
      <c r="C93" s="348"/>
      <c r="D93" s="348" t="s">
        <v>1502</v>
      </c>
      <c r="E93" s="348"/>
      <c r="F93" s="113" t="s">
        <v>561</v>
      </c>
      <c r="G93" s="348"/>
      <c r="H93" s="348"/>
      <c r="I93" s="348"/>
      <c r="J93" s="115">
        <v>3.64</v>
      </c>
      <c r="K93" s="115">
        <v>168.3</v>
      </c>
      <c r="L93" s="116">
        <v>7.11</v>
      </c>
      <c r="M93" s="116">
        <v>2015</v>
      </c>
      <c r="N93" s="16">
        <v>2021</v>
      </c>
      <c r="O93" s="16">
        <v>2025</v>
      </c>
      <c r="P93" s="114">
        <v>20</v>
      </c>
      <c r="Q93" s="113" t="s">
        <v>1487</v>
      </c>
      <c r="R93" s="17">
        <f t="shared" si="2"/>
        <v>2035</v>
      </c>
      <c r="S93" s="16" t="s">
        <v>63</v>
      </c>
      <c r="T93" s="16"/>
      <c r="U93" s="17">
        <f t="shared" si="3"/>
        <v>2035</v>
      </c>
      <c r="V93" s="348"/>
      <c r="W93" s="348"/>
      <c r="X93" s="348"/>
      <c r="Y93" s="348"/>
    </row>
    <row r="94" spans="1:25" s="2" customFormat="1" ht="30.2" customHeight="1" x14ac:dyDescent="0.2">
      <c r="A94" s="348"/>
      <c r="B94" s="348"/>
      <c r="C94" s="348"/>
      <c r="D94" s="348"/>
      <c r="E94" s="348"/>
      <c r="F94" s="113" t="s">
        <v>561</v>
      </c>
      <c r="G94" s="348"/>
      <c r="H94" s="348"/>
      <c r="I94" s="348"/>
      <c r="J94" s="115">
        <v>3.72</v>
      </c>
      <c r="K94" s="115">
        <v>114.3</v>
      </c>
      <c r="L94" s="116">
        <v>6.02</v>
      </c>
      <c r="M94" s="116">
        <v>2015</v>
      </c>
      <c r="N94" s="16">
        <v>2021</v>
      </c>
      <c r="O94" s="16">
        <v>2025</v>
      </c>
      <c r="P94" s="114">
        <v>20</v>
      </c>
      <c r="Q94" s="113" t="s">
        <v>1487</v>
      </c>
      <c r="R94" s="17">
        <f t="shared" si="2"/>
        <v>2035</v>
      </c>
      <c r="S94" s="16" t="s">
        <v>63</v>
      </c>
      <c r="T94" s="16"/>
      <c r="U94" s="17">
        <f t="shared" si="3"/>
        <v>2035</v>
      </c>
      <c r="V94" s="348"/>
      <c r="W94" s="348"/>
      <c r="X94" s="348"/>
      <c r="Y94" s="348"/>
    </row>
    <row r="95" spans="1:25" s="2" customFormat="1" ht="30.2" customHeight="1" x14ac:dyDescent="0.2">
      <c r="A95" s="348"/>
      <c r="B95" s="348"/>
      <c r="C95" s="348"/>
      <c r="D95" s="348"/>
      <c r="E95" s="348"/>
      <c r="F95" s="113" t="s">
        <v>561</v>
      </c>
      <c r="G95" s="348"/>
      <c r="H95" s="348"/>
      <c r="I95" s="348"/>
      <c r="J95" s="115">
        <v>0.28000000000000003</v>
      </c>
      <c r="K95" s="115">
        <v>88.9</v>
      </c>
      <c r="L95" s="116">
        <v>5.49</v>
      </c>
      <c r="M95" s="116">
        <v>2015</v>
      </c>
      <c r="N95" s="16">
        <v>2021</v>
      </c>
      <c r="O95" s="16">
        <v>2025</v>
      </c>
      <c r="P95" s="114">
        <v>20</v>
      </c>
      <c r="Q95" s="113" t="s">
        <v>1487</v>
      </c>
      <c r="R95" s="17">
        <f t="shared" si="2"/>
        <v>2035</v>
      </c>
      <c r="S95" s="16" t="s">
        <v>63</v>
      </c>
      <c r="T95" s="16"/>
      <c r="U95" s="17">
        <f t="shared" si="3"/>
        <v>2035</v>
      </c>
      <c r="V95" s="348"/>
      <c r="W95" s="348"/>
      <c r="X95" s="348"/>
      <c r="Y95" s="348"/>
    </row>
    <row r="96" spans="1:25" s="2" customFormat="1" ht="30.2" customHeight="1" x14ac:dyDescent="0.2">
      <c r="A96" s="348"/>
      <c r="B96" s="348"/>
      <c r="C96" s="348"/>
      <c r="D96" s="114" t="s">
        <v>1503</v>
      </c>
      <c r="E96" s="348"/>
      <c r="F96" s="113" t="s">
        <v>561</v>
      </c>
      <c r="G96" s="348"/>
      <c r="H96" s="348"/>
      <c r="I96" s="348"/>
      <c r="J96" s="115">
        <v>2.79</v>
      </c>
      <c r="K96" s="115">
        <v>168.3</v>
      </c>
      <c r="L96" s="116">
        <v>7.11</v>
      </c>
      <c r="M96" s="116">
        <v>2015</v>
      </c>
      <c r="N96" s="16">
        <v>2021</v>
      </c>
      <c r="O96" s="16">
        <v>2025</v>
      </c>
      <c r="P96" s="114">
        <v>20</v>
      </c>
      <c r="Q96" s="113" t="s">
        <v>1487</v>
      </c>
      <c r="R96" s="17">
        <f t="shared" si="2"/>
        <v>2035</v>
      </c>
      <c r="S96" s="16" t="s">
        <v>63</v>
      </c>
      <c r="T96" s="16"/>
      <c r="U96" s="17">
        <f t="shared" si="3"/>
        <v>2035</v>
      </c>
      <c r="V96" s="348"/>
      <c r="W96" s="348"/>
      <c r="X96" s="348"/>
      <c r="Y96" s="348"/>
    </row>
    <row r="97" spans="1:25" s="2" customFormat="1" ht="30.2" customHeight="1" x14ac:dyDescent="0.2">
      <c r="A97" s="348"/>
      <c r="B97" s="348"/>
      <c r="C97" s="348"/>
      <c r="D97" s="348" t="s">
        <v>1504</v>
      </c>
      <c r="E97" s="348"/>
      <c r="F97" s="113" t="s">
        <v>561</v>
      </c>
      <c r="G97" s="348"/>
      <c r="H97" s="348"/>
      <c r="I97" s="348"/>
      <c r="J97" s="115">
        <v>0.14000000000000001</v>
      </c>
      <c r="K97" s="115">
        <v>219.1</v>
      </c>
      <c r="L97" s="116">
        <v>8.18</v>
      </c>
      <c r="M97" s="116">
        <v>2015</v>
      </c>
      <c r="N97" s="16">
        <v>2021</v>
      </c>
      <c r="O97" s="16">
        <v>2025</v>
      </c>
      <c r="P97" s="114">
        <v>20</v>
      </c>
      <c r="Q97" s="113" t="s">
        <v>1487</v>
      </c>
      <c r="R97" s="17">
        <f t="shared" si="2"/>
        <v>2035</v>
      </c>
      <c r="S97" s="16" t="s">
        <v>63</v>
      </c>
      <c r="T97" s="16"/>
      <c r="U97" s="17">
        <f t="shared" si="3"/>
        <v>2035</v>
      </c>
      <c r="V97" s="348"/>
      <c r="W97" s="348"/>
      <c r="X97" s="348"/>
      <c r="Y97" s="348"/>
    </row>
    <row r="98" spans="1:25" s="2" customFormat="1" ht="30.2" customHeight="1" x14ac:dyDescent="0.2">
      <c r="A98" s="348"/>
      <c r="B98" s="348"/>
      <c r="C98" s="348"/>
      <c r="D98" s="348"/>
      <c r="E98" s="348"/>
      <c r="F98" s="113" t="s">
        <v>561</v>
      </c>
      <c r="G98" s="348"/>
      <c r="H98" s="348"/>
      <c r="I98" s="348"/>
      <c r="J98" s="115">
        <v>0.65</v>
      </c>
      <c r="K98" s="115">
        <v>168.3</v>
      </c>
      <c r="L98" s="116">
        <v>7.11</v>
      </c>
      <c r="M98" s="116">
        <v>2015</v>
      </c>
      <c r="N98" s="16">
        <v>2021</v>
      </c>
      <c r="O98" s="16">
        <v>2025</v>
      </c>
      <c r="P98" s="114">
        <v>20</v>
      </c>
      <c r="Q98" s="113" t="s">
        <v>1487</v>
      </c>
      <c r="R98" s="17">
        <f t="shared" si="2"/>
        <v>2035</v>
      </c>
      <c r="S98" s="16" t="s">
        <v>63</v>
      </c>
      <c r="T98" s="16"/>
      <c r="U98" s="17">
        <f t="shared" si="3"/>
        <v>2035</v>
      </c>
      <c r="V98" s="348"/>
      <c r="W98" s="348"/>
      <c r="X98" s="348"/>
      <c r="Y98" s="348"/>
    </row>
    <row r="99" spans="1:25" s="2" customFormat="1" ht="30.2" customHeight="1" x14ac:dyDescent="0.2">
      <c r="A99" s="348"/>
      <c r="B99" s="348"/>
      <c r="C99" s="348"/>
      <c r="D99" s="114" t="s">
        <v>1505</v>
      </c>
      <c r="E99" s="348"/>
      <c r="F99" s="113" t="s">
        <v>561</v>
      </c>
      <c r="G99" s="348"/>
      <c r="H99" s="348"/>
      <c r="I99" s="348"/>
      <c r="J99" s="115">
        <v>1.36</v>
      </c>
      <c r="K99" s="115">
        <v>168.3</v>
      </c>
      <c r="L99" s="116">
        <v>7.11</v>
      </c>
      <c r="M99" s="116">
        <v>2015</v>
      </c>
      <c r="N99" s="16">
        <v>2021</v>
      </c>
      <c r="O99" s="16">
        <v>2025</v>
      </c>
      <c r="P99" s="114">
        <v>20</v>
      </c>
      <c r="Q99" s="113" t="s">
        <v>1487</v>
      </c>
      <c r="R99" s="17">
        <f t="shared" si="2"/>
        <v>2035</v>
      </c>
      <c r="S99" s="16" t="s">
        <v>63</v>
      </c>
      <c r="T99" s="16"/>
      <c r="U99" s="17">
        <f t="shared" si="3"/>
        <v>2035</v>
      </c>
      <c r="V99" s="348"/>
      <c r="W99" s="348"/>
      <c r="X99" s="348"/>
      <c r="Y99" s="348"/>
    </row>
    <row r="100" spans="1:25" s="2" customFormat="1" ht="30.2" customHeight="1" x14ac:dyDescent="0.2">
      <c r="A100" s="348"/>
      <c r="B100" s="348"/>
      <c r="C100" s="348"/>
      <c r="D100" s="114" t="s">
        <v>1506</v>
      </c>
      <c r="E100" s="348"/>
      <c r="F100" s="113" t="s">
        <v>561</v>
      </c>
      <c r="G100" s="348"/>
      <c r="H100" s="348"/>
      <c r="I100" s="348"/>
      <c r="J100" s="115">
        <v>1.9</v>
      </c>
      <c r="K100" s="115">
        <v>168.3</v>
      </c>
      <c r="L100" s="116">
        <v>7.11</v>
      </c>
      <c r="M100" s="116">
        <v>2015</v>
      </c>
      <c r="N100" s="16">
        <v>2021</v>
      </c>
      <c r="O100" s="16">
        <v>2025</v>
      </c>
      <c r="P100" s="114">
        <v>20</v>
      </c>
      <c r="Q100" s="113" t="s">
        <v>1487</v>
      </c>
      <c r="R100" s="17">
        <f t="shared" si="2"/>
        <v>2035</v>
      </c>
      <c r="S100" s="16" t="s">
        <v>63</v>
      </c>
      <c r="T100" s="16"/>
      <c r="U100" s="17">
        <f t="shared" si="3"/>
        <v>2035</v>
      </c>
      <c r="V100" s="348"/>
      <c r="W100" s="348"/>
      <c r="X100" s="348"/>
      <c r="Y100" s="348"/>
    </row>
    <row r="101" spans="1:25" s="2" customFormat="1" ht="30.2" customHeight="1" x14ac:dyDescent="0.2">
      <c r="A101" s="348"/>
      <c r="B101" s="348"/>
      <c r="C101" s="348"/>
      <c r="D101" s="114" t="s">
        <v>1507</v>
      </c>
      <c r="E101" s="348"/>
      <c r="F101" s="113" t="s">
        <v>561</v>
      </c>
      <c r="G101" s="348"/>
      <c r="H101" s="348"/>
      <c r="I101" s="348"/>
      <c r="J101" s="115">
        <v>1.1499999999999999</v>
      </c>
      <c r="K101" s="115">
        <v>168.3</v>
      </c>
      <c r="L101" s="116">
        <v>7.11</v>
      </c>
      <c r="M101" s="116">
        <v>2015</v>
      </c>
      <c r="N101" s="16">
        <v>2021</v>
      </c>
      <c r="O101" s="16">
        <v>2025</v>
      </c>
      <c r="P101" s="114">
        <v>20</v>
      </c>
      <c r="Q101" s="113" t="s">
        <v>1487</v>
      </c>
      <c r="R101" s="17">
        <f t="shared" si="2"/>
        <v>2035</v>
      </c>
      <c r="S101" s="16" t="s">
        <v>63</v>
      </c>
      <c r="T101" s="16"/>
      <c r="U101" s="17">
        <f t="shared" si="3"/>
        <v>2035</v>
      </c>
      <c r="V101" s="348"/>
      <c r="W101" s="348"/>
      <c r="X101" s="348"/>
      <c r="Y101" s="348"/>
    </row>
    <row r="102" spans="1:25" s="2" customFormat="1" ht="30.2" customHeight="1" x14ac:dyDescent="0.2">
      <c r="A102" s="348"/>
      <c r="B102" s="348"/>
      <c r="C102" s="348"/>
      <c r="D102" s="348" t="s">
        <v>1508</v>
      </c>
      <c r="E102" s="348"/>
      <c r="F102" s="113" t="s">
        <v>561</v>
      </c>
      <c r="G102" s="348"/>
      <c r="H102" s="348"/>
      <c r="I102" s="348"/>
      <c r="J102" s="115">
        <v>0.15</v>
      </c>
      <c r="K102" s="115">
        <v>219.1</v>
      </c>
      <c r="L102" s="116">
        <v>8.18</v>
      </c>
      <c r="M102" s="116">
        <v>2015</v>
      </c>
      <c r="N102" s="16">
        <v>2021</v>
      </c>
      <c r="O102" s="16">
        <v>2025</v>
      </c>
      <c r="P102" s="114">
        <v>20</v>
      </c>
      <c r="Q102" s="113" t="s">
        <v>1487</v>
      </c>
      <c r="R102" s="17">
        <f t="shared" si="2"/>
        <v>2035</v>
      </c>
      <c r="S102" s="16" t="s">
        <v>63</v>
      </c>
      <c r="T102" s="16"/>
      <c r="U102" s="17">
        <f t="shared" si="3"/>
        <v>2035</v>
      </c>
      <c r="V102" s="348"/>
      <c r="W102" s="348"/>
      <c r="X102" s="348"/>
      <c r="Y102" s="348"/>
    </row>
    <row r="103" spans="1:25" s="2" customFormat="1" ht="30.2" customHeight="1" x14ac:dyDescent="0.2">
      <c r="A103" s="348"/>
      <c r="B103" s="348"/>
      <c r="C103" s="348"/>
      <c r="D103" s="348"/>
      <c r="E103" s="348"/>
      <c r="F103" s="113" t="s">
        <v>561</v>
      </c>
      <c r="G103" s="348"/>
      <c r="H103" s="348"/>
      <c r="I103" s="348"/>
      <c r="J103" s="115">
        <v>0.5</v>
      </c>
      <c r="K103" s="115">
        <v>168.3</v>
      </c>
      <c r="L103" s="116">
        <v>10.97</v>
      </c>
      <c r="M103" s="116">
        <v>2015</v>
      </c>
      <c r="N103" s="16">
        <v>2021</v>
      </c>
      <c r="O103" s="16">
        <v>2025</v>
      </c>
      <c r="P103" s="114">
        <v>20</v>
      </c>
      <c r="Q103" s="113" t="s">
        <v>1487</v>
      </c>
      <c r="R103" s="17">
        <f t="shared" si="2"/>
        <v>2035</v>
      </c>
      <c r="S103" s="16" t="s">
        <v>63</v>
      </c>
      <c r="T103" s="16"/>
      <c r="U103" s="17">
        <f t="shared" si="3"/>
        <v>2035</v>
      </c>
      <c r="V103" s="348"/>
      <c r="W103" s="348"/>
      <c r="X103" s="348"/>
      <c r="Y103" s="348"/>
    </row>
    <row r="104" spans="1:25" s="2" customFormat="1" ht="30.2" customHeight="1" x14ac:dyDescent="0.2">
      <c r="A104" s="348"/>
      <c r="B104" s="348"/>
      <c r="C104" s="348"/>
      <c r="D104" s="348"/>
      <c r="E104" s="348"/>
      <c r="F104" s="113" t="s">
        <v>561</v>
      </c>
      <c r="G104" s="348"/>
      <c r="H104" s="348"/>
      <c r="I104" s="348"/>
      <c r="J104" s="115">
        <v>7.03</v>
      </c>
      <c r="K104" s="115">
        <v>168.3</v>
      </c>
      <c r="L104" s="116">
        <v>7.11</v>
      </c>
      <c r="M104" s="116">
        <v>2015</v>
      </c>
      <c r="N104" s="16">
        <v>2021</v>
      </c>
      <c r="O104" s="16">
        <v>2025</v>
      </c>
      <c r="P104" s="114">
        <v>20</v>
      </c>
      <c r="Q104" s="113" t="s">
        <v>1487</v>
      </c>
      <c r="R104" s="17">
        <f t="shared" si="2"/>
        <v>2035</v>
      </c>
      <c r="S104" s="16" t="s">
        <v>63</v>
      </c>
      <c r="T104" s="16"/>
      <c r="U104" s="17">
        <f t="shared" si="3"/>
        <v>2035</v>
      </c>
      <c r="V104" s="348"/>
      <c r="W104" s="348"/>
      <c r="X104" s="348"/>
      <c r="Y104" s="348"/>
    </row>
    <row r="105" spans="1:25" s="2" customFormat="1" ht="30.2" customHeight="1" x14ac:dyDescent="0.2">
      <c r="A105" s="348"/>
      <c r="B105" s="348"/>
      <c r="C105" s="348"/>
      <c r="D105" s="348"/>
      <c r="E105" s="348"/>
      <c r="F105" s="113" t="s">
        <v>561</v>
      </c>
      <c r="G105" s="348"/>
      <c r="H105" s="348"/>
      <c r="I105" s="348"/>
      <c r="J105" s="115">
        <v>1.1399999999999999</v>
      </c>
      <c r="K105" s="115">
        <v>88.9</v>
      </c>
      <c r="L105" s="116">
        <v>5.49</v>
      </c>
      <c r="M105" s="116">
        <v>2015</v>
      </c>
      <c r="N105" s="16">
        <v>2021</v>
      </c>
      <c r="O105" s="16">
        <v>2025</v>
      </c>
      <c r="P105" s="114">
        <v>20</v>
      </c>
      <c r="Q105" s="113" t="s">
        <v>1487</v>
      </c>
      <c r="R105" s="17">
        <f t="shared" si="2"/>
        <v>2035</v>
      </c>
      <c r="S105" s="16" t="s">
        <v>63</v>
      </c>
      <c r="T105" s="16"/>
      <c r="U105" s="17">
        <f t="shared" si="3"/>
        <v>2035</v>
      </c>
      <c r="V105" s="348"/>
      <c r="W105" s="348"/>
      <c r="X105" s="348"/>
      <c r="Y105" s="348"/>
    </row>
    <row r="106" spans="1:25" s="2" customFormat="1" ht="30.2" customHeight="1" x14ac:dyDescent="0.2">
      <c r="A106" s="348"/>
      <c r="B106" s="348"/>
      <c r="C106" s="348"/>
      <c r="D106" s="348"/>
      <c r="E106" s="348"/>
      <c r="F106" s="113" t="s">
        <v>561</v>
      </c>
      <c r="G106" s="348"/>
      <c r="H106" s="348"/>
      <c r="I106" s="348"/>
      <c r="J106" s="115">
        <v>1.03</v>
      </c>
      <c r="K106" s="115">
        <v>60.3</v>
      </c>
      <c r="L106" s="116">
        <v>5.54</v>
      </c>
      <c r="M106" s="116">
        <v>2015</v>
      </c>
      <c r="N106" s="16">
        <v>2021</v>
      </c>
      <c r="O106" s="16">
        <v>2025</v>
      </c>
      <c r="P106" s="114">
        <v>20</v>
      </c>
      <c r="Q106" s="113" t="s">
        <v>1487</v>
      </c>
      <c r="R106" s="17">
        <f t="shared" si="2"/>
        <v>2035</v>
      </c>
      <c r="S106" s="16" t="s">
        <v>63</v>
      </c>
      <c r="T106" s="16"/>
      <c r="U106" s="17">
        <f t="shared" si="3"/>
        <v>2035</v>
      </c>
      <c r="V106" s="348"/>
      <c r="W106" s="348"/>
      <c r="X106" s="348"/>
      <c r="Y106" s="348"/>
    </row>
    <row r="107" spans="1:25" s="2" customFormat="1" ht="30.2" customHeight="1" x14ac:dyDescent="0.2">
      <c r="A107" s="348"/>
      <c r="B107" s="348"/>
      <c r="C107" s="348"/>
      <c r="D107" s="114" t="s">
        <v>1509</v>
      </c>
      <c r="E107" s="348"/>
      <c r="F107" s="113" t="s">
        <v>561</v>
      </c>
      <c r="G107" s="348"/>
      <c r="H107" s="348"/>
      <c r="I107" s="348"/>
      <c r="J107" s="115">
        <v>3.42</v>
      </c>
      <c r="K107" s="115">
        <v>168.3</v>
      </c>
      <c r="L107" s="116">
        <v>7.11</v>
      </c>
      <c r="M107" s="116">
        <v>2015</v>
      </c>
      <c r="N107" s="16">
        <v>2021</v>
      </c>
      <c r="O107" s="16">
        <v>2025</v>
      </c>
      <c r="P107" s="114">
        <v>20</v>
      </c>
      <c r="Q107" s="113" t="s">
        <v>1487</v>
      </c>
      <c r="R107" s="17">
        <f t="shared" si="2"/>
        <v>2035</v>
      </c>
      <c r="S107" s="16" t="s">
        <v>63</v>
      </c>
      <c r="T107" s="16"/>
      <c r="U107" s="17">
        <f t="shared" si="3"/>
        <v>2035</v>
      </c>
      <c r="V107" s="348"/>
      <c r="W107" s="348"/>
      <c r="X107" s="348"/>
      <c r="Y107" s="348"/>
    </row>
    <row r="108" spans="1:25" s="2" customFormat="1" ht="30.2" customHeight="1" x14ac:dyDescent="0.2">
      <c r="A108" s="348"/>
      <c r="B108" s="348"/>
      <c r="C108" s="348"/>
      <c r="D108" s="348" t="s">
        <v>1510</v>
      </c>
      <c r="E108" s="348"/>
      <c r="F108" s="113" t="s">
        <v>561</v>
      </c>
      <c r="G108" s="348"/>
      <c r="H108" s="348"/>
      <c r="I108" s="348"/>
      <c r="J108" s="115">
        <v>0.71</v>
      </c>
      <c r="K108" s="115">
        <v>219.1</v>
      </c>
      <c r="L108" s="116">
        <v>8.18</v>
      </c>
      <c r="M108" s="116">
        <v>2015</v>
      </c>
      <c r="N108" s="16">
        <v>2021</v>
      </c>
      <c r="O108" s="16">
        <v>2025</v>
      </c>
      <c r="P108" s="114">
        <v>20</v>
      </c>
      <c r="Q108" s="113" t="s">
        <v>1487</v>
      </c>
      <c r="R108" s="17">
        <f t="shared" si="2"/>
        <v>2035</v>
      </c>
      <c r="S108" s="16" t="s">
        <v>63</v>
      </c>
      <c r="T108" s="16"/>
      <c r="U108" s="17">
        <f t="shared" si="3"/>
        <v>2035</v>
      </c>
      <c r="V108" s="348"/>
      <c r="W108" s="348"/>
      <c r="X108" s="348"/>
      <c r="Y108" s="348"/>
    </row>
    <row r="109" spans="1:25" s="2" customFormat="1" ht="30.2" customHeight="1" x14ac:dyDescent="0.2">
      <c r="A109" s="348"/>
      <c r="B109" s="348"/>
      <c r="C109" s="348"/>
      <c r="D109" s="348"/>
      <c r="E109" s="348"/>
      <c r="F109" s="113" t="s">
        <v>561</v>
      </c>
      <c r="G109" s="348"/>
      <c r="H109" s="348"/>
      <c r="I109" s="348"/>
      <c r="J109" s="115">
        <v>1.03</v>
      </c>
      <c r="K109" s="115">
        <v>114.3</v>
      </c>
      <c r="L109" s="116">
        <v>6.02</v>
      </c>
      <c r="M109" s="116">
        <v>2015</v>
      </c>
      <c r="N109" s="16">
        <v>2021</v>
      </c>
      <c r="O109" s="16">
        <v>2025</v>
      </c>
      <c r="P109" s="114">
        <v>20</v>
      </c>
      <c r="Q109" s="113" t="s">
        <v>1487</v>
      </c>
      <c r="R109" s="17">
        <f t="shared" si="2"/>
        <v>2035</v>
      </c>
      <c r="S109" s="16" t="s">
        <v>63</v>
      </c>
      <c r="T109" s="16"/>
      <c r="U109" s="17">
        <f t="shared" si="3"/>
        <v>2035</v>
      </c>
      <c r="V109" s="348"/>
      <c r="W109" s="348"/>
      <c r="X109" s="348"/>
      <c r="Y109" s="348"/>
    </row>
    <row r="110" spans="1:25" s="2" customFormat="1" ht="30.2" customHeight="1" x14ac:dyDescent="0.2">
      <c r="A110" s="348"/>
      <c r="B110" s="348"/>
      <c r="C110" s="348"/>
      <c r="D110" s="114" t="s">
        <v>1511</v>
      </c>
      <c r="E110" s="348"/>
      <c r="F110" s="113" t="s">
        <v>561</v>
      </c>
      <c r="G110" s="348"/>
      <c r="H110" s="348"/>
      <c r="I110" s="348"/>
      <c r="J110" s="115">
        <v>0.08</v>
      </c>
      <c r="K110" s="115">
        <v>48.3</v>
      </c>
      <c r="L110" s="116">
        <v>5.08</v>
      </c>
      <c r="M110" s="116">
        <v>2015</v>
      </c>
      <c r="N110" s="16">
        <v>2021</v>
      </c>
      <c r="O110" s="16">
        <v>2025</v>
      </c>
      <c r="P110" s="114">
        <v>20</v>
      </c>
      <c r="Q110" s="113" t="s">
        <v>1487</v>
      </c>
      <c r="R110" s="17">
        <f t="shared" si="2"/>
        <v>2035</v>
      </c>
      <c r="S110" s="16" t="s">
        <v>63</v>
      </c>
      <c r="T110" s="16"/>
      <c r="U110" s="17">
        <f t="shared" si="3"/>
        <v>2035</v>
      </c>
      <c r="V110" s="348"/>
      <c r="W110" s="348"/>
      <c r="X110" s="348"/>
      <c r="Y110" s="348"/>
    </row>
    <row r="111" spans="1:25" s="2" customFormat="1" ht="30.2" customHeight="1" x14ac:dyDescent="0.2">
      <c r="A111" s="348">
        <v>5</v>
      </c>
      <c r="B111" s="348" t="s">
        <v>1512</v>
      </c>
      <c r="C111" s="348" t="s">
        <v>1513</v>
      </c>
      <c r="D111" s="348" t="s">
        <v>1514</v>
      </c>
      <c r="E111" s="348" t="s">
        <v>1465</v>
      </c>
      <c r="F111" s="113" t="s">
        <v>561</v>
      </c>
      <c r="G111" s="348">
        <v>3.8</v>
      </c>
      <c r="H111" s="348">
        <v>3.35</v>
      </c>
      <c r="I111" s="348">
        <v>380</v>
      </c>
      <c r="J111" s="115">
        <v>24</v>
      </c>
      <c r="K111" s="115">
        <v>168.3</v>
      </c>
      <c r="L111" s="116">
        <v>7.11</v>
      </c>
      <c r="M111" s="116">
        <v>2015</v>
      </c>
      <c r="N111" s="16">
        <v>2023</v>
      </c>
      <c r="O111" s="16">
        <v>2025</v>
      </c>
      <c r="P111" s="114">
        <v>20</v>
      </c>
      <c r="Q111" s="113" t="s">
        <v>1487</v>
      </c>
      <c r="R111" s="17">
        <f t="shared" si="2"/>
        <v>2035</v>
      </c>
      <c r="S111" s="16" t="s">
        <v>63</v>
      </c>
      <c r="T111" s="16"/>
      <c r="U111" s="17">
        <f t="shared" si="3"/>
        <v>2035</v>
      </c>
      <c r="V111" s="348">
        <v>38</v>
      </c>
      <c r="W111" s="348">
        <v>23</v>
      </c>
      <c r="X111" s="348">
        <v>61</v>
      </c>
      <c r="Y111" s="348" t="s">
        <v>7003</v>
      </c>
    </row>
    <row r="112" spans="1:25" s="2" customFormat="1" ht="30.2" customHeight="1" x14ac:dyDescent="0.2">
      <c r="A112" s="348"/>
      <c r="B112" s="348"/>
      <c r="C112" s="348"/>
      <c r="D112" s="348"/>
      <c r="E112" s="348"/>
      <c r="F112" s="113" t="s">
        <v>561</v>
      </c>
      <c r="G112" s="348"/>
      <c r="H112" s="348"/>
      <c r="I112" s="348"/>
      <c r="J112" s="115">
        <v>1.0900000000000001</v>
      </c>
      <c r="K112" s="115">
        <v>114.3</v>
      </c>
      <c r="L112" s="116">
        <v>6.2</v>
      </c>
      <c r="M112" s="116">
        <v>2015</v>
      </c>
      <c r="N112" s="16">
        <v>2023</v>
      </c>
      <c r="O112" s="16">
        <v>2025</v>
      </c>
      <c r="P112" s="114">
        <v>20</v>
      </c>
      <c r="Q112" s="113" t="s">
        <v>1515</v>
      </c>
      <c r="R112" s="17">
        <f t="shared" si="2"/>
        <v>2035</v>
      </c>
      <c r="S112" s="16" t="s">
        <v>63</v>
      </c>
      <c r="T112" s="16"/>
      <c r="U112" s="17">
        <f t="shared" si="3"/>
        <v>2035</v>
      </c>
      <c r="V112" s="348"/>
      <c r="W112" s="348"/>
      <c r="X112" s="348"/>
      <c r="Y112" s="348"/>
    </row>
    <row r="113" spans="1:25" s="2" customFormat="1" ht="30.2" customHeight="1" x14ac:dyDescent="0.2">
      <c r="A113" s="348"/>
      <c r="B113" s="348"/>
      <c r="C113" s="348"/>
      <c r="D113" s="348" t="s">
        <v>1516</v>
      </c>
      <c r="E113" s="348"/>
      <c r="F113" s="113" t="s">
        <v>561</v>
      </c>
      <c r="G113" s="348"/>
      <c r="H113" s="348"/>
      <c r="I113" s="348"/>
      <c r="J113" s="115">
        <v>14.15</v>
      </c>
      <c r="K113" s="115">
        <v>168.3</v>
      </c>
      <c r="L113" s="116">
        <v>10.97</v>
      </c>
      <c r="M113" s="116">
        <v>2015</v>
      </c>
      <c r="N113" s="16">
        <v>2023</v>
      </c>
      <c r="O113" s="16">
        <v>2025</v>
      </c>
      <c r="P113" s="114">
        <v>20</v>
      </c>
      <c r="Q113" s="113" t="s">
        <v>1517</v>
      </c>
      <c r="R113" s="17">
        <f t="shared" si="2"/>
        <v>2035</v>
      </c>
      <c r="S113" s="16" t="s">
        <v>63</v>
      </c>
      <c r="T113" s="16"/>
      <c r="U113" s="17">
        <f t="shared" si="3"/>
        <v>2035</v>
      </c>
      <c r="V113" s="348"/>
      <c r="W113" s="348"/>
      <c r="X113" s="348"/>
      <c r="Y113" s="348"/>
    </row>
    <row r="114" spans="1:25" s="2" customFormat="1" ht="30.2" customHeight="1" x14ac:dyDescent="0.2">
      <c r="A114" s="348"/>
      <c r="B114" s="348"/>
      <c r="C114" s="348"/>
      <c r="D114" s="348"/>
      <c r="E114" s="348"/>
      <c r="F114" s="113" t="s">
        <v>561</v>
      </c>
      <c r="G114" s="348"/>
      <c r="H114" s="348"/>
      <c r="I114" s="348"/>
      <c r="J114" s="115">
        <v>0.13</v>
      </c>
      <c r="K114" s="115">
        <v>26.7</v>
      </c>
      <c r="L114" s="116">
        <v>5.56</v>
      </c>
      <c r="M114" s="116">
        <v>2015</v>
      </c>
      <c r="N114" s="16">
        <v>2023</v>
      </c>
      <c r="O114" s="16">
        <v>2025</v>
      </c>
      <c r="P114" s="114">
        <v>20</v>
      </c>
      <c r="Q114" s="113" t="s">
        <v>1487</v>
      </c>
      <c r="R114" s="17">
        <f t="shared" si="2"/>
        <v>2035</v>
      </c>
      <c r="S114" s="16" t="s">
        <v>63</v>
      </c>
      <c r="T114" s="16"/>
      <c r="U114" s="17">
        <f t="shared" si="3"/>
        <v>2035</v>
      </c>
      <c r="V114" s="348"/>
      <c r="W114" s="348"/>
      <c r="X114" s="348"/>
      <c r="Y114" s="348"/>
    </row>
    <row r="115" spans="1:25" s="2" customFormat="1" ht="30.2" customHeight="1" x14ac:dyDescent="0.2">
      <c r="A115" s="348"/>
      <c r="B115" s="348"/>
      <c r="C115" s="348"/>
      <c r="D115" s="348" t="s">
        <v>1518</v>
      </c>
      <c r="E115" s="348"/>
      <c r="F115" s="113" t="s">
        <v>561</v>
      </c>
      <c r="G115" s="348"/>
      <c r="H115" s="348"/>
      <c r="I115" s="348"/>
      <c r="J115" s="115">
        <v>10.82</v>
      </c>
      <c r="K115" s="115">
        <v>48.3</v>
      </c>
      <c r="L115" s="116">
        <v>7.14</v>
      </c>
      <c r="M115" s="116">
        <v>2015</v>
      </c>
      <c r="N115" s="16">
        <v>2023</v>
      </c>
      <c r="O115" s="16">
        <v>2025</v>
      </c>
      <c r="P115" s="114">
        <v>20</v>
      </c>
      <c r="Q115" s="113" t="s">
        <v>1487</v>
      </c>
      <c r="R115" s="17">
        <f t="shared" si="2"/>
        <v>2035</v>
      </c>
      <c r="S115" s="16" t="s">
        <v>63</v>
      </c>
      <c r="T115" s="16"/>
      <c r="U115" s="17">
        <f t="shared" si="3"/>
        <v>2035</v>
      </c>
      <c r="V115" s="348"/>
      <c r="W115" s="348"/>
      <c r="X115" s="348"/>
      <c r="Y115" s="348"/>
    </row>
    <row r="116" spans="1:25" s="2" customFormat="1" ht="30.2" customHeight="1" x14ac:dyDescent="0.2">
      <c r="A116" s="348"/>
      <c r="B116" s="348"/>
      <c r="C116" s="348"/>
      <c r="D116" s="348"/>
      <c r="E116" s="348"/>
      <c r="F116" s="113" t="s">
        <v>561</v>
      </c>
      <c r="G116" s="348"/>
      <c r="H116" s="348"/>
      <c r="I116" s="348"/>
      <c r="J116" s="115">
        <v>0.12</v>
      </c>
      <c r="K116" s="115">
        <v>26.7</v>
      </c>
      <c r="L116" s="116">
        <v>5.56</v>
      </c>
      <c r="M116" s="116">
        <v>2015</v>
      </c>
      <c r="N116" s="16">
        <v>2023</v>
      </c>
      <c r="O116" s="16">
        <v>2025</v>
      </c>
      <c r="P116" s="114">
        <v>20</v>
      </c>
      <c r="Q116" s="113" t="s">
        <v>1487</v>
      </c>
      <c r="R116" s="17">
        <f t="shared" si="2"/>
        <v>2035</v>
      </c>
      <c r="S116" s="16" t="s">
        <v>63</v>
      </c>
      <c r="T116" s="16"/>
      <c r="U116" s="17">
        <f t="shared" si="3"/>
        <v>2035</v>
      </c>
      <c r="V116" s="348"/>
      <c r="W116" s="348"/>
      <c r="X116" s="348"/>
      <c r="Y116" s="348"/>
    </row>
    <row r="117" spans="1:25" s="2" customFormat="1" ht="30.2" customHeight="1" x14ac:dyDescent="0.2">
      <c r="A117" s="348">
        <v>6</v>
      </c>
      <c r="B117" s="348" t="s">
        <v>1519</v>
      </c>
      <c r="C117" s="348" t="s">
        <v>1520</v>
      </c>
      <c r="D117" s="114" t="s">
        <v>1521</v>
      </c>
      <c r="E117" s="348" t="s">
        <v>1465</v>
      </c>
      <c r="F117" s="113" t="s">
        <v>561</v>
      </c>
      <c r="G117" s="348">
        <v>3.8</v>
      </c>
      <c r="H117" s="348">
        <v>3.33</v>
      </c>
      <c r="I117" s="348">
        <v>370</v>
      </c>
      <c r="J117" s="115">
        <v>0.26</v>
      </c>
      <c r="K117" s="115">
        <v>48.3</v>
      </c>
      <c r="L117" s="116">
        <v>7.14</v>
      </c>
      <c r="M117" s="116">
        <v>2015</v>
      </c>
      <c r="N117" s="16">
        <v>2021</v>
      </c>
      <c r="O117" s="16">
        <v>2025</v>
      </c>
      <c r="P117" s="114">
        <v>20</v>
      </c>
      <c r="Q117" s="113" t="s">
        <v>1522</v>
      </c>
      <c r="R117" s="17">
        <f t="shared" si="2"/>
        <v>2035</v>
      </c>
      <c r="S117" s="16" t="s">
        <v>63</v>
      </c>
      <c r="T117" s="16"/>
      <c r="U117" s="17">
        <f t="shared" si="3"/>
        <v>2035</v>
      </c>
      <c r="V117" s="348">
        <v>100</v>
      </c>
      <c r="W117" s="348">
        <v>183</v>
      </c>
      <c r="X117" s="348">
        <v>283</v>
      </c>
      <c r="Y117" s="348" t="s">
        <v>7003</v>
      </c>
    </row>
    <row r="118" spans="1:25" s="2" customFormat="1" ht="30.2" customHeight="1" x14ac:dyDescent="0.2">
      <c r="A118" s="348"/>
      <c r="B118" s="348"/>
      <c r="C118" s="348"/>
      <c r="D118" s="348" t="s">
        <v>1523</v>
      </c>
      <c r="E118" s="348"/>
      <c r="F118" s="113" t="s">
        <v>561</v>
      </c>
      <c r="G118" s="348"/>
      <c r="H118" s="348"/>
      <c r="I118" s="348"/>
      <c r="J118" s="115">
        <v>11.1</v>
      </c>
      <c r="K118" s="115">
        <v>168.3</v>
      </c>
      <c r="L118" s="116">
        <v>10.97</v>
      </c>
      <c r="M118" s="116">
        <v>2015</v>
      </c>
      <c r="N118" s="16">
        <v>2021</v>
      </c>
      <c r="O118" s="16">
        <v>2025</v>
      </c>
      <c r="P118" s="114">
        <v>20</v>
      </c>
      <c r="Q118" s="113" t="s">
        <v>1522</v>
      </c>
      <c r="R118" s="17">
        <f t="shared" si="2"/>
        <v>2035</v>
      </c>
      <c r="S118" s="16" t="s">
        <v>63</v>
      </c>
      <c r="T118" s="16"/>
      <c r="U118" s="17">
        <f t="shared" si="3"/>
        <v>2035</v>
      </c>
      <c r="V118" s="348"/>
      <c r="W118" s="348"/>
      <c r="X118" s="348"/>
      <c r="Y118" s="348"/>
    </row>
    <row r="119" spans="1:25" s="2" customFormat="1" ht="30.2" customHeight="1" x14ac:dyDescent="0.2">
      <c r="A119" s="348"/>
      <c r="B119" s="348"/>
      <c r="C119" s="348"/>
      <c r="D119" s="348"/>
      <c r="E119" s="348"/>
      <c r="F119" s="113" t="s">
        <v>561</v>
      </c>
      <c r="G119" s="348"/>
      <c r="H119" s="348"/>
      <c r="I119" s="348"/>
      <c r="J119" s="115">
        <v>2.5</v>
      </c>
      <c r="K119" s="115">
        <v>114.3</v>
      </c>
      <c r="L119" s="116">
        <v>8.56</v>
      </c>
      <c r="M119" s="116">
        <v>2015</v>
      </c>
      <c r="N119" s="16">
        <v>2021</v>
      </c>
      <c r="O119" s="16">
        <v>2025</v>
      </c>
      <c r="P119" s="114">
        <v>20</v>
      </c>
      <c r="Q119" s="113" t="s">
        <v>1522</v>
      </c>
      <c r="R119" s="17">
        <f t="shared" si="2"/>
        <v>2035</v>
      </c>
      <c r="S119" s="16" t="s">
        <v>63</v>
      </c>
      <c r="T119" s="16"/>
      <c r="U119" s="17">
        <f t="shared" si="3"/>
        <v>2035</v>
      </c>
      <c r="V119" s="348"/>
      <c r="W119" s="348"/>
      <c r="X119" s="348"/>
      <c r="Y119" s="348"/>
    </row>
    <row r="120" spans="1:25" s="2" customFormat="1" ht="30.2" customHeight="1" x14ac:dyDescent="0.2">
      <c r="A120" s="348"/>
      <c r="B120" s="348"/>
      <c r="C120" s="348"/>
      <c r="D120" s="348"/>
      <c r="E120" s="348"/>
      <c r="F120" s="113" t="s">
        <v>561</v>
      </c>
      <c r="G120" s="348"/>
      <c r="H120" s="348"/>
      <c r="I120" s="348"/>
      <c r="J120" s="115">
        <v>0.08</v>
      </c>
      <c r="K120" s="115">
        <v>88.9</v>
      </c>
      <c r="L120" s="116">
        <v>7.62</v>
      </c>
      <c r="M120" s="116">
        <v>2015</v>
      </c>
      <c r="N120" s="16">
        <v>2021</v>
      </c>
      <c r="O120" s="16">
        <v>2025</v>
      </c>
      <c r="P120" s="114">
        <v>20</v>
      </c>
      <c r="Q120" s="113" t="s">
        <v>1522</v>
      </c>
      <c r="R120" s="17">
        <f t="shared" si="2"/>
        <v>2035</v>
      </c>
      <c r="S120" s="16" t="s">
        <v>63</v>
      </c>
      <c r="T120" s="16"/>
      <c r="U120" s="17">
        <f t="shared" si="3"/>
        <v>2035</v>
      </c>
      <c r="V120" s="348"/>
      <c r="W120" s="348"/>
      <c r="X120" s="348"/>
      <c r="Y120" s="348"/>
    </row>
    <row r="121" spans="1:25" s="2" customFormat="1" ht="30.2" customHeight="1" x14ac:dyDescent="0.2">
      <c r="A121" s="348"/>
      <c r="B121" s="348"/>
      <c r="C121" s="348"/>
      <c r="D121" s="348"/>
      <c r="E121" s="348"/>
      <c r="F121" s="113" t="s">
        <v>561</v>
      </c>
      <c r="G121" s="348"/>
      <c r="H121" s="348"/>
      <c r="I121" s="348"/>
      <c r="J121" s="115">
        <v>0.4</v>
      </c>
      <c r="K121" s="115">
        <v>26.7</v>
      </c>
      <c r="L121" s="116">
        <v>5.56</v>
      </c>
      <c r="M121" s="116">
        <v>2015</v>
      </c>
      <c r="N121" s="16">
        <v>2021</v>
      </c>
      <c r="O121" s="16">
        <v>2025</v>
      </c>
      <c r="P121" s="114">
        <v>20</v>
      </c>
      <c r="Q121" s="113" t="s">
        <v>1522</v>
      </c>
      <c r="R121" s="17">
        <f t="shared" si="2"/>
        <v>2035</v>
      </c>
      <c r="S121" s="16" t="s">
        <v>63</v>
      </c>
      <c r="T121" s="16"/>
      <c r="U121" s="17">
        <f t="shared" si="3"/>
        <v>2035</v>
      </c>
      <c r="V121" s="348"/>
      <c r="W121" s="348"/>
      <c r="X121" s="348"/>
      <c r="Y121" s="348"/>
    </row>
    <row r="122" spans="1:25" s="2" customFormat="1" ht="30.2" customHeight="1" x14ac:dyDescent="0.2">
      <c r="A122" s="348"/>
      <c r="B122" s="348"/>
      <c r="C122" s="348"/>
      <c r="D122" s="348"/>
      <c r="E122" s="348"/>
      <c r="F122" s="113" t="s">
        <v>561</v>
      </c>
      <c r="G122" s="348"/>
      <c r="H122" s="348"/>
      <c r="I122" s="348"/>
      <c r="J122" s="115">
        <v>0.2</v>
      </c>
      <c r="K122" s="115">
        <v>21.3</v>
      </c>
      <c r="L122" s="116">
        <v>4.78</v>
      </c>
      <c r="M122" s="116">
        <v>2015</v>
      </c>
      <c r="N122" s="16">
        <v>2021</v>
      </c>
      <c r="O122" s="16">
        <v>2025</v>
      </c>
      <c r="P122" s="114">
        <v>20</v>
      </c>
      <c r="Q122" s="113" t="s">
        <v>1522</v>
      </c>
      <c r="R122" s="17">
        <f t="shared" si="2"/>
        <v>2035</v>
      </c>
      <c r="S122" s="16" t="s">
        <v>63</v>
      </c>
      <c r="T122" s="16"/>
      <c r="U122" s="17">
        <f t="shared" si="3"/>
        <v>2035</v>
      </c>
      <c r="V122" s="348"/>
      <c r="W122" s="348"/>
      <c r="X122" s="348"/>
      <c r="Y122" s="348"/>
    </row>
    <row r="123" spans="1:25" s="2" customFormat="1" ht="30.2" customHeight="1" x14ac:dyDescent="0.2">
      <c r="A123" s="348"/>
      <c r="B123" s="348"/>
      <c r="C123" s="348"/>
      <c r="D123" s="348" t="s">
        <v>1524</v>
      </c>
      <c r="E123" s="348"/>
      <c r="F123" s="113" t="s">
        <v>561</v>
      </c>
      <c r="G123" s="348"/>
      <c r="H123" s="348"/>
      <c r="I123" s="348"/>
      <c r="J123" s="115">
        <v>2.9</v>
      </c>
      <c r="K123" s="115">
        <v>168.3</v>
      </c>
      <c r="L123" s="116">
        <v>10.97</v>
      </c>
      <c r="M123" s="116">
        <v>2015</v>
      </c>
      <c r="N123" s="16">
        <v>2021</v>
      </c>
      <c r="O123" s="16">
        <v>2025</v>
      </c>
      <c r="P123" s="114">
        <v>20</v>
      </c>
      <c r="Q123" s="113" t="s">
        <v>1522</v>
      </c>
      <c r="R123" s="17">
        <f t="shared" si="2"/>
        <v>2035</v>
      </c>
      <c r="S123" s="16" t="s">
        <v>63</v>
      </c>
      <c r="T123" s="16"/>
      <c r="U123" s="17">
        <f t="shared" si="3"/>
        <v>2035</v>
      </c>
      <c r="V123" s="348"/>
      <c r="W123" s="348"/>
      <c r="X123" s="348"/>
      <c r="Y123" s="348"/>
    </row>
    <row r="124" spans="1:25" s="2" customFormat="1" ht="30.2" customHeight="1" x14ac:dyDescent="0.2">
      <c r="A124" s="348"/>
      <c r="B124" s="348"/>
      <c r="C124" s="348"/>
      <c r="D124" s="348"/>
      <c r="E124" s="348"/>
      <c r="F124" s="113" t="s">
        <v>561</v>
      </c>
      <c r="G124" s="348"/>
      <c r="H124" s="348"/>
      <c r="I124" s="348"/>
      <c r="J124" s="115">
        <v>0.2</v>
      </c>
      <c r="K124" s="115">
        <v>114.3</v>
      </c>
      <c r="L124" s="116">
        <v>8.56</v>
      </c>
      <c r="M124" s="116">
        <v>2015</v>
      </c>
      <c r="N124" s="16">
        <v>2021</v>
      </c>
      <c r="O124" s="16">
        <v>2025</v>
      </c>
      <c r="P124" s="114">
        <v>20</v>
      </c>
      <c r="Q124" s="113" t="s">
        <v>1522</v>
      </c>
      <c r="R124" s="17">
        <f t="shared" si="2"/>
        <v>2035</v>
      </c>
      <c r="S124" s="16" t="s">
        <v>63</v>
      </c>
      <c r="T124" s="16"/>
      <c r="U124" s="17">
        <f t="shared" si="3"/>
        <v>2035</v>
      </c>
      <c r="V124" s="348"/>
      <c r="W124" s="348"/>
      <c r="X124" s="348"/>
      <c r="Y124" s="348"/>
    </row>
    <row r="125" spans="1:25" s="2" customFormat="1" ht="30.2" customHeight="1" x14ac:dyDescent="0.2">
      <c r="A125" s="348"/>
      <c r="B125" s="348"/>
      <c r="C125" s="348"/>
      <c r="D125" s="348"/>
      <c r="E125" s="348"/>
      <c r="F125" s="113" t="s">
        <v>561</v>
      </c>
      <c r="G125" s="348"/>
      <c r="H125" s="348"/>
      <c r="I125" s="348"/>
      <c r="J125" s="115">
        <v>0.2</v>
      </c>
      <c r="K125" s="115">
        <v>88.9</v>
      </c>
      <c r="L125" s="116">
        <v>7.62</v>
      </c>
      <c r="M125" s="116">
        <v>2015</v>
      </c>
      <c r="N125" s="16">
        <v>2021</v>
      </c>
      <c r="O125" s="16">
        <v>2025</v>
      </c>
      <c r="P125" s="114">
        <v>20</v>
      </c>
      <c r="Q125" s="113" t="s">
        <v>1522</v>
      </c>
      <c r="R125" s="17">
        <f t="shared" si="2"/>
        <v>2035</v>
      </c>
      <c r="S125" s="16" t="s">
        <v>63</v>
      </c>
      <c r="T125" s="16"/>
      <c r="U125" s="17">
        <f t="shared" si="3"/>
        <v>2035</v>
      </c>
      <c r="V125" s="348"/>
      <c r="W125" s="348"/>
      <c r="X125" s="348"/>
      <c r="Y125" s="348"/>
    </row>
    <row r="126" spans="1:25" s="2" customFormat="1" ht="30.2" customHeight="1" x14ac:dyDescent="0.2">
      <c r="A126" s="348"/>
      <c r="B126" s="348"/>
      <c r="C126" s="348"/>
      <c r="D126" s="114" t="s">
        <v>1525</v>
      </c>
      <c r="E126" s="348"/>
      <c r="F126" s="113" t="s">
        <v>561</v>
      </c>
      <c r="G126" s="348"/>
      <c r="H126" s="348"/>
      <c r="I126" s="348"/>
      <c r="J126" s="115">
        <v>0.6</v>
      </c>
      <c r="K126" s="115">
        <v>168.3</v>
      </c>
      <c r="L126" s="116">
        <v>10.97</v>
      </c>
      <c r="M126" s="116">
        <v>2015</v>
      </c>
      <c r="N126" s="16">
        <v>2021</v>
      </c>
      <c r="O126" s="16">
        <v>2025</v>
      </c>
      <c r="P126" s="114">
        <v>20</v>
      </c>
      <c r="Q126" s="113" t="s">
        <v>1522</v>
      </c>
      <c r="R126" s="17">
        <f t="shared" si="2"/>
        <v>2035</v>
      </c>
      <c r="S126" s="16" t="s">
        <v>63</v>
      </c>
      <c r="T126" s="16"/>
      <c r="U126" s="17">
        <f t="shared" si="3"/>
        <v>2035</v>
      </c>
      <c r="V126" s="348"/>
      <c r="W126" s="348"/>
      <c r="X126" s="348"/>
      <c r="Y126" s="348"/>
    </row>
    <row r="127" spans="1:25" s="2" customFormat="1" ht="30.2" customHeight="1" x14ac:dyDescent="0.2">
      <c r="A127" s="348"/>
      <c r="B127" s="348"/>
      <c r="C127" s="348"/>
      <c r="D127" s="114" t="s">
        <v>1526</v>
      </c>
      <c r="E127" s="348"/>
      <c r="F127" s="113" t="s">
        <v>561</v>
      </c>
      <c r="G127" s="348"/>
      <c r="H127" s="348"/>
      <c r="I127" s="348"/>
      <c r="J127" s="115">
        <v>7.8</v>
      </c>
      <c r="K127" s="115">
        <v>88.9</v>
      </c>
      <c r="L127" s="116">
        <v>7.62</v>
      </c>
      <c r="M127" s="116">
        <v>2015</v>
      </c>
      <c r="N127" s="16">
        <v>2021</v>
      </c>
      <c r="O127" s="16">
        <v>2025</v>
      </c>
      <c r="P127" s="114">
        <v>20</v>
      </c>
      <c r="Q127" s="113" t="s">
        <v>1522</v>
      </c>
      <c r="R127" s="17">
        <f t="shared" si="2"/>
        <v>2035</v>
      </c>
      <c r="S127" s="16" t="s">
        <v>63</v>
      </c>
      <c r="T127" s="16"/>
      <c r="U127" s="17">
        <f t="shared" si="3"/>
        <v>2035</v>
      </c>
      <c r="V127" s="348"/>
      <c r="W127" s="348"/>
      <c r="X127" s="348"/>
      <c r="Y127" s="348"/>
    </row>
    <row r="128" spans="1:25" s="2" customFormat="1" ht="30.2" customHeight="1" x14ac:dyDescent="0.2">
      <c r="A128" s="348"/>
      <c r="B128" s="348"/>
      <c r="C128" s="348"/>
      <c r="D128" s="348" t="s">
        <v>1527</v>
      </c>
      <c r="E128" s="348"/>
      <c r="F128" s="113" t="s">
        <v>561</v>
      </c>
      <c r="G128" s="348"/>
      <c r="H128" s="348"/>
      <c r="I128" s="348"/>
      <c r="J128" s="115">
        <v>3.7</v>
      </c>
      <c r="K128" s="115">
        <v>48.3</v>
      </c>
      <c r="L128" s="116">
        <v>7.14</v>
      </c>
      <c r="M128" s="116">
        <v>2015</v>
      </c>
      <c r="N128" s="16">
        <v>2021</v>
      </c>
      <c r="O128" s="16">
        <v>2025</v>
      </c>
      <c r="P128" s="114">
        <v>20</v>
      </c>
      <c r="Q128" s="113" t="s">
        <v>1522</v>
      </c>
      <c r="R128" s="17">
        <f t="shared" si="2"/>
        <v>2035</v>
      </c>
      <c r="S128" s="16" t="s">
        <v>63</v>
      </c>
      <c r="T128" s="16"/>
      <c r="U128" s="17">
        <f t="shared" si="3"/>
        <v>2035</v>
      </c>
      <c r="V128" s="348"/>
      <c r="W128" s="348"/>
      <c r="X128" s="348"/>
      <c r="Y128" s="348"/>
    </row>
    <row r="129" spans="1:25" s="2" customFormat="1" ht="30.2" customHeight="1" x14ac:dyDescent="0.2">
      <c r="A129" s="348"/>
      <c r="B129" s="348"/>
      <c r="C129" s="348"/>
      <c r="D129" s="348"/>
      <c r="E129" s="348"/>
      <c r="F129" s="113" t="s">
        <v>561</v>
      </c>
      <c r="G129" s="348"/>
      <c r="H129" s="348"/>
      <c r="I129" s="348"/>
      <c r="J129" s="115">
        <v>7.0000000000000007E-2</v>
      </c>
      <c r="K129" s="115">
        <v>33.4</v>
      </c>
      <c r="L129" s="116">
        <v>6.35</v>
      </c>
      <c r="M129" s="116">
        <v>2015</v>
      </c>
      <c r="N129" s="16">
        <v>2021</v>
      </c>
      <c r="O129" s="16">
        <v>2025</v>
      </c>
      <c r="P129" s="114">
        <v>20</v>
      </c>
      <c r="Q129" s="113" t="s">
        <v>1522</v>
      </c>
      <c r="R129" s="17">
        <f t="shared" si="2"/>
        <v>2035</v>
      </c>
      <c r="S129" s="16" t="s">
        <v>63</v>
      </c>
      <c r="T129" s="16"/>
      <c r="U129" s="17">
        <f t="shared" si="3"/>
        <v>2035</v>
      </c>
      <c r="V129" s="348"/>
      <c r="W129" s="348"/>
      <c r="X129" s="348"/>
      <c r="Y129" s="348"/>
    </row>
    <row r="130" spans="1:25" s="2" customFormat="1" ht="30.2" customHeight="1" x14ac:dyDescent="0.2">
      <c r="A130" s="348"/>
      <c r="B130" s="348"/>
      <c r="C130" s="348"/>
      <c r="D130" s="348" t="s">
        <v>1528</v>
      </c>
      <c r="E130" s="348"/>
      <c r="F130" s="113" t="s">
        <v>561</v>
      </c>
      <c r="G130" s="348"/>
      <c r="H130" s="348"/>
      <c r="I130" s="348"/>
      <c r="J130" s="115">
        <v>10.7</v>
      </c>
      <c r="K130" s="115">
        <v>48.3</v>
      </c>
      <c r="L130" s="116">
        <v>5.08</v>
      </c>
      <c r="M130" s="116">
        <v>2015</v>
      </c>
      <c r="N130" s="16">
        <v>2021</v>
      </c>
      <c r="O130" s="16">
        <v>2025</v>
      </c>
      <c r="P130" s="114">
        <v>20</v>
      </c>
      <c r="Q130" s="113" t="s">
        <v>1522</v>
      </c>
      <c r="R130" s="17">
        <f t="shared" si="2"/>
        <v>2035</v>
      </c>
      <c r="S130" s="16" t="s">
        <v>63</v>
      </c>
      <c r="T130" s="16"/>
      <c r="U130" s="17">
        <f t="shared" si="3"/>
        <v>2035</v>
      </c>
      <c r="V130" s="348"/>
      <c r="W130" s="348"/>
      <c r="X130" s="348"/>
      <c r="Y130" s="348"/>
    </row>
    <row r="131" spans="1:25" s="2" customFormat="1" ht="30.2" customHeight="1" x14ac:dyDescent="0.2">
      <c r="A131" s="348"/>
      <c r="B131" s="348"/>
      <c r="C131" s="348"/>
      <c r="D131" s="348"/>
      <c r="E131" s="348"/>
      <c r="F131" s="113" t="s">
        <v>561</v>
      </c>
      <c r="G131" s="348"/>
      <c r="H131" s="348"/>
      <c r="I131" s="348"/>
      <c r="J131" s="115">
        <v>7.0000000000000007E-2</v>
      </c>
      <c r="K131" s="115">
        <v>33.4</v>
      </c>
      <c r="L131" s="116">
        <v>4.55</v>
      </c>
      <c r="M131" s="116">
        <v>2015</v>
      </c>
      <c r="N131" s="16">
        <v>2021</v>
      </c>
      <c r="O131" s="16">
        <v>2025</v>
      </c>
      <c r="P131" s="114">
        <v>20</v>
      </c>
      <c r="Q131" s="113" t="s">
        <v>1522</v>
      </c>
      <c r="R131" s="17">
        <f t="shared" si="2"/>
        <v>2035</v>
      </c>
      <c r="S131" s="16" t="s">
        <v>63</v>
      </c>
      <c r="T131" s="16"/>
      <c r="U131" s="17">
        <f t="shared" si="3"/>
        <v>2035</v>
      </c>
      <c r="V131" s="348"/>
      <c r="W131" s="348"/>
      <c r="X131" s="348"/>
      <c r="Y131" s="348"/>
    </row>
    <row r="132" spans="1:25" s="2" customFormat="1" ht="30.2" customHeight="1" x14ac:dyDescent="0.2">
      <c r="A132" s="348"/>
      <c r="B132" s="348"/>
      <c r="C132" s="348"/>
      <c r="D132" s="348" t="s">
        <v>1529</v>
      </c>
      <c r="E132" s="348"/>
      <c r="F132" s="113" t="s">
        <v>561</v>
      </c>
      <c r="G132" s="348"/>
      <c r="H132" s="348"/>
      <c r="I132" s="348"/>
      <c r="J132" s="115">
        <v>1.6</v>
      </c>
      <c r="K132" s="115">
        <v>114.3</v>
      </c>
      <c r="L132" s="116">
        <v>8.56</v>
      </c>
      <c r="M132" s="116">
        <v>2015</v>
      </c>
      <c r="N132" s="16">
        <v>2021</v>
      </c>
      <c r="O132" s="16">
        <v>2025</v>
      </c>
      <c r="P132" s="114">
        <v>20</v>
      </c>
      <c r="Q132" s="113" t="s">
        <v>1522</v>
      </c>
      <c r="R132" s="17">
        <f t="shared" si="2"/>
        <v>2035</v>
      </c>
      <c r="S132" s="16" t="s">
        <v>63</v>
      </c>
      <c r="T132" s="16"/>
      <c r="U132" s="17">
        <f t="shared" si="3"/>
        <v>2035</v>
      </c>
      <c r="V132" s="348"/>
      <c r="W132" s="348"/>
      <c r="X132" s="348"/>
      <c r="Y132" s="348"/>
    </row>
    <row r="133" spans="1:25" s="2" customFormat="1" ht="30.2" customHeight="1" x14ac:dyDescent="0.2">
      <c r="A133" s="348"/>
      <c r="B133" s="348"/>
      <c r="C133" s="348"/>
      <c r="D133" s="348"/>
      <c r="E133" s="348"/>
      <c r="F133" s="113" t="s">
        <v>561</v>
      </c>
      <c r="G133" s="348"/>
      <c r="H133" s="348"/>
      <c r="I133" s="348"/>
      <c r="J133" s="115">
        <v>0.08</v>
      </c>
      <c r="K133" s="115">
        <v>88.9</v>
      </c>
      <c r="L133" s="116">
        <v>7.62</v>
      </c>
      <c r="M133" s="116">
        <v>2015</v>
      </c>
      <c r="N133" s="16">
        <v>2021</v>
      </c>
      <c r="O133" s="16">
        <v>2025</v>
      </c>
      <c r="P133" s="114">
        <v>20</v>
      </c>
      <c r="Q133" s="113" t="s">
        <v>1522</v>
      </c>
      <c r="R133" s="17">
        <f t="shared" si="2"/>
        <v>2035</v>
      </c>
      <c r="S133" s="16" t="s">
        <v>63</v>
      </c>
      <c r="T133" s="16"/>
      <c r="U133" s="17">
        <f t="shared" si="3"/>
        <v>2035</v>
      </c>
      <c r="V133" s="348"/>
      <c r="W133" s="348"/>
      <c r="X133" s="348"/>
      <c r="Y133" s="348"/>
    </row>
    <row r="134" spans="1:25" s="2" customFormat="1" ht="30.2" customHeight="1" x14ac:dyDescent="0.2">
      <c r="A134" s="348"/>
      <c r="B134" s="348"/>
      <c r="C134" s="348"/>
      <c r="D134" s="348" t="s">
        <v>1530</v>
      </c>
      <c r="E134" s="348"/>
      <c r="F134" s="113" t="s">
        <v>561</v>
      </c>
      <c r="G134" s="348"/>
      <c r="H134" s="348"/>
      <c r="I134" s="348"/>
      <c r="J134" s="115">
        <v>14.7</v>
      </c>
      <c r="K134" s="115">
        <v>114.3</v>
      </c>
      <c r="L134" s="116">
        <v>8.56</v>
      </c>
      <c r="M134" s="116">
        <v>2015</v>
      </c>
      <c r="N134" s="16">
        <v>2021</v>
      </c>
      <c r="O134" s="16">
        <v>2025</v>
      </c>
      <c r="P134" s="114">
        <v>20</v>
      </c>
      <c r="Q134" s="113" t="s">
        <v>1522</v>
      </c>
      <c r="R134" s="17">
        <f t="shared" si="2"/>
        <v>2035</v>
      </c>
      <c r="S134" s="16" t="s">
        <v>63</v>
      </c>
      <c r="T134" s="16"/>
      <c r="U134" s="17">
        <f t="shared" si="3"/>
        <v>2035</v>
      </c>
      <c r="V134" s="348"/>
      <c r="W134" s="348"/>
      <c r="X134" s="348"/>
      <c r="Y134" s="348"/>
    </row>
    <row r="135" spans="1:25" s="2" customFormat="1" ht="30.2" customHeight="1" x14ac:dyDescent="0.2">
      <c r="A135" s="348"/>
      <c r="B135" s="348"/>
      <c r="C135" s="348"/>
      <c r="D135" s="348"/>
      <c r="E135" s="348"/>
      <c r="F135" s="113" t="s">
        <v>561</v>
      </c>
      <c r="G135" s="348"/>
      <c r="H135" s="348"/>
      <c r="I135" s="348"/>
      <c r="J135" s="115">
        <v>3.4</v>
      </c>
      <c r="K135" s="115">
        <v>88.9</v>
      </c>
      <c r="L135" s="116">
        <v>7.62</v>
      </c>
      <c r="M135" s="116">
        <v>2015</v>
      </c>
      <c r="N135" s="16">
        <v>2021</v>
      </c>
      <c r="O135" s="16">
        <v>2025</v>
      </c>
      <c r="P135" s="114">
        <v>20</v>
      </c>
      <c r="Q135" s="113" t="s">
        <v>1522</v>
      </c>
      <c r="R135" s="17">
        <f t="shared" si="2"/>
        <v>2035</v>
      </c>
      <c r="S135" s="16" t="s">
        <v>63</v>
      </c>
      <c r="T135" s="16"/>
      <c r="U135" s="17">
        <f t="shared" si="3"/>
        <v>2035</v>
      </c>
      <c r="V135" s="348"/>
      <c r="W135" s="348"/>
      <c r="X135" s="348"/>
      <c r="Y135" s="348"/>
    </row>
    <row r="136" spans="1:25" s="2" customFormat="1" ht="30.2" customHeight="1" x14ac:dyDescent="0.2">
      <c r="A136" s="348"/>
      <c r="B136" s="348"/>
      <c r="C136" s="348"/>
      <c r="D136" s="348"/>
      <c r="E136" s="348"/>
      <c r="F136" s="113" t="s">
        <v>561</v>
      </c>
      <c r="G136" s="348"/>
      <c r="H136" s="348"/>
      <c r="I136" s="348"/>
      <c r="J136" s="115">
        <v>0.1</v>
      </c>
      <c r="K136" s="115">
        <v>26.7</v>
      </c>
      <c r="L136" s="116">
        <v>5.56</v>
      </c>
      <c r="M136" s="116">
        <v>2015</v>
      </c>
      <c r="N136" s="16">
        <v>2021</v>
      </c>
      <c r="O136" s="16">
        <v>2025</v>
      </c>
      <c r="P136" s="114">
        <v>20</v>
      </c>
      <c r="Q136" s="113" t="s">
        <v>1522</v>
      </c>
      <c r="R136" s="17">
        <f t="shared" si="2"/>
        <v>2035</v>
      </c>
      <c r="S136" s="16" t="s">
        <v>63</v>
      </c>
      <c r="T136" s="16"/>
      <c r="U136" s="17">
        <f t="shared" si="3"/>
        <v>2035</v>
      </c>
      <c r="V136" s="348"/>
      <c r="W136" s="348"/>
      <c r="X136" s="348"/>
      <c r="Y136" s="348"/>
    </row>
    <row r="137" spans="1:25" s="2" customFormat="1" ht="30.2" customHeight="1" x14ac:dyDescent="0.2">
      <c r="A137" s="348"/>
      <c r="B137" s="348"/>
      <c r="C137" s="348"/>
      <c r="D137" s="348" t="s">
        <v>1531</v>
      </c>
      <c r="E137" s="348"/>
      <c r="F137" s="113" t="s">
        <v>561</v>
      </c>
      <c r="G137" s="348"/>
      <c r="H137" s="348"/>
      <c r="I137" s="348"/>
      <c r="J137" s="115">
        <v>0.36</v>
      </c>
      <c r="K137" s="115">
        <v>114.3</v>
      </c>
      <c r="L137" s="116">
        <v>8.56</v>
      </c>
      <c r="M137" s="116">
        <v>2015</v>
      </c>
      <c r="N137" s="16">
        <v>2021</v>
      </c>
      <c r="O137" s="16">
        <v>2025</v>
      </c>
      <c r="P137" s="114">
        <v>20</v>
      </c>
      <c r="Q137" s="113" t="s">
        <v>1522</v>
      </c>
      <c r="R137" s="17">
        <f t="shared" si="2"/>
        <v>2035</v>
      </c>
      <c r="S137" s="16" t="s">
        <v>63</v>
      </c>
      <c r="T137" s="16"/>
      <c r="U137" s="17">
        <f t="shared" si="3"/>
        <v>2035</v>
      </c>
      <c r="V137" s="348"/>
      <c r="W137" s="348"/>
      <c r="X137" s="348"/>
      <c r="Y137" s="348"/>
    </row>
    <row r="138" spans="1:25" s="2" customFormat="1" ht="30.2" customHeight="1" x14ac:dyDescent="0.2">
      <c r="A138" s="348"/>
      <c r="B138" s="348"/>
      <c r="C138" s="348"/>
      <c r="D138" s="348"/>
      <c r="E138" s="348"/>
      <c r="F138" s="113" t="s">
        <v>561</v>
      </c>
      <c r="G138" s="348"/>
      <c r="H138" s="348"/>
      <c r="I138" s="348"/>
      <c r="J138" s="115">
        <v>0.1</v>
      </c>
      <c r="K138" s="115">
        <v>26.7</v>
      </c>
      <c r="L138" s="116">
        <v>5.56</v>
      </c>
      <c r="M138" s="116">
        <v>2015</v>
      </c>
      <c r="N138" s="16">
        <v>2021</v>
      </c>
      <c r="O138" s="16">
        <v>2025</v>
      </c>
      <c r="P138" s="114">
        <v>20</v>
      </c>
      <c r="Q138" s="113" t="s">
        <v>1522</v>
      </c>
      <c r="R138" s="17">
        <f t="shared" ref="R138:R201" si="4">IF(M138="","",M138+P138)</f>
        <v>2035</v>
      </c>
      <c r="S138" s="16" t="s">
        <v>63</v>
      </c>
      <c r="T138" s="16"/>
      <c r="U138" s="17">
        <f t="shared" ref="U138:U165" si="5">IFERROR(IF(S138="",R138,S138+T138),R138)</f>
        <v>2035</v>
      </c>
      <c r="V138" s="348"/>
      <c r="W138" s="348"/>
      <c r="X138" s="348"/>
      <c r="Y138" s="348"/>
    </row>
    <row r="139" spans="1:25" s="2" customFormat="1" ht="30.2" customHeight="1" x14ac:dyDescent="0.2">
      <c r="A139" s="348">
        <v>7</v>
      </c>
      <c r="B139" s="348" t="s">
        <v>1532</v>
      </c>
      <c r="C139" s="348" t="s">
        <v>1533</v>
      </c>
      <c r="D139" s="348" t="s">
        <v>1534</v>
      </c>
      <c r="E139" s="348" t="s">
        <v>1465</v>
      </c>
      <c r="F139" s="113" t="s">
        <v>561</v>
      </c>
      <c r="G139" s="348">
        <v>3.1</v>
      </c>
      <c r="H139" s="348">
        <v>2.79</v>
      </c>
      <c r="I139" s="348">
        <v>340</v>
      </c>
      <c r="J139" s="115">
        <v>20.100000000000001</v>
      </c>
      <c r="K139" s="115">
        <v>273.10000000000002</v>
      </c>
      <c r="L139" s="116">
        <v>9.27</v>
      </c>
      <c r="M139" s="116">
        <v>2015</v>
      </c>
      <c r="N139" s="16">
        <v>2021</v>
      </c>
      <c r="O139" s="16">
        <v>2025</v>
      </c>
      <c r="P139" s="114">
        <v>20</v>
      </c>
      <c r="Q139" s="113" t="s">
        <v>1535</v>
      </c>
      <c r="R139" s="17">
        <f t="shared" si="4"/>
        <v>2035</v>
      </c>
      <c r="S139" s="16" t="s">
        <v>63</v>
      </c>
      <c r="T139" s="16"/>
      <c r="U139" s="17">
        <f t="shared" si="5"/>
        <v>2035</v>
      </c>
      <c r="V139" s="348">
        <v>76</v>
      </c>
      <c r="W139" s="348">
        <v>132</v>
      </c>
      <c r="X139" s="348">
        <v>208</v>
      </c>
      <c r="Y139" s="348" t="s">
        <v>7003</v>
      </c>
    </row>
    <row r="140" spans="1:25" s="2" customFormat="1" ht="30.2" customHeight="1" x14ac:dyDescent="0.2">
      <c r="A140" s="348"/>
      <c r="B140" s="348"/>
      <c r="C140" s="348"/>
      <c r="D140" s="348"/>
      <c r="E140" s="348"/>
      <c r="F140" s="113" t="s">
        <v>561</v>
      </c>
      <c r="G140" s="348"/>
      <c r="H140" s="348"/>
      <c r="I140" s="348"/>
      <c r="J140" s="115">
        <v>0.1</v>
      </c>
      <c r="K140" s="115">
        <v>21.3</v>
      </c>
      <c r="L140" s="116">
        <v>4.78</v>
      </c>
      <c r="M140" s="116">
        <v>2015</v>
      </c>
      <c r="N140" s="16">
        <v>2021</v>
      </c>
      <c r="O140" s="16">
        <v>2025</v>
      </c>
      <c r="P140" s="114">
        <v>20</v>
      </c>
      <c r="Q140" s="113" t="s">
        <v>1535</v>
      </c>
      <c r="R140" s="17">
        <f t="shared" si="4"/>
        <v>2035</v>
      </c>
      <c r="S140" s="16" t="s">
        <v>63</v>
      </c>
      <c r="T140" s="16"/>
      <c r="U140" s="17">
        <f t="shared" si="5"/>
        <v>2035</v>
      </c>
      <c r="V140" s="348"/>
      <c r="W140" s="348"/>
      <c r="X140" s="348"/>
      <c r="Y140" s="348"/>
    </row>
    <row r="141" spans="1:25" s="2" customFormat="1" ht="30.2" customHeight="1" x14ac:dyDescent="0.2">
      <c r="A141" s="348"/>
      <c r="B141" s="348"/>
      <c r="C141" s="348"/>
      <c r="D141" s="348" t="s">
        <v>1536</v>
      </c>
      <c r="E141" s="348"/>
      <c r="F141" s="113" t="s">
        <v>561</v>
      </c>
      <c r="G141" s="348"/>
      <c r="H141" s="348"/>
      <c r="I141" s="348"/>
      <c r="J141" s="115">
        <v>6.18</v>
      </c>
      <c r="K141" s="115">
        <v>323.89999999999998</v>
      </c>
      <c r="L141" s="116">
        <v>9.5299999999999994</v>
      </c>
      <c r="M141" s="116">
        <v>2015</v>
      </c>
      <c r="N141" s="16">
        <v>2021</v>
      </c>
      <c r="O141" s="16">
        <v>2025</v>
      </c>
      <c r="P141" s="114">
        <v>20</v>
      </c>
      <c r="Q141" s="113" t="s">
        <v>1535</v>
      </c>
      <c r="R141" s="17">
        <f t="shared" si="4"/>
        <v>2035</v>
      </c>
      <c r="S141" s="16" t="s">
        <v>63</v>
      </c>
      <c r="T141" s="16"/>
      <c r="U141" s="17">
        <f t="shared" si="5"/>
        <v>2035</v>
      </c>
      <c r="V141" s="348"/>
      <c r="W141" s="348"/>
      <c r="X141" s="348"/>
      <c r="Y141" s="348"/>
    </row>
    <row r="142" spans="1:25" s="2" customFormat="1" ht="30.2" customHeight="1" x14ac:dyDescent="0.2">
      <c r="A142" s="348"/>
      <c r="B142" s="348"/>
      <c r="C142" s="348"/>
      <c r="D142" s="348"/>
      <c r="E142" s="348"/>
      <c r="F142" s="113" t="s">
        <v>561</v>
      </c>
      <c r="G142" s="348"/>
      <c r="H142" s="348"/>
      <c r="I142" s="348"/>
      <c r="J142" s="115">
        <v>0.13</v>
      </c>
      <c r="K142" s="115">
        <v>26.7</v>
      </c>
      <c r="L142" s="116">
        <v>5.56</v>
      </c>
      <c r="M142" s="116">
        <v>2015</v>
      </c>
      <c r="N142" s="16">
        <v>2021</v>
      </c>
      <c r="O142" s="16">
        <v>2025</v>
      </c>
      <c r="P142" s="114">
        <v>20</v>
      </c>
      <c r="Q142" s="113" t="s">
        <v>1535</v>
      </c>
      <c r="R142" s="17">
        <f t="shared" si="4"/>
        <v>2035</v>
      </c>
      <c r="S142" s="16" t="s">
        <v>63</v>
      </c>
      <c r="T142" s="16"/>
      <c r="U142" s="17">
        <f t="shared" si="5"/>
        <v>2035</v>
      </c>
      <c r="V142" s="348"/>
      <c r="W142" s="348"/>
      <c r="X142" s="348"/>
      <c r="Y142" s="348"/>
    </row>
    <row r="143" spans="1:25" s="2" customFormat="1" ht="30.2" customHeight="1" x14ac:dyDescent="0.2">
      <c r="A143" s="348"/>
      <c r="B143" s="348"/>
      <c r="C143" s="348"/>
      <c r="D143" s="348" t="s">
        <v>1537</v>
      </c>
      <c r="E143" s="348"/>
      <c r="F143" s="113" t="s">
        <v>561</v>
      </c>
      <c r="G143" s="348"/>
      <c r="H143" s="348"/>
      <c r="I143" s="348"/>
      <c r="J143" s="115">
        <v>15.3</v>
      </c>
      <c r="K143" s="115">
        <v>273.10000000000002</v>
      </c>
      <c r="L143" s="116">
        <v>9.27</v>
      </c>
      <c r="M143" s="116">
        <v>2015</v>
      </c>
      <c r="N143" s="16">
        <v>2021</v>
      </c>
      <c r="O143" s="16">
        <v>2025</v>
      </c>
      <c r="P143" s="114">
        <v>20</v>
      </c>
      <c r="Q143" s="113" t="s">
        <v>1535</v>
      </c>
      <c r="R143" s="17">
        <f t="shared" si="4"/>
        <v>2035</v>
      </c>
      <c r="S143" s="16" t="s">
        <v>63</v>
      </c>
      <c r="T143" s="16"/>
      <c r="U143" s="17">
        <f t="shared" si="5"/>
        <v>2035</v>
      </c>
      <c r="V143" s="348"/>
      <c r="W143" s="348"/>
      <c r="X143" s="348"/>
      <c r="Y143" s="348"/>
    </row>
    <row r="144" spans="1:25" s="2" customFormat="1" ht="30.2" customHeight="1" x14ac:dyDescent="0.2">
      <c r="A144" s="348"/>
      <c r="B144" s="348"/>
      <c r="C144" s="348"/>
      <c r="D144" s="348"/>
      <c r="E144" s="348"/>
      <c r="F144" s="113" t="s">
        <v>561</v>
      </c>
      <c r="G144" s="348"/>
      <c r="H144" s="348"/>
      <c r="I144" s="348"/>
      <c r="J144" s="115">
        <v>0.18</v>
      </c>
      <c r="K144" s="115">
        <v>21.3</v>
      </c>
      <c r="L144" s="116">
        <v>4.78</v>
      </c>
      <c r="M144" s="116">
        <v>2015</v>
      </c>
      <c r="N144" s="16">
        <v>2021</v>
      </c>
      <c r="O144" s="16">
        <v>2025</v>
      </c>
      <c r="P144" s="114">
        <v>20</v>
      </c>
      <c r="Q144" s="113" t="s">
        <v>1535</v>
      </c>
      <c r="R144" s="17">
        <f t="shared" si="4"/>
        <v>2035</v>
      </c>
      <c r="S144" s="16" t="s">
        <v>63</v>
      </c>
      <c r="T144" s="16"/>
      <c r="U144" s="17">
        <f t="shared" si="5"/>
        <v>2035</v>
      </c>
      <c r="V144" s="348"/>
      <c r="W144" s="348"/>
      <c r="X144" s="348"/>
      <c r="Y144" s="348"/>
    </row>
    <row r="145" spans="1:25" s="2" customFormat="1" ht="30.2" customHeight="1" x14ac:dyDescent="0.2">
      <c r="A145" s="348"/>
      <c r="B145" s="348"/>
      <c r="C145" s="348"/>
      <c r="D145" s="348" t="s">
        <v>1538</v>
      </c>
      <c r="E145" s="348"/>
      <c r="F145" s="113" t="s">
        <v>561</v>
      </c>
      <c r="G145" s="348"/>
      <c r="H145" s="348"/>
      <c r="I145" s="348"/>
      <c r="J145" s="115">
        <v>8.1</v>
      </c>
      <c r="K145" s="115">
        <v>168.3</v>
      </c>
      <c r="L145" s="116">
        <v>7.11</v>
      </c>
      <c r="M145" s="116">
        <v>2015</v>
      </c>
      <c r="N145" s="16">
        <v>2021</v>
      </c>
      <c r="O145" s="16">
        <v>2025</v>
      </c>
      <c r="P145" s="114">
        <v>20</v>
      </c>
      <c r="Q145" s="113" t="s">
        <v>1535</v>
      </c>
      <c r="R145" s="17">
        <f t="shared" si="4"/>
        <v>2035</v>
      </c>
      <c r="S145" s="16" t="s">
        <v>63</v>
      </c>
      <c r="T145" s="16"/>
      <c r="U145" s="17">
        <f t="shared" si="5"/>
        <v>2035</v>
      </c>
      <c r="V145" s="348"/>
      <c r="W145" s="348"/>
      <c r="X145" s="348"/>
      <c r="Y145" s="348"/>
    </row>
    <row r="146" spans="1:25" s="2" customFormat="1" ht="30.2" customHeight="1" x14ac:dyDescent="0.2">
      <c r="A146" s="348"/>
      <c r="B146" s="348"/>
      <c r="C146" s="348"/>
      <c r="D146" s="348"/>
      <c r="E146" s="348"/>
      <c r="F146" s="113" t="s">
        <v>561</v>
      </c>
      <c r="G146" s="348"/>
      <c r="H146" s="348"/>
      <c r="I146" s="348"/>
      <c r="J146" s="115">
        <v>0.13</v>
      </c>
      <c r="K146" s="115">
        <v>26.7</v>
      </c>
      <c r="L146" s="116">
        <v>5.56</v>
      </c>
      <c r="M146" s="116">
        <v>2015</v>
      </c>
      <c r="N146" s="16">
        <v>2021</v>
      </c>
      <c r="O146" s="16">
        <v>2025</v>
      </c>
      <c r="P146" s="114">
        <v>20</v>
      </c>
      <c r="Q146" s="113" t="s">
        <v>1535</v>
      </c>
      <c r="R146" s="17">
        <f t="shared" si="4"/>
        <v>2035</v>
      </c>
      <c r="S146" s="16" t="s">
        <v>63</v>
      </c>
      <c r="T146" s="16"/>
      <c r="U146" s="17">
        <f t="shared" si="5"/>
        <v>2035</v>
      </c>
      <c r="V146" s="348"/>
      <c r="W146" s="348"/>
      <c r="X146" s="348"/>
      <c r="Y146" s="348"/>
    </row>
    <row r="147" spans="1:25" s="2" customFormat="1" ht="30.2" customHeight="1" x14ac:dyDescent="0.2">
      <c r="A147" s="348"/>
      <c r="B147" s="348"/>
      <c r="C147" s="348"/>
      <c r="D147" s="114" t="s">
        <v>1539</v>
      </c>
      <c r="E147" s="348"/>
      <c r="F147" s="113" t="s">
        <v>561</v>
      </c>
      <c r="G147" s="348"/>
      <c r="H147" s="348"/>
      <c r="I147" s="348"/>
      <c r="J147" s="115">
        <v>0.9</v>
      </c>
      <c r="K147" s="115">
        <v>168.3</v>
      </c>
      <c r="L147" s="116">
        <v>7.11</v>
      </c>
      <c r="M147" s="116">
        <v>2015</v>
      </c>
      <c r="N147" s="16">
        <v>2021</v>
      </c>
      <c r="O147" s="16">
        <v>2025</v>
      </c>
      <c r="P147" s="114">
        <v>20</v>
      </c>
      <c r="Q147" s="113" t="s">
        <v>1535</v>
      </c>
      <c r="R147" s="17">
        <f t="shared" si="4"/>
        <v>2035</v>
      </c>
      <c r="S147" s="16" t="s">
        <v>63</v>
      </c>
      <c r="T147" s="16"/>
      <c r="U147" s="17">
        <f t="shared" si="5"/>
        <v>2035</v>
      </c>
      <c r="V147" s="348"/>
      <c r="W147" s="348"/>
      <c r="X147" s="348"/>
      <c r="Y147" s="348"/>
    </row>
    <row r="148" spans="1:25" s="2" customFormat="1" ht="30.2" customHeight="1" x14ac:dyDescent="0.2">
      <c r="A148" s="348"/>
      <c r="B148" s="348"/>
      <c r="C148" s="348"/>
      <c r="D148" s="348" t="s">
        <v>1540</v>
      </c>
      <c r="E148" s="348"/>
      <c r="F148" s="113" t="s">
        <v>561</v>
      </c>
      <c r="G148" s="348"/>
      <c r="H148" s="348"/>
      <c r="I148" s="348"/>
      <c r="J148" s="115">
        <v>12.14</v>
      </c>
      <c r="K148" s="115">
        <v>168.3</v>
      </c>
      <c r="L148" s="116">
        <v>7.11</v>
      </c>
      <c r="M148" s="116">
        <v>2015</v>
      </c>
      <c r="N148" s="16">
        <v>2021</v>
      </c>
      <c r="O148" s="16">
        <v>2025</v>
      </c>
      <c r="P148" s="114">
        <v>20</v>
      </c>
      <c r="Q148" s="113" t="s">
        <v>1535</v>
      </c>
      <c r="R148" s="17">
        <f t="shared" si="4"/>
        <v>2035</v>
      </c>
      <c r="S148" s="16" t="s">
        <v>63</v>
      </c>
      <c r="T148" s="16"/>
      <c r="U148" s="17">
        <f t="shared" si="5"/>
        <v>2035</v>
      </c>
      <c r="V148" s="348"/>
      <c r="W148" s="348"/>
      <c r="X148" s="348"/>
      <c r="Y148" s="348"/>
    </row>
    <row r="149" spans="1:25" s="2" customFormat="1" ht="30.2" customHeight="1" x14ac:dyDescent="0.2">
      <c r="A149" s="348"/>
      <c r="B149" s="348"/>
      <c r="C149" s="348"/>
      <c r="D149" s="348"/>
      <c r="E149" s="348"/>
      <c r="F149" s="113" t="s">
        <v>561</v>
      </c>
      <c r="G149" s="348"/>
      <c r="H149" s="348"/>
      <c r="I149" s="348"/>
      <c r="J149" s="115">
        <v>0.3</v>
      </c>
      <c r="K149" s="115">
        <v>26.7</v>
      </c>
      <c r="L149" s="116">
        <v>5.56</v>
      </c>
      <c r="M149" s="116">
        <v>2015</v>
      </c>
      <c r="N149" s="16">
        <v>2021</v>
      </c>
      <c r="O149" s="16">
        <v>2025</v>
      </c>
      <c r="P149" s="114">
        <v>20</v>
      </c>
      <c r="Q149" s="113" t="s">
        <v>1535</v>
      </c>
      <c r="R149" s="17">
        <f t="shared" si="4"/>
        <v>2035</v>
      </c>
      <c r="S149" s="16" t="s">
        <v>63</v>
      </c>
      <c r="T149" s="16"/>
      <c r="U149" s="17">
        <f t="shared" si="5"/>
        <v>2035</v>
      </c>
      <c r="V149" s="348"/>
      <c r="W149" s="348"/>
      <c r="X149" s="348"/>
      <c r="Y149" s="348"/>
    </row>
    <row r="150" spans="1:25" s="2" customFormat="1" ht="30.2" customHeight="1" x14ac:dyDescent="0.2">
      <c r="A150" s="348"/>
      <c r="B150" s="348"/>
      <c r="C150" s="348"/>
      <c r="D150" s="348" t="s">
        <v>1541</v>
      </c>
      <c r="E150" s="348"/>
      <c r="F150" s="113" t="s">
        <v>561</v>
      </c>
      <c r="G150" s="348"/>
      <c r="H150" s="348"/>
      <c r="I150" s="348"/>
      <c r="J150" s="115">
        <v>1.78</v>
      </c>
      <c r="K150" s="115">
        <v>168.3</v>
      </c>
      <c r="L150" s="116">
        <v>7.11</v>
      </c>
      <c r="M150" s="116">
        <v>2015</v>
      </c>
      <c r="N150" s="16">
        <v>2021</v>
      </c>
      <c r="O150" s="16">
        <v>2025</v>
      </c>
      <c r="P150" s="114">
        <v>20</v>
      </c>
      <c r="Q150" s="113" t="s">
        <v>1535</v>
      </c>
      <c r="R150" s="17">
        <f t="shared" si="4"/>
        <v>2035</v>
      </c>
      <c r="S150" s="16" t="s">
        <v>63</v>
      </c>
      <c r="T150" s="16"/>
      <c r="U150" s="17">
        <f t="shared" si="5"/>
        <v>2035</v>
      </c>
      <c r="V150" s="348"/>
      <c r="W150" s="348"/>
      <c r="X150" s="348"/>
      <c r="Y150" s="348"/>
    </row>
    <row r="151" spans="1:25" s="2" customFormat="1" ht="30.2" customHeight="1" x14ac:dyDescent="0.2">
      <c r="A151" s="348"/>
      <c r="B151" s="348"/>
      <c r="C151" s="348"/>
      <c r="D151" s="348"/>
      <c r="E151" s="348"/>
      <c r="F151" s="113" t="s">
        <v>561</v>
      </c>
      <c r="G151" s="348"/>
      <c r="H151" s="348"/>
      <c r="I151" s="348"/>
      <c r="J151" s="115">
        <v>0.2</v>
      </c>
      <c r="K151" s="115">
        <v>26.7</v>
      </c>
      <c r="L151" s="116">
        <v>5.56</v>
      </c>
      <c r="M151" s="116">
        <v>2015</v>
      </c>
      <c r="N151" s="16">
        <v>2021</v>
      </c>
      <c r="O151" s="16">
        <v>2025</v>
      </c>
      <c r="P151" s="114">
        <v>20</v>
      </c>
      <c r="Q151" s="113" t="s">
        <v>1535</v>
      </c>
      <c r="R151" s="17">
        <f t="shared" si="4"/>
        <v>2035</v>
      </c>
      <c r="S151" s="16" t="s">
        <v>63</v>
      </c>
      <c r="T151" s="16"/>
      <c r="U151" s="17">
        <f t="shared" si="5"/>
        <v>2035</v>
      </c>
      <c r="V151" s="348"/>
      <c r="W151" s="348"/>
      <c r="X151" s="348"/>
      <c r="Y151" s="348"/>
    </row>
    <row r="152" spans="1:25" s="2" customFormat="1" ht="30.2" customHeight="1" x14ac:dyDescent="0.2">
      <c r="A152" s="348">
        <v>8</v>
      </c>
      <c r="B152" s="348" t="s">
        <v>1544</v>
      </c>
      <c r="C152" s="348" t="s">
        <v>1545</v>
      </c>
      <c r="D152" s="114" t="s">
        <v>1546</v>
      </c>
      <c r="E152" s="348" t="s">
        <v>1465</v>
      </c>
      <c r="F152" s="113" t="s">
        <v>561</v>
      </c>
      <c r="G152" s="348">
        <v>3.1</v>
      </c>
      <c r="H152" s="348">
        <v>2.6</v>
      </c>
      <c r="I152" s="348">
        <v>38</v>
      </c>
      <c r="J152" s="115">
        <v>4.0999999999999996</v>
      </c>
      <c r="K152" s="115">
        <v>273.10000000000002</v>
      </c>
      <c r="L152" s="116">
        <v>9.27</v>
      </c>
      <c r="M152" s="116">
        <v>2015</v>
      </c>
      <c r="N152" s="16">
        <v>2024</v>
      </c>
      <c r="O152" s="16">
        <v>2025</v>
      </c>
      <c r="P152" s="114">
        <v>20</v>
      </c>
      <c r="Q152" s="113" t="s">
        <v>1543</v>
      </c>
      <c r="R152" s="17">
        <f t="shared" si="4"/>
        <v>2035</v>
      </c>
      <c r="S152" s="16" t="s">
        <v>63</v>
      </c>
      <c r="T152" s="16"/>
      <c r="U152" s="17">
        <f t="shared" si="5"/>
        <v>2035</v>
      </c>
      <c r="V152" s="348">
        <v>5</v>
      </c>
      <c r="W152" s="348">
        <v>4</v>
      </c>
      <c r="X152" s="348">
        <v>9</v>
      </c>
      <c r="Y152" s="348" t="s">
        <v>7003</v>
      </c>
    </row>
    <row r="153" spans="1:25" s="2" customFormat="1" ht="30.2" customHeight="1" x14ac:dyDescent="0.2">
      <c r="A153" s="348"/>
      <c r="B153" s="348"/>
      <c r="C153" s="348"/>
      <c r="D153" s="348" t="s">
        <v>1547</v>
      </c>
      <c r="E153" s="348"/>
      <c r="F153" s="113" t="s">
        <v>561</v>
      </c>
      <c r="G153" s="348"/>
      <c r="H153" s="348"/>
      <c r="I153" s="348"/>
      <c r="J153" s="115">
        <v>24.1</v>
      </c>
      <c r="K153" s="115">
        <v>271.10000000000002</v>
      </c>
      <c r="L153" s="116">
        <v>9.27</v>
      </c>
      <c r="M153" s="116">
        <v>2015</v>
      </c>
      <c r="N153" s="16">
        <v>2024</v>
      </c>
      <c r="O153" s="16">
        <v>2025</v>
      </c>
      <c r="P153" s="114">
        <v>20</v>
      </c>
      <c r="Q153" s="113" t="s">
        <v>1542</v>
      </c>
      <c r="R153" s="17">
        <f t="shared" si="4"/>
        <v>2035</v>
      </c>
      <c r="S153" s="16" t="s">
        <v>63</v>
      </c>
      <c r="T153" s="16"/>
      <c r="U153" s="17">
        <f t="shared" si="5"/>
        <v>2035</v>
      </c>
      <c r="V153" s="348"/>
      <c r="W153" s="348"/>
      <c r="X153" s="348"/>
      <c r="Y153" s="348"/>
    </row>
    <row r="154" spans="1:25" s="2" customFormat="1" ht="30.2" customHeight="1" x14ac:dyDescent="0.2">
      <c r="A154" s="348"/>
      <c r="B154" s="348"/>
      <c r="C154" s="348"/>
      <c r="D154" s="348"/>
      <c r="E154" s="348"/>
      <c r="F154" s="113" t="s">
        <v>561</v>
      </c>
      <c r="G154" s="348"/>
      <c r="H154" s="348"/>
      <c r="I154" s="348"/>
      <c r="J154" s="115">
        <v>4.9000000000000004</v>
      </c>
      <c r="K154" s="115">
        <v>219.1</v>
      </c>
      <c r="L154" s="116">
        <v>8.18</v>
      </c>
      <c r="M154" s="116">
        <v>2015</v>
      </c>
      <c r="N154" s="16">
        <v>2024</v>
      </c>
      <c r="O154" s="16">
        <v>2025</v>
      </c>
      <c r="P154" s="114">
        <v>20</v>
      </c>
      <c r="Q154" s="113" t="s">
        <v>1542</v>
      </c>
      <c r="R154" s="17">
        <f t="shared" si="4"/>
        <v>2035</v>
      </c>
      <c r="S154" s="16" t="s">
        <v>63</v>
      </c>
      <c r="T154" s="16"/>
      <c r="U154" s="17">
        <f t="shared" si="5"/>
        <v>2035</v>
      </c>
      <c r="V154" s="348"/>
      <c r="W154" s="348"/>
      <c r="X154" s="348"/>
      <c r="Y154" s="348"/>
    </row>
    <row r="155" spans="1:25" s="2" customFormat="1" ht="30.2" customHeight="1" x14ac:dyDescent="0.2">
      <c r="A155" s="348"/>
      <c r="B155" s="348"/>
      <c r="C155" s="348"/>
      <c r="D155" s="348"/>
      <c r="E155" s="348"/>
      <c r="F155" s="113" t="s">
        <v>561</v>
      </c>
      <c r="G155" s="348"/>
      <c r="H155" s="348"/>
      <c r="I155" s="348"/>
      <c r="J155" s="115">
        <v>2.8</v>
      </c>
      <c r="K155" s="115">
        <v>168.3</v>
      </c>
      <c r="L155" s="116">
        <v>7.11</v>
      </c>
      <c r="M155" s="116">
        <v>2015</v>
      </c>
      <c r="N155" s="16">
        <v>2024</v>
      </c>
      <c r="O155" s="16">
        <v>2025</v>
      </c>
      <c r="P155" s="114">
        <v>20</v>
      </c>
      <c r="Q155" s="113" t="s">
        <v>1542</v>
      </c>
      <c r="R155" s="17">
        <f t="shared" si="4"/>
        <v>2035</v>
      </c>
      <c r="S155" s="16" t="s">
        <v>63</v>
      </c>
      <c r="T155" s="16"/>
      <c r="U155" s="17">
        <f t="shared" si="5"/>
        <v>2035</v>
      </c>
      <c r="V155" s="348"/>
      <c r="W155" s="348"/>
      <c r="X155" s="348"/>
      <c r="Y155" s="348"/>
    </row>
    <row r="156" spans="1:25" s="2" customFormat="1" ht="30.2" customHeight="1" x14ac:dyDescent="0.2">
      <c r="A156" s="348"/>
      <c r="B156" s="348"/>
      <c r="C156" s="348"/>
      <c r="D156" s="348"/>
      <c r="E156" s="348"/>
      <c r="F156" s="113" t="s">
        <v>561</v>
      </c>
      <c r="G156" s="348"/>
      <c r="H156" s="348"/>
      <c r="I156" s="348"/>
      <c r="J156" s="115">
        <v>0.4</v>
      </c>
      <c r="K156" s="115">
        <v>26.7</v>
      </c>
      <c r="L156" s="116">
        <v>5.56</v>
      </c>
      <c r="M156" s="116">
        <v>2015</v>
      </c>
      <c r="N156" s="16">
        <v>2024</v>
      </c>
      <c r="O156" s="16">
        <v>2025</v>
      </c>
      <c r="P156" s="114">
        <v>20</v>
      </c>
      <c r="Q156" s="113" t="s">
        <v>1542</v>
      </c>
      <c r="R156" s="17">
        <f t="shared" si="4"/>
        <v>2035</v>
      </c>
      <c r="S156" s="16" t="s">
        <v>63</v>
      </c>
      <c r="T156" s="16"/>
      <c r="U156" s="17">
        <f t="shared" si="5"/>
        <v>2035</v>
      </c>
      <c r="V156" s="348"/>
      <c r="W156" s="348"/>
      <c r="X156" s="348"/>
      <c r="Y156" s="348"/>
    </row>
    <row r="157" spans="1:25" s="2" customFormat="1" ht="30.2" customHeight="1" x14ac:dyDescent="0.2">
      <c r="A157" s="348"/>
      <c r="B157" s="348"/>
      <c r="C157" s="348"/>
      <c r="D157" s="348"/>
      <c r="E157" s="348"/>
      <c r="F157" s="113" t="s">
        <v>561</v>
      </c>
      <c r="G157" s="348"/>
      <c r="H157" s="348"/>
      <c r="I157" s="348"/>
      <c r="J157" s="115">
        <v>0.1</v>
      </c>
      <c r="K157" s="115">
        <v>21.3</v>
      </c>
      <c r="L157" s="116">
        <v>4.78</v>
      </c>
      <c r="M157" s="116">
        <v>2015</v>
      </c>
      <c r="N157" s="16">
        <v>2024</v>
      </c>
      <c r="O157" s="16">
        <v>2025</v>
      </c>
      <c r="P157" s="114">
        <v>20</v>
      </c>
      <c r="Q157" s="113" t="s">
        <v>1542</v>
      </c>
      <c r="R157" s="17">
        <f t="shared" si="4"/>
        <v>2035</v>
      </c>
      <c r="S157" s="16" t="s">
        <v>63</v>
      </c>
      <c r="T157" s="16"/>
      <c r="U157" s="17">
        <f t="shared" si="5"/>
        <v>2035</v>
      </c>
      <c r="V157" s="348"/>
      <c r="W157" s="348"/>
      <c r="X157" s="348"/>
      <c r="Y157" s="348"/>
    </row>
    <row r="158" spans="1:25" s="2" customFormat="1" ht="30.2" customHeight="1" x14ac:dyDescent="0.2">
      <c r="A158" s="348"/>
      <c r="B158" s="348"/>
      <c r="C158" s="348"/>
      <c r="D158" s="348" t="s">
        <v>1548</v>
      </c>
      <c r="E158" s="348"/>
      <c r="F158" s="113" t="s">
        <v>561</v>
      </c>
      <c r="G158" s="348"/>
      <c r="H158" s="348"/>
      <c r="I158" s="348"/>
      <c r="J158" s="115">
        <v>14.9</v>
      </c>
      <c r="K158" s="115">
        <v>48.3</v>
      </c>
      <c r="L158" s="116">
        <v>5.08</v>
      </c>
      <c r="M158" s="116">
        <v>2015</v>
      </c>
      <c r="N158" s="16">
        <v>2024</v>
      </c>
      <c r="O158" s="16">
        <v>2025</v>
      </c>
      <c r="P158" s="114">
        <v>20</v>
      </c>
      <c r="Q158" s="113" t="s">
        <v>1542</v>
      </c>
      <c r="R158" s="17">
        <f t="shared" si="4"/>
        <v>2035</v>
      </c>
      <c r="S158" s="16" t="s">
        <v>63</v>
      </c>
      <c r="T158" s="16"/>
      <c r="U158" s="17">
        <f t="shared" si="5"/>
        <v>2035</v>
      </c>
      <c r="V158" s="348"/>
      <c r="W158" s="348"/>
      <c r="X158" s="348"/>
      <c r="Y158" s="348"/>
    </row>
    <row r="159" spans="1:25" s="2" customFormat="1" ht="30.2" customHeight="1" x14ac:dyDescent="0.2">
      <c r="A159" s="348"/>
      <c r="B159" s="348"/>
      <c r="C159" s="348"/>
      <c r="D159" s="348"/>
      <c r="E159" s="348"/>
      <c r="F159" s="113" t="s">
        <v>561</v>
      </c>
      <c r="G159" s="348"/>
      <c r="H159" s="348"/>
      <c r="I159" s="348"/>
      <c r="J159" s="115">
        <v>0.08</v>
      </c>
      <c r="K159" s="115">
        <v>33.4</v>
      </c>
      <c r="L159" s="116">
        <v>4.55</v>
      </c>
      <c r="M159" s="116">
        <v>2015</v>
      </c>
      <c r="N159" s="16">
        <v>2024</v>
      </c>
      <c r="O159" s="16">
        <v>2025</v>
      </c>
      <c r="P159" s="114">
        <v>20</v>
      </c>
      <c r="Q159" s="113" t="s">
        <v>1542</v>
      </c>
      <c r="R159" s="17">
        <f t="shared" si="4"/>
        <v>2035</v>
      </c>
      <c r="S159" s="16" t="s">
        <v>63</v>
      </c>
      <c r="T159" s="16"/>
      <c r="U159" s="17">
        <f t="shared" si="5"/>
        <v>2035</v>
      </c>
      <c r="V159" s="348"/>
      <c r="W159" s="348"/>
      <c r="X159" s="348"/>
      <c r="Y159" s="348"/>
    </row>
    <row r="160" spans="1:25" s="2" customFormat="1" ht="30.2" customHeight="1" x14ac:dyDescent="0.2">
      <c r="A160" s="348"/>
      <c r="B160" s="348"/>
      <c r="C160" s="348"/>
      <c r="D160" s="348" t="s">
        <v>1549</v>
      </c>
      <c r="E160" s="348"/>
      <c r="F160" s="113" t="s">
        <v>561</v>
      </c>
      <c r="G160" s="348"/>
      <c r="H160" s="348"/>
      <c r="I160" s="348"/>
      <c r="J160" s="115">
        <v>9.3000000000000007</v>
      </c>
      <c r="K160" s="115">
        <v>48.3</v>
      </c>
      <c r="L160" s="116">
        <v>5.08</v>
      </c>
      <c r="M160" s="116">
        <v>2015</v>
      </c>
      <c r="N160" s="16">
        <v>2024</v>
      </c>
      <c r="O160" s="16">
        <v>2025</v>
      </c>
      <c r="P160" s="114">
        <v>20</v>
      </c>
      <c r="Q160" s="113" t="s">
        <v>1542</v>
      </c>
      <c r="R160" s="17">
        <f t="shared" si="4"/>
        <v>2035</v>
      </c>
      <c r="S160" s="16" t="s">
        <v>63</v>
      </c>
      <c r="T160" s="16"/>
      <c r="U160" s="17">
        <f t="shared" si="5"/>
        <v>2035</v>
      </c>
      <c r="V160" s="348"/>
      <c r="W160" s="348"/>
      <c r="X160" s="348"/>
      <c r="Y160" s="348"/>
    </row>
    <row r="161" spans="1:25" s="2" customFormat="1" ht="30.2" customHeight="1" x14ac:dyDescent="0.2">
      <c r="A161" s="348"/>
      <c r="B161" s="348"/>
      <c r="C161" s="348"/>
      <c r="D161" s="348"/>
      <c r="E161" s="348"/>
      <c r="F161" s="113" t="s">
        <v>561</v>
      </c>
      <c r="G161" s="348"/>
      <c r="H161" s="348"/>
      <c r="I161" s="348"/>
      <c r="J161" s="115">
        <v>0.08</v>
      </c>
      <c r="K161" s="115">
        <v>33.4</v>
      </c>
      <c r="L161" s="116">
        <v>4.55</v>
      </c>
      <c r="M161" s="116">
        <v>2015</v>
      </c>
      <c r="N161" s="16">
        <v>2024</v>
      </c>
      <c r="O161" s="16">
        <v>2025</v>
      </c>
      <c r="P161" s="114">
        <v>20</v>
      </c>
      <c r="Q161" s="113" t="s">
        <v>1542</v>
      </c>
      <c r="R161" s="17">
        <f t="shared" si="4"/>
        <v>2035</v>
      </c>
      <c r="S161" s="16" t="s">
        <v>63</v>
      </c>
      <c r="T161" s="16"/>
      <c r="U161" s="17">
        <f t="shared" si="5"/>
        <v>2035</v>
      </c>
      <c r="V161" s="348"/>
      <c r="W161" s="348"/>
      <c r="X161" s="348"/>
      <c r="Y161" s="348"/>
    </row>
    <row r="162" spans="1:25" s="2" customFormat="1" ht="30.2" customHeight="1" x14ac:dyDescent="0.2">
      <c r="A162" s="348"/>
      <c r="B162" s="348"/>
      <c r="C162" s="348"/>
      <c r="D162" s="348" t="s">
        <v>1550</v>
      </c>
      <c r="E162" s="348"/>
      <c r="F162" s="113" t="s">
        <v>561</v>
      </c>
      <c r="G162" s="348"/>
      <c r="H162" s="348"/>
      <c r="I162" s="348"/>
      <c r="J162" s="115">
        <v>3.2</v>
      </c>
      <c r="K162" s="115">
        <v>114.3</v>
      </c>
      <c r="L162" s="116">
        <v>6.02</v>
      </c>
      <c r="M162" s="116">
        <v>2015</v>
      </c>
      <c r="N162" s="16">
        <v>2024</v>
      </c>
      <c r="O162" s="16">
        <v>2025</v>
      </c>
      <c r="P162" s="114">
        <v>20</v>
      </c>
      <c r="Q162" s="113" t="s">
        <v>1542</v>
      </c>
      <c r="R162" s="17">
        <f t="shared" si="4"/>
        <v>2035</v>
      </c>
      <c r="S162" s="16" t="s">
        <v>63</v>
      </c>
      <c r="T162" s="16"/>
      <c r="U162" s="17">
        <f t="shared" si="5"/>
        <v>2035</v>
      </c>
      <c r="V162" s="348"/>
      <c r="W162" s="348"/>
      <c r="X162" s="348"/>
      <c r="Y162" s="348"/>
    </row>
    <row r="163" spans="1:25" s="2" customFormat="1" ht="30.2" customHeight="1" x14ac:dyDescent="0.2">
      <c r="A163" s="348"/>
      <c r="B163" s="348"/>
      <c r="C163" s="348"/>
      <c r="D163" s="348"/>
      <c r="E163" s="348"/>
      <c r="F163" s="113" t="s">
        <v>561</v>
      </c>
      <c r="G163" s="348"/>
      <c r="H163" s="348"/>
      <c r="I163" s="348"/>
      <c r="J163" s="115">
        <v>1.5</v>
      </c>
      <c r="K163" s="115">
        <v>88.9</v>
      </c>
      <c r="L163" s="116">
        <v>5.49</v>
      </c>
      <c r="M163" s="116">
        <v>2015</v>
      </c>
      <c r="N163" s="16">
        <v>2024</v>
      </c>
      <c r="O163" s="16">
        <v>2025</v>
      </c>
      <c r="P163" s="114">
        <v>20</v>
      </c>
      <c r="Q163" s="113" t="s">
        <v>1542</v>
      </c>
      <c r="R163" s="17">
        <f t="shared" si="4"/>
        <v>2035</v>
      </c>
      <c r="S163" s="16" t="s">
        <v>63</v>
      </c>
      <c r="T163" s="16"/>
      <c r="U163" s="17">
        <f t="shared" si="5"/>
        <v>2035</v>
      </c>
      <c r="V163" s="348"/>
      <c r="W163" s="348"/>
      <c r="X163" s="348"/>
      <c r="Y163" s="348"/>
    </row>
    <row r="164" spans="1:25" s="2" customFormat="1" ht="30.2" customHeight="1" x14ac:dyDescent="0.2">
      <c r="A164" s="348"/>
      <c r="B164" s="348"/>
      <c r="C164" s="348"/>
      <c r="D164" s="348"/>
      <c r="E164" s="348"/>
      <c r="F164" s="113" t="s">
        <v>561</v>
      </c>
      <c r="G164" s="348"/>
      <c r="H164" s="348"/>
      <c r="I164" s="348"/>
      <c r="J164" s="115">
        <v>0.09</v>
      </c>
      <c r="K164" s="115">
        <v>60.3</v>
      </c>
      <c r="L164" s="116">
        <v>3.91</v>
      </c>
      <c r="M164" s="116">
        <v>2015</v>
      </c>
      <c r="N164" s="16">
        <v>2024</v>
      </c>
      <c r="O164" s="16">
        <v>2025</v>
      </c>
      <c r="P164" s="114">
        <v>20</v>
      </c>
      <c r="Q164" s="113" t="s">
        <v>1542</v>
      </c>
      <c r="R164" s="17">
        <f t="shared" si="4"/>
        <v>2035</v>
      </c>
      <c r="S164" s="16" t="s">
        <v>63</v>
      </c>
      <c r="T164" s="16"/>
      <c r="U164" s="17">
        <f t="shared" si="5"/>
        <v>2035</v>
      </c>
      <c r="V164" s="348"/>
      <c r="W164" s="348"/>
      <c r="X164" s="348"/>
      <c r="Y164" s="348"/>
    </row>
    <row r="165" spans="1:25" s="2" customFormat="1" ht="30.2" customHeight="1" x14ac:dyDescent="0.2">
      <c r="A165" s="348"/>
      <c r="B165" s="348"/>
      <c r="C165" s="348"/>
      <c r="D165" s="114" t="s">
        <v>1551</v>
      </c>
      <c r="E165" s="348"/>
      <c r="F165" s="113" t="s">
        <v>561</v>
      </c>
      <c r="G165" s="348"/>
      <c r="H165" s="348"/>
      <c r="I165" s="348"/>
      <c r="J165" s="115">
        <v>7.1</v>
      </c>
      <c r="K165" s="115">
        <v>168.3</v>
      </c>
      <c r="L165" s="116">
        <v>7.11</v>
      </c>
      <c r="M165" s="116">
        <v>2015</v>
      </c>
      <c r="N165" s="16">
        <v>2024</v>
      </c>
      <c r="O165" s="16">
        <v>2025</v>
      </c>
      <c r="P165" s="114">
        <v>20</v>
      </c>
      <c r="Q165" s="113" t="s">
        <v>1542</v>
      </c>
      <c r="R165" s="17">
        <f t="shared" si="4"/>
        <v>2035</v>
      </c>
      <c r="S165" s="16" t="s">
        <v>63</v>
      </c>
      <c r="T165" s="16"/>
      <c r="U165" s="17">
        <f t="shared" si="5"/>
        <v>2035</v>
      </c>
      <c r="V165" s="348"/>
      <c r="W165" s="348"/>
      <c r="X165" s="348"/>
      <c r="Y165" s="348"/>
    </row>
    <row r="166" spans="1:25" s="2" customFormat="1" ht="30.2" customHeight="1" x14ac:dyDescent="0.2">
      <c r="A166" s="348"/>
      <c r="B166" s="348"/>
      <c r="C166" s="348"/>
      <c r="D166" s="114" t="s">
        <v>1552</v>
      </c>
      <c r="E166" s="348"/>
      <c r="F166" s="113" t="s">
        <v>561</v>
      </c>
      <c r="G166" s="348"/>
      <c r="H166" s="348"/>
      <c r="I166" s="348"/>
      <c r="J166" s="115">
        <v>0.5</v>
      </c>
      <c r="K166" s="115">
        <v>60.3</v>
      </c>
      <c r="L166" s="116">
        <v>3.91</v>
      </c>
      <c r="M166" s="116">
        <v>2015</v>
      </c>
      <c r="N166" s="16">
        <v>2024</v>
      </c>
      <c r="O166" s="16">
        <v>2025</v>
      </c>
      <c r="P166" s="114">
        <v>20</v>
      </c>
      <c r="Q166" s="113" t="s">
        <v>1542</v>
      </c>
      <c r="R166" s="17">
        <f t="shared" si="4"/>
        <v>2035</v>
      </c>
      <c r="S166" s="16" t="s">
        <v>63</v>
      </c>
      <c r="T166" s="16"/>
      <c r="U166" s="17">
        <f t="shared" ref="U166:U229" si="6">IFERROR(IF(S166="",R166,S166+T166),R166)</f>
        <v>2035</v>
      </c>
      <c r="V166" s="348"/>
      <c r="W166" s="348"/>
      <c r="X166" s="348"/>
      <c r="Y166" s="348"/>
    </row>
    <row r="167" spans="1:25" s="2" customFormat="1" ht="30.2" customHeight="1" x14ac:dyDescent="0.2">
      <c r="A167" s="348"/>
      <c r="B167" s="348"/>
      <c r="C167" s="348"/>
      <c r="D167" s="348" t="s">
        <v>1553</v>
      </c>
      <c r="E167" s="348"/>
      <c r="F167" s="113" t="s">
        <v>561</v>
      </c>
      <c r="G167" s="348"/>
      <c r="H167" s="348"/>
      <c r="I167" s="348"/>
      <c r="J167" s="115">
        <v>22.5</v>
      </c>
      <c r="K167" s="115">
        <v>219.1</v>
      </c>
      <c r="L167" s="116">
        <v>8.18</v>
      </c>
      <c r="M167" s="116">
        <v>2015</v>
      </c>
      <c r="N167" s="16">
        <v>2024</v>
      </c>
      <c r="O167" s="16">
        <v>2025</v>
      </c>
      <c r="P167" s="114">
        <v>20</v>
      </c>
      <c r="Q167" s="113" t="s">
        <v>1542</v>
      </c>
      <c r="R167" s="17">
        <f t="shared" si="4"/>
        <v>2035</v>
      </c>
      <c r="S167" s="16" t="s">
        <v>63</v>
      </c>
      <c r="T167" s="16"/>
      <c r="U167" s="17">
        <f t="shared" si="6"/>
        <v>2035</v>
      </c>
      <c r="V167" s="348"/>
      <c r="W167" s="348"/>
      <c r="X167" s="348"/>
      <c r="Y167" s="348"/>
    </row>
    <row r="168" spans="1:25" s="2" customFormat="1" ht="30.2" customHeight="1" x14ac:dyDescent="0.2">
      <c r="A168" s="348"/>
      <c r="B168" s="348"/>
      <c r="C168" s="348"/>
      <c r="D168" s="348"/>
      <c r="E168" s="348"/>
      <c r="F168" s="113" t="s">
        <v>561</v>
      </c>
      <c r="G168" s="348"/>
      <c r="H168" s="348"/>
      <c r="I168" s="348"/>
      <c r="J168" s="115">
        <v>1</v>
      </c>
      <c r="K168" s="115">
        <v>168.3</v>
      </c>
      <c r="L168" s="116">
        <v>7.11</v>
      </c>
      <c r="M168" s="116">
        <v>2015</v>
      </c>
      <c r="N168" s="16">
        <v>2024</v>
      </c>
      <c r="O168" s="16">
        <v>2025</v>
      </c>
      <c r="P168" s="114">
        <v>20</v>
      </c>
      <c r="Q168" s="113" t="s">
        <v>1542</v>
      </c>
      <c r="R168" s="17">
        <f t="shared" si="4"/>
        <v>2035</v>
      </c>
      <c r="S168" s="16" t="s">
        <v>63</v>
      </c>
      <c r="T168" s="16"/>
      <c r="U168" s="17">
        <f t="shared" si="6"/>
        <v>2035</v>
      </c>
      <c r="V168" s="348"/>
      <c r="W168" s="348"/>
      <c r="X168" s="348"/>
      <c r="Y168" s="348"/>
    </row>
    <row r="169" spans="1:25" s="2" customFormat="1" ht="30.2" customHeight="1" x14ac:dyDescent="0.2">
      <c r="A169" s="348"/>
      <c r="B169" s="348"/>
      <c r="C169" s="348"/>
      <c r="D169" s="348"/>
      <c r="E169" s="348"/>
      <c r="F169" s="113" t="s">
        <v>561</v>
      </c>
      <c r="G169" s="348"/>
      <c r="H169" s="348"/>
      <c r="I169" s="348"/>
      <c r="J169" s="115">
        <v>1.4</v>
      </c>
      <c r="K169" s="115">
        <v>33.4</v>
      </c>
      <c r="L169" s="116">
        <v>4.55</v>
      </c>
      <c r="M169" s="116">
        <v>2015</v>
      </c>
      <c r="N169" s="16">
        <v>2024</v>
      </c>
      <c r="O169" s="16">
        <v>2025</v>
      </c>
      <c r="P169" s="114">
        <v>20</v>
      </c>
      <c r="Q169" s="113" t="s">
        <v>1542</v>
      </c>
      <c r="R169" s="17">
        <f t="shared" si="4"/>
        <v>2035</v>
      </c>
      <c r="S169" s="16" t="s">
        <v>63</v>
      </c>
      <c r="T169" s="16"/>
      <c r="U169" s="17">
        <f t="shared" si="6"/>
        <v>2035</v>
      </c>
      <c r="V169" s="348"/>
      <c r="W169" s="348"/>
      <c r="X169" s="348"/>
      <c r="Y169" s="348"/>
    </row>
    <row r="170" spans="1:25" s="2" customFormat="1" ht="30.2" customHeight="1" x14ac:dyDescent="0.2">
      <c r="A170" s="348"/>
      <c r="B170" s="348"/>
      <c r="C170" s="348"/>
      <c r="D170" s="348"/>
      <c r="E170" s="348"/>
      <c r="F170" s="113" t="s">
        <v>561</v>
      </c>
      <c r="G170" s="348"/>
      <c r="H170" s="348"/>
      <c r="I170" s="348"/>
      <c r="J170" s="115">
        <v>0.4</v>
      </c>
      <c r="K170" s="115">
        <v>26.7</v>
      </c>
      <c r="L170" s="116">
        <v>3.91</v>
      </c>
      <c r="M170" s="116">
        <v>2015</v>
      </c>
      <c r="N170" s="16">
        <v>2024</v>
      </c>
      <c r="O170" s="16">
        <v>2025</v>
      </c>
      <c r="P170" s="114">
        <v>20</v>
      </c>
      <c r="Q170" s="113" t="s">
        <v>1542</v>
      </c>
      <c r="R170" s="17">
        <f t="shared" si="4"/>
        <v>2035</v>
      </c>
      <c r="S170" s="16" t="s">
        <v>63</v>
      </c>
      <c r="T170" s="16"/>
      <c r="U170" s="17">
        <f t="shared" si="6"/>
        <v>2035</v>
      </c>
      <c r="V170" s="348"/>
      <c r="W170" s="348"/>
      <c r="X170" s="348"/>
      <c r="Y170" s="348"/>
    </row>
    <row r="171" spans="1:25" s="2" customFormat="1" ht="30.2" customHeight="1" x14ac:dyDescent="0.2">
      <c r="A171" s="348"/>
      <c r="B171" s="348"/>
      <c r="C171" s="348"/>
      <c r="D171" s="348" t="s">
        <v>1554</v>
      </c>
      <c r="E171" s="348"/>
      <c r="F171" s="113" t="s">
        <v>561</v>
      </c>
      <c r="G171" s="348"/>
      <c r="H171" s="348"/>
      <c r="I171" s="348"/>
      <c r="J171" s="115">
        <v>2.7</v>
      </c>
      <c r="K171" s="115">
        <v>273.10000000000002</v>
      </c>
      <c r="L171" s="116">
        <v>15.09</v>
      </c>
      <c r="M171" s="116">
        <v>2015</v>
      </c>
      <c r="N171" s="16">
        <v>2024</v>
      </c>
      <c r="O171" s="16">
        <v>2025</v>
      </c>
      <c r="P171" s="114">
        <v>20</v>
      </c>
      <c r="Q171" s="113" t="s">
        <v>1542</v>
      </c>
      <c r="R171" s="17">
        <f t="shared" si="4"/>
        <v>2035</v>
      </c>
      <c r="S171" s="16" t="s">
        <v>63</v>
      </c>
      <c r="T171" s="16"/>
      <c r="U171" s="17">
        <f t="shared" si="6"/>
        <v>2035</v>
      </c>
      <c r="V171" s="348"/>
      <c r="W171" s="348"/>
      <c r="X171" s="348"/>
      <c r="Y171" s="348"/>
    </row>
    <row r="172" spans="1:25" s="2" customFormat="1" ht="30.2" customHeight="1" x14ac:dyDescent="0.2">
      <c r="A172" s="348"/>
      <c r="B172" s="348"/>
      <c r="C172" s="348"/>
      <c r="D172" s="348"/>
      <c r="E172" s="348"/>
      <c r="F172" s="113" t="s">
        <v>561</v>
      </c>
      <c r="G172" s="348"/>
      <c r="H172" s="348"/>
      <c r="I172" s="348"/>
      <c r="J172" s="115">
        <v>1.4</v>
      </c>
      <c r="K172" s="115">
        <v>168.3</v>
      </c>
      <c r="L172" s="116">
        <v>7.11</v>
      </c>
      <c r="M172" s="116">
        <v>2015</v>
      </c>
      <c r="N172" s="16">
        <v>2024</v>
      </c>
      <c r="O172" s="16">
        <v>2025</v>
      </c>
      <c r="P172" s="114">
        <v>20</v>
      </c>
      <c r="Q172" s="113" t="s">
        <v>1542</v>
      </c>
      <c r="R172" s="17">
        <f t="shared" si="4"/>
        <v>2035</v>
      </c>
      <c r="S172" s="16" t="s">
        <v>63</v>
      </c>
      <c r="T172" s="16"/>
      <c r="U172" s="17">
        <f t="shared" si="6"/>
        <v>2035</v>
      </c>
      <c r="V172" s="348"/>
      <c r="W172" s="348"/>
      <c r="X172" s="348"/>
      <c r="Y172" s="348"/>
    </row>
    <row r="173" spans="1:25" s="2" customFormat="1" ht="30.2" customHeight="1" x14ac:dyDescent="0.2">
      <c r="A173" s="348"/>
      <c r="B173" s="348"/>
      <c r="C173" s="348"/>
      <c r="D173" s="348"/>
      <c r="E173" s="348"/>
      <c r="F173" s="113" t="s">
        <v>561</v>
      </c>
      <c r="G173" s="348"/>
      <c r="H173" s="348"/>
      <c r="I173" s="348"/>
      <c r="J173" s="115">
        <v>3.2</v>
      </c>
      <c r="K173" s="115">
        <v>48.3</v>
      </c>
      <c r="L173" s="116">
        <v>5.08</v>
      </c>
      <c r="M173" s="116">
        <v>2015</v>
      </c>
      <c r="N173" s="16">
        <v>2024</v>
      </c>
      <c r="O173" s="16">
        <v>2025</v>
      </c>
      <c r="P173" s="114">
        <v>20</v>
      </c>
      <c r="Q173" s="113" t="s">
        <v>1542</v>
      </c>
      <c r="R173" s="17">
        <f t="shared" si="4"/>
        <v>2035</v>
      </c>
      <c r="S173" s="16" t="s">
        <v>63</v>
      </c>
      <c r="T173" s="16"/>
      <c r="U173" s="17">
        <f t="shared" si="6"/>
        <v>2035</v>
      </c>
      <c r="V173" s="348"/>
      <c r="W173" s="348"/>
      <c r="X173" s="348"/>
      <c r="Y173" s="348"/>
    </row>
    <row r="174" spans="1:25" s="2" customFormat="1" ht="30.2" customHeight="1" x14ac:dyDescent="0.2">
      <c r="A174" s="348"/>
      <c r="B174" s="348"/>
      <c r="C174" s="348"/>
      <c r="D174" s="348" t="s">
        <v>1555</v>
      </c>
      <c r="E174" s="348"/>
      <c r="F174" s="113" t="s">
        <v>561</v>
      </c>
      <c r="G174" s="348"/>
      <c r="H174" s="348"/>
      <c r="I174" s="348"/>
      <c r="J174" s="115">
        <v>2.7</v>
      </c>
      <c r="K174" s="115">
        <v>273.10000000000002</v>
      </c>
      <c r="L174" s="116">
        <v>15.09</v>
      </c>
      <c r="M174" s="116">
        <v>2015</v>
      </c>
      <c r="N174" s="16">
        <v>2024</v>
      </c>
      <c r="O174" s="16">
        <v>2025</v>
      </c>
      <c r="P174" s="114">
        <v>20</v>
      </c>
      <c r="Q174" s="113" t="s">
        <v>1542</v>
      </c>
      <c r="R174" s="17">
        <f t="shared" si="4"/>
        <v>2035</v>
      </c>
      <c r="S174" s="16" t="s">
        <v>63</v>
      </c>
      <c r="T174" s="16"/>
      <c r="U174" s="17">
        <f t="shared" si="6"/>
        <v>2035</v>
      </c>
      <c r="V174" s="348"/>
      <c r="W174" s="348"/>
      <c r="X174" s="348"/>
      <c r="Y174" s="348"/>
    </row>
    <row r="175" spans="1:25" s="2" customFormat="1" ht="30.2" customHeight="1" x14ac:dyDescent="0.2">
      <c r="A175" s="348"/>
      <c r="B175" s="348"/>
      <c r="C175" s="348"/>
      <c r="D175" s="348"/>
      <c r="E175" s="348"/>
      <c r="F175" s="113" t="s">
        <v>561</v>
      </c>
      <c r="G175" s="348"/>
      <c r="H175" s="348"/>
      <c r="I175" s="348"/>
      <c r="J175" s="115">
        <v>1.4</v>
      </c>
      <c r="K175" s="115">
        <v>168.3</v>
      </c>
      <c r="L175" s="116">
        <v>7.11</v>
      </c>
      <c r="M175" s="116">
        <v>2015</v>
      </c>
      <c r="N175" s="16">
        <v>2024</v>
      </c>
      <c r="O175" s="16">
        <v>2025</v>
      </c>
      <c r="P175" s="114">
        <v>20</v>
      </c>
      <c r="Q175" s="113" t="s">
        <v>1542</v>
      </c>
      <c r="R175" s="17">
        <f t="shared" si="4"/>
        <v>2035</v>
      </c>
      <c r="S175" s="16" t="s">
        <v>63</v>
      </c>
      <c r="T175" s="16"/>
      <c r="U175" s="17">
        <f t="shared" si="6"/>
        <v>2035</v>
      </c>
      <c r="V175" s="348"/>
      <c r="W175" s="348"/>
      <c r="X175" s="348"/>
      <c r="Y175" s="348"/>
    </row>
    <row r="176" spans="1:25" s="2" customFormat="1" ht="30.2" customHeight="1" x14ac:dyDescent="0.2">
      <c r="A176" s="348"/>
      <c r="B176" s="348"/>
      <c r="C176" s="348"/>
      <c r="D176" s="348"/>
      <c r="E176" s="348"/>
      <c r="F176" s="113" t="s">
        <v>561</v>
      </c>
      <c r="G176" s="348"/>
      <c r="H176" s="348"/>
      <c r="I176" s="348"/>
      <c r="J176" s="115">
        <v>3.2</v>
      </c>
      <c r="K176" s="115">
        <v>48.3</v>
      </c>
      <c r="L176" s="116">
        <v>5.08</v>
      </c>
      <c r="M176" s="116">
        <v>2015</v>
      </c>
      <c r="N176" s="16">
        <v>2024</v>
      </c>
      <c r="O176" s="16">
        <v>2025</v>
      </c>
      <c r="P176" s="114">
        <v>20</v>
      </c>
      <c r="Q176" s="113" t="s">
        <v>1542</v>
      </c>
      <c r="R176" s="17">
        <f t="shared" si="4"/>
        <v>2035</v>
      </c>
      <c r="S176" s="16" t="s">
        <v>63</v>
      </c>
      <c r="T176" s="16"/>
      <c r="U176" s="17">
        <f t="shared" si="6"/>
        <v>2035</v>
      </c>
      <c r="V176" s="348"/>
      <c r="W176" s="348"/>
      <c r="X176" s="348"/>
      <c r="Y176" s="348"/>
    </row>
    <row r="177" spans="1:25" s="2" customFormat="1" ht="30.2" customHeight="1" x14ac:dyDescent="0.2">
      <c r="A177" s="348"/>
      <c r="B177" s="348"/>
      <c r="C177" s="348"/>
      <c r="D177" s="348" t="s">
        <v>1556</v>
      </c>
      <c r="E177" s="348"/>
      <c r="F177" s="113" t="s">
        <v>561</v>
      </c>
      <c r="G177" s="348"/>
      <c r="H177" s="348"/>
      <c r="I177" s="348"/>
      <c r="J177" s="115">
        <v>2.7</v>
      </c>
      <c r="K177" s="115">
        <v>273.10000000000002</v>
      </c>
      <c r="L177" s="116">
        <v>15.09</v>
      </c>
      <c r="M177" s="116">
        <v>2015</v>
      </c>
      <c r="N177" s="16">
        <v>2024</v>
      </c>
      <c r="O177" s="16">
        <v>2025</v>
      </c>
      <c r="P177" s="114">
        <v>20</v>
      </c>
      <c r="Q177" s="113" t="s">
        <v>1542</v>
      </c>
      <c r="R177" s="17">
        <f t="shared" si="4"/>
        <v>2035</v>
      </c>
      <c r="S177" s="16" t="s">
        <v>63</v>
      </c>
      <c r="T177" s="16"/>
      <c r="U177" s="17">
        <f t="shared" si="6"/>
        <v>2035</v>
      </c>
      <c r="V177" s="348"/>
      <c r="W177" s="348"/>
      <c r="X177" s="348"/>
      <c r="Y177" s="348"/>
    </row>
    <row r="178" spans="1:25" s="2" customFormat="1" ht="30.2" customHeight="1" x14ac:dyDescent="0.2">
      <c r="A178" s="348"/>
      <c r="B178" s="348"/>
      <c r="C178" s="348"/>
      <c r="D178" s="348"/>
      <c r="E178" s="348"/>
      <c r="F178" s="113" t="s">
        <v>561</v>
      </c>
      <c r="G178" s="348"/>
      <c r="H178" s="348"/>
      <c r="I178" s="348"/>
      <c r="J178" s="115">
        <v>1.4</v>
      </c>
      <c r="K178" s="115">
        <v>168.3</v>
      </c>
      <c r="L178" s="116">
        <v>7.11</v>
      </c>
      <c r="M178" s="116">
        <v>2015</v>
      </c>
      <c r="N178" s="16">
        <v>2024</v>
      </c>
      <c r="O178" s="16">
        <v>2025</v>
      </c>
      <c r="P178" s="114">
        <v>20</v>
      </c>
      <c r="Q178" s="113" t="s">
        <v>1542</v>
      </c>
      <c r="R178" s="17">
        <f t="shared" si="4"/>
        <v>2035</v>
      </c>
      <c r="S178" s="16" t="s">
        <v>63</v>
      </c>
      <c r="T178" s="16"/>
      <c r="U178" s="17">
        <f t="shared" si="6"/>
        <v>2035</v>
      </c>
      <c r="V178" s="348"/>
      <c r="W178" s="348"/>
      <c r="X178" s="348"/>
      <c r="Y178" s="348"/>
    </row>
    <row r="179" spans="1:25" s="2" customFormat="1" ht="30.2" customHeight="1" x14ac:dyDescent="0.2">
      <c r="A179" s="348"/>
      <c r="B179" s="348"/>
      <c r="C179" s="348"/>
      <c r="D179" s="348"/>
      <c r="E179" s="348"/>
      <c r="F179" s="113" t="s">
        <v>561</v>
      </c>
      <c r="G179" s="348"/>
      <c r="H179" s="348"/>
      <c r="I179" s="348"/>
      <c r="J179" s="115">
        <v>3.2</v>
      </c>
      <c r="K179" s="115">
        <v>48.3</v>
      </c>
      <c r="L179" s="116">
        <v>5.08</v>
      </c>
      <c r="M179" s="116">
        <v>2015</v>
      </c>
      <c r="N179" s="16">
        <v>2024</v>
      </c>
      <c r="O179" s="16">
        <v>2025</v>
      </c>
      <c r="P179" s="114">
        <v>20</v>
      </c>
      <c r="Q179" s="113" t="s">
        <v>1542</v>
      </c>
      <c r="R179" s="17">
        <f t="shared" si="4"/>
        <v>2035</v>
      </c>
      <c r="S179" s="16" t="s">
        <v>63</v>
      </c>
      <c r="T179" s="16"/>
      <c r="U179" s="17">
        <f t="shared" si="6"/>
        <v>2035</v>
      </c>
      <c r="V179" s="348"/>
      <c r="W179" s="348"/>
      <c r="X179" s="348"/>
      <c r="Y179" s="348"/>
    </row>
    <row r="180" spans="1:25" s="2" customFormat="1" ht="30.2" customHeight="1" x14ac:dyDescent="0.2">
      <c r="A180" s="348"/>
      <c r="B180" s="348"/>
      <c r="C180" s="348"/>
      <c r="D180" s="348" t="s">
        <v>1557</v>
      </c>
      <c r="E180" s="348"/>
      <c r="F180" s="113" t="s">
        <v>561</v>
      </c>
      <c r="G180" s="348"/>
      <c r="H180" s="348"/>
      <c r="I180" s="348"/>
      <c r="J180" s="115">
        <v>2.7</v>
      </c>
      <c r="K180" s="115">
        <v>273.10000000000002</v>
      </c>
      <c r="L180" s="116">
        <v>15.09</v>
      </c>
      <c r="M180" s="116">
        <v>2015</v>
      </c>
      <c r="N180" s="16">
        <v>2024</v>
      </c>
      <c r="O180" s="16">
        <v>2025</v>
      </c>
      <c r="P180" s="114">
        <v>20</v>
      </c>
      <c r="Q180" s="113" t="s">
        <v>1542</v>
      </c>
      <c r="R180" s="17">
        <f t="shared" si="4"/>
        <v>2035</v>
      </c>
      <c r="S180" s="16" t="s">
        <v>63</v>
      </c>
      <c r="T180" s="16"/>
      <c r="U180" s="17">
        <f t="shared" si="6"/>
        <v>2035</v>
      </c>
      <c r="V180" s="348"/>
      <c r="W180" s="348"/>
      <c r="X180" s="348"/>
      <c r="Y180" s="348"/>
    </row>
    <row r="181" spans="1:25" s="2" customFormat="1" ht="30.2" customHeight="1" x14ac:dyDescent="0.2">
      <c r="A181" s="348"/>
      <c r="B181" s="348"/>
      <c r="C181" s="348"/>
      <c r="D181" s="348"/>
      <c r="E181" s="348"/>
      <c r="F181" s="113" t="s">
        <v>561</v>
      </c>
      <c r="G181" s="348"/>
      <c r="H181" s="348"/>
      <c r="I181" s="348"/>
      <c r="J181" s="115">
        <v>1.4</v>
      </c>
      <c r="K181" s="115">
        <v>168.3</v>
      </c>
      <c r="L181" s="116">
        <v>7.11</v>
      </c>
      <c r="M181" s="116">
        <v>2015</v>
      </c>
      <c r="N181" s="16">
        <v>2024</v>
      </c>
      <c r="O181" s="16">
        <v>2025</v>
      </c>
      <c r="P181" s="114">
        <v>20</v>
      </c>
      <c r="Q181" s="113" t="s">
        <v>1542</v>
      </c>
      <c r="R181" s="17">
        <f t="shared" si="4"/>
        <v>2035</v>
      </c>
      <c r="S181" s="16" t="s">
        <v>63</v>
      </c>
      <c r="T181" s="16"/>
      <c r="U181" s="17">
        <f t="shared" si="6"/>
        <v>2035</v>
      </c>
      <c r="V181" s="348"/>
      <c r="W181" s="348"/>
      <c r="X181" s="348"/>
      <c r="Y181" s="348"/>
    </row>
    <row r="182" spans="1:25" s="2" customFormat="1" ht="30.2" customHeight="1" x14ac:dyDescent="0.2">
      <c r="A182" s="348"/>
      <c r="B182" s="348"/>
      <c r="C182" s="348"/>
      <c r="D182" s="348"/>
      <c r="E182" s="348"/>
      <c r="F182" s="113" t="s">
        <v>561</v>
      </c>
      <c r="G182" s="348"/>
      <c r="H182" s="348"/>
      <c r="I182" s="348"/>
      <c r="J182" s="115">
        <v>3.2</v>
      </c>
      <c r="K182" s="115">
        <v>48.3</v>
      </c>
      <c r="L182" s="116">
        <v>5.08</v>
      </c>
      <c r="M182" s="116">
        <v>2015</v>
      </c>
      <c r="N182" s="16">
        <v>2024</v>
      </c>
      <c r="O182" s="16">
        <v>2025</v>
      </c>
      <c r="P182" s="114">
        <v>20</v>
      </c>
      <c r="Q182" s="113" t="s">
        <v>1542</v>
      </c>
      <c r="R182" s="17">
        <f t="shared" si="4"/>
        <v>2035</v>
      </c>
      <c r="S182" s="16" t="s">
        <v>63</v>
      </c>
      <c r="T182" s="16"/>
      <c r="U182" s="17">
        <f t="shared" si="6"/>
        <v>2035</v>
      </c>
      <c r="V182" s="348"/>
      <c r="W182" s="348"/>
      <c r="X182" s="348"/>
      <c r="Y182" s="348"/>
    </row>
    <row r="183" spans="1:25" s="2" customFormat="1" ht="30.2" customHeight="1" x14ac:dyDescent="0.2">
      <c r="A183" s="348"/>
      <c r="B183" s="348"/>
      <c r="C183" s="348"/>
      <c r="D183" s="348" t="s">
        <v>1558</v>
      </c>
      <c r="E183" s="348"/>
      <c r="F183" s="113" t="s">
        <v>561</v>
      </c>
      <c r="G183" s="348"/>
      <c r="H183" s="348"/>
      <c r="I183" s="348"/>
      <c r="J183" s="115">
        <v>2.7</v>
      </c>
      <c r="K183" s="115">
        <v>273.10000000000002</v>
      </c>
      <c r="L183" s="116">
        <v>15.09</v>
      </c>
      <c r="M183" s="116">
        <v>2015</v>
      </c>
      <c r="N183" s="16">
        <v>2024</v>
      </c>
      <c r="O183" s="16">
        <v>2025</v>
      </c>
      <c r="P183" s="114">
        <v>20</v>
      </c>
      <c r="Q183" s="113" t="s">
        <v>1542</v>
      </c>
      <c r="R183" s="17">
        <f t="shared" si="4"/>
        <v>2035</v>
      </c>
      <c r="S183" s="16" t="s">
        <v>63</v>
      </c>
      <c r="T183" s="16"/>
      <c r="U183" s="17">
        <f t="shared" si="6"/>
        <v>2035</v>
      </c>
      <c r="V183" s="348"/>
      <c r="W183" s="348"/>
      <c r="X183" s="348"/>
      <c r="Y183" s="348"/>
    </row>
    <row r="184" spans="1:25" s="2" customFormat="1" ht="30.2" customHeight="1" x14ac:dyDescent="0.2">
      <c r="A184" s="348"/>
      <c r="B184" s="348"/>
      <c r="C184" s="348"/>
      <c r="D184" s="348"/>
      <c r="E184" s="348"/>
      <c r="F184" s="113" t="s">
        <v>561</v>
      </c>
      <c r="G184" s="348"/>
      <c r="H184" s="348"/>
      <c r="I184" s="348"/>
      <c r="J184" s="115">
        <v>1.4</v>
      </c>
      <c r="K184" s="115">
        <v>168.3</v>
      </c>
      <c r="L184" s="116">
        <v>7.11</v>
      </c>
      <c r="M184" s="116">
        <v>2015</v>
      </c>
      <c r="N184" s="16">
        <v>2024</v>
      </c>
      <c r="O184" s="16">
        <v>2025</v>
      </c>
      <c r="P184" s="114">
        <v>20</v>
      </c>
      <c r="Q184" s="113" t="s">
        <v>1542</v>
      </c>
      <c r="R184" s="17">
        <f t="shared" si="4"/>
        <v>2035</v>
      </c>
      <c r="S184" s="16" t="s">
        <v>63</v>
      </c>
      <c r="T184" s="16"/>
      <c r="U184" s="17">
        <f t="shared" si="6"/>
        <v>2035</v>
      </c>
      <c r="V184" s="348"/>
      <c r="W184" s="348"/>
      <c r="X184" s="348"/>
      <c r="Y184" s="348"/>
    </row>
    <row r="185" spans="1:25" s="2" customFormat="1" ht="30.2" customHeight="1" x14ac:dyDescent="0.2">
      <c r="A185" s="348"/>
      <c r="B185" s="348"/>
      <c r="C185" s="348"/>
      <c r="D185" s="348"/>
      <c r="E185" s="348"/>
      <c r="F185" s="113" t="s">
        <v>561</v>
      </c>
      <c r="G185" s="348"/>
      <c r="H185" s="348"/>
      <c r="I185" s="348"/>
      <c r="J185" s="115">
        <v>3.2</v>
      </c>
      <c r="K185" s="115">
        <v>48.3</v>
      </c>
      <c r="L185" s="116">
        <v>5.08</v>
      </c>
      <c r="M185" s="116">
        <v>2015</v>
      </c>
      <c r="N185" s="16">
        <v>2024</v>
      </c>
      <c r="O185" s="16">
        <v>2025</v>
      </c>
      <c r="P185" s="114">
        <v>20</v>
      </c>
      <c r="Q185" s="113" t="s">
        <v>1542</v>
      </c>
      <c r="R185" s="17">
        <f t="shared" si="4"/>
        <v>2035</v>
      </c>
      <c r="S185" s="16" t="s">
        <v>63</v>
      </c>
      <c r="T185" s="16"/>
      <c r="U185" s="17">
        <f t="shared" si="6"/>
        <v>2035</v>
      </c>
      <c r="V185" s="348"/>
      <c r="W185" s="348"/>
      <c r="X185" s="348"/>
      <c r="Y185" s="348"/>
    </row>
    <row r="186" spans="1:25" s="2" customFormat="1" ht="30.2" customHeight="1" x14ac:dyDescent="0.2">
      <c r="A186" s="348"/>
      <c r="B186" s="348"/>
      <c r="C186" s="348"/>
      <c r="D186" s="348" t="s">
        <v>1559</v>
      </c>
      <c r="E186" s="348"/>
      <c r="F186" s="113" t="s">
        <v>561</v>
      </c>
      <c r="G186" s="348"/>
      <c r="H186" s="348"/>
      <c r="I186" s="348"/>
      <c r="J186" s="115">
        <v>2.7</v>
      </c>
      <c r="K186" s="115">
        <v>273.10000000000002</v>
      </c>
      <c r="L186" s="116">
        <v>15.09</v>
      </c>
      <c r="M186" s="116">
        <v>2015</v>
      </c>
      <c r="N186" s="16">
        <v>2024</v>
      </c>
      <c r="O186" s="16">
        <v>2025</v>
      </c>
      <c r="P186" s="114">
        <v>20</v>
      </c>
      <c r="Q186" s="113" t="s">
        <v>1542</v>
      </c>
      <c r="R186" s="17">
        <f t="shared" si="4"/>
        <v>2035</v>
      </c>
      <c r="S186" s="16" t="s">
        <v>63</v>
      </c>
      <c r="T186" s="16"/>
      <c r="U186" s="17">
        <f t="shared" si="6"/>
        <v>2035</v>
      </c>
      <c r="V186" s="348"/>
      <c r="W186" s="348"/>
      <c r="X186" s="348"/>
      <c r="Y186" s="348"/>
    </row>
    <row r="187" spans="1:25" s="2" customFormat="1" ht="30.2" customHeight="1" x14ac:dyDescent="0.2">
      <c r="A187" s="348"/>
      <c r="B187" s="348"/>
      <c r="C187" s="348"/>
      <c r="D187" s="348"/>
      <c r="E187" s="348"/>
      <c r="F187" s="113" t="s">
        <v>561</v>
      </c>
      <c r="G187" s="348"/>
      <c r="H187" s="348"/>
      <c r="I187" s="348"/>
      <c r="J187" s="115">
        <v>1.4</v>
      </c>
      <c r="K187" s="115">
        <v>168.3</v>
      </c>
      <c r="L187" s="116">
        <v>7.11</v>
      </c>
      <c r="M187" s="116">
        <v>2015</v>
      </c>
      <c r="N187" s="16">
        <v>2024</v>
      </c>
      <c r="O187" s="16">
        <v>2025</v>
      </c>
      <c r="P187" s="114">
        <v>20</v>
      </c>
      <c r="Q187" s="113" t="s">
        <v>1542</v>
      </c>
      <c r="R187" s="17">
        <f t="shared" si="4"/>
        <v>2035</v>
      </c>
      <c r="S187" s="16" t="s">
        <v>63</v>
      </c>
      <c r="T187" s="16"/>
      <c r="U187" s="17">
        <f t="shared" si="6"/>
        <v>2035</v>
      </c>
      <c r="V187" s="348"/>
      <c r="W187" s="348"/>
      <c r="X187" s="348"/>
      <c r="Y187" s="348"/>
    </row>
    <row r="188" spans="1:25" s="2" customFormat="1" ht="30.2" customHeight="1" x14ac:dyDescent="0.2">
      <c r="A188" s="348"/>
      <c r="B188" s="348"/>
      <c r="C188" s="348"/>
      <c r="D188" s="348"/>
      <c r="E188" s="348"/>
      <c r="F188" s="113" t="s">
        <v>561</v>
      </c>
      <c r="G188" s="348"/>
      <c r="H188" s="348"/>
      <c r="I188" s="348"/>
      <c r="J188" s="115">
        <v>3.2</v>
      </c>
      <c r="K188" s="115">
        <v>48.3</v>
      </c>
      <c r="L188" s="116">
        <v>5.08</v>
      </c>
      <c r="M188" s="116">
        <v>2015</v>
      </c>
      <c r="N188" s="16">
        <v>2024</v>
      </c>
      <c r="O188" s="16">
        <v>2025</v>
      </c>
      <c r="P188" s="114">
        <v>20</v>
      </c>
      <c r="Q188" s="113" t="s">
        <v>1542</v>
      </c>
      <c r="R188" s="17">
        <f t="shared" si="4"/>
        <v>2035</v>
      </c>
      <c r="S188" s="16" t="s">
        <v>63</v>
      </c>
      <c r="T188" s="16"/>
      <c r="U188" s="17">
        <f t="shared" si="6"/>
        <v>2035</v>
      </c>
      <c r="V188" s="348"/>
      <c r="W188" s="348"/>
      <c r="X188" s="348"/>
      <c r="Y188" s="348"/>
    </row>
    <row r="189" spans="1:25" s="2" customFormat="1" ht="30.2" customHeight="1" x14ac:dyDescent="0.2">
      <c r="A189" s="348"/>
      <c r="B189" s="348"/>
      <c r="C189" s="348"/>
      <c r="D189" s="114" t="s">
        <v>1560</v>
      </c>
      <c r="E189" s="348"/>
      <c r="F189" s="113" t="s">
        <v>561</v>
      </c>
      <c r="G189" s="348"/>
      <c r="H189" s="348"/>
      <c r="I189" s="348"/>
      <c r="J189" s="115">
        <v>2.9</v>
      </c>
      <c r="K189" s="115">
        <v>273.10000000000002</v>
      </c>
      <c r="L189" s="116">
        <v>15.09</v>
      </c>
      <c r="M189" s="116">
        <v>2015</v>
      </c>
      <c r="N189" s="16">
        <v>2024</v>
      </c>
      <c r="O189" s="16">
        <v>2025</v>
      </c>
      <c r="P189" s="114">
        <v>20</v>
      </c>
      <c r="Q189" s="113" t="s">
        <v>1542</v>
      </c>
      <c r="R189" s="17">
        <f t="shared" si="4"/>
        <v>2035</v>
      </c>
      <c r="S189" s="16" t="s">
        <v>63</v>
      </c>
      <c r="T189" s="16"/>
      <c r="U189" s="17">
        <f t="shared" si="6"/>
        <v>2035</v>
      </c>
      <c r="V189" s="348"/>
      <c r="W189" s="348"/>
      <c r="X189" s="348"/>
      <c r="Y189" s="348"/>
    </row>
    <row r="190" spans="1:25" s="2" customFormat="1" ht="30.2" customHeight="1" x14ac:dyDescent="0.2">
      <c r="A190" s="348"/>
      <c r="B190" s="348"/>
      <c r="C190" s="348"/>
      <c r="D190" s="114" t="s">
        <v>1561</v>
      </c>
      <c r="E190" s="348"/>
      <c r="F190" s="113" t="s">
        <v>561</v>
      </c>
      <c r="G190" s="348"/>
      <c r="H190" s="348"/>
      <c r="I190" s="348"/>
      <c r="J190" s="115">
        <v>2.9</v>
      </c>
      <c r="K190" s="115">
        <v>273.10000000000002</v>
      </c>
      <c r="L190" s="116">
        <v>15.09</v>
      </c>
      <c r="M190" s="116">
        <v>2015</v>
      </c>
      <c r="N190" s="16">
        <v>2024</v>
      </c>
      <c r="O190" s="16">
        <v>2025</v>
      </c>
      <c r="P190" s="114">
        <v>20</v>
      </c>
      <c r="Q190" s="113" t="s">
        <v>1542</v>
      </c>
      <c r="R190" s="17">
        <f t="shared" si="4"/>
        <v>2035</v>
      </c>
      <c r="S190" s="16" t="s">
        <v>63</v>
      </c>
      <c r="T190" s="16"/>
      <c r="U190" s="17">
        <f t="shared" si="6"/>
        <v>2035</v>
      </c>
      <c r="V190" s="348"/>
      <c r="W190" s="348"/>
      <c r="X190" s="348"/>
      <c r="Y190" s="348"/>
    </row>
    <row r="191" spans="1:25" s="2" customFormat="1" ht="30.2" customHeight="1" x14ac:dyDescent="0.2">
      <c r="A191" s="348"/>
      <c r="B191" s="348"/>
      <c r="C191" s="348"/>
      <c r="D191" s="114" t="s">
        <v>1562</v>
      </c>
      <c r="E191" s="348"/>
      <c r="F191" s="113" t="s">
        <v>561</v>
      </c>
      <c r="G191" s="348"/>
      <c r="H191" s="348"/>
      <c r="I191" s="348"/>
      <c r="J191" s="115">
        <v>2.9</v>
      </c>
      <c r="K191" s="115">
        <v>273.10000000000002</v>
      </c>
      <c r="L191" s="116">
        <v>15.09</v>
      </c>
      <c r="M191" s="116">
        <v>2015</v>
      </c>
      <c r="N191" s="16">
        <v>2024</v>
      </c>
      <c r="O191" s="16">
        <v>2025</v>
      </c>
      <c r="P191" s="114">
        <v>20</v>
      </c>
      <c r="Q191" s="113" t="s">
        <v>1542</v>
      </c>
      <c r="R191" s="17">
        <f t="shared" si="4"/>
        <v>2035</v>
      </c>
      <c r="S191" s="16" t="s">
        <v>63</v>
      </c>
      <c r="T191" s="16"/>
      <c r="U191" s="17">
        <f t="shared" si="6"/>
        <v>2035</v>
      </c>
      <c r="V191" s="348"/>
      <c r="W191" s="348"/>
      <c r="X191" s="348"/>
      <c r="Y191" s="348"/>
    </row>
    <row r="192" spans="1:25" s="2" customFormat="1" ht="30.2" customHeight="1" x14ac:dyDescent="0.2">
      <c r="A192" s="348"/>
      <c r="B192" s="348"/>
      <c r="C192" s="348"/>
      <c r="D192" s="114" t="s">
        <v>1563</v>
      </c>
      <c r="E192" s="348"/>
      <c r="F192" s="113" t="s">
        <v>561</v>
      </c>
      <c r="G192" s="348"/>
      <c r="H192" s="348"/>
      <c r="I192" s="348"/>
      <c r="J192" s="115">
        <v>2.9</v>
      </c>
      <c r="K192" s="115">
        <v>273.10000000000002</v>
      </c>
      <c r="L192" s="116">
        <v>15.09</v>
      </c>
      <c r="M192" s="116">
        <v>2015</v>
      </c>
      <c r="N192" s="16">
        <v>2024</v>
      </c>
      <c r="O192" s="16">
        <v>2025</v>
      </c>
      <c r="P192" s="114">
        <v>20</v>
      </c>
      <c r="Q192" s="113" t="s">
        <v>1542</v>
      </c>
      <c r="R192" s="17">
        <f t="shared" si="4"/>
        <v>2035</v>
      </c>
      <c r="S192" s="16" t="s">
        <v>63</v>
      </c>
      <c r="T192" s="16"/>
      <c r="U192" s="17">
        <f t="shared" si="6"/>
        <v>2035</v>
      </c>
      <c r="V192" s="348"/>
      <c r="W192" s="348"/>
      <c r="X192" s="348"/>
      <c r="Y192" s="348"/>
    </row>
    <row r="193" spans="1:25" s="2" customFormat="1" ht="30.2" customHeight="1" x14ac:dyDescent="0.2">
      <c r="A193" s="348"/>
      <c r="B193" s="348"/>
      <c r="C193" s="348"/>
      <c r="D193" s="114" t="s">
        <v>1564</v>
      </c>
      <c r="E193" s="348"/>
      <c r="F193" s="113" t="s">
        <v>561</v>
      </c>
      <c r="G193" s="348"/>
      <c r="H193" s="348"/>
      <c r="I193" s="348"/>
      <c r="J193" s="115">
        <v>2.9</v>
      </c>
      <c r="K193" s="115">
        <v>273.10000000000002</v>
      </c>
      <c r="L193" s="116">
        <v>15.09</v>
      </c>
      <c r="M193" s="116">
        <v>2015</v>
      </c>
      <c r="N193" s="16">
        <v>2024</v>
      </c>
      <c r="O193" s="16">
        <v>2025</v>
      </c>
      <c r="P193" s="114">
        <v>20</v>
      </c>
      <c r="Q193" s="113" t="s">
        <v>1542</v>
      </c>
      <c r="R193" s="17">
        <f t="shared" si="4"/>
        <v>2035</v>
      </c>
      <c r="S193" s="16" t="s">
        <v>63</v>
      </c>
      <c r="T193" s="16"/>
      <c r="U193" s="17">
        <f t="shared" si="6"/>
        <v>2035</v>
      </c>
      <c r="V193" s="348"/>
      <c r="W193" s="348"/>
      <c r="X193" s="348"/>
      <c r="Y193" s="348"/>
    </row>
    <row r="194" spans="1:25" s="2" customFormat="1" ht="30.2" customHeight="1" x14ac:dyDescent="0.2">
      <c r="A194" s="348"/>
      <c r="B194" s="348"/>
      <c r="C194" s="348"/>
      <c r="D194" s="114" t="s">
        <v>1565</v>
      </c>
      <c r="E194" s="348"/>
      <c r="F194" s="113" t="s">
        <v>561</v>
      </c>
      <c r="G194" s="348"/>
      <c r="H194" s="348"/>
      <c r="I194" s="348"/>
      <c r="J194" s="115">
        <v>2.9</v>
      </c>
      <c r="K194" s="115">
        <v>273.10000000000002</v>
      </c>
      <c r="L194" s="116">
        <v>15.09</v>
      </c>
      <c r="M194" s="116">
        <v>2015</v>
      </c>
      <c r="N194" s="16">
        <v>2024</v>
      </c>
      <c r="O194" s="16">
        <v>2025</v>
      </c>
      <c r="P194" s="114">
        <v>20</v>
      </c>
      <c r="Q194" s="113" t="s">
        <v>1542</v>
      </c>
      <c r="R194" s="17">
        <f t="shared" si="4"/>
        <v>2035</v>
      </c>
      <c r="S194" s="16" t="s">
        <v>63</v>
      </c>
      <c r="T194" s="16"/>
      <c r="U194" s="17">
        <f t="shared" si="6"/>
        <v>2035</v>
      </c>
      <c r="V194" s="348"/>
      <c r="W194" s="348"/>
      <c r="X194" s="348"/>
      <c r="Y194" s="348"/>
    </row>
    <row r="195" spans="1:25" s="2" customFormat="1" ht="30.2" customHeight="1" x14ac:dyDescent="0.2">
      <c r="A195" s="348">
        <v>9</v>
      </c>
      <c r="B195" s="348" t="s">
        <v>1566</v>
      </c>
      <c r="C195" s="348" t="s">
        <v>1567</v>
      </c>
      <c r="D195" s="348" t="s">
        <v>1568</v>
      </c>
      <c r="E195" s="348" t="s">
        <v>1569</v>
      </c>
      <c r="F195" s="113" t="s">
        <v>561</v>
      </c>
      <c r="G195" s="348">
        <v>0.5</v>
      </c>
      <c r="H195" s="348">
        <v>0.05</v>
      </c>
      <c r="I195" s="348">
        <v>33</v>
      </c>
      <c r="J195" s="115">
        <v>17.8</v>
      </c>
      <c r="K195" s="115">
        <v>273.10000000000002</v>
      </c>
      <c r="L195" s="116">
        <v>6.35</v>
      </c>
      <c r="M195" s="116">
        <v>2015</v>
      </c>
      <c r="N195" s="16">
        <v>2023</v>
      </c>
      <c r="O195" s="16">
        <v>2025</v>
      </c>
      <c r="P195" s="114">
        <v>20</v>
      </c>
      <c r="Q195" s="113" t="s">
        <v>1542</v>
      </c>
      <c r="R195" s="17">
        <f t="shared" si="4"/>
        <v>2035</v>
      </c>
      <c r="S195" s="16" t="s">
        <v>63</v>
      </c>
      <c r="T195" s="16"/>
      <c r="U195" s="17">
        <f t="shared" si="6"/>
        <v>2035</v>
      </c>
      <c r="V195" s="348">
        <v>6</v>
      </c>
      <c r="W195" s="348">
        <v>42</v>
      </c>
      <c r="X195" s="348">
        <v>48</v>
      </c>
      <c r="Y195" s="348" t="s">
        <v>7003</v>
      </c>
    </row>
    <row r="196" spans="1:25" s="2" customFormat="1" ht="30.2" customHeight="1" x14ac:dyDescent="0.2">
      <c r="A196" s="348"/>
      <c r="B196" s="348"/>
      <c r="C196" s="348"/>
      <c r="D196" s="348"/>
      <c r="E196" s="348"/>
      <c r="F196" s="113" t="s">
        <v>561</v>
      </c>
      <c r="G196" s="348"/>
      <c r="H196" s="348"/>
      <c r="I196" s="348"/>
      <c r="J196" s="115">
        <v>0.09</v>
      </c>
      <c r="K196" s="115">
        <v>219.1</v>
      </c>
      <c r="L196" s="116">
        <v>6.35</v>
      </c>
      <c r="M196" s="116">
        <v>2015</v>
      </c>
      <c r="N196" s="16">
        <v>2023</v>
      </c>
      <c r="O196" s="16">
        <v>2025</v>
      </c>
      <c r="P196" s="114">
        <v>20</v>
      </c>
      <c r="Q196" s="113" t="s">
        <v>1542</v>
      </c>
      <c r="R196" s="17">
        <f t="shared" si="4"/>
        <v>2035</v>
      </c>
      <c r="S196" s="16" t="s">
        <v>63</v>
      </c>
      <c r="T196" s="16"/>
      <c r="U196" s="17">
        <f t="shared" si="6"/>
        <v>2035</v>
      </c>
      <c r="V196" s="348"/>
      <c r="W196" s="348"/>
      <c r="X196" s="348"/>
      <c r="Y196" s="348"/>
    </row>
    <row r="197" spans="1:25" s="2" customFormat="1" ht="30.2" customHeight="1" x14ac:dyDescent="0.2">
      <c r="A197" s="348"/>
      <c r="B197" s="348"/>
      <c r="C197" s="348"/>
      <c r="D197" s="348"/>
      <c r="E197" s="348"/>
      <c r="F197" s="113" t="s">
        <v>561</v>
      </c>
      <c r="G197" s="348"/>
      <c r="H197" s="348"/>
      <c r="I197" s="348"/>
      <c r="J197" s="115">
        <v>0.09</v>
      </c>
      <c r="K197" s="115">
        <v>60.3</v>
      </c>
      <c r="L197" s="116">
        <v>3.91</v>
      </c>
      <c r="M197" s="116">
        <v>2015</v>
      </c>
      <c r="N197" s="16">
        <v>2023</v>
      </c>
      <c r="O197" s="16">
        <v>2025</v>
      </c>
      <c r="P197" s="114">
        <v>20</v>
      </c>
      <c r="Q197" s="113" t="s">
        <v>1542</v>
      </c>
      <c r="R197" s="17">
        <f t="shared" si="4"/>
        <v>2035</v>
      </c>
      <c r="S197" s="16" t="s">
        <v>63</v>
      </c>
      <c r="T197" s="16"/>
      <c r="U197" s="17">
        <f t="shared" si="6"/>
        <v>2035</v>
      </c>
      <c r="V197" s="348"/>
      <c r="W197" s="348"/>
      <c r="X197" s="348"/>
      <c r="Y197" s="348"/>
    </row>
    <row r="198" spans="1:25" s="2" customFormat="1" ht="30.2" customHeight="1" x14ac:dyDescent="0.2">
      <c r="A198" s="348"/>
      <c r="B198" s="348"/>
      <c r="C198" s="348"/>
      <c r="D198" s="114" t="s">
        <v>1570</v>
      </c>
      <c r="E198" s="348"/>
      <c r="F198" s="113" t="s">
        <v>561</v>
      </c>
      <c r="G198" s="348"/>
      <c r="H198" s="348"/>
      <c r="I198" s="348"/>
      <c r="J198" s="115">
        <v>18</v>
      </c>
      <c r="K198" s="115">
        <v>219.1</v>
      </c>
      <c r="L198" s="116">
        <v>6.35</v>
      </c>
      <c r="M198" s="116">
        <v>2015</v>
      </c>
      <c r="N198" s="16">
        <v>2023</v>
      </c>
      <c r="O198" s="16">
        <v>2025</v>
      </c>
      <c r="P198" s="114">
        <v>20</v>
      </c>
      <c r="Q198" s="113" t="s">
        <v>1542</v>
      </c>
      <c r="R198" s="17">
        <f t="shared" si="4"/>
        <v>2035</v>
      </c>
      <c r="S198" s="16" t="s">
        <v>63</v>
      </c>
      <c r="T198" s="16"/>
      <c r="U198" s="17">
        <f t="shared" si="6"/>
        <v>2035</v>
      </c>
      <c r="V198" s="348"/>
      <c r="W198" s="348"/>
      <c r="X198" s="348"/>
      <c r="Y198" s="348"/>
    </row>
    <row r="199" spans="1:25" s="2" customFormat="1" ht="30.2" customHeight="1" x14ac:dyDescent="0.2">
      <c r="A199" s="348"/>
      <c r="B199" s="348"/>
      <c r="C199" s="348"/>
      <c r="D199" s="114" t="s">
        <v>1571</v>
      </c>
      <c r="E199" s="348"/>
      <c r="F199" s="113" t="s">
        <v>561</v>
      </c>
      <c r="G199" s="348"/>
      <c r="H199" s="348"/>
      <c r="I199" s="348"/>
      <c r="J199" s="115">
        <v>18.3</v>
      </c>
      <c r="K199" s="115">
        <v>219.1</v>
      </c>
      <c r="L199" s="116">
        <v>6.35</v>
      </c>
      <c r="M199" s="116">
        <v>2015</v>
      </c>
      <c r="N199" s="16">
        <v>2023</v>
      </c>
      <c r="O199" s="16">
        <v>2025</v>
      </c>
      <c r="P199" s="114">
        <v>20</v>
      </c>
      <c r="Q199" s="113" t="s">
        <v>1542</v>
      </c>
      <c r="R199" s="17">
        <f t="shared" si="4"/>
        <v>2035</v>
      </c>
      <c r="S199" s="16" t="s">
        <v>63</v>
      </c>
      <c r="T199" s="16"/>
      <c r="U199" s="17">
        <f t="shared" si="6"/>
        <v>2035</v>
      </c>
      <c r="V199" s="348"/>
      <c r="W199" s="348"/>
      <c r="X199" s="348"/>
      <c r="Y199" s="348"/>
    </row>
    <row r="200" spans="1:25" s="2" customFormat="1" ht="30.2" customHeight="1" x14ac:dyDescent="0.2">
      <c r="A200" s="348"/>
      <c r="B200" s="348"/>
      <c r="C200" s="348"/>
      <c r="D200" s="114" t="s">
        <v>1572</v>
      </c>
      <c r="E200" s="348"/>
      <c r="F200" s="113" t="s">
        <v>561</v>
      </c>
      <c r="G200" s="348"/>
      <c r="H200" s="348"/>
      <c r="I200" s="348"/>
      <c r="J200" s="115">
        <v>10.1</v>
      </c>
      <c r="K200" s="115">
        <v>168.3</v>
      </c>
      <c r="L200" s="116">
        <v>7.11</v>
      </c>
      <c r="M200" s="116">
        <v>2015</v>
      </c>
      <c r="N200" s="16">
        <v>2023</v>
      </c>
      <c r="O200" s="16">
        <v>2025</v>
      </c>
      <c r="P200" s="114">
        <v>20</v>
      </c>
      <c r="Q200" s="113" t="s">
        <v>1542</v>
      </c>
      <c r="R200" s="17">
        <f t="shared" si="4"/>
        <v>2035</v>
      </c>
      <c r="S200" s="16" t="s">
        <v>63</v>
      </c>
      <c r="T200" s="16"/>
      <c r="U200" s="17">
        <f t="shared" si="6"/>
        <v>2035</v>
      </c>
      <c r="V200" s="348"/>
      <c r="W200" s="348"/>
      <c r="X200" s="348"/>
      <c r="Y200" s="348"/>
    </row>
    <row r="201" spans="1:25" s="2" customFormat="1" ht="30.2" customHeight="1" x14ac:dyDescent="0.2">
      <c r="A201" s="348"/>
      <c r="B201" s="348"/>
      <c r="C201" s="348"/>
      <c r="D201" s="348" t="s">
        <v>1573</v>
      </c>
      <c r="E201" s="348"/>
      <c r="F201" s="113" t="s">
        <v>561</v>
      </c>
      <c r="G201" s="348"/>
      <c r="H201" s="348"/>
      <c r="I201" s="348"/>
      <c r="J201" s="115">
        <v>14</v>
      </c>
      <c r="K201" s="115">
        <v>457</v>
      </c>
      <c r="L201" s="116">
        <v>7.92</v>
      </c>
      <c r="M201" s="116">
        <v>2015</v>
      </c>
      <c r="N201" s="16">
        <v>2023</v>
      </c>
      <c r="O201" s="16">
        <v>2025</v>
      </c>
      <c r="P201" s="114">
        <v>20</v>
      </c>
      <c r="Q201" s="113" t="s">
        <v>1542</v>
      </c>
      <c r="R201" s="17">
        <f t="shared" si="4"/>
        <v>2035</v>
      </c>
      <c r="S201" s="16" t="s">
        <v>63</v>
      </c>
      <c r="T201" s="16"/>
      <c r="U201" s="17">
        <f t="shared" si="6"/>
        <v>2035</v>
      </c>
      <c r="V201" s="348"/>
      <c r="W201" s="348"/>
      <c r="X201" s="348"/>
      <c r="Y201" s="348"/>
    </row>
    <row r="202" spans="1:25" s="2" customFormat="1" ht="30.2" customHeight="1" x14ac:dyDescent="0.2">
      <c r="A202" s="348"/>
      <c r="B202" s="348"/>
      <c r="C202" s="348"/>
      <c r="D202" s="348"/>
      <c r="E202" s="348"/>
      <c r="F202" s="113" t="s">
        <v>561</v>
      </c>
      <c r="G202" s="348"/>
      <c r="H202" s="348"/>
      <c r="I202" s="348"/>
      <c r="J202" s="115">
        <v>0.1</v>
      </c>
      <c r="K202" s="115">
        <v>323.89999999999998</v>
      </c>
      <c r="L202" s="116">
        <v>6.35</v>
      </c>
      <c r="M202" s="116">
        <v>2015</v>
      </c>
      <c r="N202" s="16">
        <v>2023</v>
      </c>
      <c r="O202" s="16">
        <v>2025</v>
      </c>
      <c r="P202" s="114">
        <v>20</v>
      </c>
      <c r="Q202" s="113" t="s">
        <v>1542</v>
      </c>
      <c r="R202" s="17">
        <f t="shared" ref="R202:R265" si="7">IF(M202="","",M202+P202)</f>
        <v>2035</v>
      </c>
      <c r="S202" s="16" t="s">
        <v>63</v>
      </c>
      <c r="T202" s="16"/>
      <c r="U202" s="17">
        <f t="shared" si="6"/>
        <v>2035</v>
      </c>
      <c r="V202" s="348"/>
      <c r="W202" s="348"/>
      <c r="X202" s="348"/>
      <c r="Y202" s="348"/>
    </row>
    <row r="203" spans="1:25" s="2" customFormat="1" ht="30.2" customHeight="1" x14ac:dyDescent="0.2">
      <c r="A203" s="348"/>
      <c r="B203" s="348"/>
      <c r="C203" s="348"/>
      <c r="D203" s="348"/>
      <c r="E203" s="348"/>
      <c r="F203" s="113" t="s">
        <v>561</v>
      </c>
      <c r="G203" s="348"/>
      <c r="H203" s="348"/>
      <c r="I203" s="348"/>
      <c r="J203" s="115">
        <v>0.1</v>
      </c>
      <c r="K203" s="115">
        <v>26.7</v>
      </c>
      <c r="L203" s="116">
        <v>3.91</v>
      </c>
      <c r="M203" s="116">
        <v>2015</v>
      </c>
      <c r="N203" s="16">
        <v>2023</v>
      </c>
      <c r="O203" s="16">
        <v>2025</v>
      </c>
      <c r="P203" s="114">
        <v>20</v>
      </c>
      <c r="Q203" s="113" t="s">
        <v>1542</v>
      </c>
      <c r="R203" s="17">
        <f t="shared" si="7"/>
        <v>2035</v>
      </c>
      <c r="S203" s="16" t="s">
        <v>63</v>
      </c>
      <c r="T203" s="16"/>
      <c r="U203" s="17">
        <f t="shared" si="6"/>
        <v>2035</v>
      </c>
      <c r="V203" s="348"/>
      <c r="W203" s="348"/>
      <c r="X203" s="348"/>
      <c r="Y203" s="348"/>
    </row>
    <row r="204" spans="1:25" s="2" customFormat="1" ht="30.2" customHeight="1" x14ac:dyDescent="0.2">
      <c r="A204" s="348"/>
      <c r="B204" s="348"/>
      <c r="C204" s="348"/>
      <c r="D204" s="348"/>
      <c r="E204" s="348"/>
      <c r="F204" s="113" t="s">
        <v>561</v>
      </c>
      <c r="G204" s="348"/>
      <c r="H204" s="348"/>
      <c r="I204" s="348"/>
      <c r="J204" s="115">
        <v>0.08</v>
      </c>
      <c r="K204" s="115">
        <v>21.3</v>
      </c>
      <c r="L204" s="116">
        <v>3.73</v>
      </c>
      <c r="M204" s="116">
        <v>2015</v>
      </c>
      <c r="N204" s="16">
        <v>2023</v>
      </c>
      <c r="O204" s="16">
        <v>2025</v>
      </c>
      <c r="P204" s="114">
        <v>20</v>
      </c>
      <c r="Q204" s="113" t="s">
        <v>1542</v>
      </c>
      <c r="R204" s="17">
        <f t="shared" si="7"/>
        <v>2035</v>
      </c>
      <c r="S204" s="16" t="s">
        <v>63</v>
      </c>
      <c r="T204" s="16"/>
      <c r="U204" s="17">
        <f t="shared" si="6"/>
        <v>2035</v>
      </c>
      <c r="V204" s="348"/>
      <c r="W204" s="348"/>
      <c r="X204" s="348"/>
      <c r="Y204" s="348"/>
    </row>
    <row r="205" spans="1:25" s="2" customFormat="1" ht="30.2" customHeight="1" x14ac:dyDescent="0.2">
      <c r="A205" s="348"/>
      <c r="B205" s="348"/>
      <c r="C205" s="348"/>
      <c r="D205" s="348" t="s">
        <v>1574</v>
      </c>
      <c r="E205" s="348"/>
      <c r="F205" s="113" t="s">
        <v>561</v>
      </c>
      <c r="G205" s="348"/>
      <c r="H205" s="348"/>
      <c r="I205" s="348"/>
      <c r="J205" s="115">
        <v>22.4</v>
      </c>
      <c r="K205" s="115">
        <v>457</v>
      </c>
      <c r="L205" s="116">
        <v>7.92</v>
      </c>
      <c r="M205" s="116">
        <v>2015</v>
      </c>
      <c r="N205" s="16">
        <v>2023</v>
      </c>
      <c r="O205" s="16">
        <v>2025</v>
      </c>
      <c r="P205" s="114">
        <v>20</v>
      </c>
      <c r="Q205" s="113" t="s">
        <v>1542</v>
      </c>
      <c r="R205" s="17">
        <f t="shared" si="7"/>
        <v>2035</v>
      </c>
      <c r="S205" s="16" t="s">
        <v>63</v>
      </c>
      <c r="T205" s="16"/>
      <c r="U205" s="17">
        <f t="shared" si="6"/>
        <v>2035</v>
      </c>
      <c r="V205" s="348"/>
      <c r="W205" s="348"/>
      <c r="X205" s="348"/>
      <c r="Y205" s="348"/>
    </row>
    <row r="206" spans="1:25" s="2" customFormat="1" ht="30.2" customHeight="1" x14ac:dyDescent="0.2">
      <c r="A206" s="348"/>
      <c r="B206" s="348"/>
      <c r="C206" s="348"/>
      <c r="D206" s="348"/>
      <c r="E206" s="348"/>
      <c r="F206" s="113" t="s">
        <v>561</v>
      </c>
      <c r="G206" s="348"/>
      <c r="H206" s="348"/>
      <c r="I206" s="348"/>
      <c r="J206" s="115">
        <v>13</v>
      </c>
      <c r="K206" s="115">
        <v>355.6</v>
      </c>
      <c r="L206" s="116">
        <v>7.92</v>
      </c>
      <c r="M206" s="116">
        <v>2015</v>
      </c>
      <c r="N206" s="16">
        <v>2023</v>
      </c>
      <c r="O206" s="16">
        <v>2025</v>
      </c>
      <c r="P206" s="114">
        <v>20</v>
      </c>
      <c r="Q206" s="113" t="s">
        <v>1542</v>
      </c>
      <c r="R206" s="17">
        <f t="shared" si="7"/>
        <v>2035</v>
      </c>
      <c r="S206" s="16" t="s">
        <v>63</v>
      </c>
      <c r="T206" s="16"/>
      <c r="U206" s="17">
        <f t="shared" si="6"/>
        <v>2035</v>
      </c>
      <c r="V206" s="348"/>
      <c r="W206" s="348"/>
      <c r="X206" s="348"/>
      <c r="Y206" s="348"/>
    </row>
    <row r="207" spans="1:25" s="2" customFormat="1" ht="30.2" customHeight="1" x14ac:dyDescent="0.2">
      <c r="A207" s="348"/>
      <c r="B207" s="348"/>
      <c r="C207" s="348"/>
      <c r="D207" s="348"/>
      <c r="E207" s="348"/>
      <c r="F207" s="113" t="s">
        <v>561</v>
      </c>
      <c r="G207" s="348"/>
      <c r="H207" s="348"/>
      <c r="I207" s="348"/>
      <c r="J207" s="115">
        <v>0.1</v>
      </c>
      <c r="K207" s="115">
        <v>323.89999999999998</v>
      </c>
      <c r="L207" s="116">
        <v>6.35</v>
      </c>
      <c r="M207" s="116">
        <v>2015</v>
      </c>
      <c r="N207" s="16">
        <v>2023</v>
      </c>
      <c r="O207" s="16">
        <v>2025</v>
      </c>
      <c r="P207" s="114">
        <v>20</v>
      </c>
      <c r="Q207" s="113" t="s">
        <v>1542</v>
      </c>
      <c r="R207" s="17">
        <f t="shared" si="7"/>
        <v>2035</v>
      </c>
      <c r="S207" s="16" t="s">
        <v>63</v>
      </c>
      <c r="T207" s="16"/>
      <c r="U207" s="17">
        <f t="shared" si="6"/>
        <v>2035</v>
      </c>
      <c r="V207" s="348"/>
      <c r="W207" s="348"/>
      <c r="X207" s="348"/>
      <c r="Y207" s="348"/>
    </row>
    <row r="208" spans="1:25" s="2" customFormat="1" ht="30.2" customHeight="1" x14ac:dyDescent="0.2">
      <c r="A208" s="348"/>
      <c r="B208" s="348"/>
      <c r="C208" s="348"/>
      <c r="D208" s="348" t="s">
        <v>1575</v>
      </c>
      <c r="E208" s="348"/>
      <c r="F208" s="113" t="s">
        <v>561</v>
      </c>
      <c r="G208" s="348"/>
      <c r="H208" s="348"/>
      <c r="I208" s="348"/>
      <c r="J208" s="115">
        <v>10.1</v>
      </c>
      <c r="K208" s="115">
        <v>355.6</v>
      </c>
      <c r="L208" s="116">
        <v>7.92</v>
      </c>
      <c r="M208" s="116">
        <v>2015</v>
      </c>
      <c r="N208" s="16">
        <v>2023</v>
      </c>
      <c r="O208" s="16">
        <v>2025</v>
      </c>
      <c r="P208" s="114">
        <v>20</v>
      </c>
      <c r="Q208" s="113" t="s">
        <v>1542</v>
      </c>
      <c r="R208" s="17">
        <f t="shared" si="7"/>
        <v>2035</v>
      </c>
      <c r="S208" s="16" t="s">
        <v>63</v>
      </c>
      <c r="T208" s="16"/>
      <c r="U208" s="17">
        <f t="shared" si="6"/>
        <v>2035</v>
      </c>
      <c r="V208" s="348"/>
      <c r="W208" s="348"/>
      <c r="X208" s="348"/>
      <c r="Y208" s="348"/>
    </row>
    <row r="209" spans="1:25" s="2" customFormat="1" ht="30.2" customHeight="1" x14ac:dyDescent="0.2">
      <c r="A209" s="348"/>
      <c r="B209" s="348"/>
      <c r="C209" s="348"/>
      <c r="D209" s="348"/>
      <c r="E209" s="348"/>
      <c r="F209" s="113" t="s">
        <v>561</v>
      </c>
      <c r="G209" s="348"/>
      <c r="H209" s="348"/>
      <c r="I209" s="348"/>
      <c r="J209" s="115">
        <v>0.09</v>
      </c>
      <c r="K209" s="115">
        <v>26.7</v>
      </c>
      <c r="L209" s="116">
        <v>3.91</v>
      </c>
      <c r="M209" s="116">
        <v>2015</v>
      </c>
      <c r="N209" s="16">
        <v>2023</v>
      </c>
      <c r="O209" s="16">
        <v>2025</v>
      </c>
      <c r="P209" s="114">
        <v>20</v>
      </c>
      <c r="Q209" s="113" t="s">
        <v>1542</v>
      </c>
      <c r="R209" s="17">
        <f t="shared" si="7"/>
        <v>2035</v>
      </c>
      <c r="S209" s="16" t="s">
        <v>63</v>
      </c>
      <c r="T209" s="16"/>
      <c r="U209" s="17">
        <f t="shared" si="6"/>
        <v>2035</v>
      </c>
      <c r="V209" s="348"/>
      <c r="W209" s="348"/>
      <c r="X209" s="348"/>
      <c r="Y209" s="348"/>
    </row>
    <row r="210" spans="1:25" s="2" customFormat="1" ht="30.2" customHeight="1" x14ac:dyDescent="0.2">
      <c r="A210" s="348"/>
      <c r="B210" s="348"/>
      <c r="C210" s="348"/>
      <c r="D210" s="114" t="s">
        <v>1576</v>
      </c>
      <c r="E210" s="348"/>
      <c r="F210" s="113" t="s">
        <v>561</v>
      </c>
      <c r="G210" s="348"/>
      <c r="H210" s="348"/>
      <c r="I210" s="348"/>
      <c r="J210" s="115">
        <v>0.9</v>
      </c>
      <c r="K210" s="115">
        <v>355.6</v>
      </c>
      <c r="L210" s="116">
        <v>7.92</v>
      </c>
      <c r="M210" s="116">
        <v>2015</v>
      </c>
      <c r="N210" s="16">
        <v>2023</v>
      </c>
      <c r="O210" s="16">
        <v>2025</v>
      </c>
      <c r="P210" s="114">
        <v>20</v>
      </c>
      <c r="Q210" s="113" t="s">
        <v>1542</v>
      </c>
      <c r="R210" s="17">
        <f t="shared" si="7"/>
        <v>2035</v>
      </c>
      <c r="S210" s="16" t="s">
        <v>63</v>
      </c>
      <c r="T210" s="16"/>
      <c r="U210" s="17">
        <f t="shared" si="6"/>
        <v>2035</v>
      </c>
      <c r="V210" s="348"/>
      <c r="W210" s="348"/>
      <c r="X210" s="348"/>
      <c r="Y210" s="348"/>
    </row>
    <row r="211" spans="1:25" s="2" customFormat="1" ht="30.2" customHeight="1" x14ac:dyDescent="0.2">
      <c r="A211" s="348"/>
      <c r="B211" s="348"/>
      <c r="C211" s="348"/>
      <c r="D211" s="114" t="s">
        <v>1577</v>
      </c>
      <c r="E211" s="348"/>
      <c r="F211" s="113" t="s">
        <v>561</v>
      </c>
      <c r="G211" s="348"/>
      <c r="H211" s="348"/>
      <c r="I211" s="348"/>
      <c r="J211" s="115">
        <v>2.5</v>
      </c>
      <c r="K211" s="115">
        <v>355.6</v>
      </c>
      <c r="L211" s="116">
        <v>7.92</v>
      </c>
      <c r="M211" s="116">
        <v>2015</v>
      </c>
      <c r="N211" s="16">
        <v>2023</v>
      </c>
      <c r="O211" s="16">
        <v>2025</v>
      </c>
      <c r="P211" s="114">
        <v>20</v>
      </c>
      <c r="Q211" s="113" t="s">
        <v>1542</v>
      </c>
      <c r="R211" s="17">
        <f t="shared" si="7"/>
        <v>2035</v>
      </c>
      <c r="S211" s="16" t="s">
        <v>63</v>
      </c>
      <c r="T211" s="16"/>
      <c r="U211" s="17">
        <f t="shared" si="6"/>
        <v>2035</v>
      </c>
      <c r="V211" s="348"/>
      <c r="W211" s="348"/>
      <c r="X211" s="348"/>
      <c r="Y211" s="348"/>
    </row>
    <row r="212" spans="1:25" s="2" customFormat="1" ht="30.2" customHeight="1" x14ac:dyDescent="0.2">
      <c r="A212" s="348"/>
      <c r="B212" s="348"/>
      <c r="C212" s="348"/>
      <c r="D212" s="114" t="s">
        <v>1578</v>
      </c>
      <c r="E212" s="348"/>
      <c r="F212" s="113" t="s">
        <v>561</v>
      </c>
      <c r="G212" s="348"/>
      <c r="H212" s="348"/>
      <c r="I212" s="348"/>
      <c r="J212" s="115">
        <v>1.9</v>
      </c>
      <c r="K212" s="115">
        <v>26.7</v>
      </c>
      <c r="L212" s="116">
        <v>3.91</v>
      </c>
      <c r="M212" s="116">
        <v>2015</v>
      </c>
      <c r="N212" s="16">
        <v>2023</v>
      </c>
      <c r="O212" s="16">
        <v>2025</v>
      </c>
      <c r="P212" s="114">
        <v>20</v>
      </c>
      <c r="Q212" s="113" t="s">
        <v>1542</v>
      </c>
      <c r="R212" s="17">
        <f t="shared" si="7"/>
        <v>2035</v>
      </c>
      <c r="S212" s="16" t="s">
        <v>63</v>
      </c>
      <c r="T212" s="16"/>
      <c r="U212" s="17">
        <f t="shared" si="6"/>
        <v>2035</v>
      </c>
      <c r="V212" s="348"/>
      <c r="W212" s="348"/>
      <c r="X212" s="348"/>
      <c r="Y212" s="348"/>
    </row>
    <row r="213" spans="1:25" s="2" customFormat="1" ht="30.2" customHeight="1" x14ac:dyDescent="0.2">
      <c r="A213" s="348"/>
      <c r="B213" s="348"/>
      <c r="C213" s="348"/>
      <c r="D213" s="114" t="s">
        <v>1579</v>
      </c>
      <c r="E213" s="348"/>
      <c r="F213" s="113" t="s">
        <v>561</v>
      </c>
      <c r="G213" s="348"/>
      <c r="H213" s="348"/>
      <c r="I213" s="348"/>
      <c r="J213" s="115">
        <v>0.5</v>
      </c>
      <c r="K213" s="115">
        <v>48.3</v>
      </c>
      <c r="L213" s="116">
        <v>5.08</v>
      </c>
      <c r="M213" s="116">
        <v>2015</v>
      </c>
      <c r="N213" s="16">
        <v>2023</v>
      </c>
      <c r="O213" s="16">
        <v>2025</v>
      </c>
      <c r="P213" s="114">
        <v>20</v>
      </c>
      <c r="Q213" s="113" t="s">
        <v>1542</v>
      </c>
      <c r="R213" s="17">
        <f t="shared" si="7"/>
        <v>2035</v>
      </c>
      <c r="S213" s="16" t="s">
        <v>63</v>
      </c>
      <c r="T213" s="16"/>
      <c r="U213" s="17">
        <f t="shared" si="6"/>
        <v>2035</v>
      </c>
      <c r="V213" s="348"/>
      <c r="W213" s="348"/>
      <c r="X213" s="348"/>
      <c r="Y213" s="348"/>
    </row>
    <row r="214" spans="1:25" s="2" customFormat="1" ht="30.2" customHeight="1" x14ac:dyDescent="0.2">
      <c r="A214" s="348"/>
      <c r="B214" s="348"/>
      <c r="C214" s="348"/>
      <c r="D214" s="348" t="s">
        <v>1580</v>
      </c>
      <c r="E214" s="348"/>
      <c r="F214" s="113" t="s">
        <v>561</v>
      </c>
      <c r="G214" s="348"/>
      <c r="H214" s="348"/>
      <c r="I214" s="348"/>
      <c r="J214" s="115">
        <v>10.1</v>
      </c>
      <c r="K214" s="115">
        <v>355.6</v>
      </c>
      <c r="L214" s="116">
        <v>7.92</v>
      </c>
      <c r="M214" s="116">
        <v>2015</v>
      </c>
      <c r="N214" s="16">
        <v>2023</v>
      </c>
      <c r="O214" s="16">
        <v>2025</v>
      </c>
      <c r="P214" s="114">
        <v>20</v>
      </c>
      <c r="Q214" s="113" t="s">
        <v>1542</v>
      </c>
      <c r="R214" s="17">
        <f t="shared" si="7"/>
        <v>2035</v>
      </c>
      <c r="S214" s="16" t="s">
        <v>63</v>
      </c>
      <c r="T214" s="16"/>
      <c r="U214" s="17">
        <f t="shared" si="6"/>
        <v>2035</v>
      </c>
      <c r="V214" s="348"/>
      <c r="W214" s="348"/>
      <c r="X214" s="348"/>
      <c r="Y214" s="348"/>
    </row>
    <row r="215" spans="1:25" s="2" customFormat="1" ht="30.2" customHeight="1" x14ac:dyDescent="0.2">
      <c r="A215" s="348"/>
      <c r="B215" s="348"/>
      <c r="C215" s="348"/>
      <c r="D215" s="348"/>
      <c r="E215" s="348"/>
      <c r="F215" s="113" t="s">
        <v>561</v>
      </c>
      <c r="G215" s="348"/>
      <c r="H215" s="348"/>
      <c r="I215" s="348"/>
      <c r="J215" s="115">
        <v>0.09</v>
      </c>
      <c r="K215" s="115">
        <v>26.7</v>
      </c>
      <c r="L215" s="116">
        <v>3.91</v>
      </c>
      <c r="M215" s="116">
        <v>2015</v>
      </c>
      <c r="N215" s="16">
        <v>2023</v>
      </c>
      <c r="O215" s="16">
        <v>2025</v>
      </c>
      <c r="P215" s="114">
        <v>20</v>
      </c>
      <c r="Q215" s="113" t="s">
        <v>1542</v>
      </c>
      <c r="R215" s="17">
        <f t="shared" si="7"/>
        <v>2035</v>
      </c>
      <c r="S215" s="16" t="s">
        <v>63</v>
      </c>
      <c r="T215" s="16"/>
      <c r="U215" s="17">
        <f t="shared" si="6"/>
        <v>2035</v>
      </c>
      <c r="V215" s="348"/>
      <c r="W215" s="348"/>
      <c r="X215" s="348"/>
      <c r="Y215" s="348"/>
    </row>
    <row r="216" spans="1:25" s="2" customFormat="1" ht="30.2" customHeight="1" x14ac:dyDescent="0.2">
      <c r="A216" s="348"/>
      <c r="B216" s="348"/>
      <c r="C216" s="348"/>
      <c r="D216" s="114" t="s">
        <v>1581</v>
      </c>
      <c r="E216" s="348"/>
      <c r="F216" s="113" t="s">
        <v>561</v>
      </c>
      <c r="G216" s="348"/>
      <c r="H216" s="348"/>
      <c r="I216" s="348"/>
      <c r="J216" s="115">
        <v>0.9</v>
      </c>
      <c r="K216" s="115">
        <v>355.6</v>
      </c>
      <c r="L216" s="116">
        <v>7.92</v>
      </c>
      <c r="M216" s="116">
        <v>2015</v>
      </c>
      <c r="N216" s="16">
        <v>2023</v>
      </c>
      <c r="O216" s="16">
        <v>2025</v>
      </c>
      <c r="P216" s="114">
        <v>20</v>
      </c>
      <c r="Q216" s="113" t="s">
        <v>1542</v>
      </c>
      <c r="R216" s="17">
        <f t="shared" si="7"/>
        <v>2035</v>
      </c>
      <c r="S216" s="16" t="s">
        <v>63</v>
      </c>
      <c r="T216" s="16"/>
      <c r="U216" s="17">
        <f t="shared" si="6"/>
        <v>2035</v>
      </c>
      <c r="V216" s="348"/>
      <c r="W216" s="348"/>
      <c r="X216" s="348"/>
      <c r="Y216" s="348"/>
    </row>
    <row r="217" spans="1:25" s="2" customFormat="1" ht="30.2" customHeight="1" x14ac:dyDescent="0.2">
      <c r="A217" s="348"/>
      <c r="B217" s="348"/>
      <c r="C217" s="348"/>
      <c r="D217" s="114" t="s">
        <v>1582</v>
      </c>
      <c r="E217" s="348"/>
      <c r="F217" s="113" t="s">
        <v>561</v>
      </c>
      <c r="G217" s="348"/>
      <c r="H217" s="348"/>
      <c r="I217" s="348"/>
      <c r="J217" s="115">
        <v>2.5</v>
      </c>
      <c r="K217" s="115">
        <v>355.6</v>
      </c>
      <c r="L217" s="116">
        <v>7.92</v>
      </c>
      <c r="M217" s="116">
        <v>2015</v>
      </c>
      <c r="N217" s="16">
        <v>2023</v>
      </c>
      <c r="O217" s="16">
        <v>2025</v>
      </c>
      <c r="P217" s="114">
        <v>20</v>
      </c>
      <c r="Q217" s="113" t="s">
        <v>1542</v>
      </c>
      <c r="R217" s="17">
        <f t="shared" si="7"/>
        <v>2035</v>
      </c>
      <c r="S217" s="16" t="s">
        <v>63</v>
      </c>
      <c r="T217" s="16"/>
      <c r="U217" s="17">
        <f t="shared" si="6"/>
        <v>2035</v>
      </c>
      <c r="V217" s="348"/>
      <c r="W217" s="348"/>
      <c r="X217" s="348"/>
      <c r="Y217" s="348"/>
    </row>
    <row r="218" spans="1:25" s="2" customFormat="1" ht="30.2" customHeight="1" x14ac:dyDescent="0.2">
      <c r="A218" s="348"/>
      <c r="B218" s="348"/>
      <c r="C218" s="348"/>
      <c r="D218" s="114" t="s">
        <v>1583</v>
      </c>
      <c r="E218" s="348"/>
      <c r="F218" s="113" t="s">
        <v>561</v>
      </c>
      <c r="G218" s="348"/>
      <c r="H218" s="348"/>
      <c r="I218" s="348"/>
      <c r="J218" s="115">
        <v>0.5</v>
      </c>
      <c r="K218" s="115">
        <v>48.3</v>
      </c>
      <c r="L218" s="116">
        <v>5.08</v>
      </c>
      <c r="M218" s="116">
        <v>2015</v>
      </c>
      <c r="N218" s="16">
        <v>2023</v>
      </c>
      <c r="O218" s="16">
        <v>2025</v>
      </c>
      <c r="P218" s="114">
        <v>20</v>
      </c>
      <c r="Q218" s="113" t="s">
        <v>1542</v>
      </c>
      <c r="R218" s="17">
        <f t="shared" si="7"/>
        <v>2035</v>
      </c>
      <c r="S218" s="16" t="s">
        <v>63</v>
      </c>
      <c r="T218" s="16"/>
      <c r="U218" s="17">
        <f t="shared" si="6"/>
        <v>2035</v>
      </c>
      <c r="V218" s="348"/>
      <c r="W218" s="348"/>
      <c r="X218" s="348"/>
      <c r="Y218" s="348"/>
    </row>
    <row r="219" spans="1:25" s="2" customFormat="1" ht="30.2" customHeight="1" x14ac:dyDescent="0.2">
      <c r="A219" s="348"/>
      <c r="B219" s="348"/>
      <c r="C219" s="348"/>
      <c r="D219" s="114" t="s">
        <v>1584</v>
      </c>
      <c r="E219" s="348"/>
      <c r="F219" s="113" t="s">
        <v>561</v>
      </c>
      <c r="G219" s="348"/>
      <c r="H219" s="348"/>
      <c r="I219" s="348"/>
      <c r="J219" s="115">
        <v>1.9</v>
      </c>
      <c r="K219" s="115">
        <v>26.7</v>
      </c>
      <c r="L219" s="116">
        <v>3.91</v>
      </c>
      <c r="M219" s="116">
        <v>2015</v>
      </c>
      <c r="N219" s="16">
        <v>2023</v>
      </c>
      <c r="O219" s="16">
        <v>2025</v>
      </c>
      <c r="P219" s="114">
        <v>20</v>
      </c>
      <c r="Q219" s="113" t="s">
        <v>1542</v>
      </c>
      <c r="R219" s="17">
        <f t="shared" si="7"/>
        <v>2035</v>
      </c>
      <c r="S219" s="16" t="s">
        <v>63</v>
      </c>
      <c r="T219" s="16"/>
      <c r="U219" s="17">
        <f t="shared" si="6"/>
        <v>2035</v>
      </c>
      <c r="V219" s="348"/>
      <c r="W219" s="348"/>
      <c r="X219" s="348"/>
      <c r="Y219" s="348"/>
    </row>
    <row r="220" spans="1:25" s="2" customFormat="1" ht="30.2" customHeight="1" x14ac:dyDescent="0.2">
      <c r="A220" s="348"/>
      <c r="B220" s="348"/>
      <c r="C220" s="348"/>
      <c r="D220" s="348" t="s">
        <v>1585</v>
      </c>
      <c r="E220" s="348"/>
      <c r="F220" s="113" t="s">
        <v>561</v>
      </c>
      <c r="G220" s="348"/>
      <c r="H220" s="348"/>
      <c r="I220" s="348"/>
      <c r="J220" s="115">
        <v>4.8</v>
      </c>
      <c r="K220" s="115">
        <v>219.1</v>
      </c>
      <c r="L220" s="116">
        <v>6.35</v>
      </c>
      <c r="M220" s="116">
        <v>2015</v>
      </c>
      <c r="N220" s="16">
        <v>2023</v>
      </c>
      <c r="O220" s="16">
        <v>2025</v>
      </c>
      <c r="P220" s="114">
        <v>20</v>
      </c>
      <c r="Q220" s="113" t="s">
        <v>1542</v>
      </c>
      <c r="R220" s="17">
        <f t="shared" si="7"/>
        <v>2035</v>
      </c>
      <c r="S220" s="16" t="s">
        <v>63</v>
      </c>
      <c r="T220" s="16"/>
      <c r="U220" s="17">
        <f t="shared" si="6"/>
        <v>2035</v>
      </c>
      <c r="V220" s="348"/>
      <c r="W220" s="348"/>
      <c r="X220" s="348"/>
      <c r="Y220" s="348"/>
    </row>
    <row r="221" spans="1:25" s="2" customFormat="1" ht="30.2" customHeight="1" x14ac:dyDescent="0.2">
      <c r="A221" s="348"/>
      <c r="B221" s="348"/>
      <c r="C221" s="348"/>
      <c r="D221" s="348"/>
      <c r="E221" s="348"/>
      <c r="F221" s="113" t="s">
        <v>561</v>
      </c>
      <c r="G221" s="348"/>
      <c r="H221" s="348"/>
      <c r="I221" s="348"/>
      <c r="J221" s="115">
        <v>0.1</v>
      </c>
      <c r="K221" s="115">
        <v>168.3</v>
      </c>
      <c r="L221" s="116">
        <v>7.11</v>
      </c>
      <c r="M221" s="116">
        <v>2015</v>
      </c>
      <c r="N221" s="16">
        <v>2023</v>
      </c>
      <c r="O221" s="16">
        <v>2025</v>
      </c>
      <c r="P221" s="114">
        <v>20</v>
      </c>
      <c r="Q221" s="113" t="s">
        <v>1542</v>
      </c>
      <c r="R221" s="17">
        <f t="shared" si="7"/>
        <v>2035</v>
      </c>
      <c r="S221" s="16" t="s">
        <v>63</v>
      </c>
      <c r="T221" s="16"/>
      <c r="U221" s="17">
        <f t="shared" si="6"/>
        <v>2035</v>
      </c>
      <c r="V221" s="348"/>
      <c r="W221" s="348"/>
      <c r="X221" s="348"/>
      <c r="Y221" s="348"/>
    </row>
    <row r="222" spans="1:25" s="2" customFormat="1" ht="30.2" customHeight="1" x14ac:dyDescent="0.2">
      <c r="A222" s="348"/>
      <c r="B222" s="348"/>
      <c r="C222" s="348"/>
      <c r="D222" s="348" t="s">
        <v>1586</v>
      </c>
      <c r="E222" s="348"/>
      <c r="F222" s="113" t="s">
        <v>561</v>
      </c>
      <c r="G222" s="348"/>
      <c r="H222" s="348"/>
      <c r="I222" s="348"/>
      <c r="J222" s="115">
        <v>4.4000000000000004</v>
      </c>
      <c r="K222" s="115">
        <v>273.10000000000002</v>
      </c>
      <c r="L222" s="116">
        <v>6.35</v>
      </c>
      <c r="M222" s="116">
        <v>2015</v>
      </c>
      <c r="N222" s="16">
        <v>2023</v>
      </c>
      <c r="O222" s="16">
        <v>2025</v>
      </c>
      <c r="P222" s="114">
        <v>20</v>
      </c>
      <c r="Q222" s="113" t="s">
        <v>1542</v>
      </c>
      <c r="R222" s="17">
        <f t="shared" si="7"/>
        <v>2035</v>
      </c>
      <c r="S222" s="16" t="s">
        <v>63</v>
      </c>
      <c r="T222" s="16"/>
      <c r="U222" s="17">
        <f t="shared" si="6"/>
        <v>2035</v>
      </c>
      <c r="V222" s="348"/>
      <c r="W222" s="348"/>
      <c r="X222" s="348"/>
      <c r="Y222" s="348"/>
    </row>
    <row r="223" spans="1:25" s="2" customFormat="1" ht="30.2" customHeight="1" x14ac:dyDescent="0.2">
      <c r="A223" s="348"/>
      <c r="B223" s="348"/>
      <c r="C223" s="348"/>
      <c r="D223" s="348"/>
      <c r="E223" s="348"/>
      <c r="F223" s="113" t="s">
        <v>561</v>
      </c>
      <c r="G223" s="348"/>
      <c r="H223" s="348"/>
      <c r="I223" s="348"/>
      <c r="J223" s="115">
        <v>0.4</v>
      </c>
      <c r="K223" s="115">
        <v>26.7</v>
      </c>
      <c r="L223" s="116">
        <v>3.91</v>
      </c>
      <c r="M223" s="116">
        <v>2015</v>
      </c>
      <c r="N223" s="16">
        <v>2023</v>
      </c>
      <c r="O223" s="16">
        <v>2025</v>
      </c>
      <c r="P223" s="114">
        <v>20</v>
      </c>
      <c r="Q223" s="113" t="s">
        <v>1542</v>
      </c>
      <c r="R223" s="17">
        <f t="shared" si="7"/>
        <v>2035</v>
      </c>
      <c r="S223" s="16" t="s">
        <v>63</v>
      </c>
      <c r="T223" s="16"/>
      <c r="U223" s="17">
        <f t="shared" si="6"/>
        <v>2035</v>
      </c>
      <c r="V223" s="348"/>
      <c r="W223" s="348"/>
      <c r="X223" s="348"/>
      <c r="Y223" s="348"/>
    </row>
    <row r="224" spans="1:25" s="2" customFormat="1" ht="30.2" customHeight="1" x14ac:dyDescent="0.2">
      <c r="A224" s="348">
        <v>10</v>
      </c>
      <c r="B224" s="348" t="s">
        <v>1587</v>
      </c>
      <c r="C224" s="348" t="s">
        <v>1588</v>
      </c>
      <c r="D224" s="348" t="s">
        <v>1589</v>
      </c>
      <c r="E224" s="348" t="s">
        <v>1569</v>
      </c>
      <c r="F224" s="113" t="s">
        <v>88</v>
      </c>
      <c r="G224" s="348">
        <v>0.5</v>
      </c>
      <c r="H224" s="348">
        <v>0.06</v>
      </c>
      <c r="I224" s="348">
        <v>23</v>
      </c>
      <c r="J224" s="115">
        <v>19.899999999999999</v>
      </c>
      <c r="K224" s="115">
        <v>406.4</v>
      </c>
      <c r="L224" s="116">
        <v>9.5299999999999994</v>
      </c>
      <c r="M224" s="116">
        <v>2015</v>
      </c>
      <c r="N224" s="16">
        <v>2024</v>
      </c>
      <c r="O224" s="16">
        <v>2025</v>
      </c>
      <c r="P224" s="114">
        <v>20</v>
      </c>
      <c r="Q224" s="113" t="s">
        <v>1542</v>
      </c>
      <c r="R224" s="17">
        <f t="shared" si="7"/>
        <v>2035</v>
      </c>
      <c r="S224" s="16" t="s">
        <v>63</v>
      </c>
      <c r="T224" s="16"/>
      <c r="U224" s="17">
        <f t="shared" si="6"/>
        <v>2035</v>
      </c>
      <c r="V224" s="348">
        <v>2</v>
      </c>
      <c r="W224" s="348">
        <v>4</v>
      </c>
      <c r="X224" s="348">
        <v>6</v>
      </c>
      <c r="Y224" s="348" t="s">
        <v>7003</v>
      </c>
    </row>
    <row r="225" spans="1:25" s="2" customFormat="1" ht="30.2" customHeight="1" x14ac:dyDescent="0.2">
      <c r="A225" s="348"/>
      <c r="B225" s="348"/>
      <c r="C225" s="348"/>
      <c r="D225" s="348"/>
      <c r="E225" s="348"/>
      <c r="F225" s="113" t="s">
        <v>88</v>
      </c>
      <c r="G225" s="348"/>
      <c r="H225" s="348"/>
      <c r="I225" s="348"/>
      <c r="J225" s="115">
        <v>0.6</v>
      </c>
      <c r="K225" s="115">
        <v>323.89999999999998</v>
      </c>
      <c r="L225" s="116">
        <v>9.5299999999999994</v>
      </c>
      <c r="M225" s="116">
        <v>2015</v>
      </c>
      <c r="N225" s="16">
        <v>2024</v>
      </c>
      <c r="O225" s="16">
        <v>2025</v>
      </c>
      <c r="P225" s="114">
        <v>20</v>
      </c>
      <c r="Q225" s="113" t="s">
        <v>1542</v>
      </c>
      <c r="R225" s="17">
        <f t="shared" si="7"/>
        <v>2035</v>
      </c>
      <c r="S225" s="16" t="s">
        <v>63</v>
      </c>
      <c r="T225" s="16"/>
      <c r="U225" s="17">
        <f t="shared" si="6"/>
        <v>2035</v>
      </c>
      <c r="V225" s="348"/>
      <c r="W225" s="348"/>
      <c r="X225" s="348"/>
      <c r="Y225" s="348"/>
    </row>
    <row r="226" spans="1:25" s="2" customFormat="1" ht="30.2" customHeight="1" x14ac:dyDescent="0.2">
      <c r="A226" s="348"/>
      <c r="B226" s="348"/>
      <c r="C226" s="348"/>
      <c r="D226" s="348"/>
      <c r="E226" s="348"/>
      <c r="F226" s="113" t="s">
        <v>88</v>
      </c>
      <c r="G226" s="348"/>
      <c r="H226" s="348"/>
      <c r="I226" s="348"/>
      <c r="J226" s="115">
        <v>0.6</v>
      </c>
      <c r="K226" s="115">
        <v>33.4</v>
      </c>
      <c r="L226" s="116">
        <v>4.55</v>
      </c>
      <c r="M226" s="116">
        <v>2015</v>
      </c>
      <c r="N226" s="16">
        <v>2024</v>
      </c>
      <c r="O226" s="16">
        <v>2025</v>
      </c>
      <c r="P226" s="114">
        <v>20</v>
      </c>
      <c r="Q226" s="113" t="s">
        <v>1542</v>
      </c>
      <c r="R226" s="17">
        <f t="shared" si="7"/>
        <v>2035</v>
      </c>
      <c r="S226" s="16" t="s">
        <v>63</v>
      </c>
      <c r="T226" s="16"/>
      <c r="U226" s="17">
        <f t="shared" si="6"/>
        <v>2035</v>
      </c>
      <c r="V226" s="348"/>
      <c r="W226" s="348"/>
      <c r="X226" s="348"/>
      <c r="Y226" s="348"/>
    </row>
    <row r="227" spans="1:25" s="2" customFormat="1" ht="30.2" customHeight="1" x14ac:dyDescent="0.2">
      <c r="A227" s="348"/>
      <c r="B227" s="348"/>
      <c r="C227" s="348"/>
      <c r="D227" s="114" t="s">
        <v>1590</v>
      </c>
      <c r="E227" s="348"/>
      <c r="F227" s="113" t="s">
        <v>88</v>
      </c>
      <c r="G227" s="348"/>
      <c r="H227" s="348"/>
      <c r="I227" s="348"/>
      <c r="J227" s="115">
        <v>4.8</v>
      </c>
      <c r="K227" s="115">
        <v>406.4</v>
      </c>
      <c r="L227" s="116">
        <v>9.5299999999999994</v>
      </c>
      <c r="M227" s="116">
        <v>2015</v>
      </c>
      <c r="N227" s="16">
        <v>2024</v>
      </c>
      <c r="O227" s="16">
        <v>2025</v>
      </c>
      <c r="P227" s="114">
        <v>20</v>
      </c>
      <c r="Q227" s="113" t="s">
        <v>1542</v>
      </c>
      <c r="R227" s="17">
        <f t="shared" si="7"/>
        <v>2035</v>
      </c>
      <c r="S227" s="16" t="s">
        <v>63</v>
      </c>
      <c r="T227" s="16"/>
      <c r="U227" s="17">
        <f t="shared" si="6"/>
        <v>2035</v>
      </c>
      <c r="V227" s="348"/>
      <c r="W227" s="348"/>
      <c r="X227" s="348"/>
      <c r="Y227" s="348"/>
    </row>
    <row r="228" spans="1:25" s="2" customFormat="1" ht="30.2" customHeight="1" x14ac:dyDescent="0.2">
      <c r="A228" s="348">
        <v>11</v>
      </c>
      <c r="B228" s="348" t="s">
        <v>1591</v>
      </c>
      <c r="C228" s="348" t="s">
        <v>1592</v>
      </c>
      <c r="D228" s="348" t="s">
        <v>1593</v>
      </c>
      <c r="E228" s="348" t="s">
        <v>1594</v>
      </c>
      <c r="F228" s="113" t="s">
        <v>561</v>
      </c>
      <c r="G228" s="415" t="s">
        <v>1595</v>
      </c>
      <c r="H228" s="348">
        <v>2.6</v>
      </c>
      <c r="I228" s="348">
        <v>38</v>
      </c>
      <c r="J228" s="115">
        <v>26.6</v>
      </c>
      <c r="K228" s="115">
        <v>168.3</v>
      </c>
      <c r="L228" s="116">
        <v>7.11</v>
      </c>
      <c r="M228" s="116">
        <v>2015</v>
      </c>
      <c r="N228" s="16">
        <v>2023</v>
      </c>
      <c r="O228" s="16">
        <v>2025</v>
      </c>
      <c r="P228" s="114">
        <v>20</v>
      </c>
      <c r="Q228" s="113" t="s">
        <v>1542</v>
      </c>
      <c r="R228" s="17">
        <f t="shared" si="7"/>
        <v>2035</v>
      </c>
      <c r="S228" s="16" t="s">
        <v>63</v>
      </c>
      <c r="T228" s="16"/>
      <c r="U228" s="17">
        <f t="shared" si="6"/>
        <v>2035</v>
      </c>
      <c r="V228" s="348">
        <v>22</v>
      </c>
      <c r="W228" s="348">
        <v>111</v>
      </c>
      <c r="X228" s="348">
        <v>133</v>
      </c>
      <c r="Y228" s="348" t="s">
        <v>7003</v>
      </c>
    </row>
    <row r="229" spans="1:25" s="2" customFormat="1" ht="30.2" customHeight="1" x14ac:dyDescent="0.2">
      <c r="A229" s="348"/>
      <c r="B229" s="348"/>
      <c r="C229" s="348"/>
      <c r="D229" s="348"/>
      <c r="E229" s="348"/>
      <c r="F229" s="113" t="s">
        <v>561</v>
      </c>
      <c r="G229" s="415"/>
      <c r="H229" s="348"/>
      <c r="I229" s="348"/>
      <c r="J229" s="115">
        <v>4.5999999999999996</v>
      </c>
      <c r="K229" s="115">
        <v>114.3</v>
      </c>
      <c r="L229" s="116">
        <v>6.02</v>
      </c>
      <c r="M229" s="116">
        <v>2015</v>
      </c>
      <c r="N229" s="16">
        <v>2023</v>
      </c>
      <c r="O229" s="16">
        <v>2025</v>
      </c>
      <c r="P229" s="114">
        <v>20</v>
      </c>
      <c r="Q229" s="113" t="s">
        <v>1542</v>
      </c>
      <c r="R229" s="17">
        <f t="shared" si="7"/>
        <v>2035</v>
      </c>
      <c r="S229" s="16" t="s">
        <v>63</v>
      </c>
      <c r="T229" s="16"/>
      <c r="U229" s="17">
        <f t="shared" si="6"/>
        <v>2035</v>
      </c>
      <c r="V229" s="348"/>
      <c r="W229" s="348"/>
      <c r="X229" s="348"/>
      <c r="Y229" s="348"/>
    </row>
    <row r="230" spans="1:25" s="2" customFormat="1" ht="30.2" customHeight="1" x14ac:dyDescent="0.2">
      <c r="A230" s="348"/>
      <c r="B230" s="348"/>
      <c r="C230" s="348"/>
      <c r="D230" s="348"/>
      <c r="E230" s="348"/>
      <c r="F230" s="113" t="s">
        <v>561</v>
      </c>
      <c r="G230" s="415"/>
      <c r="H230" s="348"/>
      <c r="I230" s="348"/>
      <c r="J230" s="115">
        <v>0.2</v>
      </c>
      <c r="K230" s="115">
        <v>26.7</v>
      </c>
      <c r="L230" s="116">
        <v>5.56</v>
      </c>
      <c r="M230" s="116">
        <v>2015</v>
      </c>
      <c r="N230" s="16">
        <v>2023</v>
      </c>
      <c r="O230" s="16">
        <v>2025</v>
      </c>
      <c r="P230" s="114">
        <v>20</v>
      </c>
      <c r="Q230" s="113" t="s">
        <v>1542</v>
      </c>
      <c r="R230" s="17">
        <f t="shared" si="7"/>
        <v>2035</v>
      </c>
      <c r="S230" s="16" t="s">
        <v>63</v>
      </c>
      <c r="T230" s="16"/>
      <c r="U230" s="17">
        <f t="shared" ref="U230:U283" si="8">IFERROR(IF(S230="",R230,S230+T230),R230)</f>
        <v>2035</v>
      </c>
      <c r="V230" s="348"/>
      <c r="W230" s="348"/>
      <c r="X230" s="348"/>
      <c r="Y230" s="348"/>
    </row>
    <row r="231" spans="1:25" s="2" customFormat="1" ht="30.2" customHeight="1" x14ac:dyDescent="0.2">
      <c r="A231" s="348"/>
      <c r="B231" s="348"/>
      <c r="C231" s="348"/>
      <c r="D231" s="348"/>
      <c r="E231" s="348"/>
      <c r="F231" s="113" t="s">
        <v>561</v>
      </c>
      <c r="G231" s="415"/>
      <c r="H231" s="348"/>
      <c r="I231" s="348"/>
      <c r="J231" s="115">
        <v>0.1</v>
      </c>
      <c r="K231" s="115">
        <v>21.3</v>
      </c>
      <c r="L231" s="116">
        <v>4.78</v>
      </c>
      <c r="M231" s="116">
        <v>2015</v>
      </c>
      <c r="N231" s="16">
        <v>2023</v>
      </c>
      <c r="O231" s="16">
        <v>2025</v>
      </c>
      <c r="P231" s="114">
        <v>20</v>
      </c>
      <c r="Q231" s="113" t="s">
        <v>1542</v>
      </c>
      <c r="R231" s="17">
        <f t="shared" si="7"/>
        <v>2035</v>
      </c>
      <c r="S231" s="16" t="s">
        <v>63</v>
      </c>
      <c r="T231" s="16"/>
      <c r="U231" s="17">
        <f t="shared" si="8"/>
        <v>2035</v>
      </c>
      <c r="V231" s="348"/>
      <c r="W231" s="348"/>
      <c r="X231" s="348"/>
      <c r="Y231" s="348"/>
    </row>
    <row r="232" spans="1:25" s="2" customFormat="1" ht="30.2" customHeight="1" x14ac:dyDescent="0.2">
      <c r="A232" s="348"/>
      <c r="B232" s="348"/>
      <c r="C232" s="348"/>
      <c r="D232" s="114" t="s">
        <v>1596</v>
      </c>
      <c r="E232" s="348"/>
      <c r="F232" s="113" t="s">
        <v>561</v>
      </c>
      <c r="G232" s="415"/>
      <c r="H232" s="348"/>
      <c r="I232" s="348"/>
      <c r="J232" s="115">
        <v>2.1800000000000002</v>
      </c>
      <c r="K232" s="115">
        <v>159</v>
      </c>
      <c r="L232" s="116">
        <v>6</v>
      </c>
      <c r="M232" s="116">
        <v>2015</v>
      </c>
      <c r="N232" s="16">
        <v>2023</v>
      </c>
      <c r="O232" s="16">
        <v>2025</v>
      </c>
      <c r="P232" s="114">
        <v>20</v>
      </c>
      <c r="Q232" s="113" t="s">
        <v>83</v>
      </c>
      <c r="R232" s="17">
        <f t="shared" si="7"/>
        <v>2035</v>
      </c>
      <c r="S232" s="16" t="s">
        <v>63</v>
      </c>
      <c r="T232" s="16"/>
      <c r="U232" s="17">
        <f t="shared" si="8"/>
        <v>2035</v>
      </c>
      <c r="V232" s="348"/>
      <c r="W232" s="348"/>
      <c r="X232" s="348"/>
      <c r="Y232" s="348"/>
    </row>
    <row r="233" spans="1:25" s="2" customFormat="1" ht="30.2" customHeight="1" x14ac:dyDescent="0.2">
      <c r="A233" s="348"/>
      <c r="B233" s="348"/>
      <c r="C233" s="348"/>
      <c r="D233" s="348" t="s">
        <v>1597</v>
      </c>
      <c r="E233" s="348"/>
      <c r="F233" s="113" t="s">
        <v>561</v>
      </c>
      <c r="G233" s="415"/>
      <c r="H233" s="348"/>
      <c r="I233" s="348"/>
      <c r="J233" s="115">
        <v>2.9</v>
      </c>
      <c r="K233" s="115">
        <v>60.3</v>
      </c>
      <c r="L233" s="116">
        <v>3.91</v>
      </c>
      <c r="M233" s="116">
        <v>2015</v>
      </c>
      <c r="N233" s="16">
        <v>2023</v>
      </c>
      <c r="O233" s="16">
        <v>2025</v>
      </c>
      <c r="P233" s="114">
        <v>20</v>
      </c>
      <c r="Q233" s="113" t="s">
        <v>1542</v>
      </c>
      <c r="R233" s="17">
        <f t="shared" si="7"/>
        <v>2035</v>
      </c>
      <c r="S233" s="16" t="s">
        <v>63</v>
      </c>
      <c r="T233" s="16"/>
      <c r="U233" s="17">
        <f t="shared" si="8"/>
        <v>2035</v>
      </c>
      <c r="V233" s="348"/>
      <c r="W233" s="348"/>
      <c r="X233" s="348"/>
      <c r="Y233" s="348"/>
    </row>
    <row r="234" spans="1:25" s="2" customFormat="1" ht="30.2" customHeight="1" x14ac:dyDescent="0.2">
      <c r="A234" s="348"/>
      <c r="B234" s="348"/>
      <c r="C234" s="348"/>
      <c r="D234" s="348"/>
      <c r="E234" s="348"/>
      <c r="F234" s="113" t="s">
        <v>561</v>
      </c>
      <c r="G234" s="415"/>
      <c r="H234" s="348"/>
      <c r="I234" s="348"/>
      <c r="J234" s="115">
        <v>7.8</v>
      </c>
      <c r="K234" s="115">
        <v>48.3</v>
      </c>
      <c r="L234" s="116">
        <v>5.08</v>
      </c>
      <c r="M234" s="116">
        <v>2015</v>
      </c>
      <c r="N234" s="16">
        <v>2023</v>
      </c>
      <c r="O234" s="16">
        <v>2025</v>
      </c>
      <c r="P234" s="114">
        <v>20</v>
      </c>
      <c r="Q234" s="113" t="s">
        <v>1542</v>
      </c>
      <c r="R234" s="17">
        <f t="shared" si="7"/>
        <v>2035</v>
      </c>
      <c r="S234" s="16" t="s">
        <v>63</v>
      </c>
      <c r="T234" s="16"/>
      <c r="U234" s="17">
        <f t="shared" si="8"/>
        <v>2035</v>
      </c>
      <c r="V234" s="348"/>
      <c r="W234" s="348"/>
      <c r="X234" s="348"/>
      <c r="Y234" s="348"/>
    </row>
    <row r="235" spans="1:25" s="2" customFormat="1" ht="30.2" customHeight="1" x14ac:dyDescent="0.2">
      <c r="A235" s="348"/>
      <c r="B235" s="348"/>
      <c r="C235" s="348"/>
      <c r="D235" s="348" t="s">
        <v>1598</v>
      </c>
      <c r="E235" s="348"/>
      <c r="F235" s="113" t="s">
        <v>561</v>
      </c>
      <c r="G235" s="415"/>
      <c r="H235" s="348"/>
      <c r="I235" s="348"/>
      <c r="J235" s="115">
        <v>0.2</v>
      </c>
      <c r="K235" s="115">
        <v>168.3</v>
      </c>
      <c r="L235" s="116">
        <v>7.11</v>
      </c>
      <c r="M235" s="116">
        <v>2015</v>
      </c>
      <c r="N235" s="16">
        <v>2023</v>
      </c>
      <c r="O235" s="16">
        <v>2025</v>
      </c>
      <c r="P235" s="114">
        <v>20</v>
      </c>
      <c r="Q235" s="113" t="s">
        <v>1542</v>
      </c>
      <c r="R235" s="17">
        <f t="shared" si="7"/>
        <v>2035</v>
      </c>
      <c r="S235" s="16" t="s">
        <v>63</v>
      </c>
      <c r="T235" s="16"/>
      <c r="U235" s="17">
        <f t="shared" si="8"/>
        <v>2035</v>
      </c>
      <c r="V235" s="348"/>
      <c r="W235" s="348"/>
      <c r="X235" s="348"/>
      <c r="Y235" s="348"/>
    </row>
    <row r="236" spans="1:25" s="2" customFormat="1" ht="30.2" customHeight="1" x14ac:dyDescent="0.2">
      <c r="A236" s="348"/>
      <c r="B236" s="348"/>
      <c r="C236" s="348"/>
      <c r="D236" s="348"/>
      <c r="E236" s="348"/>
      <c r="F236" s="113" t="s">
        <v>561</v>
      </c>
      <c r="G236" s="415"/>
      <c r="H236" s="348"/>
      <c r="I236" s="348"/>
      <c r="J236" s="115">
        <v>3.6</v>
      </c>
      <c r="K236" s="115">
        <v>48.3</v>
      </c>
      <c r="L236" s="116">
        <v>5.08</v>
      </c>
      <c r="M236" s="116">
        <v>2015</v>
      </c>
      <c r="N236" s="16">
        <v>2023</v>
      </c>
      <c r="O236" s="16">
        <v>2025</v>
      </c>
      <c r="P236" s="114">
        <v>20</v>
      </c>
      <c r="Q236" s="113" t="s">
        <v>1542</v>
      </c>
      <c r="R236" s="17">
        <f t="shared" si="7"/>
        <v>2035</v>
      </c>
      <c r="S236" s="16" t="s">
        <v>63</v>
      </c>
      <c r="T236" s="16"/>
      <c r="U236" s="17">
        <f t="shared" si="8"/>
        <v>2035</v>
      </c>
      <c r="V236" s="348"/>
      <c r="W236" s="348"/>
      <c r="X236" s="348"/>
      <c r="Y236" s="348"/>
    </row>
    <row r="237" spans="1:25" s="2" customFormat="1" ht="30.2" customHeight="1" x14ac:dyDescent="0.2">
      <c r="A237" s="348"/>
      <c r="B237" s="348"/>
      <c r="C237" s="348"/>
      <c r="D237" s="348"/>
      <c r="E237" s="348"/>
      <c r="F237" s="113" t="s">
        <v>561</v>
      </c>
      <c r="G237" s="415"/>
      <c r="H237" s="348"/>
      <c r="I237" s="348"/>
      <c r="J237" s="115">
        <v>0.4</v>
      </c>
      <c r="K237" s="115">
        <v>33.4</v>
      </c>
      <c r="L237" s="116">
        <v>6.35</v>
      </c>
      <c r="M237" s="116">
        <v>2015</v>
      </c>
      <c r="N237" s="16">
        <v>2023</v>
      </c>
      <c r="O237" s="16">
        <v>2025</v>
      </c>
      <c r="P237" s="114">
        <v>20</v>
      </c>
      <c r="Q237" s="113" t="s">
        <v>1542</v>
      </c>
      <c r="R237" s="17">
        <f t="shared" si="7"/>
        <v>2035</v>
      </c>
      <c r="S237" s="16" t="s">
        <v>63</v>
      </c>
      <c r="T237" s="16"/>
      <c r="U237" s="17">
        <f t="shared" si="8"/>
        <v>2035</v>
      </c>
      <c r="V237" s="348"/>
      <c r="W237" s="348"/>
      <c r="X237" s="348"/>
      <c r="Y237" s="348"/>
    </row>
    <row r="238" spans="1:25" s="2" customFormat="1" ht="30.2" customHeight="1" x14ac:dyDescent="0.2">
      <c r="A238" s="348"/>
      <c r="B238" s="348"/>
      <c r="C238" s="348"/>
      <c r="D238" s="348"/>
      <c r="E238" s="348"/>
      <c r="F238" s="113" t="s">
        <v>561</v>
      </c>
      <c r="G238" s="415"/>
      <c r="H238" s="348"/>
      <c r="I238" s="348"/>
      <c r="J238" s="115">
        <v>0.3</v>
      </c>
      <c r="K238" s="115">
        <v>26.7</v>
      </c>
      <c r="L238" s="116">
        <v>5.56</v>
      </c>
      <c r="M238" s="116">
        <v>2015</v>
      </c>
      <c r="N238" s="16">
        <v>2023</v>
      </c>
      <c r="O238" s="16">
        <v>2025</v>
      </c>
      <c r="P238" s="114">
        <v>20</v>
      </c>
      <c r="Q238" s="113" t="s">
        <v>1542</v>
      </c>
      <c r="R238" s="17">
        <f t="shared" si="7"/>
        <v>2035</v>
      </c>
      <c r="S238" s="16" t="s">
        <v>63</v>
      </c>
      <c r="T238" s="16"/>
      <c r="U238" s="17">
        <f t="shared" si="8"/>
        <v>2035</v>
      </c>
      <c r="V238" s="348"/>
      <c r="W238" s="348"/>
      <c r="X238" s="348"/>
      <c r="Y238" s="348"/>
    </row>
    <row r="239" spans="1:25" s="2" customFormat="1" ht="30.2" customHeight="1" x14ac:dyDescent="0.2">
      <c r="A239" s="348"/>
      <c r="B239" s="348"/>
      <c r="C239" s="348"/>
      <c r="D239" s="348"/>
      <c r="E239" s="348"/>
      <c r="F239" s="113" t="s">
        <v>561</v>
      </c>
      <c r="G239" s="415"/>
      <c r="H239" s="348"/>
      <c r="I239" s="348"/>
      <c r="J239" s="115">
        <v>0.6</v>
      </c>
      <c r="K239" s="115">
        <v>21.3</v>
      </c>
      <c r="L239" s="116">
        <v>4.78</v>
      </c>
      <c r="M239" s="116">
        <v>2015</v>
      </c>
      <c r="N239" s="16">
        <v>2023</v>
      </c>
      <c r="O239" s="16">
        <v>2025</v>
      </c>
      <c r="P239" s="114">
        <v>20</v>
      </c>
      <c r="Q239" s="113" t="s">
        <v>1542</v>
      </c>
      <c r="R239" s="17">
        <f t="shared" si="7"/>
        <v>2035</v>
      </c>
      <c r="S239" s="16" t="s">
        <v>63</v>
      </c>
      <c r="T239" s="16"/>
      <c r="U239" s="17">
        <f t="shared" si="8"/>
        <v>2035</v>
      </c>
      <c r="V239" s="348"/>
      <c r="W239" s="348"/>
      <c r="X239" s="348"/>
      <c r="Y239" s="348"/>
    </row>
    <row r="240" spans="1:25" s="2" customFormat="1" ht="30.2" customHeight="1" x14ac:dyDescent="0.2">
      <c r="A240" s="348"/>
      <c r="B240" s="348"/>
      <c r="C240" s="348"/>
      <c r="D240" s="348" t="s">
        <v>1599</v>
      </c>
      <c r="E240" s="348"/>
      <c r="F240" s="113" t="s">
        <v>561</v>
      </c>
      <c r="G240" s="415"/>
      <c r="H240" s="348"/>
      <c r="I240" s="348"/>
      <c r="J240" s="115">
        <v>14.1</v>
      </c>
      <c r="K240" s="115">
        <v>114.3</v>
      </c>
      <c r="L240" s="116">
        <v>6.02</v>
      </c>
      <c r="M240" s="116">
        <v>2015</v>
      </c>
      <c r="N240" s="16">
        <v>2023</v>
      </c>
      <c r="O240" s="16">
        <v>2025</v>
      </c>
      <c r="P240" s="114">
        <v>20</v>
      </c>
      <c r="Q240" s="113" t="s">
        <v>1542</v>
      </c>
      <c r="R240" s="17">
        <f t="shared" si="7"/>
        <v>2035</v>
      </c>
      <c r="S240" s="16" t="s">
        <v>63</v>
      </c>
      <c r="T240" s="16"/>
      <c r="U240" s="17">
        <f t="shared" si="8"/>
        <v>2035</v>
      </c>
      <c r="V240" s="348"/>
      <c r="W240" s="348"/>
      <c r="X240" s="348"/>
      <c r="Y240" s="348"/>
    </row>
    <row r="241" spans="1:25" s="2" customFormat="1" ht="30.2" customHeight="1" x14ac:dyDescent="0.2">
      <c r="A241" s="348"/>
      <c r="B241" s="348"/>
      <c r="C241" s="348"/>
      <c r="D241" s="348"/>
      <c r="E241" s="348"/>
      <c r="F241" s="113" t="s">
        <v>561</v>
      </c>
      <c r="G241" s="415"/>
      <c r="H241" s="348"/>
      <c r="I241" s="348"/>
      <c r="J241" s="115">
        <v>0.1</v>
      </c>
      <c r="K241" s="115">
        <v>60.3</v>
      </c>
      <c r="L241" s="116">
        <v>3.91</v>
      </c>
      <c r="M241" s="116">
        <v>2015</v>
      </c>
      <c r="N241" s="16">
        <v>2023</v>
      </c>
      <c r="O241" s="16">
        <v>2025</v>
      </c>
      <c r="P241" s="114">
        <v>20</v>
      </c>
      <c r="Q241" s="113" t="s">
        <v>1542</v>
      </c>
      <c r="R241" s="17">
        <f t="shared" si="7"/>
        <v>2035</v>
      </c>
      <c r="S241" s="16" t="s">
        <v>63</v>
      </c>
      <c r="T241" s="16"/>
      <c r="U241" s="17">
        <f t="shared" si="8"/>
        <v>2035</v>
      </c>
      <c r="V241" s="348"/>
      <c r="W241" s="348"/>
      <c r="X241" s="348"/>
      <c r="Y241" s="348"/>
    </row>
    <row r="242" spans="1:25" s="2" customFormat="1" ht="30.2" customHeight="1" x14ac:dyDescent="0.2">
      <c r="A242" s="348"/>
      <c r="B242" s="348"/>
      <c r="C242" s="348"/>
      <c r="D242" s="348"/>
      <c r="E242" s="348"/>
      <c r="F242" s="113" t="s">
        <v>561</v>
      </c>
      <c r="G242" s="415"/>
      <c r="H242" s="348"/>
      <c r="I242" s="348"/>
      <c r="J242" s="115">
        <v>0.3</v>
      </c>
      <c r="K242" s="115">
        <v>26.7</v>
      </c>
      <c r="L242" s="116">
        <v>5.56</v>
      </c>
      <c r="M242" s="116">
        <v>2015</v>
      </c>
      <c r="N242" s="16">
        <v>2023</v>
      </c>
      <c r="O242" s="16">
        <v>2025</v>
      </c>
      <c r="P242" s="114">
        <v>20</v>
      </c>
      <c r="Q242" s="113" t="s">
        <v>1542</v>
      </c>
      <c r="R242" s="17">
        <f t="shared" si="7"/>
        <v>2035</v>
      </c>
      <c r="S242" s="16" t="s">
        <v>63</v>
      </c>
      <c r="T242" s="16"/>
      <c r="U242" s="17">
        <f t="shared" si="8"/>
        <v>2035</v>
      </c>
      <c r="V242" s="348"/>
      <c r="W242" s="348"/>
      <c r="X242" s="348"/>
      <c r="Y242" s="348"/>
    </row>
    <row r="243" spans="1:25" s="2" customFormat="1" ht="30.2" customHeight="1" x14ac:dyDescent="0.2">
      <c r="A243" s="348"/>
      <c r="B243" s="348"/>
      <c r="C243" s="348"/>
      <c r="D243" s="348" t="s">
        <v>1600</v>
      </c>
      <c r="E243" s="348"/>
      <c r="F243" s="113" t="s">
        <v>561</v>
      </c>
      <c r="G243" s="415"/>
      <c r="H243" s="348"/>
      <c r="I243" s="348"/>
      <c r="J243" s="115">
        <v>7.4</v>
      </c>
      <c r="K243" s="115">
        <v>168.3</v>
      </c>
      <c r="L243" s="116">
        <v>7.11</v>
      </c>
      <c r="M243" s="116">
        <v>2015</v>
      </c>
      <c r="N243" s="16">
        <v>2023</v>
      </c>
      <c r="O243" s="16">
        <v>2025</v>
      </c>
      <c r="P243" s="114">
        <v>20</v>
      </c>
      <c r="Q243" s="113" t="s">
        <v>1542</v>
      </c>
      <c r="R243" s="17">
        <f t="shared" si="7"/>
        <v>2035</v>
      </c>
      <c r="S243" s="16" t="s">
        <v>63</v>
      </c>
      <c r="T243" s="16"/>
      <c r="U243" s="17">
        <f t="shared" si="8"/>
        <v>2035</v>
      </c>
      <c r="V243" s="348"/>
      <c r="W243" s="348"/>
      <c r="X243" s="348"/>
      <c r="Y243" s="348"/>
    </row>
    <row r="244" spans="1:25" s="2" customFormat="1" ht="30.2" customHeight="1" x14ac:dyDescent="0.2">
      <c r="A244" s="348"/>
      <c r="B244" s="348"/>
      <c r="C244" s="348"/>
      <c r="D244" s="348"/>
      <c r="E244" s="348"/>
      <c r="F244" s="113" t="s">
        <v>561</v>
      </c>
      <c r="G244" s="415"/>
      <c r="H244" s="348"/>
      <c r="I244" s="348"/>
      <c r="J244" s="115">
        <v>1.4</v>
      </c>
      <c r="K244" s="115">
        <v>114.3</v>
      </c>
      <c r="L244" s="116">
        <v>6.02</v>
      </c>
      <c r="M244" s="116">
        <v>2015</v>
      </c>
      <c r="N244" s="16">
        <v>2023</v>
      </c>
      <c r="O244" s="16">
        <v>2025</v>
      </c>
      <c r="P244" s="114">
        <v>20</v>
      </c>
      <c r="Q244" s="113" t="s">
        <v>1542</v>
      </c>
      <c r="R244" s="17">
        <f t="shared" si="7"/>
        <v>2035</v>
      </c>
      <c r="S244" s="16" t="s">
        <v>63</v>
      </c>
      <c r="T244" s="16"/>
      <c r="U244" s="17">
        <f t="shared" si="8"/>
        <v>2035</v>
      </c>
      <c r="V244" s="348"/>
      <c r="W244" s="348"/>
      <c r="X244" s="348"/>
      <c r="Y244" s="348"/>
    </row>
    <row r="245" spans="1:25" s="2" customFormat="1" ht="30.2" customHeight="1" x14ac:dyDescent="0.2">
      <c r="A245" s="348"/>
      <c r="B245" s="348"/>
      <c r="C245" s="348"/>
      <c r="D245" s="348" t="s">
        <v>1601</v>
      </c>
      <c r="E245" s="348"/>
      <c r="F245" s="113" t="s">
        <v>561</v>
      </c>
      <c r="G245" s="415"/>
      <c r="H245" s="348"/>
      <c r="I245" s="348"/>
      <c r="J245" s="115">
        <v>7.4</v>
      </c>
      <c r="K245" s="115">
        <v>168.3</v>
      </c>
      <c r="L245" s="116">
        <v>7.11</v>
      </c>
      <c r="M245" s="116">
        <v>2015</v>
      </c>
      <c r="N245" s="16">
        <v>2023</v>
      </c>
      <c r="O245" s="16">
        <v>2025</v>
      </c>
      <c r="P245" s="114">
        <v>20</v>
      </c>
      <c r="Q245" s="113" t="s">
        <v>1542</v>
      </c>
      <c r="R245" s="17">
        <f t="shared" si="7"/>
        <v>2035</v>
      </c>
      <c r="S245" s="16" t="s">
        <v>63</v>
      </c>
      <c r="T245" s="16"/>
      <c r="U245" s="17">
        <f t="shared" si="8"/>
        <v>2035</v>
      </c>
      <c r="V245" s="348"/>
      <c r="W245" s="348"/>
      <c r="X245" s="348"/>
      <c r="Y245" s="348"/>
    </row>
    <row r="246" spans="1:25" s="2" customFormat="1" ht="30.2" customHeight="1" x14ac:dyDescent="0.2">
      <c r="A246" s="348"/>
      <c r="B246" s="348"/>
      <c r="C246" s="348"/>
      <c r="D246" s="348"/>
      <c r="E246" s="348"/>
      <c r="F246" s="113" t="s">
        <v>561</v>
      </c>
      <c r="G246" s="415"/>
      <c r="H246" s="348"/>
      <c r="I246" s="348"/>
      <c r="J246" s="115">
        <v>1.4</v>
      </c>
      <c r="K246" s="115">
        <v>114.3</v>
      </c>
      <c r="L246" s="116">
        <v>6.02</v>
      </c>
      <c r="M246" s="116">
        <v>2015</v>
      </c>
      <c r="N246" s="16">
        <v>2023</v>
      </c>
      <c r="O246" s="16">
        <v>2025</v>
      </c>
      <c r="P246" s="114">
        <v>20</v>
      </c>
      <c r="Q246" s="113" t="s">
        <v>1542</v>
      </c>
      <c r="R246" s="17">
        <f t="shared" si="7"/>
        <v>2035</v>
      </c>
      <c r="S246" s="16" t="s">
        <v>63</v>
      </c>
      <c r="T246" s="16"/>
      <c r="U246" s="17">
        <f t="shared" si="8"/>
        <v>2035</v>
      </c>
      <c r="V246" s="348"/>
      <c r="W246" s="348"/>
      <c r="X246" s="348"/>
      <c r="Y246" s="348"/>
    </row>
    <row r="247" spans="1:25" s="2" customFormat="1" ht="30.2" customHeight="1" x14ac:dyDescent="0.2">
      <c r="A247" s="348"/>
      <c r="B247" s="348"/>
      <c r="C247" s="348"/>
      <c r="D247" s="348" t="s">
        <v>1602</v>
      </c>
      <c r="E247" s="348"/>
      <c r="F247" s="113" t="s">
        <v>561</v>
      </c>
      <c r="G247" s="415"/>
      <c r="H247" s="348"/>
      <c r="I247" s="348"/>
      <c r="J247" s="115">
        <v>7.4</v>
      </c>
      <c r="K247" s="115">
        <v>168.3</v>
      </c>
      <c r="L247" s="116">
        <v>7.11</v>
      </c>
      <c r="M247" s="116">
        <v>2015</v>
      </c>
      <c r="N247" s="16">
        <v>2023</v>
      </c>
      <c r="O247" s="16">
        <v>2025</v>
      </c>
      <c r="P247" s="114">
        <v>20</v>
      </c>
      <c r="Q247" s="113" t="s">
        <v>1542</v>
      </c>
      <c r="R247" s="17">
        <f t="shared" si="7"/>
        <v>2035</v>
      </c>
      <c r="S247" s="16" t="s">
        <v>63</v>
      </c>
      <c r="T247" s="16"/>
      <c r="U247" s="17">
        <f t="shared" si="8"/>
        <v>2035</v>
      </c>
      <c r="V247" s="348"/>
      <c r="W247" s="348"/>
      <c r="X247" s="348"/>
      <c r="Y247" s="348"/>
    </row>
    <row r="248" spans="1:25" s="2" customFormat="1" ht="30.2" customHeight="1" x14ac:dyDescent="0.2">
      <c r="A248" s="348"/>
      <c r="B248" s="348"/>
      <c r="C248" s="348"/>
      <c r="D248" s="348"/>
      <c r="E248" s="348"/>
      <c r="F248" s="113" t="s">
        <v>561</v>
      </c>
      <c r="G248" s="415"/>
      <c r="H248" s="348"/>
      <c r="I248" s="348"/>
      <c r="J248" s="115">
        <v>1.4</v>
      </c>
      <c r="K248" s="115">
        <v>114.3</v>
      </c>
      <c r="L248" s="116">
        <v>6.02</v>
      </c>
      <c r="M248" s="116">
        <v>2015</v>
      </c>
      <c r="N248" s="16">
        <v>2023</v>
      </c>
      <c r="O248" s="16">
        <v>2025</v>
      </c>
      <c r="P248" s="114">
        <v>20</v>
      </c>
      <c r="Q248" s="113" t="s">
        <v>1542</v>
      </c>
      <c r="R248" s="17">
        <f t="shared" si="7"/>
        <v>2035</v>
      </c>
      <c r="S248" s="16" t="s">
        <v>63</v>
      </c>
      <c r="T248" s="16"/>
      <c r="U248" s="17">
        <f t="shared" si="8"/>
        <v>2035</v>
      </c>
      <c r="V248" s="348"/>
      <c r="W248" s="348"/>
      <c r="X248" s="348"/>
      <c r="Y248" s="348"/>
    </row>
    <row r="249" spans="1:25" s="2" customFormat="1" ht="30.2" customHeight="1" x14ac:dyDescent="0.2">
      <c r="A249" s="348"/>
      <c r="B249" s="348"/>
      <c r="C249" s="348"/>
      <c r="D249" s="348" t="s">
        <v>1603</v>
      </c>
      <c r="E249" s="348"/>
      <c r="F249" s="113" t="s">
        <v>561</v>
      </c>
      <c r="G249" s="415"/>
      <c r="H249" s="348"/>
      <c r="I249" s="348"/>
      <c r="J249" s="115">
        <v>7.4</v>
      </c>
      <c r="K249" s="115">
        <v>168.3</v>
      </c>
      <c r="L249" s="116">
        <v>7.11</v>
      </c>
      <c r="M249" s="116">
        <v>2015</v>
      </c>
      <c r="N249" s="16">
        <v>2023</v>
      </c>
      <c r="O249" s="16">
        <v>2025</v>
      </c>
      <c r="P249" s="114">
        <v>20</v>
      </c>
      <c r="Q249" s="113" t="s">
        <v>1542</v>
      </c>
      <c r="R249" s="17">
        <f t="shared" si="7"/>
        <v>2035</v>
      </c>
      <c r="S249" s="16" t="s">
        <v>63</v>
      </c>
      <c r="T249" s="16"/>
      <c r="U249" s="17">
        <f t="shared" si="8"/>
        <v>2035</v>
      </c>
      <c r="V249" s="348"/>
      <c r="W249" s="348"/>
      <c r="X249" s="348"/>
      <c r="Y249" s="348"/>
    </row>
    <row r="250" spans="1:25" s="2" customFormat="1" ht="30.2" customHeight="1" x14ac:dyDescent="0.2">
      <c r="A250" s="348"/>
      <c r="B250" s="348"/>
      <c r="C250" s="348"/>
      <c r="D250" s="348"/>
      <c r="E250" s="348"/>
      <c r="F250" s="113" t="s">
        <v>561</v>
      </c>
      <c r="G250" s="415"/>
      <c r="H250" s="348"/>
      <c r="I250" s="348"/>
      <c r="J250" s="115">
        <v>1.4</v>
      </c>
      <c r="K250" s="115">
        <v>114.3</v>
      </c>
      <c r="L250" s="116">
        <v>6.02</v>
      </c>
      <c r="M250" s="116">
        <v>2015</v>
      </c>
      <c r="N250" s="16">
        <v>2023</v>
      </c>
      <c r="O250" s="16">
        <v>2025</v>
      </c>
      <c r="P250" s="114">
        <v>20</v>
      </c>
      <c r="Q250" s="113" t="s">
        <v>1542</v>
      </c>
      <c r="R250" s="17">
        <f t="shared" si="7"/>
        <v>2035</v>
      </c>
      <c r="S250" s="16" t="s">
        <v>63</v>
      </c>
      <c r="T250" s="16"/>
      <c r="U250" s="17">
        <f t="shared" si="8"/>
        <v>2035</v>
      </c>
      <c r="V250" s="348"/>
      <c r="W250" s="348"/>
      <c r="X250" s="348"/>
      <c r="Y250" s="348"/>
    </row>
    <row r="251" spans="1:25" s="2" customFormat="1" ht="30.2" customHeight="1" x14ac:dyDescent="0.2">
      <c r="A251" s="348"/>
      <c r="B251" s="348"/>
      <c r="C251" s="348"/>
      <c r="D251" s="348" t="s">
        <v>1604</v>
      </c>
      <c r="E251" s="348"/>
      <c r="F251" s="113" t="s">
        <v>561</v>
      </c>
      <c r="G251" s="415"/>
      <c r="H251" s="348"/>
      <c r="I251" s="348"/>
      <c r="J251" s="115">
        <v>7.4</v>
      </c>
      <c r="K251" s="115">
        <v>168.3</v>
      </c>
      <c r="L251" s="116">
        <v>7.11</v>
      </c>
      <c r="M251" s="116">
        <v>2015</v>
      </c>
      <c r="N251" s="16">
        <v>2023</v>
      </c>
      <c r="O251" s="16">
        <v>2025</v>
      </c>
      <c r="P251" s="114">
        <v>20</v>
      </c>
      <c r="Q251" s="113" t="s">
        <v>1542</v>
      </c>
      <c r="R251" s="17">
        <f t="shared" si="7"/>
        <v>2035</v>
      </c>
      <c r="S251" s="16" t="s">
        <v>63</v>
      </c>
      <c r="T251" s="16"/>
      <c r="U251" s="17">
        <f t="shared" si="8"/>
        <v>2035</v>
      </c>
      <c r="V251" s="348"/>
      <c r="W251" s="348"/>
      <c r="X251" s="348"/>
      <c r="Y251" s="348"/>
    </row>
    <row r="252" spans="1:25" s="2" customFormat="1" ht="30.2" customHeight="1" x14ac:dyDescent="0.2">
      <c r="A252" s="348"/>
      <c r="B252" s="348"/>
      <c r="C252" s="348"/>
      <c r="D252" s="348"/>
      <c r="E252" s="348"/>
      <c r="F252" s="113" t="s">
        <v>561</v>
      </c>
      <c r="G252" s="415"/>
      <c r="H252" s="348"/>
      <c r="I252" s="348"/>
      <c r="J252" s="115">
        <v>1.4</v>
      </c>
      <c r="K252" s="115">
        <v>114.3</v>
      </c>
      <c r="L252" s="116">
        <v>6.02</v>
      </c>
      <c r="M252" s="116">
        <v>2015</v>
      </c>
      <c r="N252" s="16">
        <v>2023</v>
      </c>
      <c r="O252" s="16">
        <v>2025</v>
      </c>
      <c r="P252" s="114">
        <v>20</v>
      </c>
      <c r="Q252" s="113" t="s">
        <v>1542</v>
      </c>
      <c r="R252" s="17">
        <f t="shared" si="7"/>
        <v>2035</v>
      </c>
      <c r="S252" s="16" t="s">
        <v>63</v>
      </c>
      <c r="T252" s="16"/>
      <c r="U252" s="17">
        <f t="shared" si="8"/>
        <v>2035</v>
      </c>
      <c r="V252" s="348"/>
      <c r="W252" s="348"/>
      <c r="X252" s="348"/>
      <c r="Y252" s="348"/>
    </row>
    <row r="253" spans="1:25" s="2" customFormat="1" ht="30.2" customHeight="1" x14ac:dyDescent="0.2">
      <c r="A253" s="348"/>
      <c r="B253" s="348"/>
      <c r="C253" s="348"/>
      <c r="D253" s="348" t="s">
        <v>1605</v>
      </c>
      <c r="E253" s="348"/>
      <c r="F253" s="113" t="s">
        <v>561</v>
      </c>
      <c r="G253" s="415"/>
      <c r="H253" s="348"/>
      <c r="I253" s="348"/>
      <c r="J253" s="115">
        <v>7.4</v>
      </c>
      <c r="K253" s="115">
        <v>168.3</v>
      </c>
      <c r="L253" s="116">
        <v>7.11</v>
      </c>
      <c r="M253" s="116">
        <v>2015</v>
      </c>
      <c r="N253" s="16">
        <v>2023</v>
      </c>
      <c r="O253" s="16">
        <v>2025</v>
      </c>
      <c r="P253" s="114">
        <v>20</v>
      </c>
      <c r="Q253" s="113" t="s">
        <v>1542</v>
      </c>
      <c r="R253" s="17">
        <f t="shared" si="7"/>
        <v>2035</v>
      </c>
      <c r="S253" s="16" t="s">
        <v>63</v>
      </c>
      <c r="T253" s="16"/>
      <c r="U253" s="17">
        <f t="shared" si="8"/>
        <v>2035</v>
      </c>
      <c r="V253" s="348"/>
      <c r="W253" s="348"/>
      <c r="X253" s="348"/>
      <c r="Y253" s="348"/>
    </row>
    <row r="254" spans="1:25" s="2" customFormat="1" ht="30.2" customHeight="1" x14ac:dyDescent="0.2">
      <c r="A254" s="348"/>
      <c r="B254" s="348"/>
      <c r="C254" s="348"/>
      <c r="D254" s="348"/>
      <c r="E254" s="348"/>
      <c r="F254" s="113" t="s">
        <v>561</v>
      </c>
      <c r="G254" s="415"/>
      <c r="H254" s="348"/>
      <c r="I254" s="348"/>
      <c r="J254" s="115">
        <v>1.4</v>
      </c>
      <c r="K254" s="115">
        <v>114.3</v>
      </c>
      <c r="L254" s="116">
        <v>6.02</v>
      </c>
      <c r="M254" s="116">
        <v>2015</v>
      </c>
      <c r="N254" s="16">
        <v>2023</v>
      </c>
      <c r="O254" s="16">
        <v>2025</v>
      </c>
      <c r="P254" s="114">
        <v>20</v>
      </c>
      <c r="Q254" s="113" t="s">
        <v>1542</v>
      </c>
      <c r="R254" s="17">
        <f t="shared" si="7"/>
        <v>2035</v>
      </c>
      <c r="S254" s="16" t="s">
        <v>63</v>
      </c>
      <c r="T254" s="16"/>
      <c r="U254" s="17">
        <f t="shared" si="8"/>
        <v>2035</v>
      </c>
      <c r="V254" s="348"/>
      <c r="W254" s="348"/>
      <c r="X254" s="348"/>
      <c r="Y254" s="348"/>
    </row>
    <row r="255" spans="1:25" s="2" customFormat="1" ht="30.2" customHeight="1" x14ac:dyDescent="0.2">
      <c r="A255" s="348"/>
      <c r="B255" s="348"/>
      <c r="C255" s="348"/>
      <c r="D255" s="348" t="s">
        <v>1606</v>
      </c>
      <c r="E255" s="348"/>
      <c r="F255" s="113" t="s">
        <v>561</v>
      </c>
      <c r="G255" s="415"/>
      <c r="H255" s="348"/>
      <c r="I255" s="348"/>
      <c r="J255" s="115">
        <v>3.7</v>
      </c>
      <c r="K255" s="115">
        <v>168.3</v>
      </c>
      <c r="L255" s="116">
        <v>7.11</v>
      </c>
      <c r="M255" s="116">
        <v>2015</v>
      </c>
      <c r="N255" s="16">
        <v>2023</v>
      </c>
      <c r="O255" s="16">
        <v>2025</v>
      </c>
      <c r="P255" s="114">
        <v>20</v>
      </c>
      <c r="Q255" s="113" t="s">
        <v>1542</v>
      </c>
      <c r="R255" s="17">
        <f t="shared" si="7"/>
        <v>2035</v>
      </c>
      <c r="S255" s="16" t="s">
        <v>63</v>
      </c>
      <c r="T255" s="16"/>
      <c r="U255" s="17">
        <f t="shared" si="8"/>
        <v>2035</v>
      </c>
      <c r="V255" s="348"/>
      <c r="W255" s="348"/>
      <c r="X255" s="348"/>
      <c r="Y255" s="348"/>
    </row>
    <row r="256" spans="1:25" s="2" customFormat="1" ht="30.2" customHeight="1" x14ac:dyDescent="0.2">
      <c r="A256" s="348"/>
      <c r="B256" s="348"/>
      <c r="C256" s="348"/>
      <c r="D256" s="348"/>
      <c r="E256" s="348"/>
      <c r="F256" s="113" t="s">
        <v>561</v>
      </c>
      <c r="G256" s="415"/>
      <c r="H256" s="348"/>
      <c r="I256" s="348"/>
      <c r="J256" s="115">
        <v>0.1</v>
      </c>
      <c r="K256" s="115">
        <v>114.3</v>
      </c>
      <c r="L256" s="116">
        <v>6.02</v>
      </c>
      <c r="M256" s="116">
        <v>2015</v>
      </c>
      <c r="N256" s="16">
        <v>2023</v>
      </c>
      <c r="O256" s="16">
        <v>2025</v>
      </c>
      <c r="P256" s="114">
        <v>20</v>
      </c>
      <c r="Q256" s="113" t="s">
        <v>1542</v>
      </c>
      <c r="R256" s="17">
        <f t="shared" si="7"/>
        <v>2035</v>
      </c>
      <c r="S256" s="16" t="s">
        <v>63</v>
      </c>
      <c r="T256" s="16"/>
      <c r="U256" s="17">
        <f t="shared" si="8"/>
        <v>2035</v>
      </c>
      <c r="V256" s="348"/>
      <c r="W256" s="348"/>
      <c r="X256" s="348"/>
      <c r="Y256" s="348"/>
    </row>
    <row r="257" spans="1:25" s="2" customFormat="1" ht="30.2" customHeight="1" x14ac:dyDescent="0.2">
      <c r="A257" s="348"/>
      <c r="B257" s="348"/>
      <c r="C257" s="348"/>
      <c r="D257" s="348"/>
      <c r="E257" s="348"/>
      <c r="F257" s="113" t="s">
        <v>561</v>
      </c>
      <c r="G257" s="415"/>
      <c r="H257" s="348"/>
      <c r="I257" s="348"/>
      <c r="J257" s="115">
        <v>2.2999999999999998</v>
      </c>
      <c r="K257" s="115">
        <v>88.9</v>
      </c>
      <c r="L257" s="116">
        <v>5.49</v>
      </c>
      <c r="M257" s="116">
        <v>2015</v>
      </c>
      <c r="N257" s="16">
        <v>2023</v>
      </c>
      <c r="O257" s="16">
        <v>2025</v>
      </c>
      <c r="P257" s="114">
        <v>20</v>
      </c>
      <c r="Q257" s="113" t="s">
        <v>1542</v>
      </c>
      <c r="R257" s="17">
        <f t="shared" si="7"/>
        <v>2035</v>
      </c>
      <c r="S257" s="16" t="s">
        <v>63</v>
      </c>
      <c r="T257" s="16"/>
      <c r="U257" s="17">
        <f t="shared" si="8"/>
        <v>2035</v>
      </c>
      <c r="V257" s="348"/>
      <c r="W257" s="348"/>
      <c r="X257" s="348"/>
      <c r="Y257" s="348"/>
    </row>
    <row r="258" spans="1:25" s="2" customFormat="1" ht="30.2" customHeight="1" x14ac:dyDescent="0.2">
      <c r="A258" s="348"/>
      <c r="B258" s="348"/>
      <c r="C258" s="348"/>
      <c r="D258" s="348"/>
      <c r="E258" s="348"/>
      <c r="F258" s="113" t="s">
        <v>561</v>
      </c>
      <c r="G258" s="415"/>
      <c r="H258" s="348"/>
      <c r="I258" s="348"/>
      <c r="J258" s="115">
        <v>1.2</v>
      </c>
      <c r="K258" s="115">
        <v>48.3</v>
      </c>
      <c r="L258" s="116">
        <v>5.08</v>
      </c>
      <c r="M258" s="116">
        <v>2015</v>
      </c>
      <c r="N258" s="16">
        <v>2023</v>
      </c>
      <c r="O258" s="16">
        <v>2025</v>
      </c>
      <c r="P258" s="114">
        <v>20</v>
      </c>
      <c r="Q258" s="113" t="s">
        <v>1542</v>
      </c>
      <c r="R258" s="17">
        <f t="shared" si="7"/>
        <v>2035</v>
      </c>
      <c r="S258" s="16" t="s">
        <v>63</v>
      </c>
      <c r="T258" s="16"/>
      <c r="U258" s="17">
        <f t="shared" si="8"/>
        <v>2035</v>
      </c>
      <c r="V258" s="348"/>
      <c r="W258" s="348"/>
      <c r="X258" s="348"/>
      <c r="Y258" s="348"/>
    </row>
    <row r="259" spans="1:25" s="2" customFormat="1" ht="30.2" customHeight="1" x14ac:dyDescent="0.2">
      <c r="A259" s="348"/>
      <c r="B259" s="348"/>
      <c r="C259" s="348"/>
      <c r="D259" s="348" t="s">
        <v>1607</v>
      </c>
      <c r="E259" s="348"/>
      <c r="F259" s="113" t="s">
        <v>561</v>
      </c>
      <c r="G259" s="415"/>
      <c r="H259" s="348"/>
      <c r="I259" s="348"/>
      <c r="J259" s="115">
        <v>3.7</v>
      </c>
      <c r="K259" s="115">
        <v>168.3</v>
      </c>
      <c r="L259" s="116">
        <v>7.11</v>
      </c>
      <c r="M259" s="116">
        <v>2015</v>
      </c>
      <c r="N259" s="16">
        <v>2023</v>
      </c>
      <c r="O259" s="16">
        <v>2025</v>
      </c>
      <c r="P259" s="114">
        <v>20</v>
      </c>
      <c r="Q259" s="113" t="s">
        <v>1542</v>
      </c>
      <c r="R259" s="17">
        <f t="shared" si="7"/>
        <v>2035</v>
      </c>
      <c r="S259" s="16" t="s">
        <v>63</v>
      </c>
      <c r="T259" s="16"/>
      <c r="U259" s="17">
        <f t="shared" si="8"/>
        <v>2035</v>
      </c>
      <c r="V259" s="348"/>
      <c r="W259" s="348"/>
      <c r="X259" s="348"/>
      <c r="Y259" s="348"/>
    </row>
    <row r="260" spans="1:25" s="2" customFormat="1" ht="30.2" customHeight="1" x14ac:dyDescent="0.2">
      <c r="A260" s="348"/>
      <c r="B260" s="348"/>
      <c r="C260" s="348"/>
      <c r="D260" s="348"/>
      <c r="E260" s="348"/>
      <c r="F260" s="113" t="s">
        <v>561</v>
      </c>
      <c r="G260" s="415"/>
      <c r="H260" s="348"/>
      <c r="I260" s="348"/>
      <c r="J260" s="115">
        <v>0.1</v>
      </c>
      <c r="K260" s="115">
        <v>114.3</v>
      </c>
      <c r="L260" s="116">
        <v>6.02</v>
      </c>
      <c r="M260" s="116">
        <v>2015</v>
      </c>
      <c r="N260" s="16">
        <v>2023</v>
      </c>
      <c r="O260" s="16">
        <v>2025</v>
      </c>
      <c r="P260" s="114">
        <v>20</v>
      </c>
      <c r="Q260" s="113" t="s">
        <v>1542</v>
      </c>
      <c r="R260" s="17">
        <f t="shared" si="7"/>
        <v>2035</v>
      </c>
      <c r="S260" s="16" t="s">
        <v>63</v>
      </c>
      <c r="T260" s="16"/>
      <c r="U260" s="17">
        <f t="shared" si="8"/>
        <v>2035</v>
      </c>
      <c r="V260" s="348"/>
      <c r="W260" s="348"/>
      <c r="X260" s="348"/>
      <c r="Y260" s="348"/>
    </row>
    <row r="261" spans="1:25" s="2" customFormat="1" ht="30.2" customHeight="1" x14ac:dyDescent="0.2">
      <c r="A261" s="348"/>
      <c r="B261" s="348"/>
      <c r="C261" s="348"/>
      <c r="D261" s="348"/>
      <c r="E261" s="348"/>
      <c r="F261" s="113" t="s">
        <v>561</v>
      </c>
      <c r="G261" s="415"/>
      <c r="H261" s="348"/>
      <c r="I261" s="348"/>
      <c r="J261" s="115">
        <v>2.2999999999999998</v>
      </c>
      <c r="K261" s="115">
        <v>88.9</v>
      </c>
      <c r="L261" s="116">
        <v>5.49</v>
      </c>
      <c r="M261" s="116">
        <v>2015</v>
      </c>
      <c r="N261" s="16">
        <v>2023</v>
      </c>
      <c r="O261" s="16">
        <v>2025</v>
      </c>
      <c r="P261" s="114">
        <v>20</v>
      </c>
      <c r="Q261" s="113" t="s">
        <v>1542</v>
      </c>
      <c r="R261" s="17">
        <f t="shared" si="7"/>
        <v>2035</v>
      </c>
      <c r="S261" s="16" t="s">
        <v>63</v>
      </c>
      <c r="T261" s="16"/>
      <c r="U261" s="17">
        <f t="shared" si="8"/>
        <v>2035</v>
      </c>
      <c r="V261" s="348"/>
      <c r="W261" s="348"/>
      <c r="X261" s="348"/>
      <c r="Y261" s="348"/>
    </row>
    <row r="262" spans="1:25" s="2" customFormat="1" ht="30.2" customHeight="1" x14ac:dyDescent="0.2">
      <c r="A262" s="348"/>
      <c r="B262" s="348"/>
      <c r="C262" s="348"/>
      <c r="D262" s="348"/>
      <c r="E262" s="348"/>
      <c r="F262" s="113" t="s">
        <v>561</v>
      </c>
      <c r="G262" s="415"/>
      <c r="H262" s="348"/>
      <c r="I262" s="348"/>
      <c r="J262" s="115">
        <v>1.2</v>
      </c>
      <c r="K262" s="115">
        <v>48.3</v>
      </c>
      <c r="L262" s="116">
        <v>5.08</v>
      </c>
      <c r="M262" s="116">
        <v>2015</v>
      </c>
      <c r="N262" s="16">
        <v>2023</v>
      </c>
      <c r="O262" s="16">
        <v>2025</v>
      </c>
      <c r="P262" s="114">
        <v>20</v>
      </c>
      <c r="Q262" s="113" t="s">
        <v>1542</v>
      </c>
      <c r="R262" s="17">
        <f t="shared" si="7"/>
        <v>2035</v>
      </c>
      <c r="S262" s="16" t="s">
        <v>63</v>
      </c>
      <c r="T262" s="16"/>
      <c r="U262" s="17">
        <f t="shared" si="8"/>
        <v>2035</v>
      </c>
      <c r="V262" s="348"/>
      <c r="W262" s="348"/>
      <c r="X262" s="348"/>
      <c r="Y262" s="348"/>
    </row>
    <row r="263" spans="1:25" s="2" customFormat="1" ht="30.2" customHeight="1" x14ac:dyDescent="0.2">
      <c r="A263" s="348"/>
      <c r="B263" s="348"/>
      <c r="C263" s="348"/>
      <c r="D263" s="348" t="s">
        <v>1608</v>
      </c>
      <c r="E263" s="348"/>
      <c r="F263" s="113" t="s">
        <v>561</v>
      </c>
      <c r="G263" s="415"/>
      <c r="H263" s="348"/>
      <c r="I263" s="348"/>
      <c r="J263" s="115">
        <v>3.7</v>
      </c>
      <c r="K263" s="115">
        <v>168.3</v>
      </c>
      <c r="L263" s="116">
        <v>7.11</v>
      </c>
      <c r="M263" s="116">
        <v>2015</v>
      </c>
      <c r="N263" s="16">
        <v>2023</v>
      </c>
      <c r="O263" s="16">
        <v>2025</v>
      </c>
      <c r="P263" s="114">
        <v>20</v>
      </c>
      <c r="Q263" s="113" t="s">
        <v>1542</v>
      </c>
      <c r="R263" s="17">
        <f t="shared" si="7"/>
        <v>2035</v>
      </c>
      <c r="S263" s="16" t="s">
        <v>63</v>
      </c>
      <c r="T263" s="16"/>
      <c r="U263" s="17">
        <f t="shared" si="8"/>
        <v>2035</v>
      </c>
      <c r="V263" s="348"/>
      <c r="W263" s="348"/>
      <c r="X263" s="348"/>
      <c r="Y263" s="348"/>
    </row>
    <row r="264" spans="1:25" s="2" customFormat="1" ht="30.2" customHeight="1" x14ac:dyDescent="0.2">
      <c r="A264" s="348"/>
      <c r="B264" s="348"/>
      <c r="C264" s="348"/>
      <c r="D264" s="348"/>
      <c r="E264" s="348"/>
      <c r="F264" s="113" t="s">
        <v>561</v>
      </c>
      <c r="G264" s="415"/>
      <c r="H264" s="348"/>
      <c r="I264" s="348"/>
      <c r="J264" s="115">
        <v>0.1</v>
      </c>
      <c r="K264" s="115">
        <v>114.3</v>
      </c>
      <c r="L264" s="116">
        <v>6.02</v>
      </c>
      <c r="M264" s="116">
        <v>2015</v>
      </c>
      <c r="N264" s="16">
        <v>2023</v>
      </c>
      <c r="O264" s="16">
        <v>2025</v>
      </c>
      <c r="P264" s="114">
        <v>20</v>
      </c>
      <c r="Q264" s="113" t="s">
        <v>1542</v>
      </c>
      <c r="R264" s="17">
        <f t="shared" si="7"/>
        <v>2035</v>
      </c>
      <c r="S264" s="16" t="s">
        <v>63</v>
      </c>
      <c r="T264" s="16"/>
      <c r="U264" s="17">
        <f t="shared" si="8"/>
        <v>2035</v>
      </c>
      <c r="V264" s="348"/>
      <c r="W264" s="348"/>
      <c r="X264" s="348"/>
      <c r="Y264" s="348"/>
    </row>
    <row r="265" spans="1:25" s="2" customFormat="1" ht="30.2" customHeight="1" x14ac:dyDescent="0.2">
      <c r="A265" s="348"/>
      <c r="B265" s="348"/>
      <c r="C265" s="348"/>
      <c r="D265" s="348"/>
      <c r="E265" s="348"/>
      <c r="F265" s="113" t="s">
        <v>561</v>
      </c>
      <c r="G265" s="415"/>
      <c r="H265" s="348"/>
      <c r="I265" s="348"/>
      <c r="J265" s="115">
        <v>2.2999999999999998</v>
      </c>
      <c r="K265" s="115">
        <v>88.9</v>
      </c>
      <c r="L265" s="116">
        <v>5.49</v>
      </c>
      <c r="M265" s="116">
        <v>2015</v>
      </c>
      <c r="N265" s="16">
        <v>2023</v>
      </c>
      <c r="O265" s="16">
        <v>2025</v>
      </c>
      <c r="P265" s="114">
        <v>20</v>
      </c>
      <c r="Q265" s="113" t="s">
        <v>1542</v>
      </c>
      <c r="R265" s="17">
        <f t="shared" si="7"/>
        <v>2035</v>
      </c>
      <c r="S265" s="16" t="s">
        <v>63</v>
      </c>
      <c r="T265" s="16"/>
      <c r="U265" s="17">
        <f t="shared" si="8"/>
        <v>2035</v>
      </c>
      <c r="V265" s="348"/>
      <c r="W265" s="348"/>
      <c r="X265" s="348"/>
      <c r="Y265" s="348"/>
    </row>
    <row r="266" spans="1:25" s="2" customFormat="1" ht="30.2" customHeight="1" x14ac:dyDescent="0.2">
      <c r="A266" s="348"/>
      <c r="B266" s="348"/>
      <c r="C266" s="348"/>
      <c r="D266" s="348"/>
      <c r="E266" s="348"/>
      <c r="F266" s="113" t="s">
        <v>561</v>
      </c>
      <c r="G266" s="415"/>
      <c r="H266" s="348"/>
      <c r="I266" s="348"/>
      <c r="J266" s="115">
        <v>1.2</v>
      </c>
      <c r="K266" s="115">
        <v>48.3</v>
      </c>
      <c r="L266" s="116">
        <v>5.08</v>
      </c>
      <c r="M266" s="116">
        <v>2015</v>
      </c>
      <c r="N266" s="16">
        <v>2023</v>
      </c>
      <c r="O266" s="16">
        <v>2025</v>
      </c>
      <c r="P266" s="114">
        <v>20</v>
      </c>
      <c r="Q266" s="113" t="s">
        <v>1542</v>
      </c>
      <c r="R266" s="17">
        <f t="shared" ref="R266:R329" si="9">IF(M266="","",M266+P266)</f>
        <v>2035</v>
      </c>
      <c r="S266" s="16" t="s">
        <v>63</v>
      </c>
      <c r="T266" s="16"/>
      <c r="U266" s="17">
        <f t="shared" si="8"/>
        <v>2035</v>
      </c>
      <c r="V266" s="348"/>
      <c r="W266" s="348"/>
      <c r="X266" s="348"/>
      <c r="Y266" s="348"/>
    </row>
    <row r="267" spans="1:25" s="2" customFormat="1" ht="30.2" customHeight="1" x14ac:dyDescent="0.2">
      <c r="A267" s="348"/>
      <c r="B267" s="348"/>
      <c r="C267" s="348"/>
      <c r="D267" s="348" t="s">
        <v>1609</v>
      </c>
      <c r="E267" s="348"/>
      <c r="F267" s="113" t="s">
        <v>561</v>
      </c>
      <c r="G267" s="415"/>
      <c r="H267" s="348"/>
      <c r="I267" s="348"/>
      <c r="J267" s="115">
        <v>3.7</v>
      </c>
      <c r="K267" s="115">
        <v>168.3</v>
      </c>
      <c r="L267" s="116">
        <v>7.11</v>
      </c>
      <c r="M267" s="116">
        <v>2015</v>
      </c>
      <c r="N267" s="16">
        <v>2023</v>
      </c>
      <c r="O267" s="16">
        <v>2025</v>
      </c>
      <c r="P267" s="114">
        <v>20</v>
      </c>
      <c r="Q267" s="113" t="s">
        <v>1542</v>
      </c>
      <c r="R267" s="17">
        <f t="shared" si="9"/>
        <v>2035</v>
      </c>
      <c r="S267" s="16" t="s">
        <v>63</v>
      </c>
      <c r="T267" s="16"/>
      <c r="U267" s="17">
        <f t="shared" si="8"/>
        <v>2035</v>
      </c>
      <c r="V267" s="348"/>
      <c r="W267" s="348"/>
      <c r="X267" s="348"/>
      <c r="Y267" s="348"/>
    </row>
    <row r="268" spans="1:25" s="2" customFormat="1" ht="30.2" customHeight="1" x14ac:dyDescent="0.2">
      <c r="A268" s="348"/>
      <c r="B268" s="348"/>
      <c r="C268" s="348"/>
      <c r="D268" s="348"/>
      <c r="E268" s="348"/>
      <c r="F268" s="113" t="s">
        <v>561</v>
      </c>
      <c r="G268" s="415"/>
      <c r="H268" s="348"/>
      <c r="I268" s="348"/>
      <c r="J268" s="115">
        <v>0.1</v>
      </c>
      <c r="K268" s="115">
        <v>114.3</v>
      </c>
      <c r="L268" s="116">
        <v>6.02</v>
      </c>
      <c r="M268" s="116">
        <v>2015</v>
      </c>
      <c r="N268" s="16">
        <v>2023</v>
      </c>
      <c r="O268" s="16">
        <v>2025</v>
      </c>
      <c r="P268" s="114">
        <v>20</v>
      </c>
      <c r="Q268" s="113" t="s">
        <v>1542</v>
      </c>
      <c r="R268" s="17">
        <f t="shared" si="9"/>
        <v>2035</v>
      </c>
      <c r="S268" s="16" t="s">
        <v>63</v>
      </c>
      <c r="T268" s="16"/>
      <c r="U268" s="17">
        <f t="shared" si="8"/>
        <v>2035</v>
      </c>
      <c r="V268" s="348"/>
      <c r="W268" s="348"/>
      <c r="X268" s="348"/>
      <c r="Y268" s="348"/>
    </row>
    <row r="269" spans="1:25" s="2" customFormat="1" ht="30.2" customHeight="1" x14ac:dyDescent="0.2">
      <c r="A269" s="348"/>
      <c r="B269" s="348"/>
      <c r="C269" s="348"/>
      <c r="D269" s="348"/>
      <c r="E269" s="348"/>
      <c r="F269" s="113" t="s">
        <v>561</v>
      </c>
      <c r="G269" s="415"/>
      <c r="H269" s="348"/>
      <c r="I269" s="348"/>
      <c r="J269" s="115">
        <v>2.2999999999999998</v>
      </c>
      <c r="K269" s="115">
        <v>88.9</v>
      </c>
      <c r="L269" s="116">
        <v>5.49</v>
      </c>
      <c r="M269" s="116">
        <v>2015</v>
      </c>
      <c r="N269" s="16">
        <v>2023</v>
      </c>
      <c r="O269" s="16">
        <v>2025</v>
      </c>
      <c r="P269" s="114">
        <v>20</v>
      </c>
      <c r="Q269" s="113" t="s">
        <v>1542</v>
      </c>
      <c r="R269" s="17">
        <f t="shared" si="9"/>
        <v>2035</v>
      </c>
      <c r="S269" s="16" t="s">
        <v>63</v>
      </c>
      <c r="T269" s="16"/>
      <c r="U269" s="17">
        <f t="shared" si="8"/>
        <v>2035</v>
      </c>
      <c r="V269" s="348"/>
      <c r="W269" s="348"/>
      <c r="X269" s="348"/>
      <c r="Y269" s="348"/>
    </row>
    <row r="270" spans="1:25" s="2" customFormat="1" ht="30.2" customHeight="1" x14ac:dyDescent="0.2">
      <c r="A270" s="348"/>
      <c r="B270" s="348"/>
      <c r="C270" s="348"/>
      <c r="D270" s="348"/>
      <c r="E270" s="348"/>
      <c r="F270" s="113" t="s">
        <v>561</v>
      </c>
      <c r="G270" s="415"/>
      <c r="H270" s="348"/>
      <c r="I270" s="348"/>
      <c r="J270" s="115">
        <v>1.2</v>
      </c>
      <c r="K270" s="115">
        <v>48.3</v>
      </c>
      <c r="L270" s="116">
        <v>5.08</v>
      </c>
      <c r="M270" s="116">
        <v>2015</v>
      </c>
      <c r="N270" s="16">
        <v>2023</v>
      </c>
      <c r="O270" s="16">
        <v>2025</v>
      </c>
      <c r="P270" s="114">
        <v>20</v>
      </c>
      <c r="Q270" s="113" t="s">
        <v>1542</v>
      </c>
      <c r="R270" s="17">
        <f t="shared" si="9"/>
        <v>2035</v>
      </c>
      <c r="S270" s="16" t="s">
        <v>63</v>
      </c>
      <c r="T270" s="16"/>
      <c r="U270" s="17">
        <f t="shared" si="8"/>
        <v>2035</v>
      </c>
      <c r="V270" s="348"/>
      <c r="W270" s="348"/>
      <c r="X270" s="348"/>
      <c r="Y270" s="348"/>
    </row>
    <row r="271" spans="1:25" s="2" customFormat="1" ht="30.2" customHeight="1" x14ac:dyDescent="0.2">
      <c r="A271" s="348"/>
      <c r="B271" s="348"/>
      <c r="C271" s="348"/>
      <c r="D271" s="348" t="s">
        <v>1610</v>
      </c>
      <c r="E271" s="348"/>
      <c r="F271" s="113" t="s">
        <v>561</v>
      </c>
      <c r="G271" s="415"/>
      <c r="H271" s="348"/>
      <c r="I271" s="348"/>
      <c r="J271" s="115">
        <v>3.7</v>
      </c>
      <c r="K271" s="115">
        <v>168.3</v>
      </c>
      <c r="L271" s="116">
        <v>7.11</v>
      </c>
      <c r="M271" s="116">
        <v>2015</v>
      </c>
      <c r="N271" s="16">
        <v>2023</v>
      </c>
      <c r="O271" s="16">
        <v>2025</v>
      </c>
      <c r="P271" s="114">
        <v>20</v>
      </c>
      <c r="Q271" s="113" t="s">
        <v>1542</v>
      </c>
      <c r="R271" s="17">
        <f t="shared" si="9"/>
        <v>2035</v>
      </c>
      <c r="S271" s="16" t="s">
        <v>63</v>
      </c>
      <c r="T271" s="16"/>
      <c r="U271" s="17">
        <f t="shared" si="8"/>
        <v>2035</v>
      </c>
      <c r="V271" s="348"/>
      <c r="W271" s="348"/>
      <c r="X271" s="348"/>
      <c r="Y271" s="348"/>
    </row>
    <row r="272" spans="1:25" s="2" customFormat="1" ht="30.2" customHeight="1" x14ac:dyDescent="0.2">
      <c r="A272" s="348"/>
      <c r="B272" s="348"/>
      <c r="C272" s="348"/>
      <c r="D272" s="348"/>
      <c r="E272" s="348"/>
      <c r="F272" s="113" t="s">
        <v>561</v>
      </c>
      <c r="G272" s="415"/>
      <c r="H272" s="348"/>
      <c r="I272" s="348"/>
      <c r="J272" s="115">
        <v>0.1</v>
      </c>
      <c r="K272" s="115">
        <v>114.3</v>
      </c>
      <c r="L272" s="116">
        <v>6.02</v>
      </c>
      <c r="M272" s="116">
        <v>2015</v>
      </c>
      <c r="N272" s="16">
        <v>2023</v>
      </c>
      <c r="O272" s="16">
        <v>2025</v>
      </c>
      <c r="P272" s="114">
        <v>20</v>
      </c>
      <c r="Q272" s="113" t="s">
        <v>1542</v>
      </c>
      <c r="R272" s="17">
        <f t="shared" si="9"/>
        <v>2035</v>
      </c>
      <c r="S272" s="16" t="s">
        <v>63</v>
      </c>
      <c r="T272" s="16"/>
      <c r="U272" s="17">
        <f t="shared" si="8"/>
        <v>2035</v>
      </c>
      <c r="V272" s="348"/>
      <c r="W272" s="348"/>
      <c r="X272" s="348"/>
      <c r="Y272" s="348"/>
    </row>
    <row r="273" spans="1:25" s="2" customFormat="1" ht="30.2" customHeight="1" x14ac:dyDescent="0.2">
      <c r="A273" s="348"/>
      <c r="B273" s="348"/>
      <c r="C273" s="348"/>
      <c r="D273" s="348"/>
      <c r="E273" s="348"/>
      <c r="F273" s="113" t="s">
        <v>561</v>
      </c>
      <c r="G273" s="415"/>
      <c r="H273" s="348"/>
      <c r="I273" s="348"/>
      <c r="J273" s="115">
        <v>2.2999999999999998</v>
      </c>
      <c r="K273" s="115">
        <v>88.9</v>
      </c>
      <c r="L273" s="116">
        <v>5.49</v>
      </c>
      <c r="M273" s="116">
        <v>2015</v>
      </c>
      <c r="N273" s="16">
        <v>2023</v>
      </c>
      <c r="O273" s="16">
        <v>2025</v>
      </c>
      <c r="P273" s="114">
        <v>20</v>
      </c>
      <c r="Q273" s="113" t="s">
        <v>1542</v>
      </c>
      <c r="R273" s="17">
        <f t="shared" si="9"/>
        <v>2035</v>
      </c>
      <c r="S273" s="16" t="s">
        <v>63</v>
      </c>
      <c r="T273" s="16"/>
      <c r="U273" s="17">
        <f t="shared" si="8"/>
        <v>2035</v>
      </c>
      <c r="V273" s="348"/>
      <c r="W273" s="348"/>
      <c r="X273" s="348"/>
      <c r="Y273" s="348"/>
    </row>
    <row r="274" spans="1:25" s="2" customFormat="1" ht="30.2" customHeight="1" x14ac:dyDescent="0.2">
      <c r="A274" s="348"/>
      <c r="B274" s="348"/>
      <c r="C274" s="348"/>
      <c r="D274" s="348"/>
      <c r="E274" s="348"/>
      <c r="F274" s="113" t="s">
        <v>561</v>
      </c>
      <c r="G274" s="415"/>
      <c r="H274" s="348"/>
      <c r="I274" s="348"/>
      <c r="J274" s="115">
        <v>1.2</v>
      </c>
      <c r="K274" s="115">
        <v>48.3</v>
      </c>
      <c r="L274" s="116">
        <v>5.08</v>
      </c>
      <c r="M274" s="116">
        <v>2015</v>
      </c>
      <c r="N274" s="16">
        <v>2023</v>
      </c>
      <c r="O274" s="16">
        <v>2025</v>
      </c>
      <c r="P274" s="114">
        <v>20</v>
      </c>
      <c r="Q274" s="113" t="s">
        <v>1542</v>
      </c>
      <c r="R274" s="17">
        <f t="shared" si="9"/>
        <v>2035</v>
      </c>
      <c r="S274" s="16" t="s">
        <v>63</v>
      </c>
      <c r="T274" s="16"/>
      <c r="U274" s="17">
        <f t="shared" si="8"/>
        <v>2035</v>
      </c>
      <c r="V274" s="348"/>
      <c r="W274" s="348"/>
      <c r="X274" s="348"/>
      <c r="Y274" s="348"/>
    </row>
    <row r="275" spans="1:25" s="2" customFormat="1" ht="30.2" customHeight="1" x14ac:dyDescent="0.2">
      <c r="A275" s="348">
        <v>12</v>
      </c>
      <c r="B275" s="348" t="s">
        <v>1611</v>
      </c>
      <c r="C275" s="348" t="s">
        <v>1612</v>
      </c>
      <c r="D275" s="348" t="s">
        <v>1613</v>
      </c>
      <c r="E275" s="348" t="s">
        <v>1594</v>
      </c>
      <c r="F275" s="113" t="s">
        <v>561</v>
      </c>
      <c r="G275" s="415" t="s">
        <v>350</v>
      </c>
      <c r="H275" s="415" t="s">
        <v>1614</v>
      </c>
      <c r="I275" s="415" t="s">
        <v>1615</v>
      </c>
      <c r="J275" s="115">
        <v>60.8</v>
      </c>
      <c r="K275" s="115">
        <v>48.3</v>
      </c>
      <c r="L275" s="116">
        <v>5.08</v>
      </c>
      <c r="M275" s="116">
        <v>2015</v>
      </c>
      <c r="N275" s="16">
        <v>2023</v>
      </c>
      <c r="O275" s="16">
        <v>2025</v>
      </c>
      <c r="P275" s="114">
        <v>20</v>
      </c>
      <c r="Q275" s="113" t="s">
        <v>1542</v>
      </c>
      <c r="R275" s="17">
        <f t="shared" si="9"/>
        <v>2035</v>
      </c>
      <c r="S275" s="16" t="s">
        <v>63</v>
      </c>
      <c r="T275" s="16"/>
      <c r="U275" s="17">
        <f t="shared" si="8"/>
        <v>2035</v>
      </c>
      <c r="V275" s="348">
        <v>5</v>
      </c>
      <c r="W275" s="348">
        <v>6</v>
      </c>
      <c r="X275" s="348">
        <v>11</v>
      </c>
      <c r="Y275" s="348" t="s">
        <v>7003</v>
      </c>
    </row>
    <row r="276" spans="1:25" s="2" customFormat="1" ht="30.2" customHeight="1" x14ac:dyDescent="0.2">
      <c r="A276" s="348"/>
      <c r="B276" s="348"/>
      <c r="C276" s="348"/>
      <c r="D276" s="348"/>
      <c r="E276" s="348"/>
      <c r="F276" s="113" t="s">
        <v>561</v>
      </c>
      <c r="G276" s="415"/>
      <c r="H276" s="415"/>
      <c r="I276" s="415"/>
      <c r="J276" s="115">
        <v>0.05</v>
      </c>
      <c r="K276" s="115">
        <v>33.4</v>
      </c>
      <c r="L276" s="116">
        <v>6.35</v>
      </c>
      <c r="M276" s="116">
        <v>2015</v>
      </c>
      <c r="N276" s="16">
        <v>2023</v>
      </c>
      <c r="O276" s="16">
        <v>2025</v>
      </c>
      <c r="P276" s="114">
        <v>20</v>
      </c>
      <c r="Q276" s="113" t="s">
        <v>1542</v>
      </c>
      <c r="R276" s="17">
        <f t="shared" si="9"/>
        <v>2035</v>
      </c>
      <c r="S276" s="16" t="s">
        <v>63</v>
      </c>
      <c r="T276" s="16"/>
      <c r="U276" s="17">
        <f t="shared" si="8"/>
        <v>2035</v>
      </c>
      <c r="V276" s="348"/>
      <c r="W276" s="348"/>
      <c r="X276" s="348"/>
      <c r="Y276" s="348"/>
    </row>
    <row r="277" spans="1:25" s="2" customFormat="1" ht="30.2" customHeight="1" x14ac:dyDescent="0.2">
      <c r="A277" s="348"/>
      <c r="B277" s="348"/>
      <c r="C277" s="348"/>
      <c r="D277" s="348"/>
      <c r="E277" s="348"/>
      <c r="F277" s="113" t="s">
        <v>561</v>
      </c>
      <c r="G277" s="415"/>
      <c r="H277" s="415"/>
      <c r="I277" s="415"/>
      <c r="J277" s="115">
        <v>0.08</v>
      </c>
      <c r="K277" s="115">
        <v>26.7</v>
      </c>
      <c r="L277" s="116">
        <v>5.56</v>
      </c>
      <c r="M277" s="116">
        <v>2015</v>
      </c>
      <c r="N277" s="16">
        <v>2023</v>
      </c>
      <c r="O277" s="16">
        <v>2025</v>
      </c>
      <c r="P277" s="114">
        <v>20</v>
      </c>
      <c r="Q277" s="113" t="s">
        <v>1542</v>
      </c>
      <c r="R277" s="17">
        <f t="shared" si="9"/>
        <v>2035</v>
      </c>
      <c r="S277" s="16" t="s">
        <v>63</v>
      </c>
      <c r="T277" s="16"/>
      <c r="U277" s="17">
        <f t="shared" si="8"/>
        <v>2035</v>
      </c>
      <c r="V277" s="348"/>
      <c r="W277" s="348"/>
      <c r="X277" s="348"/>
      <c r="Y277" s="348"/>
    </row>
    <row r="278" spans="1:25" s="2" customFormat="1" ht="30.2" customHeight="1" x14ac:dyDescent="0.2">
      <c r="A278" s="348"/>
      <c r="B278" s="348"/>
      <c r="C278" s="348"/>
      <c r="D278" s="348" t="s">
        <v>1616</v>
      </c>
      <c r="E278" s="348"/>
      <c r="F278" s="113" t="s">
        <v>561</v>
      </c>
      <c r="G278" s="415"/>
      <c r="H278" s="415"/>
      <c r="I278" s="415"/>
      <c r="J278" s="115">
        <v>29.1</v>
      </c>
      <c r="K278" s="115">
        <v>48.3</v>
      </c>
      <c r="L278" s="116">
        <v>5.08</v>
      </c>
      <c r="M278" s="116">
        <v>2015</v>
      </c>
      <c r="N278" s="16">
        <v>2023</v>
      </c>
      <c r="O278" s="16">
        <v>2025</v>
      </c>
      <c r="P278" s="114">
        <v>20</v>
      </c>
      <c r="Q278" s="113" t="s">
        <v>1542</v>
      </c>
      <c r="R278" s="17">
        <f t="shared" si="9"/>
        <v>2035</v>
      </c>
      <c r="S278" s="16" t="s">
        <v>63</v>
      </c>
      <c r="T278" s="16"/>
      <c r="U278" s="17">
        <f t="shared" si="8"/>
        <v>2035</v>
      </c>
      <c r="V278" s="348"/>
      <c r="W278" s="348"/>
      <c r="X278" s="348"/>
      <c r="Y278" s="348"/>
    </row>
    <row r="279" spans="1:25" s="2" customFormat="1" ht="30.2" customHeight="1" x14ac:dyDescent="0.2">
      <c r="A279" s="348"/>
      <c r="B279" s="348"/>
      <c r="C279" s="348"/>
      <c r="D279" s="348"/>
      <c r="E279" s="348"/>
      <c r="F279" s="113" t="s">
        <v>561</v>
      </c>
      <c r="G279" s="415"/>
      <c r="H279" s="415"/>
      <c r="I279" s="415"/>
      <c r="J279" s="115">
        <v>0.08</v>
      </c>
      <c r="K279" s="115">
        <v>26.7</v>
      </c>
      <c r="L279" s="116">
        <v>5.56</v>
      </c>
      <c r="M279" s="116">
        <v>2015</v>
      </c>
      <c r="N279" s="16">
        <v>2023</v>
      </c>
      <c r="O279" s="16">
        <v>2025</v>
      </c>
      <c r="P279" s="114">
        <v>20</v>
      </c>
      <c r="Q279" s="113" t="s">
        <v>1542</v>
      </c>
      <c r="R279" s="17">
        <f t="shared" si="9"/>
        <v>2035</v>
      </c>
      <c r="S279" s="16" t="s">
        <v>63</v>
      </c>
      <c r="T279" s="16"/>
      <c r="U279" s="17">
        <f t="shared" si="8"/>
        <v>2035</v>
      </c>
      <c r="V279" s="348"/>
      <c r="W279" s="348"/>
      <c r="X279" s="348"/>
      <c r="Y279" s="348"/>
    </row>
    <row r="280" spans="1:25" s="2" customFormat="1" ht="30.2" customHeight="1" x14ac:dyDescent="0.2">
      <c r="A280" s="348">
        <v>13</v>
      </c>
      <c r="B280" s="348" t="s">
        <v>1617</v>
      </c>
      <c r="C280" s="348" t="s">
        <v>1618</v>
      </c>
      <c r="D280" s="114" t="s">
        <v>1619</v>
      </c>
      <c r="E280" s="348" t="s">
        <v>118</v>
      </c>
      <c r="F280" s="113" t="s">
        <v>88</v>
      </c>
      <c r="G280" s="348">
        <v>1.5</v>
      </c>
      <c r="H280" s="348">
        <v>0.47</v>
      </c>
      <c r="I280" s="348">
        <v>15</v>
      </c>
      <c r="J280" s="115">
        <v>54.7</v>
      </c>
      <c r="K280" s="115">
        <v>88.9</v>
      </c>
      <c r="L280" s="116">
        <v>5.49</v>
      </c>
      <c r="M280" s="116">
        <v>2015</v>
      </c>
      <c r="N280" s="16">
        <v>2024</v>
      </c>
      <c r="O280" s="16">
        <v>2025</v>
      </c>
      <c r="P280" s="114">
        <v>20</v>
      </c>
      <c r="Q280" s="415" t="s">
        <v>1542</v>
      </c>
      <c r="R280" s="17">
        <f t="shared" si="9"/>
        <v>2035</v>
      </c>
      <c r="S280" s="16" t="s">
        <v>63</v>
      </c>
      <c r="T280" s="16"/>
      <c r="U280" s="17">
        <f t="shared" si="8"/>
        <v>2035</v>
      </c>
      <c r="V280" s="348">
        <v>61</v>
      </c>
      <c r="W280" s="348">
        <v>97</v>
      </c>
      <c r="X280" s="348">
        <v>158</v>
      </c>
      <c r="Y280" s="348" t="s">
        <v>7003</v>
      </c>
    </row>
    <row r="281" spans="1:25" s="2" customFormat="1" ht="30.2" customHeight="1" x14ac:dyDescent="0.2">
      <c r="A281" s="348"/>
      <c r="B281" s="348"/>
      <c r="C281" s="348"/>
      <c r="D281" s="114" t="s">
        <v>1620</v>
      </c>
      <c r="E281" s="348"/>
      <c r="F281" s="113" t="s">
        <v>88</v>
      </c>
      <c r="G281" s="348"/>
      <c r="H281" s="348"/>
      <c r="I281" s="348"/>
      <c r="J281" s="115">
        <v>12.1</v>
      </c>
      <c r="K281" s="115">
        <v>88.9</v>
      </c>
      <c r="L281" s="116">
        <v>5.49</v>
      </c>
      <c r="M281" s="116">
        <v>2015</v>
      </c>
      <c r="N281" s="16">
        <v>2024</v>
      </c>
      <c r="O281" s="16">
        <v>2025</v>
      </c>
      <c r="P281" s="114">
        <v>20</v>
      </c>
      <c r="Q281" s="415"/>
      <c r="R281" s="17">
        <f t="shared" si="9"/>
        <v>2035</v>
      </c>
      <c r="S281" s="16" t="s">
        <v>63</v>
      </c>
      <c r="T281" s="16"/>
      <c r="U281" s="17">
        <f t="shared" si="8"/>
        <v>2035</v>
      </c>
      <c r="V281" s="348"/>
      <c r="W281" s="348"/>
      <c r="X281" s="348"/>
      <c r="Y281" s="348"/>
    </row>
    <row r="282" spans="1:25" s="2" customFormat="1" ht="30.2" customHeight="1" x14ac:dyDescent="0.2">
      <c r="A282" s="348"/>
      <c r="B282" s="348"/>
      <c r="C282" s="348"/>
      <c r="D282" s="114" t="s">
        <v>1621</v>
      </c>
      <c r="E282" s="348"/>
      <c r="F282" s="113" t="s">
        <v>88</v>
      </c>
      <c r="G282" s="348"/>
      <c r="H282" s="348"/>
      <c r="I282" s="348"/>
      <c r="J282" s="115">
        <v>0.4</v>
      </c>
      <c r="K282" s="115">
        <v>48.3</v>
      </c>
      <c r="L282" s="116">
        <v>5.08</v>
      </c>
      <c r="M282" s="116">
        <v>2015</v>
      </c>
      <c r="N282" s="16">
        <v>2024</v>
      </c>
      <c r="O282" s="16">
        <v>2025</v>
      </c>
      <c r="P282" s="114">
        <v>20</v>
      </c>
      <c r="Q282" s="415"/>
      <c r="R282" s="17">
        <f t="shared" si="9"/>
        <v>2035</v>
      </c>
      <c r="S282" s="16" t="s">
        <v>63</v>
      </c>
      <c r="T282" s="16"/>
      <c r="U282" s="17">
        <f t="shared" si="8"/>
        <v>2035</v>
      </c>
      <c r="V282" s="348"/>
      <c r="W282" s="348"/>
      <c r="X282" s="348"/>
      <c r="Y282" s="348"/>
    </row>
    <row r="283" spans="1:25" s="2" customFormat="1" ht="30.2" customHeight="1" x14ac:dyDescent="0.2">
      <c r="A283" s="348"/>
      <c r="B283" s="348"/>
      <c r="C283" s="348"/>
      <c r="D283" s="114" t="s">
        <v>1622</v>
      </c>
      <c r="E283" s="348"/>
      <c r="F283" s="113" t="s">
        <v>88</v>
      </c>
      <c r="G283" s="348"/>
      <c r="H283" s="348"/>
      <c r="I283" s="348"/>
      <c r="J283" s="115">
        <v>0.7</v>
      </c>
      <c r="K283" s="115">
        <v>26.7</v>
      </c>
      <c r="L283" s="116">
        <v>3.91</v>
      </c>
      <c r="M283" s="116">
        <v>2015</v>
      </c>
      <c r="N283" s="16">
        <v>2024</v>
      </c>
      <c r="O283" s="16">
        <v>2025</v>
      </c>
      <c r="P283" s="114">
        <v>20</v>
      </c>
      <c r="Q283" s="415"/>
      <c r="R283" s="17">
        <f t="shared" si="9"/>
        <v>2035</v>
      </c>
      <c r="S283" s="16" t="s">
        <v>63</v>
      </c>
      <c r="T283" s="16"/>
      <c r="U283" s="17">
        <f t="shared" si="8"/>
        <v>2035</v>
      </c>
      <c r="V283" s="348"/>
      <c r="W283" s="348"/>
      <c r="X283" s="348"/>
      <c r="Y283" s="348"/>
    </row>
    <row r="284" spans="1:25" s="2" customFormat="1" ht="30.2" customHeight="1" x14ac:dyDescent="0.2">
      <c r="A284" s="348"/>
      <c r="B284" s="348"/>
      <c r="C284" s="348"/>
      <c r="D284" s="114" t="s">
        <v>1623</v>
      </c>
      <c r="E284" s="348"/>
      <c r="F284" s="113" t="s">
        <v>88</v>
      </c>
      <c r="G284" s="348"/>
      <c r="H284" s="348"/>
      <c r="I284" s="348"/>
      <c r="J284" s="115">
        <v>0.8</v>
      </c>
      <c r="K284" s="115">
        <v>33.4</v>
      </c>
      <c r="L284" s="116">
        <v>4.55</v>
      </c>
      <c r="M284" s="116">
        <v>2015</v>
      </c>
      <c r="N284" s="16">
        <v>2024</v>
      </c>
      <c r="O284" s="16">
        <v>2025</v>
      </c>
      <c r="P284" s="114">
        <v>20</v>
      </c>
      <c r="Q284" s="415"/>
      <c r="R284" s="17">
        <f t="shared" si="9"/>
        <v>2035</v>
      </c>
      <c r="S284" s="16" t="s">
        <v>63</v>
      </c>
      <c r="T284" s="16"/>
      <c r="U284" s="17">
        <f t="shared" ref="U284:U347" si="10">IFERROR(IF(S284="",R284,S284+T284),R284)</f>
        <v>2035</v>
      </c>
      <c r="V284" s="348"/>
      <c r="W284" s="348"/>
      <c r="X284" s="348"/>
      <c r="Y284" s="348"/>
    </row>
    <row r="285" spans="1:25" s="2" customFormat="1" ht="30.2" customHeight="1" x14ac:dyDescent="0.2">
      <c r="A285" s="348"/>
      <c r="B285" s="348"/>
      <c r="C285" s="348"/>
      <c r="D285" s="114" t="s">
        <v>1624</v>
      </c>
      <c r="E285" s="348"/>
      <c r="F285" s="113" t="s">
        <v>88</v>
      </c>
      <c r="G285" s="348"/>
      <c r="H285" s="348"/>
      <c r="I285" s="348"/>
      <c r="J285" s="115">
        <v>4.8</v>
      </c>
      <c r="K285" s="115">
        <v>88.9</v>
      </c>
      <c r="L285" s="116">
        <v>5.49</v>
      </c>
      <c r="M285" s="116">
        <v>2015</v>
      </c>
      <c r="N285" s="16">
        <v>2024</v>
      </c>
      <c r="O285" s="16">
        <v>2025</v>
      </c>
      <c r="P285" s="114">
        <v>20</v>
      </c>
      <c r="Q285" s="415"/>
      <c r="R285" s="17">
        <f t="shared" si="9"/>
        <v>2035</v>
      </c>
      <c r="S285" s="16" t="s">
        <v>63</v>
      </c>
      <c r="T285" s="16"/>
      <c r="U285" s="17">
        <f t="shared" si="10"/>
        <v>2035</v>
      </c>
      <c r="V285" s="348"/>
      <c r="W285" s="348"/>
      <c r="X285" s="348"/>
      <c r="Y285" s="348"/>
    </row>
    <row r="286" spans="1:25" s="2" customFormat="1" ht="30.2" customHeight="1" x14ac:dyDescent="0.2">
      <c r="A286" s="348"/>
      <c r="B286" s="348"/>
      <c r="C286" s="348"/>
      <c r="D286" s="114" t="s">
        <v>1625</v>
      </c>
      <c r="E286" s="348"/>
      <c r="F286" s="113" t="s">
        <v>88</v>
      </c>
      <c r="G286" s="348"/>
      <c r="H286" s="348"/>
      <c r="I286" s="348"/>
      <c r="J286" s="115">
        <v>0.4</v>
      </c>
      <c r="K286" s="115">
        <v>48.3</v>
      </c>
      <c r="L286" s="116">
        <v>5.08</v>
      </c>
      <c r="M286" s="116">
        <v>2015</v>
      </c>
      <c r="N286" s="16">
        <v>2024</v>
      </c>
      <c r="O286" s="16">
        <v>2025</v>
      </c>
      <c r="P286" s="114">
        <v>20</v>
      </c>
      <c r="Q286" s="415"/>
      <c r="R286" s="17">
        <f t="shared" si="9"/>
        <v>2035</v>
      </c>
      <c r="S286" s="16" t="s">
        <v>63</v>
      </c>
      <c r="T286" s="16"/>
      <c r="U286" s="17">
        <f t="shared" si="10"/>
        <v>2035</v>
      </c>
      <c r="V286" s="348"/>
      <c r="W286" s="348"/>
      <c r="X286" s="348"/>
      <c r="Y286" s="348"/>
    </row>
    <row r="287" spans="1:25" s="2" customFormat="1" ht="30.2" customHeight="1" x14ac:dyDescent="0.2">
      <c r="A287" s="348"/>
      <c r="B287" s="348"/>
      <c r="C287" s="348"/>
      <c r="D287" s="114" t="s">
        <v>1626</v>
      </c>
      <c r="E287" s="348"/>
      <c r="F287" s="113" t="s">
        <v>88</v>
      </c>
      <c r="G287" s="348"/>
      <c r="H287" s="348"/>
      <c r="I287" s="348"/>
      <c r="J287" s="115">
        <v>0.7</v>
      </c>
      <c r="K287" s="115">
        <v>26.7</v>
      </c>
      <c r="L287" s="116">
        <v>3.91</v>
      </c>
      <c r="M287" s="116">
        <v>2015</v>
      </c>
      <c r="N287" s="16">
        <v>2024</v>
      </c>
      <c r="O287" s="16">
        <v>2025</v>
      </c>
      <c r="P287" s="114">
        <v>20</v>
      </c>
      <c r="Q287" s="415"/>
      <c r="R287" s="17">
        <f t="shared" si="9"/>
        <v>2035</v>
      </c>
      <c r="S287" s="16" t="s">
        <v>63</v>
      </c>
      <c r="T287" s="16"/>
      <c r="U287" s="17">
        <f t="shared" si="10"/>
        <v>2035</v>
      </c>
      <c r="V287" s="348"/>
      <c r="W287" s="348"/>
      <c r="X287" s="348"/>
      <c r="Y287" s="348"/>
    </row>
    <row r="288" spans="1:25" s="2" customFormat="1" ht="30.2" customHeight="1" x14ac:dyDescent="0.2">
      <c r="A288" s="348"/>
      <c r="B288" s="348"/>
      <c r="C288" s="348"/>
      <c r="D288" s="114" t="s">
        <v>1627</v>
      </c>
      <c r="E288" s="348"/>
      <c r="F288" s="113" t="s">
        <v>88</v>
      </c>
      <c r="G288" s="348"/>
      <c r="H288" s="348"/>
      <c r="I288" s="348"/>
      <c r="J288" s="115">
        <v>0.8</v>
      </c>
      <c r="K288" s="115">
        <v>33.4</v>
      </c>
      <c r="L288" s="116">
        <v>4.55</v>
      </c>
      <c r="M288" s="116">
        <v>2015</v>
      </c>
      <c r="N288" s="16">
        <v>2024</v>
      </c>
      <c r="O288" s="16">
        <v>2025</v>
      </c>
      <c r="P288" s="114">
        <v>20</v>
      </c>
      <c r="Q288" s="415"/>
      <c r="R288" s="17">
        <f t="shared" si="9"/>
        <v>2035</v>
      </c>
      <c r="S288" s="16" t="s">
        <v>63</v>
      </c>
      <c r="T288" s="16"/>
      <c r="U288" s="17">
        <f t="shared" si="10"/>
        <v>2035</v>
      </c>
      <c r="V288" s="348"/>
      <c r="W288" s="348"/>
      <c r="X288" s="348"/>
      <c r="Y288" s="348"/>
    </row>
    <row r="289" spans="1:25" s="2" customFormat="1" ht="30.2" customHeight="1" x14ac:dyDescent="0.2">
      <c r="A289" s="348"/>
      <c r="B289" s="348"/>
      <c r="C289" s="348"/>
      <c r="D289" s="348" t="s">
        <v>1628</v>
      </c>
      <c r="E289" s="348"/>
      <c r="F289" s="113" t="s">
        <v>88</v>
      </c>
      <c r="G289" s="348"/>
      <c r="H289" s="348"/>
      <c r="I289" s="348"/>
      <c r="J289" s="115">
        <v>1.7</v>
      </c>
      <c r="K289" s="115">
        <v>88.9</v>
      </c>
      <c r="L289" s="116">
        <v>5.49</v>
      </c>
      <c r="M289" s="116">
        <v>2015</v>
      </c>
      <c r="N289" s="16">
        <v>2024</v>
      </c>
      <c r="O289" s="16">
        <v>2025</v>
      </c>
      <c r="P289" s="114">
        <v>20</v>
      </c>
      <c r="Q289" s="415"/>
      <c r="R289" s="17">
        <f t="shared" si="9"/>
        <v>2035</v>
      </c>
      <c r="S289" s="16" t="s">
        <v>63</v>
      </c>
      <c r="T289" s="16"/>
      <c r="U289" s="17">
        <f t="shared" si="10"/>
        <v>2035</v>
      </c>
      <c r="V289" s="348"/>
      <c r="W289" s="348"/>
      <c r="X289" s="348"/>
      <c r="Y289" s="348"/>
    </row>
    <row r="290" spans="1:25" s="2" customFormat="1" ht="30.2" customHeight="1" x14ac:dyDescent="0.2">
      <c r="A290" s="348"/>
      <c r="B290" s="348"/>
      <c r="C290" s="348"/>
      <c r="D290" s="348"/>
      <c r="E290" s="348"/>
      <c r="F290" s="113" t="s">
        <v>88</v>
      </c>
      <c r="G290" s="348"/>
      <c r="H290" s="348"/>
      <c r="I290" s="348"/>
      <c r="J290" s="115">
        <v>3.4</v>
      </c>
      <c r="K290" s="115">
        <v>48.3</v>
      </c>
      <c r="L290" s="116">
        <v>5.08</v>
      </c>
      <c r="M290" s="116">
        <v>2015</v>
      </c>
      <c r="N290" s="16">
        <v>2024</v>
      </c>
      <c r="O290" s="16">
        <v>2025</v>
      </c>
      <c r="P290" s="114">
        <v>20</v>
      </c>
      <c r="Q290" s="415"/>
      <c r="R290" s="17">
        <f t="shared" si="9"/>
        <v>2035</v>
      </c>
      <c r="S290" s="16" t="s">
        <v>63</v>
      </c>
      <c r="T290" s="16"/>
      <c r="U290" s="17">
        <f t="shared" si="10"/>
        <v>2035</v>
      </c>
      <c r="V290" s="348"/>
      <c r="W290" s="348"/>
      <c r="X290" s="348"/>
      <c r="Y290" s="348"/>
    </row>
    <row r="291" spans="1:25" s="2" customFormat="1" ht="30.2" customHeight="1" x14ac:dyDescent="0.2">
      <c r="A291" s="348"/>
      <c r="B291" s="348"/>
      <c r="C291" s="348"/>
      <c r="D291" s="348" t="s">
        <v>1629</v>
      </c>
      <c r="E291" s="348"/>
      <c r="F291" s="113" t="s">
        <v>88</v>
      </c>
      <c r="G291" s="348"/>
      <c r="H291" s="348"/>
      <c r="I291" s="348"/>
      <c r="J291" s="115">
        <v>1.7</v>
      </c>
      <c r="K291" s="115">
        <v>88.9</v>
      </c>
      <c r="L291" s="116">
        <v>5.49</v>
      </c>
      <c r="M291" s="116">
        <v>2015</v>
      </c>
      <c r="N291" s="16">
        <v>2024</v>
      </c>
      <c r="O291" s="16">
        <v>2025</v>
      </c>
      <c r="P291" s="114">
        <v>20</v>
      </c>
      <c r="Q291" s="415"/>
      <c r="R291" s="17">
        <f t="shared" si="9"/>
        <v>2035</v>
      </c>
      <c r="S291" s="16" t="s">
        <v>63</v>
      </c>
      <c r="T291" s="16"/>
      <c r="U291" s="17">
        <f t="shared" si="10"/>
        <v>2035</v>
      </c>
      <c r="V291" s="348"/>
      <c r="W291" s="348"/>
      <c r="X291" s="348"/>
      <c r="Y291" s="348"/>
    </row>
    <row r="292" spans="1:25" s="2" customFormat="1" ht="30.2" customHeight="1" x14ac:dyDescent="0.2">
      <c r="A292" s="348"/>
      <c r="B292" s="348"/>
      <c r="C292" s="348"/>
      <c r="D292" s="348"/>
      <c r="E292" s="348"/>
      <c r="F292" s="113" t="s">
        <v>88</v>
      </c>
      <c r="G292" s="348"/>
      <c r="H292" s="348"/>
      <c r="I292" s="348"/>
      <c r="J292" s="115">
        <v>3.4</v>
      </c>
      <c r="K292" s="115">
        <v>48.3</v>
      </c>
      <c r="L292" s="116">
        <v>5.08</v>
      </c>
      <c r="M292" s="116">
        <v>2015</v>
      </c>
      <c r="N292" s="16">
        <v>2024</v>
      </c>
      <c r="O292" s="16">
        <v>2025</v>
      </c>
      <c r="P292" s="114">
        <v>20</v>
      </c>
      <c r="Q292" s="415"/>
      <c r="R292" s="17">
        <f t="shared" si="9"/>
        <v>2035</v>
      </c>
      <c r="S292" s="16" t="s">
        <v>63</v>
      </c>
      <c r="T292" s="16"/>
      <c r="U292" s="17">
        <f t="shared" si="10"/>
        <v>2035</v>
      </c>
      <c r="V292" s="348"/>
      <c r="W292" s="348"/>
      <c r="X292" s="348"/>
      <c r="Y292" s="348"/>
    </row>
    <row r="293" spans="1:25" s="2" customFormat="1" ht="30.2" customHeight="1" x14ac:dyDescent="0.2">
      <c r="A293" s="348"/>
      <c r="B293" s="348"/>
      <c r="C293" s="348"/>
      <c r="D293" s="348" t="s">
        <v>1630</v>
      </c>
      <c r="E293" s="348"/>
      <c r="F293" s="113" t="s">
        <v>88</v>
      </c>
      <c r="G293" s="348"/>
      <c r="H293" s="348"/>
      <c r="I293" s="348"/>
      <c r="J293" s="115">
        <v>1.8</v>
      </c>
      <c r="K293" s="115">
        <v>88.9</v>
      </c>
      <c r="L293" s="116">
        <v>5.49</v>
      </c>
      <c r="M293" s="116">
        <v>2015</v>
      </c>
      <c r="N293" s="16">
        <v>2024</v>
      </c>
      <c r="O293" s="16">
        <v>2025</v>
      </c>
      <c r="P293" s="114">
        <v>20</v>
      </c>
      <c r="Q293" s="415"/>
      <c r="R293" s="17">
        <f t="shared" si="9"/>
        <v>2035</v>
      </c>
      <c r="S293" s="16" t="s">
        <v>63</v>
      </c>
      <c r="T293" s="16"/>
      <c r="U293" s="17">
        <f t="shared" si="10"/>
        <v>2035</v>
      </c>
      <c r="V293" s="348"/>
      <c r="W293" s="348"/>
      <c r="X293" s="348"/>
      <c r="Y293" s="348"/>
    </row>
    <row r="294" spans="1:25" s="2" customFormat="1" ht="30.2" customHeight="1" x14ac:dyDescent="0.2">
      <c r="A294" s="348"/>
      <c r="B294" s="348"/>
      <c r="C294" s="348"/>
      <c r="D294" s="348"/>
      <c r="E294" s="348"/>
      <c r="F294" s="113" t="s">
        <v>88</v>
      </c>
      <c r="G294" s="348"/>
      <c r="H294" s="348"/>
      <c r="I294" s="348"/>
      <c r="J294" s="115">
        <v>0.1</v>
      </c>
      <c r="K294" s="115">
        <v>48.3</v>
      </c>
      <c r="L294" s="116">
        <v>5.08</v>
      </c>
      <c r="M294" s="116">
        <v>2015</v>
      </c>
      <c r="N294" s="16">
        <v>2024</v>
      </c>
      <c r="O294" s="16">
        <v>2025</v>
      </c>
      <c r="P294" s="114">
        <v>20</v>
      </c>
      <c r="Q294" s="415"/>
      <c r="R294" s="17">
        <f t="shared" si="9"/>
        <v>2035</v>
      </c>
      <c r="S294" s="16" t="s">
        <v>63</v>
      </c>
      <c r="T294" s="16"/>
      <c r="U294" s="17">
        <f t="shared" si="10"/>
        <v>2035</v>
      </c>
      <c r="V294" s="348"/>
      <c r="W294" s="348"/>
      <c r="X294" s="348"/>
      <c r="Y294" s="348"/>
    </row>
    <row r="295" spans="1:25" s="2" customFormat="1" ht="30.2" customHeight="1" x14ac:dyDescent="0.2">
      <c r="A295" s="348"/>
      <c r="B295" s="348"/>
      <c r="C295" s="348"/>
      <c r="D295" s="348" t="s">
        <v>1631</v>
      </c>
      <c r="E295" s="348"/>
      <c r="F295" s="113" t="s">
        <v>88</v>
      </c>
      <c r="G295" s="348"/>
      <c r="H295" s="348"/>
      <c r="I295" s="348"/>
      <c r="J295" s="115">
        <v>1.8</v>
      </c>
      <c r="K295" s="115">
        <v>88.9</v>
      </c>
      <c r="L295" s="116">
        <v>5.49</v>
      </c>
      <c r="M295" s="116">
        <v>2015</v>
      </c>
      <c r="N295" s="16">
        <v>2024</v>
      </c>
      <c r="O295" s="16">
        <v>2025</v>
      </c>
      <c r="P295" s="114">
        <v>20</v>
      </c>
      <c r="Q295" s="415"/>
      <c r="R295" s="17">
        <f t="shared" si="9"/>
        <v>2035</v>
      </c>
      <c r="S295" s="16" t="s">
        <v>63</v>
      </c>
      <c r="T295" s="16"/>
      <c r="U295" s="17">
        <f t="shared" si="10"/>
        <v>2035</v>
      </c>
      <c r="V295" s="348"/>
      <c r="W295" s="348"/>
      <c r="X295" s="348"/>
      <c r="Y295" s="348"/>
    </row>
    <row r="296" spans="1:25" s="2" customFormat="1" ht="30.2" customHeight="1" x14ac:dyDescent="0.2">
      <c r="A296" s="348"/>
      <c r="B296" s="348"/>
      <c r="C296" s="348"/>
      <c r="D296" s="348"/>
      <c r="E296" s="348"/>
      <c r="F296" s="113" t="s">
        <v>88</v>
      </c>
      <c r="G296" s="348"/>
      <c r="H296" s="348"/>
      <c r="I296" s="348"/>
      <c r="J296" s="115">
        <v>0.1</v>
      </c>
      <c r="K296" s="115">
        <v>48.3</v>
      </c>
      <c r="L296" s="116">
        <v>5.08</v>
      </c>
      <c r="M296" s="116">
        <v>2015</v>
      </c>
      <c r="N296" s="16">
        <v>2024</v>
      </c>
      <c r="O296" s="16">
        <v>2025</v>
      </c>
      <c r="P296" s="114">
        <v>20</v>
      </c>
      <c r="Q296" s="415"/>
      <c r="R296" s="17">
        <f t="shared" si="9"/>
        <v>2035</v>
      </c>
      <c r="S296" s="16" t="s">
        <v>63</v>
      </c>
      <c r="T296" s="16"/>
      <c r="U296" s="17">
        <f t="shared" si="10"/>
        <v>2035</v>
      </c>
      <c r="V296" s="348"/>
      <c r="W296" s="348"/>
      <c r="X296" s="348"/>
      <c r="Y296" s="348"/>
    </row>
    <row r="297" spans="1:25" s="2" customFormat="1" ht="30.2" customHeight="1" x14ac:dyDescent="0.2">
      <c r="A297" s="348">
        <v>14</v>
      </c>
      <c r="B297" s="348" t="s">
        <v>1632</v>
      </c>
      <c r="C297" s="348" t="s">
        <v>1633</v>
      </c>
      <c r="D297" s="348" t="s">
        <v>1634</v>
      </c>
      <c r="E297" s="348" t="s">
        <v>118</v>
      </c>
      <c r="F297" s="113" t="s">
        <v>88</v>
      </c>
      <c r="G297" s="348">
        <v>1.5</v>
      </c>
      <c r="H297" s="348">
        <v>0.05</v>
      </c>
      <c r="I297" s="348">
        <v>15</v>
      </c>
      <c r="J297" s="115">
        <v>0.4</v>
      </c>
      <c r="K297" s="115">
        <v>88.9</v>
      </c>
      <c r="L297" s="116">
        <v>5.49</v>
      </c>
      <c r="M297" s="116">
        <v>2015</v>
      </c>
      <c r="N297" s="16">
        <v>2021</v>
      </c>
      <c r="O297" s="16">
        <v>2025</v>
      </c>
      <c r="P297" s="114">
        <v>20</v>
      </c>
      <c r="Q297" s="348" t="s">
        <v>1542</v>
      </c>
      <c r="R297" s="17">
        <f t="shared" si="9"/>
        <v>2035</v>
      </c>
      <c r="S297" s="16" t="s">
        <v>63</v>
      </c>
      <c r="T297" s="16"/>
      <c r="U297" s="17">
        <f t="shared" si="10"/>
        <v>2035</v>
      </c>
      <c r="V297" s="348">
        <v>24</v>
      </c>
      <c r="W297" s="348">
        <v>40</v>
      </c>
      <c r="X297" s="348">
        <v>64</v>
      </c>
      <c r="Y297" s="348" t="s">
        <v>7003</v>
      </c>
    </row>
    <row r="298" spans="1:25" s="2" customFormat="1" ht="30.2" customHeight="1" x14ac:dyDescent="0.2">
      <c r="A298" s="348"/>
      <c r="B298" s="348"/>
      <c r="C298" s="348"/>
      <c r="D298" s="348"/>
      <c r="E298" s="348"/>
      <c r="F298" s="113" t="s">
        <v>88</v>
      </c>
      <c r="G298" s="348"/>
      <c r="H298" s="348"/>
      <c r="I298" s="348"/>
      <c r="J298" s="115">
        <v>0.06</v>
      </c>
      <c r="K298" s="115">
        <v>48.3</v>
      </c>
      <c r="L298" s="116">
        <v>5.08</v>
      </c>
      <c r="M298" s="116">
        <v>2015</v>
      </c>
      <c r="N298" s="16">
        <v>2021</v>
      </c>
      <c r="O298" s="16">
        <v>2025</v>
      </c>
      <c r="P298" s="114">
        <v>20</v>
      </c>
      <c r="Q298" s="348"/>
      <c r="R298" s="17">
        <f t="shared" si="9"/>
        <v>2035</v>
      </c>
      <c r="S298" s="16" t="s">
        <v>63</v>
      </c>
      <c r="T298" s="16"/>
      <c r="U298" s="17">
        <f t="shared" si="10"/>
        <v>2035</v>
      </c>
      <c r="V298" s="348"/>
      <c r="W298" s="348"/>
      <c r="X298" s="348"/>
      <c r="Y298" s="348"/>
    </row>
    <row r="299" spans="1:25" s="2" customFormat="1" ht="30.2" customHeight="1" x14ac:dyDescent="0.2">
      <c r="A299" s="348"/>
      <c r="B299" s="348"/>
      <c r="C299" s="348"/>
      <c r="D299" s="114" t="s">
        <v>1635</v>
      </c>
      <c r="E299" s="348"/>
      <c r="F299" s="113" t="s">
        <v>88</v>
      </c>
      <c r="G299" s="348"/>
      <c r="H299" s="348"/>
      <c r="I299" s="348"/>
      <c r="J299" s="115">
        <v>0.5</v>
      </c>
      <c r="K299" s="115">
        <v>88.9</v>
      </c>
      <c r="L299" s="116">
        <v>5.49</v>
      </c>
      <c r="M299" s="116">
        <v>2015</v>
      </c>
      <c r="N299" s="16">
        <v>2021</v>
      </c>
      <c r="O299" s="16">
        <v>2025</v>
      </c>
      <c r="P299" s="114">
        <v>20</v>
      </c>
      <c r="Q299" s="348"/>
      <c r="R299" s="17">
        <f t="shared" si="9"/>
        <v>2035</v>
      </c>
      <c r="S299" s="16" t="s">
        <v>63</v>
      </c>
      <c r="T299" s="16"/>
      <c r="U299" s="17">
        <f t="shared" si="10"/>
        <v>2035</v>
      </c>
      <c r="V299" s="348"/>
      <c r="W299" s="348"/>
      <c r="X299" s="348"/>
      <c r="Y299" s="348"/>
    </row>
    <row r="300" spans="1:25" s="2" customFormat="1" ht="30.2" customHeight="1" x14ac:dyDescent="0.2">
      <c r="A300" s="348"/>
      <c r="B300" s="348"/>
      <c r="C300" s="348"/>
      <c r="D300" s="348" t="s">
        <v>1636</v>
      </c>
      <c r="E300" s="348"/>
      <c r="F300" s="113" t="s">
        <v>88</v>
      </c>
      <c r="G300" s="348"/>
      <c r="H300" s="348"/>
      <c r="I300" s="348"/>
      <c r="J300" s="115">
        <v>0.4</v>
      </c>
      <c r="K300" s="115">
        <v>88.9</v>
      </c>
      <c r="L300" s="116">
        <v>5.49</v>
      </c>
      <c r="M300" s="116">
        <v>2015</v>
      </c>
      <c r="N300" s="16">
        <v>2021</v>
      </c>
      <c r="O300" s="16">
        <v>2025</v>
      </c>
      <c r="P300" s="114">
        <v>20</v>
      </c>
      <c r="Q300" s="348"/>
      <c r="R300" s="17">
        <f t="shared" si="9"/>
        <v>2035</v>
      </c>
      <c r="S300" s="16" t="s">
        <v>63</v>
      </c>
      <c r="T300" s="16"/>
      <c r="U300" s="17">
        <f t="shared" si="10"/>
        <v>2035</v>
      </c>
      <c r="V300" s="348"/>
      <c r="W300" s="348"/>
      <c r="X300" s="348"/>
      <c r="Y300" s="348"/>
    </row>
    <row r="301" spans="1:25" s="2" customFormat="1" ht="30.2" customHeight="1" x14ac:dyDescent="0.2">
      <c r="A301" s="348"/>
      <c r="B301" s="348"/>
      <c r="C301" s="348"/>
      <c r="D301" s="348"/>
      <c r="E301" s="348"/>
      <c r="F301" s="113" t="s">
        <v>88</v>
      </c>
      <c r="G301" s="348"/>
      <c r="H301" s="348"/>
      <c r="I301" s="348"/>
      <c r="J301" s="115">
        <v>0.06</v>
      </c>
      <c r="K301" s="115">
        <v>48.3</v>
      </c>
      <c r="L301" s="116">
        <v>5.08</v>
      </c>
      <c r="M301" s="116">
        <v>2015</v>
      </c>
      <c r="N301" s="16">
        <v>2021</v>
      </c>
      <c r="O301" s="16">
        <v>2025</v>
      </c>
      <c r="P301" s="114">
        <v>20</v>
      </c>
      <c r="Q301" s="348"/>
      <c r="R301" s="17">
        <f t="shared" si="9"/>
        <v>2035</v>
      </c>
      <c r="S301" s="16" t="s">
        <v>63</v>
      </c>
      <c r="T301" s="16"/>
      <c r="U301" s="17">
        <f t="shared" si="10"/>
        <v>2035</v>
      </c>
      <c r="V301" s="348"/>
      <c r="W301" s="348"/>
      <c r="X301" s="348"/>
      <c r="Y301" s="348"/>
    </row>
    <row r="302" spans="1:25" s="2" customFormat="1" ht="30.2" customHeight="1" x14ac:dyDescent="0.2">
      <c r="A302" s="348"/>
      <c r="B302" s="348"/>
      <c r="C302" s="348"/>
      <c r="D302" s="114" t="s">
        <v>1637</v>
      </c>
      <c r="E302" s="348"/>
      <c r="F302" s="113" t="s">
        <v>88</v>
      </c>
      <c r="G302" s="348"/>
      <c r="H302" s="348"/>
      <c r="I302" s="348"/>
      <c r="J302" s="115">
        <v>0.5</v>
      </c>
      <c r="K302" s="115">
        <v>88.9</v>
      </c>
      <c r="L302" s="116">
        <v>5.49</v>
      </c>
      <c r="M302" s="116">
        <v>2015</v>
      </c>
      <c r="N302" s="16">
        <v>2021</v>
      </c>
      <c r="O302" s="16">
        <v>2025</v>
      </c>
      <c r="P302" s="114">
        <v>20</v>
      </c>
      <c r="Q302" s="348"/>
      <c r="R302" s="17">
        <f t="shared" si="9"/>
        <v>2035</v>
      </c>
      <c r="S302" s="16" t="s">
        <v>63</v>
      </c>
      <c r="T302" s="16"/>
      <c r="U302" s="17">
        <f t="shared" si="10"/>
        <v>2035</v>
      </c>
      <c r="V302" s="348"/>
      <c r="W302" s="348"/>
      <c r="X302" s="348"/>
      <c r="Y302" s="348"/>
    </row>
    <row r="303" spans="1:25" s="2" customFormat="1" ht="30.2" customHeight="1" x14ac:dyDescent="0.2">
      <c r="A303" s="348">
        <v>15</v>
      </c>
      <c r="B303" s="348" t="s">
        <v>1638</v>
      </c>
      <c r="C303" s="348" t="s">
        <v>1639</v>
      </c>
      <c r="D303" s="114" t="s">
        <v>1640</v>
      </c>
      <c r="E303" s="348" t="s">
        <v>118</v>
      </c>
      <c r="F303" s="113" t="s">
        <v>88</v>
      </c>
      <c r="G303" s="348">
        <v>1.5</v>
      </c>
      <c r="H303" s="348">
        <v>0.1</v>
      </c>
      <c r="I303" s="348">
        <v>15</v>
      </c>
      <c r="J303" s="115">
        <v>1.5</v>
      </c>
      <c r="K303" s="115">
        <v>33.4</v>
      </c>
      <c r="L303" s="116">
        <v>4.55</v>
      </c>
      <c r="M303" s="116">
        <v>2015</v>
      </c>
      <c r="N303" s="16">
        <v>2021</v>
      </c>
      <c r="O303" s="16">
        <v>2025</v>
      </c>
      <c r="P303" s="114">
        <v>20</v>
      </c>
      <c r="Q303" s="348" t="s">
        <v>1542</v>
      </c>
      <c r="R303" s="17">
        <f t="shared" si="9"/>
        <v>2035</v>
      </c>
      <c r="S303" s="16" t="s">
        <v>63</v>
      </c>
      <c r="T303" s="16"/>
      <c r="U303" s="17">
        <f t="shared" si="10"/>
        <v>2035</v>
      </c>
      <c r="V303" s="348">
        <v>24</v>
      </c>
      <c r="W303" s="348">
        <v>54</v>
      </c>
      <c r="X303" s="348">
        <v>78</v>
      </c>
      <c r="Y303" s="348" t="s">
        <v>7003</v>
      </c>
    </row>
    <row r="304" spans="1:25" s="2" customFormat="1" ht="30.2" customHeight="1" x14ac:dyDescent="0.2">
      <c r="A304" s="348"/>
      <c r="B304" s="348"/>
      <c r="C304" s="348"/>
      <c r="D304" s="114" t="s">
        <v>1641</v>
      </c>
      <c r="E304" s="348"/>
      <c r="F304" s="113" t="s">
        <v>88</v>
      </c>
      <c r="G304" s="348"/>
      <c r="H304" s="348"/>
      <c r="I304" s="348"/>
      <c r="J304" s="115">
        <v>0.96</v>
      </c>
      <c r="K304" s="115">
        <v>33.4</v>
      </c>
      <c r="L304" s="116">
        <v>4.55</v>
      </c>
      <c r="M304" s="116">
        <v>2015</v>
      </c>
      <c r="N304" s="16">
        <v>2021</v>
      </c>
      <c r="O304" s="16">
        <v>2025</v>
      </c>
      <c r="P304" s="114">
        <v>20</v>
      </c>
      <c r="Q304" s="348"/>
      <c r="R304" s="17">
        <f t="shared" si="9"/>
        <v>2035</v>
      </c>
      <c r="S304" s="16" t="s">
        <v>63</v>
      </c>
      <c r="T304" s="16"/>
      <c r="U304" s="17">
        <f t="shared" si="10"/>
        <v>2035</v>
      </c>
      <c r="V304" s="348"/>
      <c r="W304" s="348"/>
      <c r="X304" s="348"/>
      <c r="Y304" s="348"/>
    </row>
    <row r="305" spans="1:25" s="2" customFormat="1" ht="30.2" customHeight="1" x14ac:dyDescent="0.2">
      <c r="A305" s="348"/>
      <c r="B305" s="348"/>
      <c r="C305" s="348"/>
      <c r="D305" s="114" t="s">
        <v>1642</v>
      </c>
      <c r="E305" s="348"/>
      <c r="F305" s="113" t="s">
        <v>88</v>
      </c>
      <c r="G305" s="348"/>
      <c r="H305" s="348"/>
      <c r="I305" s="348"/>
      <c r="J305" s="115">
        <v>1.5</v>
      </c>
      <c r="K305" s="115">
        <v>33.4</v>
      </c>
      <c r="L305" s="116">
        <v>4.55</v>
      </c>
      <c r="M305" s="116">
        <v>2015</v>
      </c>
      <c r="N305" s="16">
        <v>2021</v>
      </c>
      <c r="O305" s="16">
        <v>2025</v>
      </c>
      <c r="P305" s="114">
        <v>20</v>
      </c>
      <c r="Q305" s="348"/>
      <c r="R305" s="17">
        <f t="shared" si="9"/>
        <v>2035</v>
      </c>
      <c r="S305" s="16" t="s">
        <v>63</v>
      </c>
      <c r="T305" s="16"/>
      <c r="U305" s="17">
        <f t="shared" si="10"/>
        <v>2035</v>
      </c>
      <c r="V305" s="348"/>
      <c r="W305" s="348"/>
      <c r="X305" s="348"/>
      <c r="Y305" s="348"/>
    </row>
    <row r="306" spans="1:25" s="2" customFormat="1" ht="30.2" customHeight="1" x14ac:dyDescent="0.2">
      <c r="A306" s="348"/>
      <c r="B306" s="348"/>
      <c r="C306" s="348"/>
      <c r="D306" s="114" t="s">
        <v>1643</v>
      </c>
      <c r="E306" s="348"/>
      <c r="F306" s="113" t="s">
        <v>88</v>
      </c>
      <c r="G306" s="348"/>
      <c r="H306" s="348"/>
      <c r="I306" s="348"/>
      <c r="J306" s="115">
        <v>0.96</v>
      </c>
      <c r="K306" s="115">
        <v>33.4</v>
      </c>
      <c r="L306" s="116">
        <v>4.55</v>
      </c>
      <c r="M306" s="116">
        <v>2015</v>
      </c>
      <c r="N306" s="16">
        <v>2021</v>
      </c>
      <c r="O306" s="16">
        <v>2025</v>
      </c>
      <c r="P306" s="114">
        <v>20</v>
      </c>
      <c r="Q306" s="348"/>
      <c r="R306" s="17">
        <f t="shared" si="9"/>
        <v>2035</v>
      </c>
      <c r="S306" s="16" t="s">
        <v>63</v>
      </c>
      <c r="T306" s="16"/>
      <c r="U306" s="17">
        <f t="shared" si="10"/>
        <v>2035</v>
      </c>
      <c r="V306" s="348"/>
      <c r="W306" s="348"/>
      <c r="X306" s="348"/>
      <c r="Y306" s="348"/>
    </row>
    <row r="307" spans="1:25" s="2" customFormat="1" ht="30.2" customHeight="1" x14ac:dyDescent="0.2">
      <c r="A307" s="348">
        <v>16</v>
      </c>
      <c r="B307" s="348" t="s">
        <v>1644</v>
      </c>
      <c r="C307" s="348" t="s">
        <v>1645</v>
      </c>
      <c r="D307" s="114" t="s">
        <v>1646</v>
      </c>
      <c r="E307" s="348" t="s">
        <v>1647</v>
      </c>
      <c r="F307" s="113" t="s">
        <v>561</v>
      </c>
      <c r="G307" s="348">
        <v>0.35</v>
      </c>
      <c r="H307" s="348">
        <v>0.02</v>
      </c>
      <c r="I307" s="348">
        <v>425</v>
      </c>
      <c r="J307" s="115">
        <v>2.1</v>
      </c>
      <c r="K307" s="115">
        <v>88.9</v>
      </c>
      <c r="L307" s="116">
        <v>5.49</v>
      </c>
      <c r="M307" s="116">
        <v>2015</v>
      </c>
      <c r="N307" s="16">
        <v>2021</v>
      </c>
      <c r="O307" s="16">
        <v>2025</v>
      </c>
      <c r="P307" s="114">
        <v>15</v>
      </c>
      <c r="Q307" s="348" t="s">
        <v>1542</v>
      </c>
      <c r="R307" s="17">
        <f t="shared" si="9"/>
        <v>2030</v>
      </c>
      <c r="S307" s="16" t="s">
        <v>63</v>
      </c>
      <c r="T307" s="16"/>
      <c r="U307" s="17">
        <f t="shared" si="10"/>
        <v>2030</v>
      </c>
      <c r="V307" s="348">
        <v>216</v>
      </c>
      <c r="W307" s="348">
        <v>374</v>
      </c>
      <c r="X307" s="348">
        <v>590</v>
      </c>
      <c r="Y307" s="348" t="s">
        <v>7003</v>
      </c>
    </row>
    <row r="308" spans="1:25" s="2" customFormat="1" ht="30.2" customHeight="1" x14ac:dyDescent="0.2">
      <c r="A308" s="348"/>
      <c r="B308" s="348"/>
      <c r="C308" s="348"/>
      <c r="D308" s="348" t="s">
        <v>1648</v>
      </c>
      <c r="E308" s="348"/>
      <c r="F308" s="113" t="s">
        <v>561</v>
      </c>
      <c r="G308" s="348"/>
      <c r="H308" s="348"/>
      <c r="I308" s="348"/>
      <c r="J308" s="115">
        <v>29</v>
      </c>
      <c r="K308" s="115">
        <v>219.1</v>
      </c>
      <c r="L308" s="116">
        <v>6.35</v>
      </c>
      <c r="M308" s="116">
        <v>2015</v>
      </c>
      <c r="N308" s="16">
        <v>2021</v>
      </c>
      <c r="O308" s="16">
        <v>2025</v>
      </c>
      <c r="P308" s="114">
        <v>15</v>
      </c>
      <c r="Q308" s="348"/>
      <c r="R308" s="17">
        <f t="shared" si="9"/>
        <v>2030</v>
      </c>
      <c r="S308" s="16" t="s">
        <v>63</v>
      </c>
      <c r="T308" s="16"/>
      <c r="U308" s="17">
        <f t="shared" si="10"/>
        <v>2030</v>
      </c>
      <c r="V308" s="348"/>
      <c r="W308" s="348"/>
      <c r="X308" s="348"/>
      <c r="Y308" s="348"/>
    </row>
    <row r="309" spans="1:25" s="2" customFormat="1" ht="30.2" customHeight="1" x14ac:dyDescent="0.2">
      <c r="A309" s="348"/>
      <c r="B309" s="348"/>
      <c r="C309" s="348"/>
      <c r="D309" s="348"/>
      <c r="E309" s="348"/>
      <c r="F309" s="113" t="s">
        <v>561</v>
      </c>
      <c r="G309" s="348"/>
      <c r="H309" s="348"/>
      <c r="I309" s="348"/>
      <c r="J309" s="115">
        <v>0.08</v>
      </c>
      <c r="K309" s="115">
        <v>168.3</v>
      </c>
      <c r="L309" s="116">
        <v>7.11</v>
      </c>
      <c r="M309" s="116">
        <v>2015</v>
      </c>
      <c r="N309" s="16">
        <v>2021</v>
      </c>
      <c r="O309" s="16">
        <v>2025</v>
      </c>
      <c r="P309" s="114">
        <v>15</v>
      </c>
      <c r="Q309" s="348"/>
      <c r="R309" s="17">
        <f t="shared" si="9"/>
        <v>2030</v>
      </c>
      <c r="S309" s="16" t="s">
        <v>63</v>
      </c>
      <c r="T309" s="16"/>
      <c r="U309" s="17">
        <f t="shared" si="10"/>
        <v>2030</v>
      </c>
      <c r="V309" s="348"/>
      <c r="W309" s="348"/>
      <c r="X309" s="348"/>
      <c r="Y309" s="348"/>
    </row>
    <row r="310" spans="1:25" s="2" customFormat="1" ht="30.2" customHeight="1" x14ac:dyDescent="0.2">
      <c r="A310" s="348"/>
      <c r="B310" s="348"/>
      <c r="C310" s="348"/>
      <c r="D310" s="348"/>
      <c r="E310" s="348"/>
      <c r="F310" s="113" t="s">
        <v>561</v>
      </c>
      <c r="G310" s="348"/>
      <c r="H310" s="348"/>
      <c r="I310" s="348"/>
      <c r="J310" s="115">
        <v>12.4</v>
      </c>
      <c r="K310" s="115">
        <v>48.3</v>
      </c>
      <c r="L310" s="116">
        <v>5.08</v>
      </c>
      <c r="M310" s="116">
        <v>2015</v>
      </c>
      <c r="N310" s="16">
        <v>2021</v>
      </c>
      <c r="O310" s="16">
        <v>2025</v>
      </c>
      <c r="P310" s="114">
        <v>15</v>
      </c>
      <c r="Q310" s="348"/>
      <c r="R310" s="17">
        <f t="shared" si="9"/>
        <v>2030</v>
      </c>
      <c r="S310" s="16" t="s">
        <v>63</v>
      </c>
      <c r="T310" s="16"/>
      <c r="U310" s="17">
        <f t="shared" si="10"/>
        <v>2030</v>
      </c>
      <c r="V310" s="348"/>
      <c r="W310" s="348"/>
      <c r="X310" s="348"/>
      <c r="Y310" s="348"/>
    </row>
    <row r="311" spans="1:25" s="2" customFormat="1" ht="30.2" customHeight="1" x14ac:dyDescent="0.2">
      <c r="A311" s="348"/>
      <c r="B311" s="348"/>
      <c r="C311" s="348"/>
      <c r="D311" s="348"/>
      <c r="E311" s="348"/>
      <c r="F311" s="113" t="s">
        <v>561</v>
      </c>
      <c r="G311" s="348"/>
      <c r="H311" s="348"/>
      <c r="I311" s="348"/>
      <c r="J311" s="115">
        <v>7.0000000000000007E-2</v>
      </c>
      <c r="K311" s="115">
        <v>26.7</v>
      </c>
      <c r="L311" s="116">
        <v>3.91</v>
      </c>
      <c r="M311" s="116">
        <v>2015</v>
      </c>
      <c r="N311" s="16">
        <v>2021</v>
      </c>
      <c r="O311" s="16">
        <v>2025</v>
      </c>
      <c r="P311" s="114">
        <v>15</v>
      </c>
      <c r="Q311" s="348"/>
      <c r="R311" s="17">
        <f t="shared" si="9"/>
        <v>2030</v>
      </c>
      <c r="S311" s="16" t="s">
        <v>63</v>
      </c>
      <c r="T311" s="16"/>
      <c r="U311" s="17">
        <f t="shared" si="10"/>
        <v>2030</v>
      </c>
      <c r="V311" s="348"/>
      <c r="W311" s="348"/>
      <c r="X311" s="348"/>
      <c r="Y311" s="348"/>
    </row>
    <row r="312" spans="1:25" s="2" customFormat="1" ht="30.2" customHeight="1" x14ac:dyDescent="0.2">
      <c r="A312" s="348"/>
      <c r="B312" s="348"/>
      <c r="C312" s="348"/>
      <c r="D312" s="348" t="s">
        <v>1649</v>
      </c>
      <c r="E312" s="348"/>
      <c r="F312" s="113" t="s">
        <v>561</v>
      </c>
      <c r="G312" s="348"/>
      <c r="H312" s="348"/>
      <c r="I312" s="348"/>
      <c r="J312" s="115">
        <v>13.6</v>
      </c>
      <c r="K312" s="115">
        <v>219.1</v>
      </c>
      <c r="L312" s="116">
        <v>6.35</v>
      </c>
      <c r="M312" s="116">
        <v>2015</v>
      </c>
      <c r="N312" s="16">
        <v>2021</v>
      </c>
      <c r="O312" s="16">
        <v>2025</v>
      </c>
      <c r="P312" s="114">
        <v>15</v>
      </c>
      <c r="Q312" s="348"/>
      <c r="R312" s="17">
        <f t="shared" si="9"/>
        <v>2030</v>
      </c>
      <c r="S312" s="16" t="s">
        <v>63</v>
      </c>
      <c r="T312" s="16"/>
      <c r="U312" s="17">
        <f t="shared" si="10"/>
        <v>2030</v>
      </c>
      <c r="V312" s="348"/>
      <c r="W312" s="348"/>
      <c r="X312" s="348"/>
      <c r="Y312" s="348"/>
    </row>
    <row r="313" spans="1:25" s="2" customFormat="1" ht="30.2" customHeight="1" x14ac:dyDescent="0.2">
      <c r="A313" s="348"/>
      <c r="B313" s="348"/>
      <c r="C313" s="348"/>
      <c r="D313" s="348"/>
      <c r="E313" s="348"/>
      <c r="F313" s="113" t="s">
        <v>561</v>
      </c>
      <c r="G313" s="348"/>
      <c r="H313" s="348"/>
      <c r="I313" s="348"/>
      <c r="J313" s="115">
        <v>0.08</v>
      </c>
      <c r="K313" s="115">
        <v>168.3</v>
      </c>
      <c r="L313" s="116">
        <v>7.11</v>
      </c>
      <c r="M313" s="116">
        <v>2015</v>
      </c>
      <c r="N313" s="16">
        <v>2021</v>
      </c>
      <c r="O313" s="16">
        <v>2025</v>
      </c>
      <c r="P313" s="114">
        <v>15</v>
      </c>
      <c r="Q313" s="348"/>
      <c r="R313" s="17">
        <f t="shared" si="9"/>
        <v>2030</v>
      </c>
      <c r="S313" s="16" t="s">
        <v>63</v>
      </c>
      <c r="T313" s="16"/>
      <c r="U313" s="17">
        <f t="shared" si="10"/>
        <v>2030</v>
      </c>
      <c r="V313" s="348"/>
      <c r="W313" s="348"/>
      <c r="X313" s="348"/>
      <c r="Y313" s="348"/>
    </row>
    <row r="314" spans="1:25" s="2" customFormat="1" ht="30.2" customHeight="1" x14ac:dyDescent="0.2">
      <c r="A314" s="348"/>
      <c r="B314" s="348"/>
      <c r="C314" s="348"/>
      <c r="D314" s="348"/>
      <c r="E314" s="348"/>
      <c r="F314" s="113" t="s">
        <v>561</v>
      </c>
      <c r="G314" s="348"/>
      <c r="H314" s="348"/>
      <c r="I314" s="348"/>
      <c r="J314" s="115">
        <v>18.899999999999999</v>
      </c>
      <c r="K314" s="115">
        <v>48.3</v>
      </c>
      <c r="L314" s="116">
        <v>5.08</v>
      </c>
      <c r="M314" s="116">
        <v>2015</v>
      </c>
      <c r="N314" s="16">
        <v>2021</v>
      </c>
      <c r="O314" s="16">
        <v>2025</v>
      </c>
      <c r="P314" s="114">
        <v>15</v>
      </c>
      <c r="Q314" s="348"/>
      <c r="R314" s="17">
        <f t="shared" si="9"/>
        <v>2030</v>
      </c>
      <c r="S314" s="16" t="s">
        <v>63</v>
      </c>
      <c r="T314" s="16"/>
      <c r="U314" s="17">
        <f t="shared" si="10"/>
        <v>2030</v>
      </c>
      <c r="V314" s="348"/>
      <c r="W314" s="348"/>
      <c r="X314" s="348"/>
      <c r="Y314" s="348"/>
    </row>
    <row r="315" spans="1:25" s="2" customFormat="1" ht="30.2" customHeight="1" x14ac:dyDescent="0.2">
      <c r="A315" s="348"/>
      <c r="B315" s="348"/>
      <c r="C315" s="348"/>
      <c r="D315" s="348"/>
      <c r="E315" s="348"/>
      <c r="F315" s="113" t="s">
        <v>561</v>
      </c>
      <c r="G315" s="348"/>
      <c r="H315" s="348"/>
      <c r="I315" s="348"/>
      <c r="J315" s="115">
        <v>13.4</v>
      </c>
      <c r="K315" s="115">
        <v>33.4</v>
      </c>
      <c r="L315" s="116">
        <v>4.55</v>
      </c>
      <c r="M315" s="116">
        <v>2015</v>
      </c>
      <c r="N315" s="16">
        <v>2021</v>
      </c>
      <c r="O315" s="16">
        <v>2025</v>
      </c>
      <c r="P315" s="114">
        <v>15</v>
      </c>
      <c r="Q315" s="348"/>
      <c r="R315" s="17">
        <f t="shared" si="9"/>
        <v>2030</v>
      </c>
      <c r="S315" s="16" t="s">
        <v>63</v>
      </c>
      <c r="T315" s="16"/>
      <c r="U315" s="17">
        <f t="shared" si="10"/>
        <v>2030</v>
      </c>
      <c r="V315" s="348"/>
      <c r="W315" s="348"/>
      <c r="X315" s="348"/>
      <c r="Y315" s="348"/>
    </row>
    <row r="316" spans="1:25" s="2" customFormat="1" ht="30.2" customHeight="1" x14ac:dyDescent="0.2">
      <c r="A316" s="348"/>
      <c r="B316" s="348"/>
      <c r="C316" s="348"/>
      <c r="D316" s="348"/>
      <c r="E316" s="348"/>
      <c r="F316" s="113" t="s">
        <v>561</v>
      </c>
      <c r="G316" s="348"/>
      <c r="H316" s="348"/>
      <c r="I316" s="348"/>
      <c r="J316" s="115">
        <v>7.0000000000000007E-2</v>
      </c>
      <c r="K316" s="115">
        <v>26.7</v>
      </c>
      <c r="L316" s="116">
        <v>3.91</v>
      </c>
      <c r="M316" s="116">
        <v>2015</v>
      </c>
      <c r="N316" s="16">
        <v>2021</v>
      </c>
      <c r="O316" s="16">
        <v>2025</v>
      </c>
      <c r="P316" s="114">
        <v>15</v>
      </c>
      <c r="Q316" s="348"/>
      <c r="R316" s="17">
        <f t="shared" si="9"/>
        <v>2030</v>
      </c>
      <c r="S316" s="16" t="s">
        <v>63</v>
      </c>
      <c r="T316" s="16"/>
      <c r="U316" s="17">
        <f t="shared" si="10"/>
        <v>2030</v>
      </c>
      <c r="V316" s="348"/>
      <c r="W316" s="348"/>
      <c r="X316" s="348"/>
      <c r="Y316" s="348"/>
    </row>
    <row r="317" spans="1:25" s="2" customFormat="1" ht="30.2" customHeight="1" x14ac:dyDescent="0.2">
      <c r="A317" s="348"/>
      <c r="B317" s="348"/>
      <c r="C317" s="348"/>
      <c r="D317" s="348" t="s">
        <v>1650</v>
      </c>
      <c r="E317" s="348"/>
      <c r="F317" s="113" t="s">
        <v>561</v>
      </c>
      <c r="G317" s="348"/>
      <c r="H317" s="348"/>
      <c r="I317" s="348"/>
      <c r="J317" s="115">
        <v>6.3</v>
      </c>
      <c r="K317" s="115">
        <v>88.9</v>
      </c>
      <c r="L317" s="116">
        <v>7.62</v>
      </c>
      <c r="M317" s="116">
        <v>2015</v>
      </c>
      <c r="N317" s="16">
        <v>2021</v>
      </c>
      <c r="O317" s="16">
        <v>2025</v>
      </c>
      <c r="P317" s="114">
        <v>15</v>
      </c>
      <c r="Q317" s="348"/>
      <c r="R317" s="17">
        <f t="shared" si="9"/>
        <v>2030</v>
      </c>
      <c r="S317" s="16" t="s">
        <v>63</v>
      </c>
      <c r="T317" s="16"/>
      <c r="U317" s="17">
        <f t="shared" si="10"/>
        <v>2030</v>
      </c>
      <c r="V317" s="348"/>
      <c r="W317" s="348"/>
      <c r="X317" s="348"/>
      <c r="Y317" s="348"/>
    </row>
    <row r="318" spans="1:25" s="2" customFormat="1" ht="30.2" customHeight="1" x14ac:dyDescent="0.2">
      <c r="A318" s="348"/>
      <c r="B318" s="348"/>
      <c r="C318" s="348"/>
      <c r="D318" s="348"/>
      <c r="E318" s="348"/>
      <c r="F318" s="113" t="s">
        <v>561</v>
      </c>
      <c r="G318" s="348"/>
      <c r="H318" s="348"/>
      <c r="I318" s="348"/>
      <c r="J318" s="115">
        <v>0.1</v>
      </c>
      <c r="K318" s="115">
        <v>60.3</v>
      </c>
      <c r="L318" s="116">
        <v>3.91</v>
      </c>
      <c r="M318" s="116">
        <v>2015</v>
      </c>
      <c r="N318" s="16">
        <v>2021</v>
      </c>
      <c r="O318" s="16">
        <v>2025</v>
      </c>
      <c r="P318" s="114">
        <v>15</v>
      </c>
      <c r="Q318" s="348"/>
      <c r="R318" s="17">
        <f t="shared" si="9"/>
        <v>2030</v>
      </c>
      <c r="S318" s="16" t="s">
        <v>63</v>
      </c>
      <c r="T318" s="16"/>
      <c r="U318" s="17">
        <f t="shared" si="10"/>
        <v>2030</v>
      </c>
      <c r="V318" s="348"/>
      <c r="W318" s="348"/>
      <c r="X318" s="348"/>
      <c r="Y318" s="348"/>
    </row>
    <row r="319" spans="1:25" s="2" customFormat="1" ht="30.2" customHeight="1" x14ac:dyDescent="0.2">
      <c r="A319" s="348"/>
      <c r="B319" s="348"/>
      <c r="C319" s="348"/>
      <c r="D319" s="348" t="s">
        <v>1651</v>
      </c>
      <c r="E319" s="348"/>
      <c r="F319" s="113" t="s">
        <v>561</v>
      </c>
      <c r="G319" s="348"/>
      <c r="H319" s="348"/>
      <c r="I319" s="348"/>
      <c r="J319" s="115">
        <v>7.1</v>
      </c>
      <c r="K319" s="115">
        <v>168.3</v>
      </c>
      <c r="L319" s="116">
        <v>7.11</v>
      </c>
      <c r="M319" s="116">
        <v>2015</v>
      </c>
      <c r="N319" s="16">
        <v>2021</v>
      </c>
      <c r="O319" s="16">
        <v>2025</v>
      </c>
      <c r="P319" s="114">
        <v>15</v>
      </c>
      <c r="Q319" s="348"/>
      <c r="R319" s="17">
        <f t="shared" si="9"/>
        <v>2030</v>
      </c>
      <c r="S319" s="16" t="s">
        <v>63</v>
      </c>
      <c r="T319" s="16"/>
      <c r="U319" s="17">
        <f t="shared" si="10"/>
        <v>2030</v>
      </c>
      <c r="V319" s="348"/>
      <c r="W319" s="348"/>
      <c r="X319" s="348"/>
      <c r="Y319" s="348"/>
    </row>
    <row r="320" spans="1:25" s="2" customFormat="1" ht="30.2" customHeight="1" x14ac:dyDescent="0.2">
      <c r="A320" s="348"/>
      <c r="B320" s="348"/>
      <c r="C320" s="348"/>
      <c r="D320" s="348"/>
      <c r="E320" s="348"/>
      <c r="F320" s="113" t="s">
        <v>561</v>
      </c>
      <c r="G320" s="348"/>
      <c r="H320" s="348"/>
      <c r="I320" s="348"/>
      <c r="J320" s="115">
        <v>2</v>
      </c>
      <c r="K320" s="115">
        <v>88.9</v>
      </c>
      <c r="L320" s="116">
        <v>7.62</v>
      </c>
      <c r="M320" s="116">
        <v>2015</v>
      </c>
      <c r="N320" s="16">
        <v>2021</v>
      </c>
      <c r="O320" s="16">
        <v>2025</v>
      </c>
      <c r="P320" s="114">
        <v>15</v>
      </c>
      <c r="Q320" s="348"/>
      <c r="R320" s="17">
        <f t="shared" si="9"/>
        <v>2030</v>
      </c>
      <c r="S320" s="16" t="s">
        <v>63</v>
      </c>
      <c r="T320" s="16"/>
      <c r="U320" s="17">
        <f t="shared" si="10"/>
        <v>2030</v>
      </c>
      <c r="V320" s="348"/>
      <c r="W320" s="348"/>
      <c r="X320" s="348"/>
      <c r="Y320" s="348"/>
    </row>
    <row r="321" spans="1:25" s="2" customFormat="1" ht="30.2" customHeight="1" x14ac:dyDescent="0.2">
      <c r="A321" s="348"/>
      <c r="B321" s="348"/>
      <c r="C321" s="348"/>
      <c r="D321" s="348" t="s">
        <v>1652</v>
      </c>
      <c r="E321" s="348"/>
      <c r="F321" s="113" t="s">
        <v>561</v>
      </c>
      <c r="G321" s="348"/>
      <c r="H321" s="348"/>
      <c r="I321" s="348"/>
      <c r="J321" s="115">
        <v>17.399999999999999</v>
      </c>
      <c r="K321" s="115">
        <v>48.3</v>
      </c>
      <c r="L321" s="116">
        <v>5.08</v>
      </c>
      <c r="M321" s="116">
        <v>2015</v>
      </c>
      <c r="N321" s="16">
        <v>2021</v>
      </c>
      <c r="O321" s="16">
        <v>2025</v>
      </c>
      <c r="P321" s="114">
        <v>15</v>
      </c>
      <c r="Q321" s="348"/>
      <c r="R321" s="17">
        <f t="shared" si="9"/>
        <v>2030</v>
      </c>
      <c r="S321" s="16" t="s">
        <v>63</v>
      </c>
      <c r="T321" s="16"/>
      <c r="U321" s="17">
        <f t="shared" si="10"/>
        <v>2030</v>
      </c>
      <c r="V321" s="348"/>
      <c r="W321" s="348"/>
      <c r="X321" s="348"/>
      <c r="Y321" s="348"/>
    </row>
    <row r="322" spans="1:25" s="2" customFormat="1" ht="30.2" customHeight="1" x14ac:dyDescent="0.2">
      <c r="A322" s="348"/>
      <c r="B322" s="348"/>
      <c r="C322" s="348"/>
      <c r="D322" s="348"/>
      <c r="E322" s="348"/>
      <c r="F322" s="113" t="s">
        <v>561</v>
      </c>
      <c r="G322" s="348"/>
      <c r="H322" s="348"/>
      <c r="I322" s="348"/>
      <c r="J322" s="115">
        <v>7.7</v>
      </c>
      <c r="K322" s="115">
        <v>26.7</v>
      </c>
      <c r="L322" s="116">
        <v>3.91</v>
      </c>
      <c r="M322" s="116">
        <v>2015</v>
      </c>
      <c r="N322" s="16">
        <v>2021</v>
      </c>
      <c r="O322" s="16">
        <v>2025</v>
      </c>
      <c r="P322" s="114">
        <v>15</v>
      </c>
      <c r="Q322" s="348"/>
      <c r="R322" s="17">
        <f t="shared" si="9"/>
        <v>2030</v>
      </c>
      <c r="S322" s="16" t="s">
        <v>63</v>
      </c>
      <c r="T322" s="16"/>
      <c r="U322" s="17">
        <f t="shared" si="10"/>
        <v>2030</v>
      </c>
      <c r="V322" s="348"/>
      <c r="W322" s="348"/>
      <c r="X322" s="348"/>
      <c r="Y322" s="348"/>
    </row>
    <row r="323" spans="1:25" s="2" customFormat="1" ht="30.2" customHeight="1" x14ac:dyDescent="0.2">
      <c r="A323" s="348"/>
      <c r="B323" s="348"/>
      <c r="C323" s="348"/>
      <c r="D323" s="114" t="s">
        <v>1653</v>
      </c>
      <c r="E323" s="348"/>
      <c r="F323" s="113" t="s">
        <v>561</v>
      </c>
      <c r="G323" s="348"/>
      <c r="H323" s="348"/>
      <c r="I323" s="348"/>
      <c r="J323" s="115">
        <v>0.8</v>
      </c>
      <c r="K323" s="115">
        <v>168.3</v>
      </c>
      <c r="L323" s="116">
        <v>7.11</v>
      </c>
      <c r="M323" s="116">
        <v>2015</v>
      </c>
      <c r="N323" s="16">
        <v>2021</v>
      </c>
      <c r="O323" s="16">
        <v>2025</v>
      </c>
      <c r="P323" s="114">
        <v>15</v>
      </c>
      <c r="Q323" s="348"/>
      <c r="R323" s="17">
        <f t="shared" si="9"/>
        <v>2030</v>
      </c>
      <c r="S323" s="16" t="s">
        <v>63</v>
      </c>
      <c r="T323" s="16"/>
      <c r="U323" s="17">
        <f t="shared" si="10"/>
        <v>2030</v>
      </c>
      <c r="V323" s="348"/>
      <c r="W323" s="348"/>
      <c r="X323" s="348"/>
      <c r="Y323" s="348"/>
    </row>
    <row r="324" spans="1:25" s="2" customFormat="1" ht="30.2" customHeight="1" x14ac:dyDescent="0.2">
      <c r="A324" s="348"/>
      <c r="B324" s="348"/>
      <c r="C324" s="348"/>
      <c r="D324" s="114" t="s">
        <v>1654</v>
      </c>
      <c r="E324" s="348"/>
      <c r="F324" s="113" t="s">
        <v>561</v>
      </c>
      <c r="G324" s="348"/>
      <c r="H324" s="348"/>
      <c r="I324" s="348"/>
      <c r="J324" s="115">
        <v>10.3</v>
      </c>
      <c r="K324" s="115">
        <v>48.3</v>
      </c>
      <c r="L324" s="116">
        <v>5.08</v>
      </c>
      <c r="M324" s="116">
        <v>2015</v>
      </c>
      <c r="N324" s="16">
        <v>2021</v>
      </c>
      <c r="O324" s="16">
        <v>2025</v>
      </c>
      <c r="P324" s="114">
        <v>15</v>
      </c>
      <c r="Q324" s="348"/>
      <c r="R324" s="17">
        <f t="shared" si="9"/>
        <v>2030</v>
      </c>
      <c r="S324" s="16" t="s">
        <v>63</v>
      </c>
      <c r="T324" s="16"/>
      <c r="U324" s="17">
        <f t="shared" si="10"/>
        <v>2030</v>
      </c>
      <c r="V324" s="348"/>
      <c r="W324" s="348"/>
      <c r="X324" s="348"/>
      <c r="Y324" s="348"/>
    </row>
    <row r="325" spans="1:25" s="2" customFormat="1" ht="30.2" customHeight="1" x14ac:dyDescent="0.2">
      <c r="A325" s="348"/>
      <c r="B325" s="348"/>
      <c r="C325" s="348"/>
      <c r="D325" s="348" t="s">
        <v>1655</v>
      </c>
      <c r="E325" s="348"/>
      <c r="F325" s="113" t="s">
        <v>561</v>
      </c>
      <c r="G325" s="348"/>
      <c r="H325" s="348"/>
      <c r="I325" s="348"/>
      <c r="J325" s="115">
        <v>5.6</v>
      </c>
      <c r="K325" s="115">
        <v>355.6</v>
      </c>
      <c r="L325" s="116">
        <v>7.92</v>
      </c>
      <c r="M325" s="116">
        <v>2015</v>
      </c>
      <c r="N325" s="16">
        <v>2021</v>
      </c>
      <c r="O325" s="16">
        <v>2025</v>
      </c>
      <c r="P325" s="114">
        <v>15</v>
      </c>
      <c r="Q325" s="348"/>
      <c r="R325" s="17">
        <f t="shared" si="9"/>
        <v>2030</v>
      </c>
      <c r="S325" s="16" t="s">
        <v>63</v>
      </c>
      <c r="T325" s="16"/>
      <c r="U325" s="17">
        <f t="shared" si="10"/>
        <v>2030</v>
      </c>
      <c r="V325" s="348"/>
      <c r="W325" s="348"/>
      <c r="X325" s="348"/>
      <c r="Y325" s="348"/>
    </row>
    <row r="326" spans="1:25" s="2" customFormat="1" ht="30.2" customHeight="1" x14ac:dyDescent="0.2">
      <c r="A326" s="348"/>
      <c r="B326" s="348"/>
      <c r="C326" s="348"/>
      <c r="D326" s="348"/>
      <c r="E326" s="348"/>
      <c r="F326" s="113" t="s">
        <v>561</v>
      </c>
      <c r="G326" s="348"/>
      <c r="H326" s="348"/>
      <c r="I326" s="348"/>
      <c r="J326" s="115">
        <v>0.3</v>
      </c>
      <c r="K326" s="115">
        <v>21.3</v>
      </c>
      <c r="L326" s="116">
        <v>3.73</v>
      </c>
      <c r="M326" s="116">
        <v>2015</v>
      </c>
      <c r="N326" s="16">
        <v>2021</v>
      </c>
      <c r="O326" s="16">
        <v>2025</v>
      </c>
      <c r="P326" s="114">
        <v>15</v>
      </c>
      <c r="Q326" s="348"/>
      <c r="R326" s="17">
        <f t="shared" si="9"/>
        <v>2030</v>
      </c>
      <c r="S326" s="16" t="s">
        <v>63</v>
      </c>
      <c r="T326" s="16"/>
      <c r="U326" s="17">
        <f t="shared" si="10"/>
        <v>2030</v>
      </c>
      <c r="V326" s="348"/>
      <c r="W326" s="348"/>
      <c r="X326" s="348"/>
      <c r="Y326" s="348"/>
    </row>
    <row r="327" spans="1:25" s="2" customFormat="1" ht="30.2" customHeight="1" x14ac:dyDescent="0.2">
      <c r="A327" s="348"/>
      <c r="B327" s="348"/>
      <c r="C327" s="348"/>
      <c r="D327" s="348" t="s">
        <v>1656</v>
      </c>
      <c r="E327" s="348"/>
      <c r="F327" s="113" t="s">
        <v>561</v>
      </c>
      <c r="G327" s="348"/>
      <c r="H327" s="348"/>
      <c r="I327" s="348"/>
      <c r="J327" s="115">
        <v>2.2000000000000002</v>
      </c>
      <c r="K327" s="115">
        <v>219.1</v>
      </c>
      <c r="L327" s="116">
        <v>6.35</v>
      </c>
      <c r="M327" s="116">
        <v>2015</v>
      </c>
      <c r="N327" s="16">
        <v>2021</v>
      </c>
      <c r="O327" s="16">
        <v>2025</v>
      </c>
      <c r="P327" s="114">
        <v>15</v>
      </c>
      <c r="Q327" s="348"/>
      <c r="R327" s="17">
        <f t="shared" si="9"/>
        <v>2030</v>
      </c>
      <c r="S327" s="16" t="s">
        <v>63</v>
      </c>
      <c r="T327" s="16"/>
      <c r="U327" s="17">
        <f t="shared" si="10"/>
        <v>2030</v>
      </c>
      <c r="V327" s="348"/>
      <c r="W327" s="348"/>
      <c r="X327" s="348"/>
      <c r="Y327" s="348"/>
    </row>
    <row r="328" spans="1:25" s="2" customFormat="1" ht="30.2" customHeight="1" x14ac:dyDescent="0.2">
      <c r="A328" s="348"/>
      <c r="B328" s="348"/>
      <c r="C328" s="348"/>
      <c r="D328" s="348"/>
      <c r="E328" s="348"/>
      <c r="F328" s="113" t="s">
        <v>561</v>
      </c>
      <c r="G328" s="348"/>
      <c r="H328" s="348"/>
      <c r="I328" s="348"/>
      <c r="J328" s="115">
        <v>0.2</v>
      </c>
      <c r="K328" s="115">
        <v>33.4</v>
      </c>
      <c r="L328" s="116">
        <v>4.55</v>
      </c>
      <c r="M328" s="116">
        <v>2015</v>
      </c>
      <c r="N328" s="16">
        <v>2021</v>
      </c>
      <c r="O328" s="16">
        <v>2025</v>
      </c>
      <c r="P328" s="114">
        <v>15</v>
      </c>
      <c r="Q328" s="348"/>
      <c r="R328" s="17">
        <f t="shared" si="9"/>
        <v>2030</v>
      </c>
      <c r="S328" s="16" t="s">
        <v>63</v>
      </c>
      <c r="T328" s="16"/>
      <c r="U328" s="17">
        <f t="shared" si="10"/>
        <v>2030</v>
      </c>
      <c r="V328" s="348"/>
      <c r="W328" s="348"/>
      <c r="X328" s="348"/>
      <c r="Y328" s="348"/>
    </row>
    <row r="329" spans="1:25" s="2" customFormat="1" ht="30.2" customHeight="1" x14ac:dyDescent="0.2">
      <c r="A329" s="348"/>
      <c r="B329" s="348"/>
      <c r="C329" s="348"/>
      <c r="D329" s="348"/>
      <c r="E329" s="348"/>
      <c r="F329" s="113" t="s">
        <v>561</v>
      </c>
      <c r="G329" s="348"/>
      <c r="H329" s="348"/>
      <c r="I329" s="348"/>
      <c r="J329" s="115">
        <v>0.3</v>
      </c>
      <c r="K329" s="115">
        <v>26.7</v>
      </c>
      <c r="L329" s="116">
        <v>3.91</v>
      </c>
      <c r="M329" s="116">
        <v>2015</v>
      </c>
      <c r="N329" s="16">
        <v>2021</v>
      </c>
      <c r="O329" s="16">
        <v>2025</v>
      </c>
      <c r="P329" s="114">
        <v>15</v>
      </c>
      <c r="Q329" s="348"/>
      <c r="R329" s="17">
        <f t="shared" si="9"/>
        <v>2030</v>
      </c>
      <c r="S329" s="16" t="s">
        <v>63</v>
      </c>
      <c r="T329" s="16"/>
      <c r="U329" s="17">
        <f t="shared" si="10"/>
        <v>2030</v>
      </c>
      <c r="V329" s="348"/>
      <c r="W329" s="348"/>
      <c r="X329" s="348"/>
      <c r="Y329" s="348"/>
    </row>
    <row r="330" spans="1:25" s="2" customFormat="1" ht="30.2" customHeight="1" x14ac:dyDescent="0.2">
      <c r="A330" s="348"/>
      <c r="B330" s="348"/>
      <c r="C330" s="348"/>
      <c r="D330" s="348" t="s">
        <v>1657</v>
      </c>
      <c r="E330" s="348"/>
      <c r="F330" s="113" t="s">
        <v>561</v>
      </c>
      <c r="G330" s="348"/>
      <c r="H330" s="348"/>
      <c r="I330" s="348"/>
      <c r="J330" s="115">
        <v>2.1</v>
      </c>
      <c r="K330" s="115">
        <v>219.1</v>
      </c>
      <c r="L330" s="116">
        <v>6.35</v>
      </c>
      <c r="M330" s="116">
        <v>2015</v>
      </c>
      <c r="N330" s="16">
        <v>2021</v>
      </c>
      <c r="O330" s="16">
        <v>2025</v>
      </c>
      <c r="P330" s="114">
        <v>15</v>
      </c>
      <c r="Q330" s="348"/>
      <c r="R330" s="17">
        <f t="shared" ref="R330:R393" si="11">IF(M330="","",M330+P330)</f>
        <v>2030</v>
      </c>
      <c r="S330" s="16" t="s">
        <v>63</v>
      </c>
      <c r="T330" s="16"/>
      <c r="U330" s="17">
        <f t="shared" si="10"/>
        <v>2030</v>
      </c>
      <c r="V330" s="348"/>
      <c r="W330" s="348"/>
      <c r="X330" s="348"/>
      <c r="Y330" s="348"/>
    </row>
    <row r="331" spans="1:25" s="2" customFormat="1" ht="30.2" customHeight="1" x14ac:dyDescent="0.2">
      <c r="A331" s="348"/>
      <c r="B331" s="348"/>
      <c r="C331" s="348"/>
      <c r="D331" s="348"/>
      <c r="E331" s="348"/>
      <c r="F331" s="113" t="s">
        <v>561</v>
      </c>
      <c r="G331" s="348"/>
      <c r="H331" s="348"/>
      <c r="I331" s="348"/>
      <c r="J331" s="115">
        <v>0.1</v>
      </c>
      <c r="K331" s="115">
        <v>26.7</v>
      </c>
      <c r="L331" s="116">
        <v>3.91</v>
      </c>
      <c r="M331" s="116">
        <v>2015</v>
      </c>
      <c r="N331" s="16">
        <v>2021</v>
      </c>
      <c r="O331" s="16">
        <v>2025</v>
      </c>
      <c r="P331" s="114">
        <v>15</v>
      </c>
      <c r="Q331" s="348"/>
      <c r="R331" s="17">
        <f t="shared" si="11"/>
        <v>2030</v>
      </c>
      <c r="S331" s="16" t="s">
        <v>63</v>
      </c>
      <c r="T331" s="16"/>
      <c r="U331" s="17">
        <f t="shared" si="10"/>
        <v>2030</v>
      </c>
      <c r="V331" s="348"/>
      <c r="W331" s="348"/>
      <c r="X331" s="348"/>
      <c r="Y331" s="348"/>
    </row>
    <row r="332" spans="1:25" s="2" customFormat="1" ht="30.2" customHeight="1" x14ac:dyDescent="0.2">
      <c r="A332" s="348"/>
      <c r="B332" s="348"/>
      <c r="C332" s="348"/>
      <c r="D332" s="348" t="s">
        <v>1658</v>
      </c>
      <c r="E332" s="348"/>
      <c r="F332" s="113" t="s">
        <v>561</v>
      </c>
      <c r="G332" s="348"/>
      <c r="H332" s="348"/>
      <c r="I332" s="348"/>
      <c r="J332" s="115">
        <v>1.3</v>
      </c>
      <c r="K332" s="115">
        <v>219.1</v>
      </c>
      <c r="L332" s="116">
        <v>6.35</v>
      </c>
      <c r="M332" s="116">
        <v>2015</v>
      </c>
      <c r="N332" s="16">
        <v>2021</v>
      </c>
      <c r="O332" s="16">
        <v>2025</v>
      </c>
      <c r="P332" s="114">
        <v>15</v>
      </c>
      <c r="Q332" s="348"/>
      <c r="R332" s="17">
        <f t="shared" si="11"/>
        <v>2030</v>
      </c>
      <c r="S332" s="16" t="s">
        <v>63</v>
      </c>
      <c r="T332" s="16"/>
      <c r="U332" s="17">
        <f t="shared" si="10"/>
        <v>2030</v>
      </c>
      <c r="V332" s="348"/>
      <c r="W332" s="348"/>
      <c r="X332" s="348"/>
      <c r="Y332" s="348"/>
    </row>
    <row r="333" spans="1:25" s="2" customFormat="1" ht="30.2" customHeight="1" x14ac:dyDescent="0.2">
      <c r="A333" s="348"/>
      <c r="B333" s="348"/>
      <c r="C333" s="348"/>
      <c r="D333" s="348"/>
      <c r="E333" s="348"/>
      <c r="F333" s="113" t="s">
        <v>561</v>
      </c>
      <c r="G333" s="348"/>
      <c r="H333" s="348"/>
      <c r="I333" s="348"/>
      <c r="J333" s="115">
        <v>0.1</v>
      </c>
      <c r="K333" s="115">
        <v>26.7</v>
      </c>
      <c r="L333" s="116">
        <v>3.91</v>
      </c>
      <c r="M333" s="116">
        <v>2015</v>
      </c>
      <c r="N333" s="16">
        <v>2021</v>
      </c>
      <c r="O333" s="16">
        <v>2025</v>
      </c>
      <c r="P333" s="114">
        <v>15</v>
      </c>
      <c r="Q333" s="348"/>
      <c r="R333" s="17">
        <f t="shared" si="11"/>
        <v>2030</v>
      </c>
      <c r="S333" s="16" t="s">
        <v>63</v>
      </c>
      <c r="T333" s="16"/>
      <c r="U333" s="17">
        <f t="shared" si="10"/>
        <v>2030</v>
      </c>
      <c r="V333" s="348"/>
      <c r="W333" s="348"/>
      <c r="X333" s="348"/>
      <c r="Y333" s="348"/>
    </row>
    <row r="334" spans="1:25" s="2" customFormat="1" ht="30.2" customHeight="1" x14ac:dyDescent="0.2">
      <c r="A334" s="348"/>
      <c r="B334" s="348"/>
      <c r="C334" s="348"/>
      <c r="D334" s="348" t="s">
        <v>1659</v>
      </c>
      <c r="E334" s="348"/>
      <c r="F334" s="113" t="s">
        <v>561</v>
      </c>
      <c r="G334" s="348"/>
      <c r="H334" s="348"/>
      <c r="I334" s="348"/>
      <c r="J334" s="115">
        <v>1.2</v>
      </c>
      <c r="K334" s="115">
        <v>88.9</v>
      </c>
      <c r="L334" s="116">
        <v>7.62</v>
      </c>
      <c r="M334" s="116">
        <v>2015</v>
      </c>
      <c r="N334" s="16">
        <v>2021</v>
      </c>
      <c r="O334" s="16">
        <v>2025</v>
      </c>
      <c r="P334" s="114">
        <v>15</v>
      </c>
      <c r="Q334" s="348"/>
      <c r="R334" s="17">
        <f t="shared" si="11"/>
        <v>2030</v>
      </c>
      <c r="S334" s="16" t="s">
        <v>63</v>
      </c>
      <c r="T334" s="16"/>
      <c r="U334" s="17">
        <f t="shared" si="10"/>
        <v>2030</v>
      </c>
      <c r="V334" s="348"/>
      <c r="W334" s="348"/>
      <c r="X334" s="348"/>
      <c r="Y334" s="348"/>
    </row>
    <row r="335" spans="1:25" s="2" customFormat="1" ht="30.2" customHeight="1" x14ac:dyDescent="0.2">
      <c r="A335" s="348"/>
      <c r="B335" s="348"/>
      <c r="C335" s="348"/>
      <c r="D335" s="348"/>
      <c r="E335" s="348"/>
      <c r="F335" s="113" t="s">
        <v>561</v>
      </c>
      <c r="G335" s="348"/>
      <c r="H335" s="348"/>
      <c r="I335" s="348"/>
      <c r="J335" s="115">
        <v>0.1</v>
      </c>
      <c r="K335" s="115">
        <v>60.3</v>
      </c>
      <c r="L335" s="116">
        <v>3.91</v>
      </c>
      <c r="M335" s="116">
        <v>2015</v>
      </c>
      <c r="N335" s="16">
        <v>2021</v>
      </c>
      <c r="O335" s="16">
        <v>2025</v>
      </c>
      <c r="P335" s="114">
        <v>15</v>
      </c>
      <c r="Q335" s="348"/>
      <c r="R335" s="17">
        <f t="shared" si="11"/>
        <v>2030</v>
      </c>
      <c r="S335" s="16" t="s">
        <v>63</v>
      </c>
      <c r="T335" s="16"/>
      <c r="U335" s="17">
        <f t="shared" si="10"/>
        <v>2030</v>
      </c>
      <c r="V335" s="348"/>
      <c r="W335" s="348"/>
      <c r="X335" s="348"/>
      <c r="Y335" s="348"/>
    </row>
    <row r="336" spans="1:25" s="2" customFormat="1" ht="30.2" customHeight="1" x14ac:dyDescent="0.2">
      <c r="A336" s="348"/>
      <c r="B336" s="348"/>
      <c r="C336" s="348"/>
      <c r="D336" s="348"/>
      <c r="E336" s="348"/>
      <c r="F336" s="113" t="s">
        <v>561</v>
      </c>
      <c r="G336" s="348"/>
      <c r="H336" s="348"/>
      <c r="I336" s="348"/>
      <c r="J336" s="115">
        <v>0.08</v>
      </c>
      <c r="K336" s="115">
        <v>26.7</v>
      </c>
      <c r="L336" s="116">
        <v>3.91</v>
      </c>
      <c r="M336" s="116">
        <v>2015</v>
      </c>
      <c r="N336" s="16">
        <v>2021</v>
      </c>
      <c r="O336" s="16">
        <v>2025</v>
      </c>
      <c r="P336" s="114">
        <v>15</v>
      </c>
      <c r="Q336" s="348"/>
      <c r="R336" s="17">
        <f t="shared" si="11"/>
        <v>2030</v>
      </c>
      <c r="S336" s="16" t="s">
        <v>63</v>
      </c>
      <c r="T336" s="16"/>
      <c r="U336" s="17">
        <f t="shared" si="10"/>
        <v>2030</v>
      </c>
      <c r="V336" s="348"/>
      <c r="W336" s="348"/>
      <c r="X336" s="348"/>
      <c r="Y336" s="348"/>
    </row>
    <row r="337" spans="1:25" s="2" customFormat="1" ht="30.2" customHeight="1" x14ac:dyDescent="0.2">
      <c r="A337" s="348"/>
      <c r="B337" s="348"/>
      <c r="C337" s="348"/>
      <c r="D337" s="348" t="s">
        <v>1660</v>
      </c>
      <c r="E337" s="348"/>
      <c r="F337" s="113" t="s">
        <v>561</v>
      </c>
      <c r="G337" s="348"/>
      <c r="H337" s="348"/>
      <c r="I337" s="348"/>
      <c r="J337" s="115">
        <v>0.5</v>
      </c>
      <c r="K337" s="115">
        <v>323.89999999999998</v>
      </c>
      <c r="L337" s="116">
        <v>6.35</v>
      </c>
      <c r="M337" s="116">
        <v>2015</v>
      </c>
      <c r="N337" s="16">
        <v>2021</v>
      </c>
      <c r="O337" s="16">
        <v>2025</v>
      </c>
      <c r="P337" s="114">
        <v>15</v>
      </c>
      <c r="Q337" s="348"/>
      <c r="R337" s="17">
        <f t="shared" si="11"/>
        <v>2030</v>
      </c>
      <c r="S337" s="16" t="s">
        <v>63</v>
      </c>
      <c r="T337" s="16"/>
      <c r="U337" s="17">
        <f t="shared" si="10"/>
        <v>2030</v>
      </c>
      <c r="V337" s="348"/>
      <c r="W337" s="348"/>
      <c r="X337" s="348"/>
      <c r="Y337" s="348"/>
    </row>
    <row r="338" spans="1:25" s="2" customFormat="1" ht="30.2" customHeight="1" x14ac:dyDescent="0.2">
      <c r="A338" s="348"/>
      <c r="B338" s="348"/>
      <c r="C338" s="348"/>
      <c r="D338" s="348"/>
      <c r="E338" s="348"/>
      <c r="F338" s="113" t="s">
        <v>561</v>
      </c>
      <c r="G338" s="348"/>
      <c r="H338" s="348"/>
      <c r="I338" s="348"/>
      <c r="J338" s="115">
        <v>0.1</v>
      </c>
      <c r="K338" s="115">
        <v>168.3</v>
      </c>
      <c r="L338" s="116">
        <v>7.11</v>
      </c>
      <c r="M338" s="116">
        <v>2015</v>
      </c>
      <c r="N338" s="16">
        <v>2021</v>
      </c>
      <c r="O338" s="16">
        <v>2025</v>
      </c>
      <c r="P338" s="114">
        <v>15</v>
      </c>
      <c r="Q338" s="348"/>
      <c r="R338" s="17">
        <f t="shared" si="11"/>
        <v>2030</v>
      </c>
      <c r="S338" s="16" t="s">
        <v>63</v>
      </c>
      <c r="T338" s="16"/>
      <c r="U338" s="17">
        <f t="shared" si="10"/>
        <v>2030</v>
      </c>
      <c r="V338" s="348"/>
      <c r="W338" s="348"/>
      <c r="X338" s="348"/>
      <c r="Y338" s="348"/>
    </row>
    <row r="339" spans="1:25" s="2" customFormat="1" ht="30.2" customHeight="1" x14ac:dyDescent="0.2">
      <c r="A339" s="348"/>
      <c r="B339" s="348"/>
      <c r="C339" s="348"/>
      <c r="D339" s="348" t="s">
        <v>1661</v>
      </c>
      <c r="E339" s="348"/>
      <c r="F339" s="113" t="s">
        <v>561</v>
      </c>
      <c r="G339" s="348"/>
      <c r="H339" s="348"/>
      <c r="I339" s="348"/>
      <c r="J339" s="115">
        <v>4</v>
      </c>
      <c r="K339" s="115">
        <v>168.3</v>
      </c>
      <c r="L339" s="116">
        <v>7.11</v>
      </c>
      <c r="M339" s="116">
        <v>2015</v>
      </c>
      <c r="N339" s="16">
        <v>2021</v>
      </c>
      <c r="O339" s="16">
        <v>2025</v>
      </c>
      <c r="P339" s="114">
        <v>15</v>
      </c>
      <c r="Q339" s="348"/>
      <c r="R339" s="17">
        <f t="shared" si="11"/>
        <v>2030</v>
      </c>
      <c r="S339" s="16" t="s">
        <v>63</v>
      </c>
      <c r="T339" s="16"/>
      <c r="U339" s="17">
        <f t="shared" si="10"/>
        <v>2030</v>
      </c>
      <c r="V339" s="348"/>
      <c r="W339" s="348"/>
      <c r="X339" s="348"/>
      <c r="Y339" s="348"/>
    </row>
    <row r="340" spans="1:25" s="2" customFormat="1" ht="30.2" customHeight="1" x14ac:dyDescent="0.2">
      <c r="A340" s="348"/>
      <c r="B340" s="348"/>
      <c r="C340" s="348"/>
      <c r="D340" s="348"/>
      <c r="E340" s="348"/>
      <c r="F340" s="113" t="s">
        <v>561</v>
      </c>
      <c r="G340" s="348"/>
      <c r="H340" s="348"/>
      <c r="I340" s="348"/>
      <c r="J340" s="115">
        <v>0.1</v>
      </c>
      <c r="K340" s="115">
        <v>114.3</v>
      </c>
      <c r="L340" s="116">
        <v>6.02</v>
      </c>
      <c r="M340" s="116">
        <v>2015</v>
      </c>
      <c r="N340" s="16">
        <v>2021</v>
      </c>
      <c r="O340" s="16">
        <v>2025</v>
      </c>
      <c r="P340" s="114">
        <v>15</v>
      </c>
      <c r="Q340" s="348"/>
      <c r="R340" s="17">
        <f t="shared" si="11"/>
        <v>2030</v>
      </c>
      <c r="S340" s="16" t="s">
        <v>63</v>
      </c>
      <c r="T340" s="16"/>
      <c r="U340" s="17">
        <f t="shared" si="10"/>
        <v>2030</v>
      </c>
      <c r="V340" s="348"/>
      <c r="W340" s="348"/>
      <c r="X340" s="348"/>
      <c r="Y340" s="348"/>
    </row>
    <row r="341" spans="1:25" s="2" customFormat="1" ht="30.2" customHeight="1" x14ac:dyDescent="0.2">
      <c r="A341" s="348"/>
      <c r="B341" s="348"/>
      <c r="C341" s="348"/>
      <c r="D341" s="348"/>
      <c r="E341" s="348"/>
      <c r="F341" s="113" t="s">
        <v>561</v>
      </c>
      <c r="G341" s="348"/>
      <c r="H341" s="348"/>
      <c r="I341" s="348"/>
      <c r="J341" s="115">
        <v>0.1</v>
      </c>
      <c r="K341" s="115">
        <v>60.3</v>
      </c>
      <c r="L341" s="116">
        <v>3.91</v>
      </c>
      <c r="M341" s="116">
        <v>2015</v>
      </c>
      <c r="N341" s="16">
        <v>2021</v>
      </c>
      <c r="O341" s="16">
        <v>2025</v>
      </c>
      <c r="P341" s="114">
        <v>15</v>
      </c>
      <c r="Q341" s="348"/>
      <c r="R341" s="17">
        <f t="shared" si="11"/>
        <v>2030</v>
      </c>
      <c r="S341" s="16" t="s">
        <v>63</v>
      </c>
      <c r="T341" s="16"/>
      <c r="U341" s="17">
        <f t="shared" si="10"/>
        <v>2030</v>
      </c>
      <c r="V341" s="348"/>
      <c r="W341" s="348"/>
      <c r="X341" s="348"/>
      <c r="Y341" s="348"/>
    </row>
    <row r="342" spans="1:25" s="2" customFormat="1" ht="30.2" customHeight="1" x14ac:dyDescent="0.2">
      <c r="A342" s="348"/>
      <c r="B342" s="348"/>
      <c r="C342" s="348"/>
      <c r="D342" s="114" t="s">
        <v>1662</v>
      </c>
      <c r="E342" s="348"/>
      <c r="F342" s="113" t="s">
        <v>561</v>
      </c>
      <c r="G342" s="348"/>
      <c r="H342" s="348"/>
      <c r="I342" s="348"/>
      <c r="J342" s="115">
        <v>23.7</v>
      </c>
      <c r="K342" s="115">
        <v>60.3</v>
      </c>
      <c r="L342" s="116">
        <v>3.91</v>
      </c>
      <c r="M342" s="116">
        <v>2015</v>
      </c>
      <c r="N342" s="16">
        <v>2021</v>
      </c>
      <c r="O342" s="16">
        <v>2025</v>
      </c>
      <c r="P342" s="114">
        <v>15</v>
      </c>
      <c r="Q342" s="348"/>
      <c r="R342" s="17">
        <f t="shared" si="11"/>
        <v>2030</v>
      </c>
      <c r="S342" s="16" t="s">
        <v>63</v>
      </c>
      <c r="T342" s="16"/>
      <c r="U342" s="17">
        <f t="shared" si="10"/>
        <v>2030</v>
      </c>
      <c r="V342" s="348"/>
      <c r="W342" s="348"/>
      <c r="X342" s="348"/>
      <c r="Y342" s="348"/>
    </row>
    <row r="343" spans="1:25" s="2" customFormat="1" ht="30.2" customHeight="1" x14ac:dyDescent="0.2">
      <c r="A343" s="348"/>
      <c r="B343" s="348"/>
      <c r="C343" s="348"/>
      <c r="D343" s="348" t="s">
        <v>1663</v>
      </c>
      <c r="E343" s="348"/>
      <c r="F343" s="113" t="s">
        <v>561</v>
      </c>
      <c r="G343" s="348"/>
      <c r="H343" s="348"/>
      <c r="I343" s="348"/>
      <c r="J343" s="115">
        <v>19.5</v>
      </c>
      <c r="K343" s="115">
        <v>355.6</v>
      </c>
      <c r="L343" s="116">
        <v>7.92</v>
      </c>
      <c r="M343" s="116">
        <v>2015</v>
      </c>
      <c r="N343" s="16">
        <v>2021</v>
      </c>
      <c r="O343" s="16">
        <v>2025</v>
      </c>
      <c r="P343" s="114">
        <v>15</v>
      </c>
      <c r="Q343" s="348"/>
      <c r="R343" s="17">
        <f t="shared" si="11"/>
        <v>2030</v>
      </c>
      <c r="S343" s="16" t="s">
        <v>63</v>
      </c>
      <c r="T343" s="16"/>
      <c r="U343" s="17">
        <f t="shared" si="10"/>
        <v>2030</v>
      </c>
      <c r="V343" s="348"/>
      <c r="W343" s="348"/>
      <c r="X343" s="348"/>
      <c r="Y343" s="348"/>
    </row>
    <row r="344" spans="1:25" s="2" customFormat="1" ht="30.2" customHeight="1" x14ac:dyDescent="0.2">
      <c r="A344" s="348"/>
      <c r="B344" s="348"/>
      <c r="C344" s="348"/>
      <c r="D344" s="348"/>
      <c r="E344" s="348"/>
      <c r="F344" s="113" t="s">
        <v>561</v>
      </c>
      <c r="G344" s="348"/>
      <c r="H344" s="348"/>
      <c r="I344" s="348"/>
      <c r="J344" s="115">
        <v>6.6</v>
      </c>
      <c r="K344" s="115">
        <v>60.3</v>
      </c>
      <c r="L344" s="116">
        <v>3.91</v>
      </c>
      <c r="M344" s="116">
        <v>2015</v>
      </c>
      <c r="N344" s="16">
        <v>2021</v>
      </c>
      <c r="O344" s="16">
        <v>2025</v>
      </c>
      <c r="P344" s="114">
        <v>15</v>
      </c>
      <c r="Q344" s="348"/>
      <c r="R344" s="17">
        <f t="shared" si="11"/>
        <v>2030</v>
      </c>
      <c r="S344" s="16" t="s">
        <v>63</v>
      </c>
      <c r="T344" s="16"/>
      <c r="U344" s="17">
        <f t="shared" si="10"/>
        <v>2030</v>
      </c>
      <c r="V344" s="348"/>
      <c r="W344" s="348"/>
      <c r="X344" s="348"/>
      <c r="Y344" s="348"/>
    </row>
    <row r="345" spans="1:25" s="2" customFormat="1" ht="30.2" customHeight="1" x14ac:dyDescent="0.2">
      <c r="A345" s="348"/>
      <c r="B345" s="348"/>
      <c r="C345" s="348"/>
      <c r="D345" s="348" t="s">
        <v>1664</v>
      </c>
      <c r="E345" s="348"/>
      <c r="F345" s="113" t="s">
        <v>561</v>
      </c>
      <c r="G345" s="348"/>
      <c r="H345" s="348"/>
      <c r="I345" s="348"/>
      <c r="J345" s="115">
        <v>9.6</v>
      </c>
      <c r="K345" s="115">
        <v>355.6</v>
      </c>
      <c r="L345" s="116">
        <v>7.92</v>
      </c>
      <c r="M345" s="116">
        <v>2015</v>
      </c>
      <c r="N345" s="16">
        <v>2021</v>
      </c>
      <c r="O345" s="16">
        <v>2025</v>
      </c>
      <c r="P345" s="114">
        <v>15</v>
      </c>
      <c r="Q345" s="348"/>
      <c r="R345" s="17">
        <f t="shared" si="11"/>
        <v>2030</v>
      </c>
      <c r="S345" s="16" t="s">
        <v>63</v>
      </c>
      <c r="T345" s="16"/>
      <c r="U345" s="17">
        <f t="shared" si="10"/>
        <v>2030</v>
      </c>
      <c r="V345" s="348"/>
      <c r="W345" s="348"/>
      <c r="X345" s="348"/>
      <c r="Y345" s="348"/>
    </row>
    <row r="346" spans="1:25" s="2" customFormat="1" ht="30.2" customHeight="1" x14ac:dyDescent="0.2">
      <c r="A346" s="348"/>
      <c r="B346" s="348"/>
      <c r="C346" s="348"/>
      <c r="D346" s="348"/>
      <c r="E346" s="348"/>
      <c r="F346" s="113" t="s">
        <v>561</v>
      </c>
      <c r="G346" s="348"/>
      <c r="H346" s="348"/>
      <c r="I346" s="348"/>
      <c r="J346" s="115">
        <v>0.1</v>
      </c>
      <c r="K346" s="115">
        <v>26.7</v>
      </c>
      <c r="L346" s="116">
        <v>3.91</v>
      </c>
      <c r="M346" s="116">
        <v>2015</v>
      </c>
      <c r="N346" s="16">
        <v>2021</v>
      </c>
      <c r="O346" s="16">
        <v>2025</v>
      </c>
      <c r="P346" s="114">
        <v>15</v>
      </c>
      <c r="Q346" s="348"/>
      <c r="R346" s="17">
        <f t="shared" si="11"/>
        <v>2030</v>
      </c>
      <c r="S346" s="16" t="s">
        <v>63</v>
      </c>
      <c r="T346" s="16"/>
      <c r="U346" s="17">
        <f t="shared" si="10"/>
        <v>2030</v>
      </c>
      <c r="V346" s="348"/>
      <c r="W346" s="348"/>
      <c r="X346" s="348"/>
      <c r="Y346" s="348"/>
    </row>
    <row r="347" spans="1:25" s="2" customFormat="1" ht="30.2" customHeight="1" x14ac:dyDescent="0.2">
      <c r="A347" s="348"/>
      <c r="B347" s="348"/>
      <c r="C347" s="348"/>
      <c r="D347" s="348" t="s">
        <v>1665</v>
      </c>
      <c r="E347" s="348"/>
      <c r="F347" s="113" t="s">
        <v>561</v>
      </c>
      <c r="G347" s="348"/>
      <c r="H347" s="348"/>
      <c r="I347" s="348"/>
      <c r="J347" s="115">
        <v>35.799999999999997</v>
      </c>
      <c r="K347" s="115">
        <v>377</v>
      </c>
      <c r="L347" s="116">
        <v>9</v>
      </c>
      <c r="M347" s="116">
        <v>2015</v>
      </c>
      <c r="N347" s="16">
        <v>2021</v>
      </c>
      <c r="O347" s="16">
        <v>2025</v>
      </c>
      <c r="P347" s="114">
        <v>15</v>
      </c>
      <c r="Q347" s="348"/>
      <c r="R347" s="17">
        <f t="shared" si="11"/>
        <v>2030</v>
      </c>
      <c r="S347" s="16" t="s">
        <v>63</v>
      </c>
      <c r="T347" s="16"/>
      <c r="U347" s="17">
        <f t="shared" si="10"/>
        <v>2030</v>
      </c>
      <c r="V347" s="348"/>
      <c r="W347" s="348"/>
      <c r="X347" s="348"/>
      <c r="Y347" s="348"/>
    </row>
    <row r="348" spans="1:25" s="2" customFormat="1" ht="30.2" customHeight="1" x14ac:dyDescent="0.2">
      <c r="A348" s="348"/>
      <c r="B348" s="348"/>
      <c r="C348" s="348"/>
      <c r="D348" s="348"/>
      <c r="E348" s="348"/>
      <c r="F348" s="113" t="s">
        <v>561</v>
      </c>
      <c r="G348" s="348"/>
      <c r="H348" s="348"/>
      <c r="I348" s="348"/>
      <c r="J348" s="115">
        <v>0.1</v>
      </c>
      <c r="K348" s="115">
        <v>25</v>
      </c>
      <c r="L348" s="116">
        <v>3</v>
      </c>
      <c r="M348" s="116">
        <v>2015</v>
      </c>
      <c r="N348" s="16">
        <v>2021</v>
      </c>
      <c r="O348" s="16">
        <v>2025</v>
      </c>
      <c r="P348" s="114">
        <v>15</v>
      </c>
      <c r="Q348" s="348"/>
      <c r="R348" s="17">
        <f t="shared" si="11"/>
        <v>2030</v>
      </c>
      <c r="S348" s="16" t="s">
        <v>63</v>
      </c>
      <c r="T348" s="16"/>
      <c r="U348" s="17">
        <f t="shared" ref="U348:U411" si="12">IFERROR(IF(S348="",R348,S348+T348),R348)</f>
        <v>2030</v>
      </c>
      <c r="V348" s="348"/>
      <c r="W348" s="348"/>
      <c r="X348" s="348"/>
      <c r="Y348" s="348"/>
    </row>
    <row r="349" spans="1:25" s="2" customFormat="1" ht="30.2" customHeight="1" x14ac:dyDescent="0.2">
      <c r="A349" s="348"/>
      <c r="B349" s="348"/>
      <c r="C349" s="348"/>
      <c r="D349" s="348" t="s">
        <v>1666</v>
      </c>
      <c r="E349" s="348"/>
      <c r="F349" s="113" t="s">
        <v>561</v>
      </c>
      <c r="G349" s="348"/>
      <c r="H349" s="348"/>
      <c r="I349" s="348"/>
      <c r="J349" s="115">
        <v>23.3</v>
      </c>
      <c r="K349" s="115">
        <v>108</v>
      </c>
      <c r="L349" s="116">
        <v>6</v>
      </c>
      <c r="M349" s="116">
        <v>2015</v>
      </c>
      <c r="N349" s="16">
        <v>2021</v>
      </c>
      <c r="O349" s="16">
        <v>2025</v>
      </c>
      <c r="P349" s="114">
        <v>15</v>
      </c>
      <c r="Q349" s="348"/>
      <c r="R349" s="17">
        <f t="shared" si="11"/>
        <v>2030</v>
      </c>
      <c r="S349" s="16" t="s">
        <v>63</v>
      </c>
      <c r="T349" s="16"/>
      <c r="U349" s="17">
        <f t="shared" si="12"/>
        <v>2030</v>
      </c>
      <c r="V349" s="348"/>
      <c r="W349" s="348"/>
      <c r="X349" s="348"/>
      <c r="Y349" s="348"/>
    </row>
    <row r="350" spans="1:25" s="2" customFormat="1" ht="30.2" customHeight="1" x14ac:dyDescent="0.2">
      <c r="A350" s="348"/>
      <c r="B350" s="348"/>
      <c r="C350" s="348"/>
      <c r="D350" s="348"/>
      <c r="E350" s="348"/>
      <c r="F350" s="113" t="s">
        <v>561</v>
      </c>
      <c r="G350" s="348"/>
      <c r="H350" s="348"/>
      <c r="I350" s="348"/>
      <c r="J350" s="115">
        <v>0.1</v>
      </c>
      <c r="K350" s="115">
        <v>32</v>
      </c>
      <c r="L350" s="116">
        <v>3.5</v>
      </c>
      <c r="M350" s="116">
        <v>2015</v>
      </c>
      <c r="N350" s="16">
        <v>2021</v>
      </c>
      <c r="O350" s="16">
        <v>2025</v>
      </c>
      <c r="P350" s="114">
        <v>15</v>
      </c>
      <c r="Q350" s="348"/>
      <c r="R350" s="17">
        <f t="shared" si="11"/>
        <v>2030</v>
      </c>
      <c r="S350" s="16" t="s">
        <v>63</v>
      </c>
      <c r="T350" s="16"/>
      <c r="U350" s="17">
        <f t="shared" si="12"/>
        <v>2030</v>
      </c>
      <c r="V350" s="348"/>
      <c r="W350" s="348"/>
      <c r="X350" s="348"/>
      <c r="Y350" s="348"/>
    </row>
    <row r="351" spans="1:25" s="2" customFormat="1" ht="30.2" customHeight="1" x14ac:dyDescent="0.2">
      <c r="A351" s="348"/>
      <c r="B351" s="348"/>
      <c r="C351" s="348"/>
      <c r="D351" s="348"/>
      <c r="E351" s="348"/>
      <c r="F351" s="113" t="s">
        <v>561</v>
      </c>
      <c r="G351" s="348"/>
      <c r="H351" s="348"/>
      <c r="I351" s="348"/>
      <c r="J351" s="115">
        <v>0.1</v>
      </c>
      <c r="K351" s="115">
        <v>25</v>
      </c>
      <c r="L351" s="116">
        <v>3</v>
      </c>
      <c r="M351" s="116">
        <v>2015</v>
      </c>
      <c r="N351" s="16">
        <v>2021</v>
      </c>
      <c r="O351" s="16">
        <v>2025</v>
      </c>
      <c r="P351" s="114">
        <v>15</v>
      </c>
      <c r="Q351" s="348"/>
      <c r="R351" s="17">
        <f t="shared" si="11"/>
        <v>2030</v>
      </c>
      <c r="S351" s="16" t="s">
        <v>63</v>
      </c>
      <c r="T351" s="16"/>
      <c r="U351" s="17">
        <f t="shared" si="12"/>
        <v>2030</v>
      </c>
      <c r="V351" s="348"/>
      <c r="W351" s="348"/>
      <c r="X351" s="348"/>
      <c r="Y351" s="348"/>
    </row>
    <row r="352" spans="1:25" s="2" customFormat="1" ht="30.2" customHeight="1" x14ac:dyDescent="0.2">
      <c r="A352" s="348"/>
      <c r="B352" s="348"/>
      <c r="C352" s="348"/>
      <c r="D352" s="114" t="s">
        <v>609</v>
      </c>
      <c r="E352" s="348"/>
      <c r="F352" s="113" t="s">
        <v>561</v>
      </c>
      <c r="G352" s="348"/>
      <c r="H352" s="348"/>
      <c r="I352" s="348"/>
      <c r="J352" s="115">
        <v>20</v>
      </c>
      <c r="K352" s="115">
        <v>377</v>
      </c>
      <c r="L352" s="116">
        <v>9</v>
      </c>
      <c r="M352" s="116">
        <v>2015</v>
      </c>
      <c r="N352" s="16">
        <v>2021</v>
      </c>
      <c r="O352" s="16">
        <v>2025</v>
      </c>
      <c r="P352" s="114">
        <v>15</v>
      </c>
      <c r="Q352" s="348"/>
      <c r="R352" s="17">
        <f t="shared" si="11"/>
        <v>2030</v>
      </c>
      <c r="S352" s="16" t="s">
        <v>63</v>
      </c>
      <c r="T352" s="16"/>
      <c r="U352" s="17">
        <f t="shared" si="12"/>
        <v>2030</v>
      </c>
      <c r="V352" s="348"/>
      <c r="W352" s="348"/>
      <c r="X352" s="348"/>
      <c r="Y352" s="348"/>
    </row>
    <row r="353" spans="1:25" s="2" customFormat="1" ht="30.2" customHeight="1" x14ac:dyDescent="0.2">
      <c r="A353" s="348">
        <v>17</v>
      </c>
      <c r="B353" s="348" t="s">
        <v>1667</v>
      </c>
      <c r="C353" s="348" t="s">
        <v>1668</v>
      </c>
      <c r="D353" s="348" t="s">
        <v>1669</v>
      </c>
      <c r="E353" s="348" t="s">
        <v>1647</v>
      </c>
      <c r="F353" s="113" t="s">
        <v>88</v>
      </c>
      <c r="G353" s="348">
        <v>0.35</v>
      </c>
      <c r="H353" s="348">
        <v>0.02</v>
      </c>
      <c r="I353" s="348">
        <v>23</v>
      </c>
      <c r="J353" s="115">
        <v>2</v>
      </c>
      <c r="K353" s="115">
        <v>273.10000000000002</v>
      </c>
      <c r="L353" s="116">
        <v>6.35</v>
      </c>
      <c r="M353" s="116">
        <v>2015</v>
      </c>
      <c r="N353" s="16">
        <v>2024</v>
      </c>
      <c r="O353" s="16">
        <v>2025</v>
      </c>
      <c r="P353" s="114">
        <v>20</v>
      </c>
      <c r="Q353" s="348" t="s">
        <v>1542</v>
      </c>
      <c r="R353" s="17">
        <f t="shared" si="11"/>
        <v>2035</v>
      </c>
      <c r="S353" s="16" t="s">
        <v>63</v>
      </c>
      <c r="T353" s="16"/>
      <c r="U353" s="17">
        <f t="shared" si="12"/>
        <v>2035</v>
      </c>
      <c r="V353" s="348">
        <v>1</v>
      </c>
      <c r="W353" s="348">
        <v>1</v>
      </c>
      <c r="X353" s="348">
        <v>2</v>
      </c>
      <c r="Y353" s="348" t="s">
        <v>7003</v>
      </c>
    </row>
    <row r="354" spans="1:25" s="2" customFormat="1" ht="30.2" customHeight="1" x14ac:dyDescent="0.2">
      <c r="A354" s="348"/>
      <c r="B354" s="348"/>
      <c r="C354" s="348"/>
      <c r="D354" s="348"/>
      <c r="E354" s="348"/>
      <c r="F354" s="113" t="s">
        <v>88</v>
      </c>
      <c r="G354" s="348"/>
      <c r="H354" s="348"/>
      <c r="I354" s="348"/>
      <c r="J354" s="115">
        <v>0.6</v>
      </c>
      <c r="K354" s="115">
        <v>33.4</v>
      </c>
      <c r="L354" s="116">
        <v>3.91</v>
      </c>
      <c r="M354" s="116">
        <v>2015</v>
      </c>
      <c r="N354" s="16">
        <v>2024</v>
      </c>
      <c r="O354" s="16">
        <v>2025</v>
      </c>
      <c r="P354" s="114">
        <v>20</v>
      </c>
      <c r="Q354" s="348"/>
      <c r="R354" s="17">
        <f t="shared" si="11"/>
        <v>2035</v>
      </c>
      <c r="S354" s="16" t="s">
        <v>63</v>
      </c>
      <c r="T354" s="16"/>
      <c r="U354" s="17">
        <f t="shared" si="12"/>
        <v>2035</v>
      </c>
      <c r="V354" s="348"/>
      <c r="W354" s="348"/>
      <c r="X354" s="348"/>
      <c r="Y354" s="348"/>
    </row>
    <row r="355" spans="1:25" s="2" customFormat="1" ht="30.2" customHeight="1" x14ac:dyDescent="0.2">
      <c r="A355" s="348"/>
      <c r="B355" s="348"/>
      <c r="C355" s="348"/>
      <c r="D355" s="348"/>
      <c r="E355" s="348"/>
      <c r="F355" s="113" t="s">
        <v>88</v>
      </c>
      <c r="G355" s="348"/>
      <c r="H355" s="348"/>
      <c r="I355" s="348"/>
      <c r="J355" s="115">
        <v>0.1</v>
      </c>
      <c r="K355" s="115">
        <v>26.7</v>
      </c>
      <c r="L355" s="116">
        <v>3.91</v>
      </c>
      <c r="M355" s="116">
        <v>2015</v>
      </c>
      <c r="N355" s="16">
        <v>2024</v>
      </c>
      <c r="O355" s="16">
        <v>2025</v>
      </c>
      <c r="P355" s="114">
        <v>20</v>
      </c>
      <c r="Q355" s="348"/>
      <c r="R355" s="17">
        <f t="shared" si="11"/>
        <v>2035</v>
      </c>
      <c r="S355" s="16" t="s">
        <v>63</v>
      </c>
      <c r="T355" s="16"/>
      <c r="U355" s="17">
        <f t="shared" si="12"/>
        <v>2035</v>
      </c>
      <c r="V355" s="348"/>
      <c r="W355" s="348"/>
      <c r="X355" s="348"/>
      <c r="Y355" s="348"/>
    </row>
    <row r="356" spans="1:25" s="2" customFormat="1" ht="30.2" customHeight="1" x14ac:dyDescent="0.2">
      <c r="A356" s="348"/>
      <c r="B356" s="348"/>
      <c r="C356" s="348"/>
      <c r="D356" s="348" t="s">
        <v>1670</v>
      </c>
      <c r="E356" s="348"/>
      <c r="F356" s="113" t="s">
        <v>88</v>
      </c>
      <c r="G356" s="348"/>
      <c r="H356" s="348"/>
      <c r="I356" s="348"/>
      <c r="J356" s="115">
        <v>25.7</v>
      </c>
      <c r="K356" s="115">
        <v>323.89999999999998</v>
      </c>
      <c r="L356" s="116">
        <v>6.35</v>
      </c>
      <c r="M356" s="116">
        <v>2015</v>
      </c>
      <c r="N356" s="16">
        <v>2024</v>
      </c>
      <c r="O356" s="16">
        <v>2025</v>
      </c>
      <c r="P356" s="114">
        <v>20</v>
      </c>
      <c r="Q356" s="348"/>
      <c r="R356" s="17">
        <f t="shared" si="11"/>
        <v>2035</v>
      </c>
      <c r="S356" s="16" t="s">
        <v>63</v>
      </c>
      <c r="T356" s="16"/>
      <c r="U356" s="17">
        <f t="shared" si="12"/>
        <v>2035</v>
      </c>
      <c r="V356" s="348"/>
      <c r="W356" s="348"/>
      <c r="X356" s="348"/>
      <c r="Y356" s="348"/>
    </row>
    <row r="357" spans="1:25" s="2" customFormat="1" ht="30.2" customHeight="1" x14ac:dyDescent="0.2">
      <c r="A357" s="348"/>
      <c r="B357" s="348"/>
      <c r="C357" s="348"/>
      <c r="D357" s="348"/>
      <c r="E357" s="348"/>
      <c r="F357" s="113" t="s">
        <v>88</v>
      </c>
      <c r="G357" s="348"/>
      <c r="H357" s="348"/>
      <c r="I357" s="348"/>
      <c r="J357" s="115">
        <v>0.2</v>
      </c>
      <c r="K357" s="115">
        <v>219.1</v>
      </c>
      <c r="L357" s="116">
        <v>6.35</v>
      </c>
      <c r="M357" s="116">
        <v>2015</v>
      </c>
      <c r="N357" s="16">
        <v>2024</v>
      </c>
      <c r="O357" s="16">
        <v>2025</v>
      </c>
      <c r="P357" s="114">
        <v>20</v>
      </c>
      <c r="Q357" s="348"/>
      <c r="R357" s="17">
        <f t="shared" si="11"/>
        <v>2035</v>
      </c>
      <c r="S357" s="16" t="s">
        <v>63</v>
      </c>
      <c r="T357" s="16"/>
      <c r="U357" s="17">
        <f t="shared" si="12"/>
        <v>2035</v>
      </c>
      <c r="V357" s="348"/>
      <c r="W357" s="348"/>
      <c r="X357" s="348"/>
      <c r="Y357" s="348"/>
    </row>
    <row r="358" spans="1:25" s="2" customFormat="1" ht="30.2" customHeight="1" x14ac:dyDescent="0.2">
      <c r="A358" s="348"/>
      <c r="B358" s="348"/>
      <c r="C358" s="348"/>
      <c r="D358" s="348" t="s">
        <v>1671</v>
      </c>
      <c r="E358" s="348"/>
      <c r="F358" s="113" t="s">
        <v>88</v>
      </c>
      <c r="G358" s="348"/>
      <c r="H358" s="348"/>
      <c r="I358" s="348"/>
      <c r="J358" s="115">
        <v>20.5</v>
      </c>
      <c r="K358" s="115">
        <v>323.89999999999998</v>
      </c>
      <c r="L358" s="116">
        <v>9.5299999999999994</v>
      </c>
      <c r="M358" s="116">
        <v>2015</v>
      </c>
      <c r="N358" s="16">
        <v>2024</v>
      </c>
      <c r="O358" s="16">
        <v>2025</v>
      </c>
      <c r="P358" s="114">
        <v>20</v>
      </c>
      <c r="Q358" s="348"/>
      <c r="R358" s="17">
        <f t="shared" si="11"/>
        <v>2035</v>
      </c>
      <c r="S358" s="16" t="s">
        <v>63</v>
      </c>
      <c r="T358" s="16"/>
      <c r="U358" s="17">
        <f t="shared" si="12"/>
        <v>2035</v>
      </c>
      <c r="V358" s="348"/>
      <c r="W358" s="348"/>
      <c r="X358" s="348"/>
      <c r="Y358" s="348"/>
    </row>
    <row r="359" spans="1:25" s="2" customFormat="1" ht="30.2" customHeight="1" x14ac:dyDescent="0.2">
      <c r="A359" s="348"/>
      <c r="B359" s="348"/>
      <c r="C359" s="348"/>
      <c r="D359" s="348"/>
      <c r="E359" s="348"/>
      <c r="F359" s="113" t="s">
        <v>88</v>
      </c>
      <c r="G359" s="348"/>
      <c r="H359" s="348"/>
      <c r="I359" s="348"/>
      <c r="J359" s="115">
        <v>3.6</v>
      </c>
      <c r="K359" s="115">
        <v>60.3</v>
      </c>
      <c r="L359" s="116">
        <v>3.91</v>
      </c>
      <c r="M359" s="116">
        <v>2015</v>
      </c>
      <c r="N359" s="16">
        <v>2024</v>
      </c>
      <c r="O359" s="16">
        <v>2025</v>
      </c>
      <c r="P359" s="114">
        <v>20</v>
      </c>
      <c r="Q359" s="348"/>
      <c r="R359" s="17">
        <f t="shared" si="11"/>
        <v>2035</v>
      </c>
      <c r="S359" s="16" t="s">
        <v>63</v>
      </c>
      <c r="T359" s="16"/>
      <c r="U359" s="17">
        <f t="shared" si="12"/>
        <v>2035</v>
      </c>
      <c r="V359" s="348"/>
      <c r="W359" s="348"/>
      <c r="X359" s="348"/>
      <c r="Y359" s="348"/>
    </row>
    <row r="360" spans="1:25" s="2" customFormat="1" ht="30.2" customHeight="1" x14ac:dyDescent="0.2">
      <c r="A360" s="348"/>
      <c r="B360" s="348"/>
      <c r="C360" s="348"/>
      <c r="D360" s="348"/>
      <c r="E360" s="348"/>
      <c r="F360" s="113" t="s">
        <v>88</v>
      </c>
      <c r="G360" s="348"/>
      <c r="H360" s="348"/>
      <c r="I360" s="348"/>
      <c r="J360" s="115">
        <v>3.4</v>
      </c>
      <c r="K360" s="115">
        <v>48.3</v>
      </c>
      <c r="L360" s="116">
        <v>5.08</v>
      </c>
      <c r="M360" s="116">
        <v>2015</v>
      </c>
      <c r="N360" s="16">
        <v>2024</v>
      </c>
      <c r="O360" s="16">
        <v>2025</v>
      </c>
      <c r="P360" s="114">
        <v>20</v>
      </c>
      <c r="Q360" s="348"/>
      <c r="R360" s="17">
        <f t="shared" si="11"/>
        <v>2035</v>
      </c>
      <c r="S360" s="16" t="s">
        <v>63</v>
      </c>
      <c r="T360" s="16"/>
      <c r="U360" s="17">
        <f t="shared" si="12"/>
        <v>2035</v>
      </c>
      <c r="V360" s="348"/>
      <c r="W360" s="348"/>
      <c r="X360" s="348"/>
      <c r="Y360" s="348"/>
    </row>
    <row r="361" spans="1:25" s="2" customFormat="1" ht="30.2" customHeight="1" x14ac:dyDescent="0.2">
      <c r="A361" s="348">
        <v>18</v>
      </c>
      <c r="B361" s="348" t="s">
        <v>1672</v>
      </c>
      <c r="C361" s="348" t="s">
        <v>1673</v>
      </c>
      <c r="D361" s="348" t="s">
        <v>1674</v>
      </c>
      <c r="E361" s="348" t="s">
        <v>1675</v>
      </c>
      <c r="F361" s="113" t="s">
        <v>134</v>
      </c>
      <c r="G361" s="415" t="s">
        <v>1676</v>
      </c>
      <c r="H361" s="348">
        <v>3.3</v>
      </c>
      <c r="I361" s="348">
        <v>15</v>
      </c>
      <c r="J361" s="115">
        <v>1.2</v>
      </c>
      <c r="K361" s="115">
        <v>33.4</v>
      </c>
      <c r="L361" s="116">
        <v>3.38</v>
      </c>
      <c r="M361" s="116">
        <v>2015</v>
      </c>
      <c r="N361" s="16">
        <v>2024</v>
      </c>
      <c r="O361" s="16">
        <v>2025</v>
      </c>
      <c r="P361" s="114">
        <v>15</v>
      </c>
      <c r="Q361" s="415" t="s">
        <v>1543</v>
      </c>
      <c r="R361" s="17">
        <f t="shared" si="11"/>
        <v>2030</v>
      </c>
      <c r="S361" s="16" t="s">
        <v>63</v>
      </c>
      <c r="T361" s="16"/>
      <c r="U361" s="17">
        <f t="shared" si="12"/>
        <v>2030</v>
      </c>
      <c r="V361" s="348">
        <v>4</v>
      </c>
      <c r="W361" s="348"/>
      <c r="X361" s="348">
        <v>4</v>
      </c>
      <c r="Y361" s="348" t="s">
        <v>7003</v>
      </c>
    </row>
    <row r="362" spans="1:25" s="2" customFormat="1" ht="30.2" customHeight="1" x14ac:dyDescent="0.2">
      <c r="A362" s="348"/>
      <c r="B362" s="348"/>
      <c r="C362" s="348"/>
      <c r="D362" s="348"/>
      <c r="E362" s="348"/>
      <c r="F362" s="113" t="s">
        <v>134</v>
      </c>
      <c r="G362" s="415"/>
      <c r="H362" s="348"/>
      <c r="I362" s="348"/>
      <c r="J362" s="115">
        <v>7.0000000000000007E-2</v>
      </c>
      <c r="K362" s="115">
        <v>26.7</v>
      </c>
      <c r="L362" s="116">
        <v>2.87</v>
      </c>
      <c r="M362" s="116">
        <v>2015</v>
      </c>
      <c r="N362" s="16">
        <v>2024</v>
      </c>
      <c r="O362" s="16">
        <v>2025</v>
      </c>
      <c r="P362" s="114">
        <v>15</v>
      </c>
      <c r="Q362" s="415"/>
      <c r="R362" s="17">
        <f t="shared" si="11"/>
        <v>2030</v>
      </c>
      <c r="S362" s="16" t="s">
        <v>63</v>
      </c>
      <c r="T362" s="16"/>
      <c r="U362" s="17">
        <f t="shared" si="12"/>
        <v>2030</v>
      </c>
      <c r="V362" s="348"/>
      <c r="W362" s="348"/>
      <c r="X362" s="348"/>
      <c r="Y362" s="348"/>
    </row>
    <row r="363" spans="1:25" s="2" customFormat="1" ht="30.2" customHeight="1" x14ac:dyDescent="0.2">
      <c r="A363" s="348"/>
      <c r="B363" s="348"/>
      <c r="C363" s="348"/>
      <c r="D363" s="348" t="s">
        <v>1677</v>
      </c>
      <c r="E363" s="348"/>
      <c r="F363" s="113" t="s">
        <v>134</v>
      </c>
      <c r="G363" s="415"/>
      <c r="H363" s="348"/>
      <c r="I363" s="348"/>
      <c r="J363" s="115">
        <v>15.6</v>
      </c>
      <c r="K363" s="115">
        <v>60.3</v>
      </c>
      <c r="L363" s="116">
        <v>2.77</v>
      </c>
      <c r="M363" s="116">
        <v>2015</v>
      </c>
      <c r="N363" s="16">
        <v>2024</v>
      </c>
      <c r="O363" s="16">
        <v>2025</v>
      </c>
      <c r="P363" s="114">
        <v>15</v>
      </c>
      <c r="Q363" s="415"/>
      <c r="R363" s="17">
        <f t="shared" si="11"/>
        <v>2030</v>
      </c>
      <c r="S363" s="16" t="s">
        <v>63</v>
      </c>
      <c r="T363" s="16"/>
      <c r="U363" s="17">
        <f t="shared" si="12"/>
        <v>2030</v>
      </c>
      <c r="V363" s="348"/>
      <c r="W363" s="348"/>
      <c r="X363" s="348"/>
      <c r="Y363" s="348"/>
    </row>
    <row r="364" spans="1:25" s="2" customFormat="1" ht="30.2" customHeight="1" x14ac:dyDescent="0.2">
      <c r="A364" s="348"/>
      <c r="B364" s="348"/>
      <c r="C364" s="348"/>
      <c r="D364" s="348"/>
      <c r="E364" s="348"/>
      <c r="F364" s="113" t="s">
        <v>134</v>
      </c>
      <c r="G364" s="415"/>
      <c r="H364" s="348"/>
      <c r="I364" s="348"/>
      <c r="J364" s="115">
        <v>0.2</v>
      </c>
      <c r="K364" s="115">
        <v>33.4</v>
      </c>
      <c r="L364" s="116">
        <v>3.38</v>
      </c>
      <c r="M364" s="116">
        <v>2015</v>
      </c>
      <c r="N364" s="16">
        <v>2024</v>
      </c>
      <c r="O364" s="16">
        <v>2025</v>
      </c>
      <c r="P364" s="114">
        <v>15</v>
      </c>
      <c r="Q364" s="415"/>
      <c r="R364" s="17">
        <f t="shared" si="11"/>
        <v>2030</v>
      </c>
      <c r="S364" s="16" t="s">
        <v>63</v>
      </c>
      <c r="T364" s="16"/>
      <c r="U364" s="17">
        <f t="shared" si="12"/>
        <v>2030</v>
      </c>
      <c r="V364" s="348"/>
      <c r="W364" s="348"/>
      <c r="X364" s="348"/>
      <c r="Y364" s="348"/>
    </row>
    <row r="365" spans="1:25" s="2" customFormat="1" ht="30.2" customHeight="1" x14ac:dyDescent="0.2">
      <c r="A365" s="348"/>
      <c r="B365" s="348"/>
      <c r="C365" s="348"/>
      <c r="D365" s="348"/>
      <c r="E365" s="348"/>
      <c r="F365" s="113" t="s">
        <v>134</v>
      </c>
      <c r="G365" s="415"/>
      <c r="H365" s="348"/>
      <c r="I365" s="348"/>
      <c r="J365" s="115">
        <v>0.09</v>
      </c>
      <c r="K365" s="115">
        <v>26.7</v>
      </c>
      <c r="L365" s="116">
        <v>2.87</v>
      </c>
      <c r="M365" s="116">
        <v>2015</v>
      </c>
      <c r="N365" s="16">
        <v>2024</v>
      </c>
      <c r="O365" s="16">
        <v>2025</v>
      </c>
      <c r="P365" s="114">
        <v>15</v>
      </c>
      <c r="Q365" s="415"/>
      <c r="R365" s="17">
        <f t="shared" si="11"/>
        <v>2030</v>
      </c>
      <c r="S365" s="16" t="s">
        <v>63</v>
      </c>
      <c r="T365" s="16"/>
      <c r="U365" s="17">
        <f t="shared" si="12"/>
        <v>2030</v>
      </c>
      <c r="V365" s="348"/>
      <c r="W365" s="348"/>
      <c r="X365" s="348"/>
      <c r="Y365" s="348"/>
    </row>
    <row r="366" spans="1:25" s="2" customFormat="1" ht="30.2" customHeight="1" x14ac:dyDescent="0.2">
      <c r="A366" s="348"/>
      <c r="B366" s="348"/>
      <c r="C366" s="348"/>
      <c r="D366" s="348" t="s">
        <v>1678</v>
      </c>
      <c r="E366" s="348"/>
      <c r="F366" s="113" t="s">
        <v>134</v>
      </c>
      <c r="G366" s="415"/>
      <c r="H366" s="348"/>
      <c r="I366" s="348"/>
      <c r="J366" s="115">
        <v>7.2</v>
      </c>
      <c r="K366" s="115">
        <v>48.3</v>
      </c>
      <c r="L366" s="116">
        <v>5.08</v>
      </c>
      <c r="M366" s="116">
        <v>2015</v>
      </c>
      <c r="N366" s="16">
        <v>2024</v>
      </c>
      <c r="O366" s="16">
        <v>2025</v>
      </c>
      <c r="P366" s="114">
        <v>15</v>
      </c>
      <c r="Q366" s="415"/>
      <c r="R366" s="17">
        <f t="shared" si="11"/>
        <v>2030</v>
      </c>
      <c r="S366" s="16" t="s">
        <v>63</v>
      </c>
      <c r="T366" s="16"/>
      <c r="U366" s="17">
        <f t="shared" si="12"/>
        <v>2030</v>
      </c>
      <c r="V366" s="348"/>
      <c r="W366" s="348"/>
      <c r="X366" s="348"/>
      <c r="Y366" s="348"/>
    </row>
    <row r="367" spans="1:25" s="2" customFormat="1" ht="30.2" customHeight="1" x14ac:dyDescent="0.2">
      <c r="A367" s="348"/>
      <c r="B367" s="348"/>
      <c r="C367" s="348"/>
      <c r="D367" s="348"/>
      <c r="E367" s="348"/>
      <c r="F367" s="113" t="s">
        <v>134</v>
      </c>
      <c r="G367" s="415"/>
      <c r="H367" s="348"/>
      <c r="I367" s="348"/>
      <c r="J367" s="115">
        <v>0.06</v>
      </c>
      <c r="K367" s="115">
        <v>33.4</v>
      </c>
      <c r="L367" s="116">
        <v>6.35</v>
      </c>
      <c r="M367" s="116">
        <v>2015</v>
      </c>
      <c r="N367" s="16">
        <v>2024</v>
      </c>
      <c r="O367" s="16">
        <v>2025</v>
      </c>
      <c r="P367" s="114">
        <v>15</v>
      </c>
      <c r="Q367" s="415"/>
      <c r="R367" s="17">
        <f t="shared" si="11"/>
        <v>2030</v>
      </c>
      <c r="S367" s="16" t="s">
        <v>63</v>
      </c>
      <c r="T367" s="16"/>
      <c r="U367" s="17">
        <f t="shared" si="12"/>
        <v>2030</v>
      </c>
      <c r="V367" s="348"/>
      <c r="W367" s="348"/>
      <c r="X367" s="348"/>
      <c r="Y367" s="348"/>
    </row>
    <row r="368" spans="1:25" s="2" customFormat="1" ht="30.2" customHeight="1" x14ac:dyDescent="0.2">
      <c r="A368" s="348"/>
      <c r="B368" s="348"/>
      <c r="C368" s="348"/>
      <c r="D368" s="348"/>
      <c r="E368" s="348"/>
      <c r="F368" s="113" t="s">
        <v>134</v>
      </c>
      <c r="G368" s="415"/>
      <c r="H368" s="348"/>
      <c r="I368" s="348"/>
      <c r="J368" s="115">
        <v>0.08</v>
      </c>
      <c r="K368" s="115">
        <v>26.7</v>
      </c>
      <c r="L368" s="116">
        <v>5.56</v>
      </c>
      <c r="M368" s="116">
        <v>2015</v>
      </c>
      <c r="N368" s="16">
        <v>2024</v>
      </c>
      <c r="O368" s="16">
        <v>2025</v>
      </c>
      <c r="P368" s="114">
        <v>15</v>
      </c>
      <c r="Q368" s="415"/>
      <c r="R368" s="17">
        <f t="shared" si="11"/>
        <v>2030</v>
      </c>
      <c r="S368" s="16" t="s">
        <v>63</v>
      </c>
      <c r="T368" s="16"/>
      <c r="U368" s="17">
        <f t="shared" si="12"/>
        <v>2030</v>
      </c>
      <c r="V368" s="348"/>
      <c r="W368" s="348"/>
      <c r="X368" s="348"/>
      <c r="Y368" s="348"/>
    </row>
    <row r="369" spans="1:25" s="2" customFormat="1" ht="30.2" customHeight="1" x14ac:dyDescent="0.2">
      <c r="A369" s="348"/>
      <c r="B369" s="348"/>
      <c r="C369" s="348"/>
      <c r="D369" s="348" t="s">
        <v>1679</v>
      </c>
      <c r="E369" s="348"/>
      <c r="F369" s="113" t="s">
        <v>134</v>
      </c>
      <c r="G369" s="415"/>
      <c r="H369" s="348"/>
      <c r="I369" s="348"/>
      <c r="J369" s="115">
        <v>40.5</v>
      </c>
      <c r="K369" s="115">
        <v>57</v>
      </c>
      <c r="L369" s="116">
        <v>5</v>
      </c>
      <c r="M369" s="116">
        <v>2015</v>
      </c>
      <c r="N369" s="16">
        <v>2024</v>
      </c>
      <c r="O369" s="16">
        <v>2025</v>
      </c>
      <c r="P369" s="114">
        <v>15</v>
      </c>
      <c r="Q369" s="415"/>
      <c r="R369" s="17">
        <f t="shared" si="11"/>
        <v>2030</v>
      </c>
      <c r="S369" s="16" t="s">
        <v>63</v>
      </c>
      <c r="T369" s="16"/>
      <c r="U369" s="17">
        <f t="shared" si="12"/>
        <v>2030</v>
      </c>
      <c r="V369" s="348"/>
      <c r="W369" s="348"/>
      <c r="X369" s="348"/>
      <c r="Y369" s="348"/>
    </row>
    <row r="370" spans="1:25" s="2" customFormat="1" ht="30.2" customHeight="1" x14ac:dyDescent="0.2">
      <c r="A370" s="348"/>
      <c r="B370" s="348"/>
      <c r="C370" s="348"/>
      <c r="D370" s="348"/>
      <c r="E370" s="348"/>
      <c r="F370" s="113" t="s">
        <v>134</v>
      </c>
      <c r="G370" s="415"/>
      <c r="H370" s="348"/>
      <c r="I370" s="348"/>
      <c r="J370" s="115">
        <v>0.21</v>
      </c>
      <c r="K370" s="115">
        <v>25</v>
      </c>
      <c r="L370" s="116">
        <v>3</v>
      </c>
      <c r="M370" s="116">
        <v>2015</v>
      </c>
      <c r="N370" s="16">
        <v>2024</v>
      </c>
      <c r="O370" s="16">
        <v>2025</v>
      </c>
      <c r="P370" s="114">
        <v>15</v>
      </c>
      <c r="Q370" s="415"/>
      <c r="R370" s="17">
        <f t="shared" si="11"/>
        <v>2030</v>
      </c>
      <c r="S370" s="16" t="s">
        <v>63</v>
      </c>
      <c r="T370" s="16"/>
      <c r="U370" s="17">
        <f t="shared" si="12"/>
        <v>2030</v>
      </c>
      <c r="V370" s="348"/>
      <c r="W370" s="348"/>
      <c r="X370" s="348"/>
      <c r="Y370" s="348"/>
    </row>
    <row r="371" spans="1:25" s="2" customFormat="1" ht="30.2" customHeight="1" x14ac:dyDescent="0.2">
      <c r="A371" s="348"/>
      <c r="B371" s="348"/>
      <c r="C371" s="348"/>
      <c r="D371" s="348"/>
      <c r="E371" s="348"/>
      <c r="F371" s="113" t="s">
        <v>134</v>
      </c>
      <c r="G371" s="415"/>
      <c r="H371" s="348"/>
      <c r="I371" s="348"/>
      <c r="J371" s="115">
        <v>0.24</v>
      </c>
      <c r="K371" s="115">
        <v>18</v>
      </c>
      <c r="L371" s="116">
        <v>3</v>
      </c>
      <c r="M371" s="116">
        <v>2015</v>
      </c>
      <c r="N371" s="16">
        <v>2024</v>
      </c>
      <c r="O371" s="16">
        <v>2025</v>
      </c>
      <c r="P371" s="114">
        <v>15</v>
      </c>
      <c r="Q371" s="415"/>
      <c r="R371" s="17">
        <f t="shared" si="11"/>
        <v>2030</v>
      </c>
      <c r="S371" s="16" t="s">
        <v>63</v>
      </c>
      <c r="T371" s="16"/>
      <c r="U371" s="17">
        <f t="shared" si="12"/>
        <v>2030</v>
      </c>
      <c r="V371" s="348"/>
      <c r="W371" s="348"/>
      <c r="X371" s="348"/>
      <c r="Y371" s="348"/>
    </row>
    <row r="372" spans="1:25" s="2" customFormat="1" ht="30.2" customHeight="1" x14ac:dyDescent="0.2">
      <c r="A372" s="348">
        <v>19</v>
      </c>
      <c r="B372" s="348" t="s">
        <v>1680</v>
      </c>
      <c r="C372" s="348" t="s">
        <v>1681</v>
      </c>
      <c r="D372" s="348" t="s">
        <v>1682</v>
      </c>
      <c r="E372" s="348" t="s">
        <v>642</v>
      </c>
      <c r="F372" s="113" t="s">
        <v>39</v>
      </c>
      <c r="G372" s="348">
        <v>1.1000000000000001</v>
      </c>
      <c r="H372" s="348">
        <v>0.6</v>
      </c>
      <c r="I372" s="348">
        <v>46</v>
      </c>
      <c r="J372" s="115">
        <v>0.1</v>
      </c>
      <c r="K372" s="115">
        <v>88.9</v>
      </c>
      <c r="L372" s="116">
        <v>5.49</v>
      </c>
      <c r="M372" s="116">
        <v>2015</v>
      </c>
      <c r="N372" s="16">
        <v>2022</v>
      </c>
      <c r="O372" s="16">
        <v>2025</v>
      </c>
      <c r="P372" s="114">
        <v>20</v>
      </c>
      <c r="Q372" s="415" t="s">
        <v>1683</v>
      </c>
      <c r="R372" s="17">
        <f t="shared" si="11"/>
        <v>2035</v>
      </c>
      <c r="S372" s="16" t="s">
        <v>63</v>
      </c>
      <c r="T372" s="16"/>
      <c r="U372" s="17">
        <f t="shared" si="12"/>
        <v>2035</v>
      </c>
      <c r="V372" s="348">
        <v>3</v>
      </c>
      <c r="W372" s="348">
        <v>38</v>
      </c>
      <c r="X372" s="348">
        <v>41</v>
      </c>
      <c r="Y372" s="348" t="s">
        <v>7003</v>
      </c>
    </row>
    <row r="373" spans="1:25" s="2" customFormat="1" ht="30.2" customHeight="1" x14ac:dyDescent="0.2">
      <c r="A373" s="348"/>
      <c r="B373" s="348"/>
      <c r="C373" s="348"/>
      <c r="D373" s="348"/>
      <c r="E373" s="348"/>
      <c r="F373" s="113" t="s">
        <v>39</v>
      </c>
      <c r="G373" s="348"/>
      <c r="H373" s="348"/>
      <c r="I373" s="348"/>
      <c r="J373" s="115">
        <v>5.17</v>
      </c>
      <c r="K373" s="115">
        <v>60.3</v>
      </c>
      <c r="L373" s="116">
        <v>3.91</v>
      </c>
      <c r="M373" s="116">
        <v>2015</v>
      </c>
      <c r="N373" s="16">
        <v>2022</v>
      </c>
      <c r="O373" s="16">
        <v>2025</v>
      </c>
      <c r="P373" s="114">
        <v>20</v>
      </c>
      <c r="Q373" s="415"/>
      <c r="R373" s="17">
        <f t="shared" si="11"/>
        <v>2035</v>
      </c>
      <c r="S373" s="16" t="s">
        <v>63</v>
      </c>
      <c r="T373" s="16"/>
      <c r="U373" s="17">
        <f t="shared" si="12"/>
        <v>2035</v>
      </c>
      <c r="V373" s="348"/>
      <c r="W373" s="348"/>
      <c r="X373" s="348"/>
      <c r="Y373" s="348"/>
    </row>
    <row r="374" spans="1:25" s="2" customFormat="1" ht="30.2" customHeight="1" x14ac:dyDescent="0.2">
      <c r="A374" s="348"/>
      <c r="B374" s="348"/>
      <c r="C374" s="348"/>
      <c r="D374" s="348" t="s">
        <v>1684</v>
      </c>
      <c r="E374" s="348"/>
      <c r="F374" s="113" t="s">
        <v>39</v>
      </c>
      <c r="G374" s="348"/>
      <c r="H374" s="348"/>
      <c r="I374" s="348"/>
      <c r="J374" s="115">
        <v>2.1</v>
      </c>
      <c r="K374" s="115">
        <v>60.3</v>
      </c>
      <c r="L374" s="116">
        <v>3.91</v>
      </c>
      <c r="M374" s="116">
        <v>2015</v>
      </c>
      <c r="N374" s="16">
        <v>2022</v>
      </c>
      <c r="O374" s="16">
        <v>2025</v>
      </c>
      <c r="P374" s="114">
        <v>20</v>
      </c>
      <c r="Q374" s="415"/>
      <c r="R374" s="17">
        <f t="shared" si="11"/>
        <v>2035</v>
      </c>
      <c r="S374" s="16" t="s">
        <v>63</v>
      </c>
      <c r="T374" s="16"/>
      <c r="U374" s="17">
        <f t="shared" si="12"/>
        <v>2035</v>
      </c>
      <c r="V374" s="348"/>
      <c r="W374" s="348"/>
      <c r="X374" s="348"/>
      <c r="Y374" s="348"/>
    </row>
    <row r="375" spans="1:25" s="2" customFormat="1" ht="30.2" customHeight="1" x14ac:dyDescent="0.2">
      <c r="A375" s="348"/>
      <c r="B375" s="348"/>
      <c r="C375" s="348"/>
      <c r="D375" s="348"/>
      <c r="E375" s="348"/>
      <c r="F375" s="113" t="s">
        <v>39</v>
      </c>
      <c r="G375" s="348"/>
      <c r="H375" s="348"/>
      <c r="I375" s="348"/>
      <c r="J375" s="115">
        <v>1.1000000000000001</v>
      </c>
      <c r="K375" s="115">
        <v>21.3</v>
      </c>
      <c r="L375" s="116">
        <v>3.73</v>
      </c>
      <c r="M375" s="116">
        <v>2015</v>
      </c>
      <c r="N375" s="16">
        <v>2022</v>
      </c>
      <c r="O375" s="16">
        <v>2025</v>
      </c>
      <c r="P375" s="114">
        <v>20</v>
      </c>
      <c r="Q375" s="415"/>
      <c r="R375" s="17">
        <f t="shared" si="11"/>
        <v>2035</v>
      </c>
      <c r="S375" s="16" t="s">
        <v>63</v>
      </c>
      <c r="T375" s="16"/>
      <c r="U375" s="17">
        <f t="shared" si="12"/>
        <v>2035</v>
      </c>
      <c r="V375" s="348"/>
      <c r="W375" s="348"/>
      <c r="X375" s="348"/>
      <c r="Y375" s="348"/>
    </row>
    <row r="376" spans="1:25" s="2" customFormat="1" ht="30.2" customHeight="1" x14ac:dyDescent="0.2">
      <c r="A376" s="348"/>
      <c r="B376" s="348"/>
      <c r="C376" s="348"/>
      <c r="D376" s="348" t="s">
        <v>1685</v>
      </c>
      <c r="E376" s="348"/>
      <c r="F376" s="113" t="s">
        <v>39</v>
      </c>
      <c r="G376" s="348"/>
      <c r="H376" s="348"/>
      <c r="I376" s="348"/>
      <c r="J376" s="115">
        <v>0.61</v>
      </c>
      <c r="K376" s="115">
        <v>60.3</v>
      </c>
      <c r="L376" s="116">
        <v>3.91</v>
      </c>
      <c r="M376" s="116">
        <v>2015</v>
      </c>
      <c r="N376" s="16">
        <v>2022</v>
      </c>
      <c r="O376" s="16">
        <v>2025</v>
      </c>
      <c r="P376" s="114">
        <v>20</v>
      </c>
      <c r="Q376" s="415"/>
      <c r="R376" s="17">
        <f t="shared" si="11"/>
        <v>2035</v>
      </c>
      <c r="S376" s="16" t="s">
        <v>63</v>
      </c>
      <c r="T376" s="16"/>
      <c r="U376" s="17">
        <f t="shared" si="12"/>
        <v>2035</v>
      </c>
      <c r="V376" s="348"/>
      <c r="W376" s="348"/>
      <c r="X376" s="348"/>
      <c r="Y376" s="348"/>
    </row>
    <row r="377" spans="1:25" s="2" customFormat="1" ht="30.2" customHeight="1" x14ac:dyDescent="0.2">
      <c r="A377" s="348"/>
      <c r="B377" s="348"/>
      <c r="C377" s="348"/>
      <c r="D377" s="348"/>
      <c r="E377" s="348"/>
      <c r="F377" s="113" t="s">
        <v>39</v>
      </c>
      <c r="G377" s="348"/>
      <c r="H377" s="348"/>
      <c r="I377" s="348"/>
      <c r="J377" s="115" t="s">
        <v>1686</v>
      </c>
      <c r="K377" s="115">
        <v>48.3</v>
      </c>
      <c r="L377" s="116">
        <v>3.68</v>
      </c>
      <c r="M377" s="116">
        <v>2015</v>
      </c>
      <c r="N377" s="16">
        <v>2022</v>
      </c>
      <c r="O377" s="16">
        <v>2025</v>
      </c>
      <c r="P377" s="114">
        <v>20</v>
      </c>
      <c r="Q377" s="415"/>
      <c r="R377" s="17">
        <f t="shared" si="11"/>
        <v>2035</v>
      </c>
      <c r="S377" s="16" t="s">
        <v>63</v>
      </c>
      <c r="T377" s="16"/>
      <c r="U377" s="17">
        <f t="shared" si="12"/>
        <v>2035</v>
      </c>
      <c r="V377" s="348"/>
      <c r="W377" s="348"/>
      <c r="X377" s="348"/>
      <c r="Y377" s="348"/>
    </row>
    <row r="378" spans="1:25" s="2" customFormat="1" ht="30.2" customHeight="1" x14ac:dyDescent="0.2">
      <c r="A378" s="348"/>
      <c r="B378" s="348"/>
      <c r="C378" s="348"/>
      <c r="D378" s="114" t="s">
        <v>1687</v>
      </c>
      <c r="E378" s="348"/>
      <c r="F378" s="113" t="s">
        <v>39</v>
      </c>
      <c r="G378" s="348"/>
      <c r="H378" s="348"/>
      <c r="I378" s="348"/>
      <c r="J378" s="115">
        <v>3.2</v>
      </c>
      <c r="K378" s="115">
        <v>60.3</v>
      </c>
      <c r="L378" s="116">
        <v>3.91</v>
      </c>
      <c r="M378" s="116">
        <v>2015</v>
      </c>
      <c r="N378" s="16">
        <v>2022</v>
      </c>
      <c r="O378" s="16">
        <v>2025</v>
      </c>
      <c r="P378" s="114">
        <v>20</v>
      </c>
      <c r="Q378" s="415"/>
      <c r="R378" s="17">
        <f t="shared" si="11"/>
        <v>2035</v>
      </c>
      <c r="S378" s="16" t="s">
        <v>63</v>
      </c>
      <c r="T378" s="16"/>
      <c r="U378" s="17">
        <f t="shared" si="12"/>
        <v>2035</v>
      </c>
      <c r="V378" s="348"/>
      <c r="W378" s="348"/>
      <c r="X378" s="348"/>
      <c r="Y378" s="348"/>
    </row>
    <row r="379" spans="1:25" s="2" customFormat="1" ht="30.2" customHeight="1" x14ac:dyDescent="0.2">
      <c r="A379" s="348"/>
      <c r="B379" s="348"/>
      <c r="C379" s="348"/>
      <c r="D379" s="114" t="s">
        <v>1688</v>
      </c>
      <c r="E379" s="348"/>
      <c r="F379" s="113" t="s">
        <v>39</v>
      </c>
      <c r="G379" s="348"/>
      <c r="H379" s="348"/>
      <c r="I379" s="348"/>
      <c r="J379" s="115">
        <v>0.3</v>
      </c>
      <c r="K379" s="115">
        <v>60.3</v>
      </c>
      <c r="L379" s="116">
        <v>3.91</v>
      </c>
      <c r="M379" s="116">
        <v>2015</v>
      </c>
      <c r="N379" s="16">
        <v>2022</v>
      </c>
      <c r="O379" s="16">
        <v>2025</v>
      </c>
      <c r="P379" s="114">
        <v>20</v>
      </c>
      <c r="Q379" s="415"/>
      <c r="R379" s="17">
        <f t="shared" si="11"/>
        <v>2035</v>
      </c>
      <c r="S379" s="16" t="s">
        <v>63</v>
      </c>
      <c r="T379" s="16"/>
      <c r="U379" s="17">
        <f t="shared" si="12"/>
        <v>2035</v>
      </c>
      <c r="V379" s="348"/>
      <c r="W379" s="348"/>
      <c r="X379" s="348"/>
      <c r="Y379" s="348"/>
    </row>
    <row r="380" spans="1:25" s="2" customFormat="1" ht="30.2" customHeight="1" x14ac:dyDescent="0.2">
      <c r="A380" s="348"/>
      <c r="B380" s="348"/>
      <c r="C380" s="348"/>
      <c r="D380" s="114" t="s">
        <v>1689</v>
      </c>
      <c r="E380" s="348"/>
      <c r="F380" s="113" t="s">
        <v>39</v>
      </c>
      <c r="G380" s="348"/>
      <c r="H380" s="348"/>
      <c r="I380" s="348"/>
      <c r="J380" s="115">
        <v>0.8</v>
      </c>
      <c r="K380" s="115">
        <v>60.3</v>
      </c>
      <c r="L380" s="116">
        <v>3.91</v>
      </c>
      <c r="M380" s="116">
        <v>2015</v>
      </c>
      <c r="N380" s="16">
        <v>2022</v>
      </c>
      <c r="O380" s="16">
        <v>2025</v>
      </c>
      <c r="P380" s="114">
        <v>20</v>
      </c>
      <c r="Q380" s="415"/>
      <c r="R380" s="17">
        <f t="shared" si="11"/>
        <v>2035</v>
      </c>
      <c r="S380" s="16" t="s">
        <v>63</v>
      </c>
      <c r="T380" s="16"/>
      <c r="U380" s="17">
        <f t="shared" si="12"/>
        <v>2035</v>
      </c>
      <c r="V380" s="348"/>
      <c r="W380" s="348"/>
      <c r="X380" s="348"/>
      <c r="Y380" s="348"/>
    </row>
    <row r="381" spans="1:25" s="2" customFormat="1" ht="30.2" customHeight="1" x14ac:dyDescent="0.2">
      <c r="A381" s="348"/>
      <c r="B381" s="348"/>
      <c r="C381" s="348"/>
      <c r="D381" s="114" t="s">
        <v>1690</v>
      </c>
      <c r="E381" s="348"/>
      <c r="F381" s="113" t="s">
        <v>39</v>
      </c>
      <c r="G381" s="348"/>
      <c r="H381" s="348"/>
      <c r="I381" s="348"/>
      <c r="J381" s="115">
        <v>2</v>
      </c>
      <c r="K381" s="115">
        <v>60.3</v>
      </c>
      <c r="L381" s="116">
        <v>3.91</v>
      </c>
      <c r="M381" s="116">
        <v>2015</v>
      </c>
      <c r="N381" s="16">
        <v>2022</v>
      </c>
      <c r="O381" s="16">
        <v>2025</v>
      </c>
      <c r="P381" s="114">
        <v>20</v>
      </c>
      <c r="Q381" s="415"/>
      <c r="R381" s="17">
        <f t="shared" si="11"/>
        <v>2035</v>
      </c>
      <c r="S381" s="16" t="s">
        <v>63</v>
      </c>
      <c r="T381" s="16"/>
      <c r="U381" s="17">
        <f t="shared" si="12"/>
        <v>2035</v>
      </c>
      <c r="V381" s="348"/>
      <c r="W381" s="348"/>
      <c r="X381" s="348"/>
      <c r="Y381" s="348"/>
    </row>
    <row r="382" spans="1:25" s="2" customFormat="1" ht="30.2" customHeight="1" x14ac:dyDescent="0.2">
      <c r="A382" s="348"/>
      <c r="B382" s="348"/>
      <c r="C382" s="348"/>
      <c r="D382" s="114" t="s">
        <v>1691</v>
      </c>
      <c r="E382" s="348"/>
      <c r="F382" s="113" t="s">
        <v>39</v>
      </c>
      <c r="G382" s="348"/>
      <c r="H382" s="348"/>
      <c r="I382" s="348"/>
      <c r="J382" s="115">
        <v>3.23</v>
      </c>
      <c r="K382" s="115">
        <v>60.3</v>
      </c>
      <c r="L382" s="116">
        <v>3.91</v>
      </c>
      <c r="M382" s="116">
        <v>2015</v>
      </c>
      <c r="N382" s="16">
        <v>2022</v>
      </c>
      <c r="O382" s="16">
        <v>2025</v>
      </c>
      <c r="P382" s="114">
        <v>20</v>
      </c>
      <c r="Q382" s="415"/>
      <c r="R382" s="17">
        <f t="shared" si="11"/>
        <v>2035</v>
      </c>
      <c r="S382" s="16" t="s">
        <v>63</v>
      </c>
      <c r="T382" s="16"/>
      <c r="U382" s="17">
        <f t="shared" si="12"/>
        <v>2035</v>
      </c>
      <c r="V382" s="348"/>
      <c r="W382" s="348"/>
      <c r="X382" s="348"/>
      <c r="Y382" s="348"/>
    </row>
    <row r="383" spans="1:25" s="2" customFormat="1" ht="30.2" customHeight="1" x14ac:dyDescent="0.2">
      <c r="A383" s="348"/>
      <c r="B383" s="348"/>
      <c r="C383" s="348"/>
      <c r="D383" s="114" t="s">
        <v>1692</v>
      </c>
      <c r="E383" s="348"/>
      <c r="F383" s="113" t="s">
        <v>39</v>
      </c>
      <c r="G383" s="348"/>
      <c r="H383" s="348"/>
      <c r="I383" s="348"/>
      <c r="J383" s="115">
        <v>4.6500000000000004</v>
      </c>
      <c r="K383" s="115">
        <v>60.3</v>
      </c>
      <c r="L383" s="116">
        <v>3.91</v>
      </c>
      <c r="M383" s="116">
        <v>2015</v>
      </c>
      <c r="N383" s="16">
        <v>2022</v>
      </c>
      <c r="O383" s="16">
        <v>2025</v>
      </c>
      <c r="P383" s="114">
        <v>20</v>
      </c>
      <c r="Q383" s="415"/>
      <c r="R383" s="17">
        <f t="shared" si="11"/>
        <v>2035</v>
      </c>
      <c r="S383" s="16" t="s">
        <v>63</v>
      </c>
      <c r="T383" s="16"/>
      <c r="U383" s="17">
        <f t="shared" si="12"/>
        <v>2035</v>
      </c>
      <c r="V383" s="348"/>
      <c r="W383" s="348"/>
      <c r="X383" s="348"/>
      <c r="Y383" s="348"/>
    </row>
    <row r="384" spans="1:25" s="2" customFormat="1" ht="30.2" customHeight="1" x14ac:dyDescent="0.2">
      <c r="A384" s="348"/>
      <c r="B384" s="348"/>
      <c r="C384" s="348"/>
      <c r="D384" s="348" t="s">
        <v>1693</v>
      </c>
      <c r="E384" s="348"/>
      <c r="F384" s="113" t="s">
        <v>39</v>
      </c>
      <c r="G384" s="348"/>
      <c r="H384" s="348"/>
      <c r="I384" s="348"/>
      <c r="J384" s="115">
        <v>3.25</v>
      </c>
      <c r="K384" s="115">
        <v>88.9</v>
      </c>
      <c r="L384" s="116">
        <v>5.49</v>
      </c>
      <c r="M384" s="116">
        <v>2015</v>
      </c>
      <c r="N384" s="16">
        <v>2022</v>
      </c>
      <c r="O384" s="16">
        <v>2025</v>
      </c>
      <c r="P384" s="114">
        <v>20</v>
      </c>
      <c r="Q384" s="415"/>
      <c r="R384" s="17">
        <f t="shared" si="11"/>
        <v>2035</v>
      </c>
      <c r="S384" s="16" t="s">
        <v>63</v>
      </c>
      <c r="T384" s="16"/>
      <c r="U384" s="17">
        <f t="shared" si="12"/>
        <v>2035</v>
      </c>
      <c r="V384" s="348"/>
      <c r="W384" s="348"/>
      <c r="X384" s="348"/>
      <c r="Y384" s="348"/>
    </row>
    <row r="385" spans="1:25" s="2" customFormat="1" ht="30.2" customHeight="1" x14ac:dyDescent="0.2">
      <c r="A385" s="348"/>
      <c r="B385" s="348"/>
      <c r="C385" s="348"/>
      <c r="D385" s="348"/>
      <c r="E385" s="348"/>
      <c r="F385" s="113" t="s">
        <v>39</v>
      </c>
      <c r="G385" s="348"/>
      <c r="H385" s="348"/>
      <c r="I385" s="348"/>
      <c r="J385" s="115">
        <v>0.1</v>
      </c>
      <c r="K385" s="115">
        <v>60.3</v>
      </c>
      <c r="L385" s="116">
        <v>3.91</v>
      </c>
      <c r="M385" s="116">
        <v>2015</v>
      </c>
      <c r="N385" s="16">
        <v>2022</v>
      </c>
      <c r="O385" s="16">
        <v>2025</v>
      </c>
      <c r="P385" s="114">
        <v>20</v>
      </c>
      <c r="Q385" s="415"/>
      <c r="R385" s="17">
        <f t="shared" si="11"/>
        <v>2035</v>
      </c>
      <c r="S385" s="16" t="s">
        <v>63</v>
      </c>
      <c r="T385" s="16"/>
      <c r="U385" s="17">
        <f t="shared" si="12"/>
        <v>2035</v>
      </c>
      <c r="V385" s="348"/>
      <c r="W385" s="348"/>
      <c r="X385" s="348"/>
      <c r="Y385" s="348"/>
    </row>
    <row r="386" spans="1:25" s="2" customFormat="1" ht="30.2" customHeight="1" x14ac:dyDescent="0.2">
      <c r="A386" s="348"/>
      <c r="B386" s="348"/>
      <c r="C386" s="348"/>
      <c r="D386" s="114" t="s">
        <v>1694</v>
      </c>
      <c r="E386" s="348"/>
      <c r="F386" s="113" t="s">
        <v>39</v>
      </c>
      <c r="G386" s="348"/>
      <c r="H386" s="348"/>
      <c r="I386" s="348"/>
      <c r="J386" s="115">
        <v>4.8</v>
      </c>
      <c r="K386" s="115">
        <v>88.9</v>
      </c>
      <c r="L386" s="116">
        <v>5.49</v>
      </c>
      <c r="M386" s="116">
        <v>2015</v>
      </c>
      <c r="N386" s="16">
        <v>2022</v>
      </c>
      <c r="O386" s="16">
        <v>2025</v>
      </c>
      <c r="P386" s="114">
        <v>20</v>
      </c>
      <c r="Q386" s="415"/>
      <c r="R386" s="17">
        <f t="shared" si="11"/>
        <v>2035</v>
      </c>
      <c r="S386" s="16" t="s">
        <v>63</v>
      </c>
      <c r="T386" s="16"/>
      <c r="U386" s="17">
        <f t="shared" si="12"/>
        <v>2035</v>
      </c>
      <c r="V386" s="348"/>
      <c r="W386" s="348"/>
      <c r="X386" s="348"/>
      <c r="Y386" s="348"/>
    </row>
    <row r="387" spans="1:25" s="2" customFormat="1" ht="30.2" customHeight="1" x14ac:dyDescent="0.2">
      <c r="A387" s="348"/>
      <c r="B387" s="348"/>
      <c r="C387" s="348"/>
      <c r="D387" s="348" t="s">
        <v>1695</v>
      </c>
      <c r="E387" s="348"/>
      <c r="F387" s="113" t="s">
        <v>39</v>
      </c>
      <c r="G387" s="348"/>
      <c r="H387" s="348"/>
      <c r="I387" s="348"/>
      <c r="J387" s="115">
        <v>1.6</v>
      </c>
      <c r="K387" s="115">
        <v>60.3</v>
      </c>
      <c r="L387" s="116">
        <v>3.91</v>
      </c>
      <c r="M387" s="116">
        <v>2015</v>
      </c>
      <c r="N387" s="16">
        <v>2022</v>
      </c>
      <c r="O387" s="16">
        <v>2025</v>
      </c>
      <c r="P387" s="114">
        <v>20</v>
      </c>
      <c r="Q387" s="415"/>
      <c r="R387" s="17">
        <f t="shared" si="11"/>
        <v>2035</v>
      </c>
      <c r="S387" s="16" t="s">
        <v>63</v>
      </c>
      <c r="T387" s="16"/>
      <c r="U387" s="17">
        <f t="shared" si="12"/>
        <v>2035</v>
      </c>
      <c r="V387" s="348"/>
      <c r="W387" s="348"/>
      <c r="X387" s="348"/>
      <c r="Y387" s="348"/>
    </row>
    <row r="388" spans="1:25" s="2" customFormat="1" ht="30.2" customHeight="1" x14ac:dyDescent="0.2">
      <c r="A388" s="348"/>
      <c r="B388" s="348"/>
      <c r="C388" s="348"/>
      <c r="D388" s="348"/>
      <c r="E388" s="348"/>
      <c r="F388" s="113" t="s">
        <v>39</v>
      </c>
      <c r="G388" s="348"/>
      <c r="H388" s="348"/>
      <c r="I388" s="348"/>
      <c r="J388" s="115">
        <v>0.4</v>
      </c>
      <c r="K388" s="115">
        <v>21.3</v>
      </c>
      <c r="L388" s="116">
        <v>3.73</v>
      </c>
      <c r="M388" s="116">
        <v>2015</v>
      </c>
      <c r="N388" s="16">
        <v>2022</v>
      </c>
      <c r="O388" s="16">
        <v>2025</v>
      </c>
      <c r="P388" s="114">
        <v>20</v>
      </c>
      <c r="Q388" s="415"/>
      <c r="R388" s="17">
        <f t="shared" si="11"/>
        <v>2035</v>
      </c>
      <c r="S388" s="16" t="s">
        <v>63</v>
      </c>
      <c r="T388" s="16"/>
      <c r="U388" s="17">
        <f t="shared" si="12"/>
        <v>2035</v>
      </c>
      <c r="V388" s="348"/>
      <c r="W388" s="348"/>
      <c r="X388" s="348"/>
      <c r="Y388" s="348"/>
    </row>
    <row r="389" spans="1:25" s="2" customFormat="1" ht="30.2" customHeight="1" x14ac:dyDescent="0.2">
      <c r="A389" s="348"/>
      <c r="B389" s="348"/>
      <c r="C389" s="348"/>
      <c r="D389" s="114" t="s">
        <v>1696</v>
      </c>
      <c r="E389" s="348"/>
      <c r="F389" s="113" t="s">
        <v>39</v>
      </c>
      <c r="G389" s="348"/>
      <c r="H389" s="348"/>
      <c r="I389" s="348"/>
      <c r="J389" s="115">
        <v>3.11</v>
      </c>
      <c r="K389" s="115">
        <v>60.3</v>
      </c>
      <c r="L389" s="116">
        <v>3.91</v>
      </c>
      <c r="M389" s="116">
        <v>2015</v>
      </c>
      <c r="N389" s="16">
        <v>2022</v>
      </c>
      <c r="O389" s="16">
        <v>2025</v>
      </c>
      <c r="P389" s="114">
        <v>20</v>
      </c>
      <c r="Q389" s="415"/>
      <c r="R389" s="17">
        <f t="shared" si="11"/>
        <v>2035</v>
      </c>
      <c r="S389" s="16" t="s">
        <v>63</v>
      </c>
      <c r="T389" s="16"/>
      <c r="U389" s="17">
        <f t="shared" si="12"/>
        <v>2035</v>
      </c>
      <c r="V389" s="348"/>
      <c r="W389" s="348"/>
      <c r="X389" s="348"/>
      <c r="Y389" s="348"/>
    </row>
    <row r="390" spans="1:25" s="2" customFormat="1" ht="30.2" customHeight="1" x14ac:dyDescent="0.2">
      <c r="A390" s="348"/>
      <c r="B390" s="348"/>
      <c r="C390" s="348"/>
      <c r="D390" s="348" t="s">
        <v>1697</v>
      </c>
      <c r="E390" s="348"/>
      <c r="F390" s="113" t="s">
        <v>39</v>
      </c>
      <c r="G390" s="348"/>
      <c r="H390" s="348"/>
      <c r="I390" s="348"/>
      <c r="J390" s="115">
        <v>1</v>
      </c>
      <c r="K390" s="115">
        <v>60.3</v>
      </c>
      <c r="L390" s="116">
        <v>3.91</v>
      </c>
      <c r="M390" s="116">
        <v>2015</v>
      </c>
      <c r="N390" s="16">
        <v>2022</v>
      </c>
      <c r="O390" s="16">
        <v>2025</v>
      </c>
      <c r="P390" s="114">
        <v>20</v>
      </c>
      <c r="Q390" s="415"/>
      <c r="R390" s="17">
        <f t="shared" si="11"/>
        <v>2035</v>
      </c>
      <c r="S390" s="16" t="s">
        <v>63</v>
      </c>
      <c r="T390" s="16"/>
      <c r="U390" s="17">
        <f t="shared" si="12"/>
        <v>2035</v>
      </c>
      <c r="V390" s="348"/>
      <c r="W390" s="348"/>
      <c r="X390" s="348"/>
      <c r="Y390" s="348"/>
    </row>
    <row r="391" spans="1:25" s="2" customFormat="1" ht="30.2" customHeight="1" x14ac:dyDescent="0.2">
      <c r="A391" s="348"/>
      <c r="B391" s="348"/>
      <c r="C391" s="348"/>
      <c r="D391" s="348"/>
      <c r="E391" s="348"/>
      <c r="F391" s="113" t="s">
        <v>39</v>
      </c>
      <c r="G391" s="348"/>
      <c r="H391" s="348"/>
      <c r="I391" s="348"/>
      <c r="J391" s="115">
        <v>0.1</v>
      </c>
      <c r="K391" s="115">
        <v>88.9</v>
      </c>
      <c r="L391" s="116">
        <v>5.49</v>
      </c>
      <c r="M391" s="116">
        <v>2015</v>
      </c>
      <c r="N391" s="16">
        <v>2022</v>
      </c>
      <c r="O391" s="16">
        <v>2025</v>
      </c>
      <c r="P391" s="114">
        <v>20</v>
      </c>
      <c r="Q391" s="415"/>
      <c r="R391" s="17">
        <f t="shared" si="11"/>
        <v>2035</v>
      </c>
      <c r="S391" s="16" t="s">
        <v>63</v>
      </c>
      <c r="T391" s="16"/>
      <c r="U391" s="17">
        <f t="shared" si="12"/>
        <v>2035</v>
      </c>
      <c r="V391" s="348"/>
      <c r="W391" s="348"/>
      <c r="X391" s="348"/>
      <c r="Y391" s="348"/>
    </row>
    <row r="392" spans="1:25" s="2" customFormat="1" ht="30.2" customHeight="1" x14ac:dyDescent="0.2">
      <c r="A392" s="348"/>
      <c r="B392" s="348"/>
      <c r="C392" s="348"/>
      <c r="D392" s="348" t="s">
        <v>1698</v>
      </c>
      <c r="E392" s="348"/>
      <c r="F392" s="113" t="s">
        <v>39</v>
      </c>
      <c r="G392" s="348"/>
      <c r="H392" s="348"/>
      <c r="I392" s="348"/>
      <c r="J392" s="115">
        <v>3.65</v>
      </c>
      <c r="K392" s="115">
        <v>60.3</v>
      </c>
      <c r="L392" s="116">
        <v>3.91</v>
      </c>
      <c r="M392" s="116">
        <v>2015</v>
      </c>
      <c r="N392" s="16">
        <v>2022</v>
      </c>
      <c r="O392" s="16">
        <v>2025</v>
      </c>
      <c r="P392" s="114">
        <v>20</v>
      </c>
      <c r="Q392" s="415"/>
      <c r="R392" s="17">
        <f t="shared" si="11"/>
        <v>2035</v>
      </c>
      <c r="S392" s="16" t="s">
        <v>63</v>
      </c>
      <c r="T392" s="16"/>
      <c r="U392" s="17">
        <f t="shared" si="12"/>
        <v>2035</v>
      </c>
      <c r="V392" s="348"/>
      <c r="W392" s="348"/>
      <c r="X392" s="348"/>
      <c r="Y392" s="348"/>
    </row>
    <row r="393" spans="1:25" s="2" customFormat="1" ht="30.2" customHeight="1" x14ac:dyDescent="0.2">
      <c r="A393" s="348"/>
      <c r="B393" s="348"/>
      <c r="C393" s="348"/>
      <c r="D393" s="348"/>
      <c r="E393" s="348"/>
      <c r="F393" s="113" t="s">
        <v>39</v>
      </c>
      <c r="G393" s="348"/>
      <c r="H393" s="348"/>
      <c r="I393" s="348"/>
      <c r="J393" s="115">
        <v>0.1</v>
      </c>
      <c r="K393" s="115">
        <v>48.3</v>
      </c>
      <c r="L393" s="116">
        <v>3.68</v>
      </c>
      <c r="M393" s="116">
        <v>2015</v>
      </c>
      <c r="N393" s="16">
        <v>2022</v>
      </c>
      <c r="O393" s="16">
        <v>2025</v>
      </c>
      <c r="P393" s="114">
        <v>20</v>
      </c>
      <c r="Q393" s="415"/>
      <c r="R393" s="17">
        <f t="shared" si="11"/>
        <v>2035</v>
      </c>
      <c r="S393" s="16" t="s">
        <v>63</v>
      </c>
      <c r="T393" s="16"/>
      <c r="U393" s="17">
        <f t="shared" si="12"/>
        <v>2035</v>
      </c>
      <c r="V393" s="348"/>
      <c r="W393" s="348"/>
      <c r="X393" s="348"/>
      <c r="Y393" s="348"/>
    </row>
    <row r="394" spans="1:25" s="2" customFormat="1" ht="30.2" customHeight="1" x14ac:dyDescent="0.2">
      <c r="A394" s="348"/>
      <c r="B394" s="348"/>
      <c r="C394" s="348"/>
      <c r="D394" s="114" t="s">
        <v>1699</v>
      </c>
      <c r="E394" s="348"/>
      <c r="F394" s="113" t="s">
        <v>39</v>
      </c>
      <c r="G394" s="348"/>
      <c r="H394" s="348"/>
      <c r="I394" s="348"/>
      <c r="J394" s="115">
        <v>0.2</v>
      </c>
      <c r="K394" s="115">
        <v>88.9</v>
      </c>
      <c r="L394" s="116">
        <v>5.49</v>
      </c>
      <c r="M394" s="116">
        <v>2015</v>
      </c>
      <c r="N394" s="16">
        <v>2022</v>
      </c>
      <c r="O394" s="16">
        <v>2025</v>
      </c>
      <c r="P394" s="114">
        <v>20</v>
      </c>
      <c r="Q394" s="415"/>
      <c r="R394" s="17">
        <f t="shared" ref="R394:R420" si="13">IF(M394="","",M394+P394)</f>
        <v>2035</v>
      </c>
      <c r="S394" s="16" t="s">
        <v>63</v>
      </c>
      <c r="T394" s="16"/>
      <c r="U394" s="17">
        <f t="shared" si="12"/>
        <v>2035</v>
      </c>
      <c r="V394" s="348"/>
      <c r="W394" s="348"/>
      <c r="X394" s="348"/>
      <c r="Y394" s="348"/>
    </row>
    <row r="395" spans="1:25" s="2" customFormat="1" ht="30.2" customHeight="1" x14ac:dyDescent="0.2">
      <c r="A395" s="348"/>
      <c r="B395" s="348"/>
      <c r="C395" s="348"/>
      <c r="D395" s="348" t="s">
        <v>1682</v>
      </c>
      <c r="E395" s="348"/>
      <c r="F395" s="113" t="s">
        <v>39</v>
      </c>
      <c r="G395" s="348"/>
      <c r="H395" s="348"/>
      <c r="I395" s="348"/>
      <c r="J395" s="115">
        <v>0.1</v>
      </c>
      <c r="K395" s="115">
        <v>88.9</v>
      </c>
      <c r="L395" s="116">
        <v>5.49</v>
      </c>
      <c r="M395" s="116">
        <v>2015</v>
      </c>
      <c r="N395" s="16">
        <v>2022</v>
      </c>
      <c r="O395" s="16">
        <v>2025</v>
      </c>
      <c r="P395" s="114">
        <v>20</v>
      </c>
      <c r="Q395" s="415"/>
      <c r="R395" s="17">
        <f t="shared" si="13"/>
        <v>2035</v>
      </c>
      <c r="S395" s="16" t="s">
        <v>63</v>
      </c>
      <c r="T395" s="16"/>
      <c r="U395" s="17">
        <f t="shared" si="12"/>
        <v>2035</v>
      </c>
      <c r="V395" s="348"/>
      <c r="W395" s="348"/>
      <c r="X395" s="348"/>
      <c r="Y395" s="348"/>
    </row>
    <row r="396" spans="1:25" s="2" customFormat="1" ht="30.2" customHeight="1" x14ac:dyDescent="0.2">
      <c r="A396" s="348"/>
      <c r="B396" s="348"/>
      <c r="C396" s="348"/>
      <c r="D396" s="348"/>
      <c r="E396" s="348"/>
      <c r="F396" s="113" t="s">
        <v>39</v>
      </c>
      <c r="G396" s="348"/>
      <c r="H396" s="348"/>
      <c r="I396" s="348"/>
      <c r="J396" s="115">
        <v>5.17</v>
      </c>
      <c r="K396" s="115">
        <v>60.3</v>
      </c>
      <c r="L396" s="116">
        <v>3.91</v>
      </c>
      <c r="M396" s="116">
        <v>2015</v>
      </c>
      <c r="N396" s="16">
        <v>2022</v>
      </c>
      <c r="O396" s="16">
        <v>2025</v>
      </c>
      <c r="P396" s="114">
        <v>20</v>
      </c>
      <c r="Q396" s="415"/>
      <c r="R396" s="17">
        <f t="shared" si="13"/>
        <v>2035</v>
      </c>
      <c r="S396" s="16" t="s">
        <v>63</v>
      </c>
      <c r="T396" s="16"/>
      <c r="U396" s="17">
        <f t="shared" si="12"/>
        <v>2035</v>
      </c>
      <c r="V396" s="348"/>
      <c r="W396" s="348"/>
      <c r="X396" s="348"/>
      <c r="Y396" s="348"/>
    </row>
    <row r="397" spans="1:25" s="2" customFormat="1" ht="30.2" customHeight="1" x14ac:dyDescent="0.2">
      <c r="A397" s="348"/>
      <c r="B397" s="348"/>
      <c r="C397" s="348"/>
      <c r="D397" s="348" t="s">
        <v>1700</v>
      </c>
      <c r="E397" s="348"/>
      <c r="F397" s="113" t="s">
        <v>39</v>
      </c>
      <c r="G397" s="348"/>
      <c r="H397" s="348"/>
      <c r="I397" s="348"/>
      <c r="J397" s="115">
        <v>2.1</v>
      </c>
      <c r="K397" s="115">
        <v>60.3</v>
      </c>
      <c r="L397" s="116">
        <v>3.91</v>
      </c>
      <c r="M397" s="116">
        <v>2015</v>
      </c>
      <c r="N397" s="16">
        <v>2022</v>
      </c>
      <c r="O397" s="16">
        <v>2025</v>
      </c>
      <c r="P397" s="114">
        <v>20</v>
      </c>
      <c r="Q397" s="415"/>
      <c r="R397" s="17">
        <f t="shared" si="13"/>
        <v>2035</v>
      </c>
      <c r="S397" s="16" t="s">
        <v>63</v>
      </c>
      <c r="T397" s="16"/>
      <c r="U397" s="17">
        <f t="shared" si="12"/>
        <v>2035</v>
      </c>
      <c r="V397" s="348"/>
      <c r="W397" s="348"/>
      <c r="X397" s="348"/>
      <c r="Y397" s="348"/>
    </row>
    <row r="398" spans="1:25" s="2" customFormat="1" ht="30.2" customHeight="1" x14ac:dyDescent="0.2">
      <c r="A398" s="348"/>
      <c r="B398" s="348"/>
      <c r="C398" s="348"/>
      <c r="D398" s="348"/>
      <c r="E398" s="348"/>
      <c r="F398" s="113" t="s">
        <v>39</v>
      </c>
      <c r="G398" s="348"/>
      <c r="H398" s="348"/>
      <c r="I398" s="348"/>
      <c r="J398" s="115">
        <v>1.1000000000000001</v>
      </c>
      <c r="K398" s="115">
        <v>21.3</v>
      </c>
      <c r="L398" s="116">
        <v>3.73</v>
      </c>
      <c r="M398" s="116">
        <v>2015</v>
      </c>
      <c r="N398" s="16">
        <v>2022</v>
      </c>
      <c r="O398" s="16">
        <v>2025</v>
      </c>
      <c r="P398" s="114">
        <v>20</v>
      </c>
      <c r="Q398" s="415"/>
      <c r="R398" s="17">
        <f t="shared" si="13"/>
        <v>2035</v>
      </c>
      <c r="S398" s="16" t="s">
        <v>63</v>
      </c>
      <c r="T398" s="16"/>
      <c r="U398" s="17">
        <f t="shared" si="12"/>
        <v>2035</v>
      </c>
      <c r="V398" s="348"/>
      <c r="W398" s="348"/>
      <c r="X398" s="348"/>
      <c r="Y398" s="348"/>
    </row>
    <row r="399" spans="1:25" s="2" customFormat="1" ht="30.2" customHeight="1" x14ac:dyDescent="0.2">
      <c r="A399" s="348"/>
      <c r="B399" s="348"/>
      <c r="C399" s="348"/>
      <c r="D399" s="114" t="s">
        <v>1701</v>
      </c>
      <c r="E399" s="348"/>
      <c r="F399" s="113" t="s">
        <v>39</v>
      </c>
      <c r="G399" s="348"/>
      <c r="H399" s="348"/>
      <c r="I399" s="348"/>
      <c r="J399" s="115">
        <v>0.61</v>
      </c>
      <c r="K399" s="115">
        <v>60.3</v>
      </c>
      <c r="L399" s="116">
        <v>3.91</v>
      </c>
      <c r="M399" s="116">
        <v>2015</v>
      </c>
      <c r="N399" s="16">
        <v>2022</v>
      </c>
      <c r="O399" s="16">
        <v>2025</v>
      </c>
      <c r="P399" s="114">
        <v>20</v>
      </c>
      <c r="Q399" s="415"/>
      <c r="R399" s="17">
        <f t="shared" si="13"/>
        <v>2035</v>
      </c>
      <c r="S399" s="16" t="s">
        <v>63</v>
      </c>
      <c r="T399" s="16"/>
      <c r="U399" s="17">
        <f t="shared" si="12"/>
        <v>2035</v>
      </c>
      <c r="V399" s="348"/>
      <c r="W399" s="348"/>
      <c r="X399" s="348"/>
      <c r="Y399" s="348"/>
    </row>
    <row r="400" spans="1:25" s="2" customFormat="1" ht="30.2" customHeight="1" x14ac:dyDescent="0.2">
      <c r="A400" s="348"/>
      <c r="B400" s="348"/>
      <c r="C400" s="348"/>
      <c r="D400" s="114" t="s">
        <v>1702</v>
      </c>
      <c r="E400" s="348"/>
      <c r="F400" s="113" t="s">
        <v>39</v>
      </c>
      <c r="G400" s="348"/>
      <c r="H400" s="348"/>
      <c r="I400" s="348"/>
      <c r="J400" s="115">
        <v>0.1</v>
      </c>
      <c r="K400" s="115">
        <v>48.3</v>
      </c>
      <c r="L400" s="116">
        <v>3.68</v>
      </c>
      <c r="M400" s="116">
        <v>2015</v>
      </c>
      <c r="N400" s="16">
        <v>2022</v>
      </c>
      <c r="O400" s="16">
        <v>2025</v>
      </c>
      <c r="P400" s="114">
        <v>20</v>
      </c>
      <c r="Q400" s="415"/>
      <c r="R400" s="17">
        <f t="shared" si="13"/>
        <v>2035</v>
      </c>
      <c r="S400" s="16" t="s">
        <v>63</v>
      </c>
      <c r="T400" s="16"/>
      <c r="U400" s="17">
        <f t="shared" si="12"/>
        <v>2035</v>
      </c>
      <c r="V400" s="348"/>
      <c r="W400" s="348"/>
      <c r="X400" s="348"/>
      <c r="Y400" s="348"/>
    </row>
    <row r="401" spans="1:25" s="2" customFormat="1" ht="30.2" customHeight="1" x14ac:dyDescent="0.2">
      <c r="A401" s="348"/>
      <c r="B401" s="348"/>
      <c r="C401" s="348"/>
      <c r="D401" s="114" t="s">
        <v>1703</v>
      </c>
      <c r="E401" s="348"/>
      <c r="F401" s="113" t="s">
        <v>39</v>
      </c>
      <c r="G401" s="348"/>
      <c r="H401" s="348"/>
      <c r="I401" s="348"/>
      <c r="J401" s="115">
        <v>3.2</v>
      </c>
      <c r="K401" s="115">
        <v>60.3</v>
      </c>
      <c r="L401" s="116">
        <v>3.91</v>
      </c>
      <c r="M401" s="116">
        <v>2015</v>
      </c>
      <c r="N401" s="16">
        <v>2022</v>
      </c>
      <c r="O401" s="16">
        <v>2025</v>
      </c>
      <c r="P401" s="114">
        <v>20</v>
      </c>
      <c r="Q401" s="415"/>
      <c r="R401" s="17">
        <f t="shared" si="13"/>
        <v>2035</v>
      </c>
      <c r="S401" s="16" t="s">
        <v>63</v>
      </c>
      <c r="T401" s="16"/>
      <c r="U401" s="17">
        <f t="shared" si="12"/>
        <v>2035</v>
      </c>
      <c r="V401" s="348"/>
      <c r="W401" s="348"/>
      <c r="X401" s="348"/>
      <c r="Y401" s="348"/>
    </row>
    <row r="402" spans="1:25" s="2" customFormat="1" ht="30.2" customHeight="1" x14ac:dyDescent="0.2">
      <c r="A402" s="348"/>
      <c r="B402" s="348"/>
      <c r="C402" s="348"/>
      <c r="D402" s="114" t="s">
        <v>1704</v>
      </c>
      <c r="E402" s="348"/>
      <c r="F402" s="113" t="s">
        <v>39</v>
      </c>
      <c r="G402" s="348"/>
      <c r="H402" s="348"/>
      <c r="I402" s="348"/>
      <c r="J402" s="115">
        <v>0.3</v>
      </c>
      <c r="K402" s="115">
        <v>60.3</v>
      </c>
      <c r="L402" s="116">
        <v>3.91</v>
      </c>
      <c r="M402" s="116">
        <v>2015</v>
      </c>
      <c r="N402" s="16">
        <v>2022</v>
      </c>
      <c r="O402" s="16">
        <v>2025</v>
      </c>
      <c r="P402" s="114">
        <v>20</v>
      </c>
      <c r="Q402" s="415"/>
      <c r="R402" s="17">
        <f t="shared" si="13"/>
        <v>2035</v>
      </c>
      <c r="S402" s="16" t="s">
        <v>63</v>
      </c>
      <c r="T402" s="16"/>
      <c r="U402" s="17">
        <f t="shared" si="12"/>
        <v>2035</v>
      </c>
      <c r="V402" s="348"/>
      <c r="W402" s="348"/>
      <c r="X402" s="348"/>
      <c r="Y402" s="348"/>
    </row>
    <row r="403" spans="1:25" s="2" customFormat="1" ht="30.2" customHeight="1" x14ac:dyDescent="0.2">
      <c r="A403" s="348"/>
      <c r="B403" s="348"/>
      <c r="C403" s="348"/>
      <c r="D403" s="114" t="s">
        <v>1705</v>
      </c>
      <c r="E403" s="348"/>
      <c r="F403" s="113" t="s">
        <v>39</v>
      </c>
      <c r="G403" s="348"/>
      <c r="H403" s="348"/>
      <c r="I403" s="348"/>
      <c r="J403" s="115">
        <v>0.8</v>
      </c>
      <c r="K403" s="115">
        <v>60.3</v>
      </c>
      <c r="L403" s="116">
        <v>3.91</v>
      </c>
      <c r="M403" s="116">
        <v>2015</v>
      </c>
      <c r="N403" s="16">
        <v>2022</v>
      </c>
      <c r="O403" s="16">
        <v>2025</v>
      </c>
      <c r="P403" s="114">
        <v>20</v>
      </c>
      <c r="Q403" s="415"/>
      <c r="R403" s="17">
        <f t="shared" si="13"/>
        <v>2035</v>
      </c>
      <c r="S403" s="16" t="s">
        <v>63</v>
      </c>
      <c r="T403" s="16"/>
      <c r="U403" s="17">
        <f t="shared" si="12"/>
        <v>2035</v>
      </c>
      <c r="V403" s="348"/>
      <c r="W403" s="348"/>
      <c r="X403" s="348"/>
      <c r="Y403" s="348"/>
    </row>
    <row r="404" spans="1:25" s="2" customFormat="1" ht="30.2" customHeight="1" x14ac:dyDescent="0.2">
      <c r="A404" s="348"/>
      <c r="B404" s="348"/>
      <c r="C404" s="348"/>
      <c r="D404" s="114" t="s">
        <v>1706</v>
      </c>
      <c r="E404" s="348"/>
      <c r="F404" s="113" t="s">
        <v>39</v>
      </c>
      <c r="G404" s="348"/>
      <c r="H404" s="348"/>
      <c r="I404" s="348"/>
      <c r="J404" s="115">
        <v>2</v>
      </c>
      <c r="K404" s="115">
        <v>60.3</v>
      </c>
      <c r="L404" s="116">
        <v>3.91</v>
      </c>
      <c r="M404" s="116">
        <v>2015</v>
      </c>
      <c r="N404" s="16">
        <v>2022</v>
      </c>
      <c r="O404" s="16">
        <v>2025</v>
      </c>
      <c r="P404" s="114">
        <v>20</v>
      </c>
      <c r="Q404" s="415"/>
      <c r="R404" s="17">
        <f t="shared" si="13"/>
        <v>2035</v>
      </c>
      <c r="S404" s="16" t="s">
        <v>63</v>
      </c>
      <c r="T404" s="16"/>
      <c r="U404" s="17">
        <f t="shared" si="12"/>
        <v>2035</v>
      </c>
      <c r="V404" s="348"/>
      <c r="W404" s="348"/>
      <c r="X404" s="348"/>
      <c r="Y404" s="348"/>
    </row>
    <row r="405" spans="1:25" s="2" customFormat="1" ht="30.2" customHeight="1" x14ac:dyDescent="0.2">
      <c r="A405" s="348"/>
      <c r="B405" s="348"/>
      <c r="C405" s="348"/>
      <c r="D405" s="114" t="s">
        <v>1707</v>
      </c>
      <c r="E405" s="348"/>
      <c r="F405" s="113" t="s">
        <v>39</v>
      </c>
      <c r="G405" s="348"/>
      <c r="H405" s="348"/>
      <c r="I405" s="348"/>
      <c r="J405" s="115">
        <v>3.23</v>
      </c>
      <c r="K405" s="115">
        <v>60.3</v>
      </c>
      <c r="L405" s="116">
        <v>3.91</v>
      </c>
      <c r="M405" s="116">
        <v>2015</v>
      </c>
      <c r="N405" s="16">
        <v>2022</v>
      </c>
      <c r="O405" s="16">
        <v>2025</v>
      </c>
      <c r="P405" s="114">
        <v>20</v>
      </c>
      <c r="Q405" s="415"/>
      <c r="R405" s="17">
        <f t="shared" si="13"/>
        <v>2035</v>
      </c>
      <c r="S405" s="16" t="s">
        <v>63</v>
      </c>
      <c r="T405" s="16"/>
      <c r="U405" s="17">
        <f t="shared" si="12"/>
        <v>2035</v>
      </c>
      <c r="V405" s="348"/>
      <c r="W405" s="348"/>
      <c r="X405" s="348"/>
      <c r="Y405" s="348"/>
    </row>
    <row r="406" spans="1:25" s="2" customFormat="1" ht="30.2" customHeight="1" x14ac:dyDescent="0.2">
      <c r="A406" s="348"/>
      <c r="B406" s="348"/>
      <c r="C406" s="348"/>
      <c r="D406" s="348" t="s">
        <v>1708</v>
      </c>
      <c r="E406" s="348"/>
      <c r="F406" s="113" t="s">
        <v>39</v>
      </c>
      <c r="G406" s="348"/>
      <c r="H406" s="348"/>
      <c r="I406" s="348"/>
      <c r="J406" s="115">
        <v>4.6500000000000004</v>
      </c>
      <c r="K406" s="115">
        <v>60.3</v>
      </c>
      <c r="L406" s="116">
        <v>3.91</v>
      </c>
      <c r="M406" s="116">
        <v>2015</v>
      </c>
      <c r="N406" s="16">
        <v>2022</v>
      </c>
      <c r="O406" s="16">
        <v>2025</v>
      </c>
      <c r="P406" s="114">
        <v>20</v>
      </c>
      <c r="Q406" s="415"/>
      <c r="R406" s="17">
        <f t="shared" si="13"/>
        <v>2035</v>
      </c>
      <c r="S406" s="16" t="s">
        <v>63</v>
      </c>
      <c r="T406" s="16"/>
      <c r="U406" s="17">
        <f t="shared" si="12"/>
        <v>2035</v>
      </c>
      <c r="V406" s="348"/>
      <c r="W406" s="348"/>
      <c r="X406" s="348"/>
      <c r="Y406" s="348"/>
    </row>
    <row r="407" spans="1:25" s="2" customFormat="1" ht="30.2" customHeight="1" x14ac:dyDescent="0.2">
      <c r="A407" s="348"/>
      <c r="B407" s="348"/>
      <c r="C407" s="348"/>
      <c r="D407" s="348"/>
      <c r="E407" s="348"/>
      <c r="F407" s="113" t="s">
        <v>39</v>
      </c>
      <c r="G407" s="348"/>
      <c r="H407" s="348"/>
      <c r="I407" s="348"/>
      <c r="J407" s="115">
        <v>3.25</v>
      </c>
      <c r="K407" s="115">
        <v>88.9</v>
      </c>
      <c r="L407" s="116">
        <v>5.49</v>
      </c>
      <c r="M407" s="116">
        <v>2015</v>
      </c>
      <c r="N407" s="16">
        <v>2022</v>
      </c>
      <c r="O407" s="16">
        <v>2025</v>
      </c>
      <c r="P407" s="114">
        <v>20</v>
      </c>
      <c r="Q407" s="415"/>
      <c r="R407" s="17">
        <f t="shared" si="13"/>
        <v>2035</v>
      </c>
      <c r="S407" s="16" t="s">
        <v>63</v>
      </c>
      <c r="T407" s="16"/>
      <c r="U407" s="17">
        <f t="shared" si="12"/>
        <v>2035</v>
      </c>
      <c r="V407" s="348"/>
      <c r="W407" s="348"/>
      <c r="X407" s="348"/>
      <c r="Y407" s="348"/>
    </row>
    <row r="408" spans="1:25" s="2" customFormat="1" ht="30.2" customHeight="1" x14ac:dyDescent="0.2">
      <c r="A408" s="348"/>
      <c r="B408" s="348"/>
      <c r="C408" s="348"/>
      <c r="D408" s="114" t="s">
        <v>1709</v>
      </c>
      <c r="E408" s="348"/>
      <c r="F408" s="113" t="s">
        <v>39</v>
      </c>
      <c r="G408" s="348"/>
      <c r="H408" s="348"/>
      <c r="I408" s="348"/>
      <c r="J408" s="115">
        <v>0.1</v>
      </c>
      <c r="K408" s="115">
        <v>60.3</v>
      </c>
      <c r="L408" s="116">
        <v>3.91</v>
      </c>
      <c r="M408" s="116">
        <v>2015</v>
      </c>
      <c r="N408" s="16">
        <v>2022</v>
      </c>
      <c r="O408" s="16">
        <v>2025</v>
      </c>
      <c r="P408" s="114">
        <v>20</v>
      </c>
      <c r="Q408" s="415"/>
      <c r="R408" s="17">
        <f t="shared" si="13"/>
        <v>2035</v>
      </c>
      <c r="S408" s="16" t="s">
        <v>63</v>
      </c>
      <c r="T408" s="16"/>
      <c r="U408" s="17">
        <f t="shared" si="12"/>
        <v>2035</v>
      </c>
      <c r="V408" s="348"/>
      <c r="W408" s="348"/>
      <c r="X408" s="348"/>
      <c r="Y408" s="348"/>
    </row>
    <row r="409" spans="1:25" s="2" customFormat="1" ht="30.2" customHeight="1" x14ac:dyDescent="0.2">
      <c r="A409" s="348"/>
      <c r="B409" s="348"/>
      <c r="C409" s="348"/>
      <c r="D409" s="348" t="s">
        <v>1710</v>
      </c>
      <c r="E409" s="348"/>
      <c r="F409" s="113" t="s">
        <v>39</v>
      </c>
      <c r="G409" s="348"/>
      <c r="H409" s="348"/>
      <c r="I409" s="348"/>
      <c r="J409" s="115">
        <v>4.8</v>
      </c>
      <c r="K409" s="115">
        <v>88.9</v>
      </c>
      <c r="L409" s="116">
        <v>5.49</v>
      </c>
      <c r="M409" s="116">
        <v>2015</v>
      </c>
      <c r="N409" s="16">
        <v>2022</v>
      </c>
      <c r="O409" s="16">
        <v>2025</v>
      </c>
      <c r="P409" s="114">
        <v>20</v>
      </c>
      <c r="Q409" s="415"/>
      <c r="R409" s="17">
        <f t="shared" si="13"/>
        <v>2035</v>
      </c>
      <c r="S409" s="16" t="s">
        <v>63</v>
      </c>
      <c r="T409" s="16"/>
      <c r="U409" s="17">
        <f t="shared" si="12"/>
        <v>2035</v>
      </c>
      <c r="V409" s="348"/>
      <c r="W409" s="348"/>
      <c r="X409" s="348"/>
      <c r="Y409" s="348"/>
    </row>
    <row r="410" spans="1:25" s="2" customFormat="1" ht="30.2" customHeight="1" x14ac:dyDescent="0.2">
      <c r="A410" s="348"/>
      <c r="B410" s="348"/>
      <c r="C410" s="348"/>
      <c r="D410" s="348"/>
      <c r="E410" s="348"/>
      <c r="F410" s="113" t="s">
        <v>39</v>
      </c>
      <c r="G410" s="348"/>
      <c r="H410" s="348"/>
      <c r="I410" s="348"/>
      <c r="J410" s="115">
        <v>1.6</v>
      </c>
      <c r="K410" s="115">
        <v>60.3</v>
      </c>
      <c r="L410" s="116">
        <v>3.91</v>
      </c>
      <c r="M410" s="116">
        <v>2015</v>
      </c>
      <c r="N410" s="16">
        <v>2022</v>
      </c>
      <c r="O410" s="16">
        <v>2025</v>
      </c>
      <c r="P410" s="114">
        <v>20</v>
      </c>
      <c r="Q410" s="415"/>
      <c r="R410" s="17">
        <f t="shared" si="13"/>
        <v>2035</v>
      </c>
      <c r="S410" s="16" t="s">
        <v>63</v>
      </c>
      <c r="T410" s="16"/>
      <c r="U410" s="17">
        <f t="shared" si="12"/>
        <v>2035</v>
      </c>
      <c r="V410" s="348"/>
      <c r="W410" s="348"/>
      <c r="X410" s="348"/>
      <c r="Y410" s="348"/>
    </row>
    <row r="411" spans="1:25" s="2" customFormat="1" ht="30.2" customHeight="1" x14ac:dyDescent="0.2">
      <c r="A411" s="348"/>
      <c r="B411" s="348"/>
      <c r="C411" s="348"/>
      <c r="D411" s="114" t="s">
        <v>1711</v>
      </c>
      <c r="E411" s="348"/>
      <c r="F411" s="113" t="s">
        <v>39</v>
      </c>
      <c r="G411" s="348"/>
      <c r="H411" s="348"/>
      <c r="I411" s="348"/>
      <c r="J411" s="115">
        <v>0.4</v>
      </c>
      <c r="K411" s="115">
        <v>21.3</v>
      </c>
      <c r="L411" s="116">
        <v>3.73</v>
      </c>
      <c r="M411" s="116">
        <v>2015</v>
      </c>
      <c r="N411" s="16">
        <v>2022</v>
      </c>
      <c r="O411" s="16">
        <v>2025</v>
      </c>
      <c r="P411" s="114">
        <v>20</v>
      </c>
      <c r="Q411" s="415"/>
      <c r="R411" s="17">
        <f t="shared" si="13"/>
        <v>2035</v>
      </c>
      <c r="S411" s="16" t="s">
        <v>63</v>
      </c>
      <c r="T411" s="16"/>
      <c r="U411" s="17">
        <f t="shared" si="12"/>
        <v>2035</v>
      </c>
      <c r="V411" s="348"/>
      <c r="W411" s="348"/>
      <c r="X411" s="348"/>
      <c r="Y411" s="348"/>
    </row>
    <row r="412" spans="1:25" s="2" customFormat="1" ht="30.2" customHeight="1" x14ac:dyDescent="0.2">
      <c r="A412" s="348"/>
      <c r="B412" s="348"/>
      <c r="C412" s="348"/>
      <c r="D412" s="348" t="s">
        <v>1712</v>
      </c>
      <c r="E412" s="348"/>
      <c r="F412" s="113" t="s">
        <v>39</v>
      </c>
      <c r="G412" s="348"/>
      <c r="H412" s="348"/>
      <c r="I412" s="348"/>
      <c r="J412" s="115">
        <v>3.11</v>
      </c>
      <c r="K412" s="115">
        <v>60.3</v>
      </c>
      <c r="L412" s="116">
        <v>3.91</v>
      </c>
      <c r="M412" s="116">
        <v>2015</v>
      </c>
      <c r="N412" s="16">
        <v>2022</v>
      </c>
      <c r="O412" s="16">
        <v>2025</v>
      </c>
      <c r="P412" s="114">
        <v>20</v>
      </c>
      <c r="Q412" s="415"/>
      <c r="R412" s="17">
        <f t="shared" si="13"/>
        <v>2035</v>
      </c>
      <c r="S412" s="16" t="s">
        <v>63</v>
      </c>
      <c r="T412" s="16"/>
      <c r="U412" s="17">
        <f t="shared" ref="U412:U418" si="14">IFERROR(IF(S412="",R412,S412+T412),R412)</f>
        <v>2035</v>
      </c>
      <c r="V412" s="348"/>
      <c r="W412" s="348"/>
      <c r="X412" s="348"/>
      <c r="Y412" s="348"/>
    </row>
    <row r="413" spans="1:25" s="2" customFormat="1" ht="30.2" customHeight="1" x14ac:dyDescent="0.2">
      <c r="A413" s="348"/>
      <c r="B413" s="348"/>
      <c r="C413" s="348"/>
      <c r="D413" s="348"/>
      <c r="E413" s="348"/>
      <c r="F413" s="113" t="s">
        <v>39</v>
      </c>
      <c r="G413" s="348"/>
      <c r="H413" s="348"/>
      <c r="I413" s="348"/>
      <c r="J413" s="115">
        <v>1</v>
      </c>
      <c r="K413" s="115">
        <v>60.3</v>
      </c>
      <c r="L413" s="116">
        <v>3.91</v>
      </c>
      <c r="M413" s="116">
        <v>2015</v>
      </c>
      <c r="N413" s="16">
        <v>2022</v>
      </c>
      <c r="O413" s="16">
        <v>2025</v>
      </c>
      <c r="P413" s="114">
        <v>20</v>
      </c>
      <c r="Q413" s="415"/>
      <c r="R413" s="17">
        <f t="shared" si="13"/>
        <v>2035</v>
      </c>
      <c r="S413" s="16" t="s">
        <v>63</v>
      </c>
      <c r="T413" s="16"/>
      <c r="U413" s="17">
        <f t="shared" si="14"/>
        <v>2035</v>
      </c>
      <c r="V413" s="348"/>
      <c r="W413" s="348"/>
      <c r="X413" s="348"/>
      <c r="Y413" s="348"/>
    </row>
    <row r="414" spans="1:25" s="2" customFormat="1" ht="30.2" customHeight="1" x14ac:dyDescent="0.2">
      <c r="A414" s="348"/>
      <c r="B414" s="348"/>
      <c r="C414" s="348"/>
      <c r="D414" s="348" t="s">
        <v>1713</v>
      </c>
      <c r="E414" s="348"/>
      <c r="F414" s="113" t="s">
        <v>39</v>
      </c>
      <c r="G414" s="348"/>
      <c r="H414" s="348"/>
      <c r="I414" s="348"/>
      <c r="J414" s="115">
        <v>0.1</v>
      </c>
      <c r="K414" s="115">
        <v>88.9</v>
      </c>
      <c r="L414" s="116">
        <v>5.49</v>
      </c>
      <c r="M414" s="116">
        <v>2015</v>
      </c>
      <c r="N414" s="16">
        <v>2022</v>
      </c>
      <c r="O414" s="16">
        <v>2025</v>
      </c>
      <c r="P414" s="114">
        <v>20</v>
      </c>
      <c r="Q414" s="415"/>
      <c r="R414" s="17">
        <f t="shared" si="13"/>
        <v>2035</v>
      </c>
      <c r="S414" s="16" t="s">
        <v>63</v>
      </c>
      <c r="T414" s="16"/>
      <c r="U414" s="17">
        <f t="shared" si="14"/>
        <v>2035</v>
      </c>
      <c r="V414" s="348"/>
      <c r="W414" s="348"/>
      <c r="X414" s="348"/>
      <c r="Y414" s="348"/>
    </row>
    <row r="415" spans="1:25" s="2" customFormat="1" ht="30.2" customHeight="1" x14ac:dyDescent="0.2">
      <c r="A415" s="348"/>
      <c r="B415" s="348"/>
      <c r="C415" s="348"/>
      <c r="D415" s="348"/>
      <c r="E415" s="348"/>
      <c r="F415" s="113" t="s">
        <v>39</v>
      </c>
      <c r="G415" s="348"/>
      <c r="H415" s="348"/>
      <c r="I415" s="348"/>
      <c r="J415" s="115">
        <v>3.65</v>
      </c>
      <c r="K415" s="115">
        <v>60.3</v>
      </c>
      <c r="L415" s="116">
        <v>3.91</v>
      </c>
      <c r="M415" s="116">
        <v>2015</v>
      </c>
      <c r="N415" s="16">
        <v>2022</v>
      </c>
      <c r="O415" s="16">
        <v>2025</v>
      </c>
      <c r="P415" s="114">
        <v>20</v>
      </c>
      <c r="Q415" s="415"/>
      <c r="R415" s="17">
        <f t="shared" si="13"/>
        <v>2035</v>
      </c>
      <c r="S415" s="16" t="s">
        <v>63</v>
      </c>
      <c r="T415" s="16"/>
      <c r="U415" s="17">
        <f t="shared" si="14"/>
        <v>2035</v>
      </c>
      <c r="V415" s="348"/>
      <c r="W415" s="348"/>
      <c r="X415" s="348"/>
      <c r="Y415" s="348"/>
    </row>
    <row r="416" spans="1:25" s="2" customFormat="1" ht="30.2" customHeight="1" x14ac:dyDescent="0.2">
      <c r="A416" s="348"/>
      <c r="B416" s="348"/>
      <c r="C416" s="348"/>
      <c r="D416" s="114" t="s">
        <v>1714</v>
      </c>
      <c r="E416" s="348"/>
      <c r="F416" s="113" t="s">
        <v>39</v>
      </c>
      <c r="G416" s="348"/>
      <c r="H416" s="348"/>
      <c r="I416" s="348"/>
      <c r="J416" s="115">
        <v>0.2</v>
      </c>
      <c r="K416" s="115">
        <v>48.3</v>
      </c>
      <c r="L416" s="116">
        <v>3.68</v>
      </c>
      <c r="M416" s="116">
        <v>2015</v>
      </c>
      <c r="N416" s="16">
        <v>2022</v>
      </c>
      <c r="O416" s="16">
        <v>2025</v>
      </c>
      <c r="P416" s="114">
        <v>20</v>
      </c>
      <c r="Q416" s="415"/>
      <c r="R416" s="17">
        <f t="shared" si="13"/>
        <v>2035</v>
      </c>
      <c r="S416" s="16" t="s">
        <v>63</v>
      </c>
      <c r="T416" s="16"/>
      <c r="U416" s="17">
        <f t="shared" si="14"/>
        <v>2035</v>
      </c>
      <c r="V416" s="348"/>
      <c r="W416" s="348"/>
      <c r="X416" s="348"/>
      <c r="Y416" s="348"/>
    </row>
    <row r="417" spans="1:25" s="2" customFormat="1" ht="30.2" customHeight="1" x14ac:dyDescent="0.2">
      <c r="A417" s="348">
        <v>20</v>
      </c>
      <c r="B417" s="348" t="s">
        <v>1719</v>
      </c>
      <c r="C417" s="412" t="s">
        <v>1720</v>
      </c>
      <c r="D417" s="216" t="s">
        <v>32</v>
      </c>
      <c r="E417" s="415" t="s">
        <v>1715</v>
      </c>
      <c r="F417" s="217" t="s">
        <v>198</v>
      </c>
      <c r="G417" s="348">
        <v>5.6</v>
      </c>
      <c r="H417" s="415" t="s">
        <v>1721</v>
      </c>
      <c r="I417" s="415" t="s">
        <v>1716</v>
      </c>
      <c r="J417" s="115">
        <v>0.5</v>
      </c>
      <c r="K417" s="115">
        <v>88.9</v>
      </c>
      <c r="L417" s="215">
        <v>5.49</v>
      </c>
      <c r="M417" s="215">
        <v>2015</v>
      </c>
      <c r="N417" s="204">
        <v>2017</v>
      </c>
      <c r="O417" s="204">
        <v>2025</v>
      </c>
      <c r="P417" s="216" t="s">
        <v>252</v>
      </c>
      <c r="Q417" s="217" t="s">
        <v>1717</v>
      </c>
      <c r="R417" s="17">
        <f>IF(M417="","",M417+P417)</f>
        <v>2035</v>
      </c>
      <c r="S417" s="204" t="s">
        <v>63</v>
      </c>
      <c r="T417" s="204"/>
      <c r="U417" s="17">
        <f t="shared" si="14"/>
        <v>2035</v>
      </c>
      <c r="V417" s="348">
        <v>15</v>
      </c>
      <c r="W417" s="348">
        <v>26</v>
      </c>
      <c r="X417" s="348">
        <v>41</v>
      </c>
      <c r="Y417" s="348" t="s">
        <v>7003</v>
      </c>
    </row>
    <row r="418" spans="1:25" s="2" customFormat="1" ht="30.2" customHeight="1" thickBot="1" x14ac:dyDescent="0.25">
      <c r="A418" s="348"/>
      <c r="B418" s="348"/>
      <c r="C418" s="412"/>
      <c r="D418" s="216" t="s">
        <v>32</v>
      </c>
      <c r="E418" s="415"/>
      <c r="F418" s="217" t="s">
        <v>198</v>
      </c>
      <c r="G418" s="348"/>
      <c r="H418" s="415"/>
      <c r="I418" s="415"/>
      <c r="J418" s="115">
        <v>0.3</v>
      </c>
      <c r="K418" s="115">
        <v>26.7</v>
      </c>
      <c r="L418" s="215">
        <v>5.56</v>
      </c>
      <c r="M418" s="215">
        <v>2015</v>
      </c>
      <c r="N418" s="204">
        <v>2017</v>
      </c>
      <c r="O418" s="204">
        <v>2025</v>
      </c>
      <c r="P418" s="216" t="s">
        <v>252</v>
      </c>
      <c r="Q418" s="217" t="s">
        <v>1717</v>
      </c>
      <c r="R418" s="17">
        <f>IF(M418="","",M418+P418)</f>
        <v>2035</v>
      </c>
      <c r="S418" s="204" t="s">
        <v>63</v>
      </c>
      <c r="T418" s="204"/>
      <c r="U418" s="17">
        <f t="shared" si="14"/>
        <v>2035</v>
      </c>
      <c r="V418" s="428"/>
      <c r="W418" s="428"/>
      <c r="X418" s="428"/>
      <c r="Y418" s="348"/>
    </row>
    <row r="419" spans="1:25" ht="27" customHeight="1" thickBot="1" x14ac:dyDescent="0.3">
      <c r="A419" s="52"/>
      <c r="B419" s="52"/>
      <c r="C419" s="52"/>
      <c r="D419" s="52"/>
      <c r="E419" s="52"/>
      <c r="F419" s="52"/>
      <c r="G419" s="52"/>
      <c r="H419" s="52"/>
      <c r="I419" s="52"/>
      <c r="J419" s="52"/>
      <c r="K419" s="52"/>
      <c r="L419" s="52"/>
      <c r="M419" s="52"/>
      <c r="N419" s="52"/>
      <c r="O419" s="52"/>
      <c r="P419" s="52"/>
      <c r="Q419" s="52"/>
      <c r="R419" s="59" t="str">
        <f t="shared" si="13"/>
        <v/>
      </c>
      <c r="S419" s="52"/>
      <c r="T419" s="52"/>
      <c r="U419" s="229" t="str">
        <f t="shared" ref="U419:U420" si="15">IFERROR(IF(S419="",R419,S419+T419),R419)</f>
        <v/>
      </c>
      <c r="V419" s="230">
        <f>SUM(V10:V418)</f>
        <v>1039</v>
      </c>
      <c r="W419" s="231">
        <f>SUM(W10:W418)</f>
        <v>2016</v>
      </c>
      <c r="X419" s="232">
        <f>SUM(X10:X418)</f>
        <v>3055</v>
      </c>
      <c r="Y419" s="2"/>
    </row>
    <row r="420" spans="1:25" ht="15.75" x14ac:dyDescent="0.25">
      <c r="A420" s="4"/>
      <c r="B420" s="4"/>
      <c r="C420" s="41" t="s">
        <v>7000</v>
      </c>
      <c r="D420" s="4"/>
      <c r="E420" s="4"/>
      <c r="F420" s="4"/>
      <c r="G420" s="4"/>
      <c r="H420" s="4"/>
      <c r="I420" s="4"/>
      <c r="J420" s="4"/>
      <c r="K420" s="4"/>
      <c r="L420" s="4"/>
      <c r="M420" s="4"/>
      <c r="N420" s="4"/>
      <c r="O420" s="4"/>
      <c r="P420" s="4"/>
      <c r="Q420" s="4"/>
      <c r="R420" s="5" t="str">
        <f t="shared" si="13"/>
        <v/>
      </c>
      <c r="S420" s="4"/>
      <c r="T420" s="4"/>
      <c r="U420" s="5" t="str">
        <f t="shared" si="15"/>
        <v/>
      </c>
      <c r="V420" s="2"/>
      <c r="W420" s="2"/>
      <c r="X420" s="2"/>
      <c r="Y420" s="2"/>
    </row>
  </sheetData>
  <sheetProtection formatCells="0" formatColumns="0" formatRows="0" insertColumns="0" insertRows="0" insertHyperlinks="0" sort="0" autoFilter="0" pivotTables="0"/>
  <autoFilter ref="A9:Y9"/>
  <mergeCells count="375">
    <mergeCell ref="D72:D73"/>
    <mergeCell ref="D75:D77"/>
    <mergeCell ref="D79:D80"/>
    <mergeCell ref="A353:A360"/>
    <mergeCell ref="A361:A371"/>
    <mergeCell ref="A372:A416"/>
    <mergeCell ref="A152:A194"/>
    <mergeCell ref="A195:A223"/>
    <mergeCell ref="A224:A227"/>
    <mergeCell ref="A228:A274"/>
    <mergeCell ref="A275:A279"/>
    <mergeCell ref="A280:A296"/>
    <mergeCell ref="A297:A302"/>
    <mergeCell ref="A303:A306"/>
    <mergeCell ref="A307:A352"/>
    <mergeCell ref="D376:D377"/>
    <mergeCell ref="D384:D385"/>
    <mergeCell ref="D387:D388"/>
    <mergeCell ref="D390:D391"/>
    <mergeCell ref="D392:D393"/>
    <mergeCell ref="B372:B416"/>
    <mergeCell ref="C372:C416"/>
    <mergeCell ref="D372:D373"/>
    <mergeCell ref="D317:D318"/>
    <mergeCell ref="A10:A32"/>
    <mergeCell ref="A33:A34"/>
    <mergeCell ref="A35:A66"/>
    <mergeCell ref="A67:A110"/>
    <mergeCell ref="A111:A116"/>
    <mergeCell ref="A117:A138"/>
    <mergeCell ref="A139:A151"/>
    <mergeCell ref="D132:D133"/>
    <mergeCell ref="D134:D136"/>
    <mergeCell ref="D137:D138"/>
    <mergeCell ref="D113:D114"/>
    <mergeCell ref="D115:D116"/>
    <mergeCell ref="B139:B151"/>
    <mergeCell ref="C139:C151"/>
    <mergeCell ref="D139:D140"/>
    <mergeCell ref="C67:C110"/>
    <mergeCell ref="B117:B138"/>
    <mergeCell ref="C117:C138"/>
    <mergeCell ref="D108:D109"/>
    <mergeCell ref="B10:B32"/>
    <mergeCell ref="C10:C32"/>
    <mergeCell ref="D10:D11"/>
    <mergeCell ref="D68:D69"/>
    <mergeCell ref="D70:D71"/>
    <mergeCell ref="D369:D371"/>
    <mergeCell ref="H361:H371"/>
    <mergeCell ref="E372:E416"/>
    <mergeCell ref="G372:G416"/>
    <mergeCell ref="B361:B371"/>
    <mergeCell ref="C361:C371"/>
    <mergeCell ref="D361:D362"/>
    <mergeCell ref="E361:E371"/>
    <mergeCell ref="G361:G371"/>
    <mergeCell ref="D397:D398"/>
    <mergeCell ref="D406:D407"/>
    <mergeCell ref="D409:D410"/>
    <mergeCell ref="D412:D413"/>
    <mergeCell ref="D414:D415"/>
    <mergeCell ref="D374:D375"/>
    <mergeCell ref="D395:D396"/>
    <mergeCell ref="H372:H416"/>
    <mergeCell ref="I372:I416"/>
    <mergeCell ref="Q372:Q416"/>
    <mergeCell ref="I361:I371"/>
    <mergeCell ref="B353:B360"/>
    <mergeCell ref="C353:C360"/>
    <mergeCell ref="D353:D355"/>
    <mergeCell ref="E353:E360"/>
    <mergeCell ref="D337:D338"/>
    <mergeCell ref="D339:D341"/>
    <mergeCell ref="D343:D344"/>
    <mergeCell ref="D345:D346"/>
    <mergeCell ref="B307:B352"/>
    <mergeCell ref="C307:C352"/>
    <mergeCell ref="G353:G360"/>
    <mergeCell ref="H353:H360"/>
    <mergeCell ref="I353:I360"/>
    <mergeCell ref="Q353:Q360"/>
    <mergeCell ref="D356:D357"/>
    <mergeCell ref="D358:D360"/>
    <mergeCell ref="D347:D348"/>
    <mergeCell ref="D349:D351"/>
    <mergeCell ref="Q361:Q371"/>
    <mergeCell ref="D363:D365"/>
    <mergeCell ref="D366:D368"/>
    <mergeCell ref="Q297:Q302"/>
    <mergeCell ref="D300:D301"/>
    <mergeCell ref="D291:D292"/>
    <mergeCell ref="D293:D294"/>
    <mergeCell ref="D295:D296"/>
    <mergeCell ref="Q280:Q296"/>
    <mergeCell ref="Q303:Q306"/>
    <mergeCell ref="E307:E352"/>
    <mergeCell ref="G307:G352"/>
    <mergeCell ref="H307:H352"/>
    <mergeCell ref="I307:I352"/>
    <mergeCell ref="Q307:Q352"/>
    <mergeCell ref="D308:D311"/>
    <mergeCell ref="D312:D316"/>
    <mergeCell ref="B303:B306"/>
    <mergeCell ref="C303:C306"/>
    <mergeCell ref="E303:E306"/>
    <mergeCell ref="G303:G306"/>
    <mergeCell ref="H303:H306"/>
    <mergeCell ref="I303:I306"/>
    <mergeCell ref="D332:D333"/>
    <mergeCell ref="D334:D336"/>
    <mergeCell ref="B297:B302"/>
    <mergeCell ref="C297:C302"/>
    <mergeCell ref="D297:D298"/>
    <mergeCell ref="D319:D320"/>
    <mergeCell ref="D321:D322"/>
    <mergeCell ref="D325:D326"/>
    <mergeCell ref="D327:D329"/>
    <mergeCell ref="D330:D331"/>
    <mergeCell ref="B280:B296"/>
    <mergeCell ref="C280:C296"/>
    <mergeCell ref="E280:E296"/>
    <mergeCell ref="G280:G296"/>
    <mergeCell ref="H280:H296"/>
    <mergeCell ref="I280:I296"/>
    <mergeCell ref="D289:D290"/>
    <mergeCell ref="E297:E302"/>
    <mergeCell ref="G297:G302"/>
    <mergeCell ref="H297:H302"/>
    <mergeCell ref="I297:I302"/>
    <mergeCell ref="I275:I279"/>
    <mergeCell ref="D278:D279"/>
    <mergeCell ref="B275:B279"/>
    <mergeCell ref="C275:C279"/>
    <mergeCell ref="D275:D277"/>
    <mergeCell ref="E275:E279"/>
    <mergeCell ref="G275:G279"/>
    <mergeCell ref="H275:H279"/>
    <mergeCell ref="D253:D254"/>
    <mergeCell ref="D255:D258"/>
    <mergeCell ref="D259:D262"/>
    <mergeCell ref="D263:D266"/>
    <mergeCell ref="D267:D270"/>
    <mergeCell ref="D271:D274"/>
    <mergeCell ref="D240:D242"/>
    <mergeCell ref="D243:D244"/>
    <mergeCell ref="D245:D246"/>
    <mergeCell ref="D247:D248"/>
    <mergeCell ref="D249:D250"/>
    <mergeCell ref="D251:D252"/>
    <mergeCell ref="I224:I227"/>
    <mergeCell ref="B228:B274"/>
    <mergeCell ref="C228:C274"/>
    <mergeCell ref="D228:D231"/>
    <mergeCell ref="E228:E274"/>
    <mergeCell ref="G228:G274"/>
    <mergeCell ref="H228:H274"/>
    <mergeCell ref="I228:I274"/>
    <mergeCell ref="D233:D234"/>
    <mergeCell ref="D235:D239"/>
    <mergeCell ref="B224:B227"/>
    <mergeCell ref="C224:C227"/>
    <mergeCell ref="D224:D226"/>
    <mergeCell ref="E224:E227"/>
    <mergeCell ref="G224:G227"/>
    <mergeCell ref="H224:H227"/>
    <mergeCell ref="E195:E223"/>
    <mergeCell ref="G195:G223"/>
    <mergeCell ref="H195:H223"/>
    <mergeCell ref="I195:I223"/>
    <mergeCell ref="D201:D204"/>
    <mergeCell ref="D205:D207"/>
    <mergeCell ref="D208:D209"/>
    <mergeCell ref="D214:D215"/>
    <mergeCell ref="D220:D221"/>
    <mergeCell ref="D222:D223"/>
    <mergeCell ref="B195:B223"/>
    <mergeCell ref="C195:C223"/>
    <mergeCell ref="D195:D197"/>
    <mergeCell ref="D160:D161"/>
    <mergeCell ref="D162:D164"/>
    <mergeCell ref="D167:D170"/>
    <mergeCell ref="D171:D173"/>
    <mergeCell ref="D174:D176"/>
    <mergeCell ref="D177:D179"/>
    <mergeCell ref="B152:B194"/>
    <mergeCell ref="C152:C194"/>
    <mergeCell ref="D93:D95"/>
    <mergeCell ref="D97:D98"/>
    <mergeCell ref="D102:D106"/>
    <mergeCell ref="E152:E194"/>
    <mergeCell ref="G152:G194"/>
    <mergeCell ref="H152:H194"/>
    <mergeCell ref="I152:I194"/>
    <mergeCell ref="D153:D157"/>
    <mergeCell ref="D158:D159"/>
    <mergeCell ref="D145:D146"/>
    <mergeCell ref="D148:D149"/>
    <mergeCell ref="D150:D151"/>
    <mergeCell ref="D180:D182"/>
    <mergeCell ref="D183:D185"/>
    <mergeCell ref="D186:D188"/>
    <mergeCell ref="E139:E151"/>
    <mergeCell ref="G139:G151"/>
    <mergeCell ref="H139:H151"/>
    <mergeCell ref="I139:I151"/>
    <mergeCell ref="D141:D142"/>
    <mergeCell ref="D143:D144"/>
    <mergeCell ref="I111:I116"/>
    <mergeCell ref="E117:E138"/>
    <mergeCell ref="I67:I110"/>
    <mergeCell ref="G117:G138"/>
    <mergeCell ref="H117:H138"/>
    <mergeCell ref="I117:I138"/>
    <mergeCell ref="D118:D122"/>
    <mergeCell ref="B111:B116"/>
    <mergeCell ref="C111:C116"/>
    <mergeCell ref="D111:D112"/>
    <mergeCell ref="E111:E116"/>
    <mergeCell ref="G111:G116"/>
    <mergeCell ref="H111:H116"/>
    <mergeCell ref="D123:D125"/>
    <mergeCell ref="D128:D129"/>
    <mergeCell ref="D130:D131"/>
    <mergeCell ref="G67:G110"/>
    <mergeCell ref="H67:H110"/>
    <mergeCell ref="I33:I34"/>
    <mergeCell ref="B35:B66"/>
    <mergeCell ref="C35:C66"/>
    <mergeCell ref="D35:D37"/>
    <mergeCell ref="E35:E66"/>
    <mergeCell ref="G35:G66"/>
    <mergeCell ref="H35:H66"/>
    <mergeCell ref="I35:I66"/>
    <mergeCell ref="D38:D39"/>
    <mergeCell ref="D41:D45"/>
    <mergeCell ref="D49:D50"/>
    <mergeCell ref="D54:D58"/>
    <mergeCell ref="D62:D63"/>
    <mergeCell ref="B33:B34"/>
    <mergeCell ref="C33:C34"/>
    <mergeCell ref="E33:E34"/>
    <mergeCell ref="G33:G34"/>
    <mergeCell ref="H33:H34"/>
    <mergeCell ref="D84:D88"/>
    <mergeCell ref="D90:D91"/>
    <mergeCell ref="B67:B110"/>
    <mergeCell ref="E67:E110"/>
    <mergeCell ref="E10:E32"/>
    <mergeCell ref="G10:G32"/>
    <mergeCell ref="H10:H32"/>
    <mergeCell ref="I10:I32"/>
    <mergeCell ref="D26:D31"/>
    <mergeCell ref="D12:D13"/>
    <mergeCell ref="D14:D15"/>
    <mergeCell ref="D16:D18"/>
    <mergeCell ref="D19:D20"/>
    <mergeCell ref="D21:D22"/>
    <mergeCell ref="D23:D24"/>
    <mergeCell ref="A5:U5"/>
    <mergeCell ref="A6:A8"/>
    <mergeCell ref="B6:B8"/>
    <mergeCell ref="C6:D6"/>
    <mergeCell ref="E6:E8"/>
    <mergeCell ref="F6:F8"/>
    <mergeCell ref="G6:L6"/>
    <mergeCell ref="S6:U6"/>
    <mergeCell ref="C7:C8"/>
    <mergeCell ref="D7:D8"/>
    <mergeCell ref="G7:G8"/>
    <mergeCell ref="H7:I7"/>
    <mergeCell ref="J7:L7"/>
    <mergeCell ref="N7:N8"/>
    <mergeCell ref="M6:M8"/>
    <mergeCell ref="N6:O6"/>
    <mergeCell ref="P6:P8"/>
    <mergeCell ref="S7:S8"/>
    <mergeCell ref="T7:T8"/>
    <mergeCell ref="U7:U8"/>
    <mergeCell ref="Q6:Q8"/>
    <mergeCell ref="R6:R8"/>
    <mergeCell ref="O7:O8"/>
    <mergeCell ref="V5:V8"/>
    <mergeCell ref="W5:W8"/>
    <mergeCell ref="X5:X8"/>
    <mergeCell ref="Y5:Y8"/>
    <mergeCell ref="V10:V32"/>
    <mergeCell ref="V33:V34"/>
    <mergeCell ref="V35:V66"/>
    <mergeCell ref="V67:V110"/>
    <mergeCell ref="V111:V116"/>
    <mergeCell ref="X10:X32"/>
    <mergeCell ref="X33:X34"/>
    <mergeCell ref="X35:X66"/>
    <mergeCell ref="X67:X110"/>
    <mergeCell ref="X111:X116"/>
    <mergeCell ref="V117:V138"/>
    <mergeCell ref="V139:V151"/>
    <mergeCell ref="V152:V194"/>
    <mergeCell ref="V195:V223"/>
    <mergeCell ref="V224:V227"/>
    <mergeCell ref="V228:V274"/>
    <mergeCell ref="V275:V279"/>
    <mergeCell ref="V280:V296"/>
    <mergeCell ref="V297:V302"/>
    <mergeCell ref="V303:V306"/>
    <mergeCell ref="V307:V352"/>
    <mergeCell ref="V353:V360"/>
    <mergeCell ref="V361:V371"/>
    <mergeCell ref="V372:V416"/>
    <mergeCell ref="W10:W32"/>
    <mergeCell ref="W33:W34"/>
    <mergeCell ref="W35:W66"/>
    <mergeCell ref="W67:W110"/>
    <mergeCell ref="W111:W116"/>
    <mergeCell ref="W117:W138"/>
    <mergeCell ref="W139:W151"/>
    <mergeCell ref="W152:W194"/>
    <mergeCell ref="W195:W223"/>
    <mergeCell ref="W224:W227"/>
    <mergeCell ref="W228:W274"/>
    <mergeCell ref="W275:W279"/>
    <mergeCell ref="W280:W296"/>
    <mergeCell ref="W297:W302"/>
    <mergeCell ref="W303:W306"/>
    <mergeCell ref="W307:W352"/>
    <mergeCell ref="W353:W360"/>
    <mergeCell ref="W361:W371"/>
    <mergeCell ref="W372:W416"/>
    <mergeCell ref="Y361:Y371"/>
    <mergeCell ref="Y372:Y416"/>
    <mergeCell ref="X117:X138"/>
    <mergeCell ref="X139:X151"/>
    <mergeCell ref="X152:X194"/>
    <mergeCell ref="X195:X223"/>
    <mergeCell ref="X224:X227"/>
    <mergeCell ref="X228:X274"/>
    <mergeCell ref="X275:X279"/>
    <mergeCell ref="X280:X296"/>
    <mergeCell ref="X297:X302"/>
    <mergeCell ref="A3:Y4"/>
    <mergeCell ref="A1:Y2"/>
    <mergeCell ref="X303:X306"/>
    <mergeCell ref="X307:X352"/>
    <mergeCell ref="X353:X360"/>
    <mergeCell ref="X361:X371"/>
    <mergeCell ref="X372:X416"/>
    <mergeCell ref="Y10:Y32"/>
    <mergeCell ref="Y33:Y34"/>
    <mergeCell ref="Y35:Y66"/>
    <mergeCell ref="Y67:Y110"/>
    <mergeCell ref="Y111:Y116"/>
    <mergeCell ref="Y117:Y138"/>
    <mergeCell ref="Y139:Y151"/>
    <mergeCell ref="Y152:Y194"/>
    <mergeCell ref="Y195:Y223"/>
    <mergeCell ref="Y224:Y227"/>
    <mergeCell ref="Y228:Y274"/>
    <mergeCell ref="Y275:Y279"/>
    <mergeCell ref="Y280:Y296"/>
    <mergeCell ref="Y297:Y302"/>
    <mergeCell ref="Y303:Y306"/>
    <mergeCell ref="Y307:Y352"/>
    <mergeCell ref="Y353:Y360"/>
    <mergeCell ref="X417:X418"/>
    <mergeCell ref="Y417:Y418"/>
    <mergeCell ref="A417:A418"/>
    <mergeCell ref="B417:B418"/>
    <mergeCell ref="C417:C418"/>
    <mergeCell ref="E417:E418"/>
    <mergeCell ref="G417:G418"/>
    <mergeCell ref="H417:H418"/>
    <mergeCell ref="I417:I418"/>
    <mergeCell ref="V417:V418"/>
    <mergeCell ref="W417:W418"/>
  </mergeCells>
  <printOptions horizontalCentered="1"/>
  <pageMargins left="0.39370078740157483" right="0.39370078740157483" top="0.39370078740157483" bottom="0.39370078740157483" header="0.19685039370078741" footer="0.19685039370078741"/>
  <pageSetup paperSize="9" scale="52" fitToHeight="0" orientation="landscape" r:id="rId1"/>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Объект" error="Подразделение АО &quot;Антипинский НПЗ&quot;">
          <x14:formula1>
            <xm:f>'R:\ФИР Совместная работа\Освидетельствование ТТ\[2.2.000 УПВ ТЦКП №2_Освидетельствование ТТ.xlsx]Разработчик'!#REF!</xm:f>
          </x14:formula1>
          <xm:sqref>A3</xm:sqref>
        </x14:dataValidation>
        <x14:dataValidation type="list" allowBlank="1" showInputMessage="1" showErrorMessage="1" error="Указать категорию согласно Приложения №22 к Руководству по безопасности №784 от 27 декабря 2012г.">
          <x14:formula1>
            <xm:f>'R:\ФИР Совместная работа\Освидетельствование ТТ\[2.2.000 УПВ ТЦКП №2_Освидетельствование ТТ.xlsx]Разработчик'!#REF!</xm:f>
          </x14:formula1>
          <xm:sqref>F10:F420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pageSetUpPr fitToPage="1"/>
  </sheetPr>
  <dimension ref="A1:W1481"/>
  <sheetViews>
    <sheetView topLeftCell="A1455" zoomScaleNormal="100" workbookViewId="0">
      <selection activeCell="S1480" sqref="S1480:T1480"/>
    </sheetView>
  </sheetViews>
  <sheetFormatPr defaultRowHeight="15" x14ac:dyDescent="0.25"/>
  <cols>
    <col min="1" max="1" width="11.140625" style="318" customWidth="1"/>
    <col min="2" max="2" width="11.140625" style="10" customWidth="1"/>
    <col min="3" max="3" width="21.140625" style="10" customWidth="1"/>
    <col min="4" max="4" width="13.85546875" style="10" customWidth="1"/>
    <col min="5" max="5" width="13.5703125" style="10" customWidth="1"/>
    <col min="6" max="16" width="9.140625" style="10" customWidth="1"/>
    <col min="17" max="17" width="13.42578125" style="10" customWidth="1"/>
    <col min="18" max="18" width="12.85546875" style="10" customWidth="1"/>
    <col min="19" max="19" width="14.5703125" style="10" customWidth="1"/>
    <col min="20" max="20" width="13.140625" style="10" customWidth="1"/>
    <col min="21" max="21" width="15.28515625" style="10" customWidth="1"/>
    <col min="22" max="22" width="10.85546875" style="10" customWidth="1"/>
    <col min="23" max="16384" width="9.140625" style="10"/>
  </cols>
  <sheetData>
    <row r="1" spans="1:23" s="1" customFormat="1" x14ac:dyDescent="0.25">
      <c r="A1" s="335" t="s">
        <v>1723</v>
      </c>
      <c r="B1" s="335"/>
      <c r="C1" s="335"/>
      <c r="D1" s="335"/>
      <c r="E1" s="335"/>
      <c r="F1" s="335"/>
      <c r="G1" s="335"/>
      <c r="H1" s="335"/>
      <c r="I1" s="335"/>
      <c r="J1" s="335"/>
      <c r="K1" s="335"/>
      <c r="L1" s="335"/>
      <c r="M1" s="335"/>
      <c r="N1" s="335"/>
      <c r="O1" s="335"/>
      <c r="P1" s="335"/>
      <c r="Q1" s="335"/>
      <c r="R1" s="335"/>
      <c r="S1" s="335"/>
      <c r="T1" s="335"/>
      <c r="U1" s="335"/>
      <c r="V1" s="335"/>
      <c r="W1" s="7"/>
    </row>
    <row r="2" spans="1:23" s="1" customFormat="1" x14ac:dyDescent="0.25">
      <c r="A2" s="335"/>
      <c r="B2" s="335"/>
      <c r="C2" s="335"/>
      <c r="D2" s="335"/>
      <c r="E2" s="335"/>
      <c r="F2" s="335"/>
      <c r="G2" s="335"/>
      <c r="H2" s="335"/>
      <c r="I2" s="335"/>
      <c r="J2" s="335"/>
      <c r="K2" s="335"/>
      <c r="L2" s="335"/>
      <c r="M2" s="335"/>
      <c r="N2" s="335"/>
      <c r="O2" s="335"/>
      <c r="P2" s="335"/>
      <c r="Q2" s="335"/>
      <c r="R2" s="335"/>
      <c r="S2" s="335"/>
      <c r="T2" s="335"/>
      <c r="U2" s="335"/>
      <c r="V2" s="335"/>
      <c r="W2" s="7"/>
    </row>
    <row r="3" spans="1:23" s="1" customFormat="1" ht="30.75" customHeight="1" x14ac:dyDescent="0.25">
      <c r="A3" s="434" t="s">
        <v>1724</v>
      </c>
      <c r="B3" s="434"/>
      <c r="C3" s="434"/>
      <c r="D3" s="434"/>
      <c r="E3" s="434"/>
      <c r="F3" s="434"/>
      <c r="G3" s="434"/>
      <c r="H3" s="434"/>
      <c r="I3" s="434"/>
      <c r="J3" s="434"/>
      <c r="K3" s="434"/>
      <c r="L3" s="434"/>
      <c r="M3" s="434"/>
      <c r="N3" s="434"/>
      <c r="O3" s="434"/>
      <c r="P3" s="434"/>
      <c r="Q3" s="434"/>
      <c r="R3" s="434"/>
      <c r="S3" s="434"/>
      <c r="T3" s="434"/>
      <c r="U3" s="434"/>
      <c r="V3" s="434"/>
      <c r="W3" s="8"/>
    </row>
    <row r="4" spans="1:23" s="1" customFormat="1" ht="33" customHeight="1" x14ac:dyDescent="0.25">
      <c r="A4" s="350" t="s">
        <v>2</v>
      </c>
      <c r="B4" s="350"/>
      <c r="C4" s="350"/>
      <c r="D4" s="350"/>
      <c r="E4" s="350"/>
      <c r="F4" s="350"/>
      <c r="G4" s="350"/>
      <c r="H4" s="350"/>
      <c r="I4" s="350"/>
      <c r="J4" s="350"/>
      <c r="K4" s="350"/>
      <c r="L4" s="350"/>
      <c r="M4" s="350"/>
      <c r="N4" s="350"/>
      <c r="O4" s="350"/>
      <c r="P4" s="350"/>
      <c r="Q4" s="350"/>
      <c r="R4" s="350"/>
      <c r="S4" s="343" t="s">
        <v>7002</v>
      </c>
      <c r="T4" s="344" t="s">
        <v>6101</v>
      </c>
      <c r="U4" s="344" t="s">
        <v>6102</v>
      </c>
      <c r="V4" s="333" t="s">
        <v>7001</v>
      </c>
      <c r="W4" s="9"/>
    </row>
    <row r="5" spans="1:23" ht="42.75" customHeight="1" x14ac:dyDescent="0.25">
      <c r="A5" s="435" t="s">
        <v>3</v>
      </c>
      <c r="B5" s="430" t="s">
        <v>1725</v>
      </c>
      <c r="C5" s="429" t="s">
        <v>5</v>
      </c>
      <c r="D5" s="429"/>
      <c r="E5" s="431" t="s">
        <v>6</v>
      </c>
      <c r="F5" s="432" t="s">
        <v>7</v>
      </c>
      <c r="G5" s="429" t="s">
        <v>8</v>
      </c>
      <c r="H5" s="429"/>
      <c r="I5" s="429"/>
      <c r="J5" s="429"/>
      <c r="K5" s="429"/>
      <c r="L5" s="429"/>
      <c r="M5" s="430" t="s">
        <v>9</v>
      </c>
      <c r="N5" s="430" t="s">
        <v>1726</v>
      </c>
      <c r="O5" s="433" t="s">
        <v>1727</v>
      </c>
      <c r="P5" s="429" t="s">
        <v>1728</v>
      </c>
      <c r="Q5" s="429"/>
      <c r="R5" s="430" t="s">
        <v>11</v>
      </c>
      <c r="S5" s="343"/>
      <c r="T5" s="344"/>
      <c r="U5" s="344"/>
      <c r="V5" s="333"/>
    </row>
    <row r="6" spans="1:23" ht="15" customHeight="1" x14ac:dyDescent="0.25">
      <c r="A6" s="435"/>
      <c r="B6" s="430"/>
      <c r="C6" s="429"/>
      <c r="D6" s="429"/>
      <c r="E6" s="431"/>
      <c r="F6" s="432"/>
      <c r="G6" s="430" t="s">
        <v>1729</v>
      </c>
      <c r="H6" s="429" t="s">
        <v>18</v>
      </c>
      <c r="I6" s="429"/>
      <c r="J6" s="429" t="s">
        <v>19</v>
      </c>
      <c r="K6" s="429"/>
      <c r="L6" s="429"/>
      <c r="M6" s="430"/>
      <c r="N6" s="430"/>
      <c r="O6" s="433"/>
      <c r="P6" s="429"/>
      <c r="Q6" s="429"/>
      <c r="R6" s="430"/>
      <c r="S6" s="343"/>
      <c r="T6" s="344"/>
      <c r="U6" s="344"/>
      <c r="V6" s="333"/>
    </row>
    <row r="7" spans="1:23" ht="6.75" customHeight="1" x14ac:dyDescent="0.25">
      <c r="A7" s="435"/>
      <c r="B7" s="430"/>
      <c r="C7" s="429" t="s">
        <v>1730</v>
      </c>
      <c r="D7" s="429" t="s">
        <v>1731</v>
      </c>
      <c r="E7" s="431"/>
      <c r="F7" s="432"/>
      <c r="G7" s="430"/>
      <c r="H7" s="429"/>
      <c r="I7" s="429"/>
      <c r="J7" s="429"/>
      <c r="K7" s="429"/>
      <c r="L7" s="429"/>
      <c r="M7" s="430"/>
      <c r="N7" s="430"/>
      <c r="O7" s="433"/>
      <c r="P7" s="429"/>
      <c r="Q7" s="429"/>
      <c r="R7" s="430"/>
      <c r="S7" s="343"/>
      <c r="T7" s="344"/>
      <c r="U7" s="344"/>
      <c r="V7" s="333"/>
    </row>
    <row r="8" spans="1:23" ht="9" customHeight="1" x14ac:dyDescent="0.25">
      <c r="A8" s="435"/>
      <c r="B8" s="430"/>
      <c r="C8" s="429"/>
      <c r="D8" s="429"/>
      <c r="E8" s="431"/>
      <c r="F8" s="432"/>
      <c r="G8" s="430"/>
      <c r="H8" s="429"/>
      <c r="I8" s="429"/>
      <c r="J8" s="429"/>
      <c r="K8" s="429"/>
      <c r="L8" s="429"/>
      <c r="M8" s="430"/>
      <c r="N8" s="430"/>
      <c r="O8" s="433"/>
      <c r="P8" s="429"/>
      <c r="Q8" s="429"/>
      <c r="R8" s="430"/>
      <c r="S8" s="343"/>
      <c r="T8" s="344"/>
      <c r="U8" s="344"/>
      <c r="V8" s="333"/>
    </row>
    <row r="9" spans="1:23" ht="99.75" customHeight="1" x14ac:dyDescent="0.25">
      <c r="A9" s="435"/>
      <c r="B9" s="430"/>
      <c r="C9" s="429"/>
      <c r="D9" s="429"/>
      <c r="E9" s="431"/>
      <c r="F9" s="432"/>
      <c r="G9" s="430"/>
      <c r="H9" s="293" t="s">
        <v>25</v>
      </c>
      <c r="I9" s="296" t="s">
        <v>1732</v>
      </c>
      <c r="J9" s="293" t="s">
        <v>27</v>
      </c>
      <c r="K9" s="293" t="s">
        <v>28</v>
      </c>
      <c r="L9" s="139" t="s">
        <v>29</v>
      </c>
      <c r="M9" s="430"/>
      <c r="N9" s="430"/>
      <c r="O9" s="433"/>
      <c r="P9" s="293" t="s">
        <v>22</v>
      </c>
      <c r="Q9" s="293" t="s">
        <v>24</v>
      </c>
      <c r="R9" s="430"/>
      <c r="S9" s="343"/>
      <c r="T9" s="344"/>
      <c r="U9" s="344"/>
      <c r="V9" s="333"/>
    </row>
    <row r="10" spans="1:23" x14ac:dyDescent="0.25">
      <c r="A10" s="299"/>
      <c r="B10" s="294"/>
      <c r="C10" s="294"/>
      <c r="D10" s="294"/>
      <c r="E10" s="295"/>
      <c r="F10" s="295"/>
      <c r="G10" s="295"/>
      <c r="H10" s="295"/>
      <c r="I10" s="295"/>
      <c r="J10" s="295"/>
      <c r="K10" s="294"/>
      <c r="L10" s="294"/>
      <c r="M10" s="295"/>
      <c r="N10" s="294"/>
      <c r="O10" s="11"/>
      <c r="P10" s="294"/>
      <c r="Q10" s="294"/>
      <c r="R10" s="294"/>
      <c r="S10" s="140"/>
      <c r="T10" s="140"/>
      <c r="U10" s="140"/>
      <c r="V10" s="140"/>
    </row>
    <row r="11" spans="1:23" x14ac:dyDescent="0.25">
      <c r="A11" s="437" t="s">
        <v>1421</v>
      </c>
      <c r="B11" s="438" t="s">
        <v>1737</v>
      </c>
      <c r="C11" s="436" t="s">
        <v>1738</v>
      </c>
      <c r="D11" s="289" t="s">
        <v>1739</v>
      </c>
      <c r="E11" s="436" t="s">
        <v>1733</v>
      </c>
      <c r="F11" s="436" t="s">
        <v>1740</v>
      </c>
      <c r="G11" s="436" t="s">
        <v>1741</v>
      </c>
      <c r="H11" s="436" t="s">
        <v>1742</v>
      </c>
      <c r="I11" s="436" t="s">
        <v>1743</v>
      </c>
      <c r="J11" s="12">
        <v>2.427</v>
      </c>
      <c r="K11" s="12">
        <v>273</v>
      </c>
      <c r="L11" s="12">
        <v>21.44</v>
      </c>
      <c r="M11" s="286" t="s">
        <v>268</v>
      </c>
      <c r="N11" s="12">
        <v>3</v>
      </c>
      <c r="O11" s="292" t="s">
        <v>1735</v>
      </c>
      <c r="P11" s="13" t="s">
        <v>1736</v>
      </c>
      <c r="Q11" s="13" t="s">
        <v>1744</v>
      </c>
      <c r="R11" s="292" t="s">
        <v>252</v>
      </c>
      <c r="S11" s="437">
        <v>1</v>
      </c>
      <c r="T11" s="437"/>
      <c r="U11" s="437">
        <f>SUM(S11:T14)</f>
        <v>1</v>
      </c>
      <c r="V11" s="438" t="s">
        <v>7003</v>
      </c>
    </row>
    <row r="12" spans="1:23" x14ac:dyDescent="0.25">
      <c r="A12" s="437"/>
      <c r="B12" s="438"/>
      <c r="C12" s="436"/>
      <c r="D12" s="289" t="s">
        <v>1745</v>
      </c>
      <c r="E12" s="436"/>
      <c r="F12" s="436"/>
      <c r="G12" s="436"/>
      <c r="H12" s="436"/>
      <c r="I12" s="436"/>
      <c r="J12" s="12">
        <v>23.646000000000001</v>
      </c>
      <c r="K12" s="12">
        <v>26.7</v>
      </c>
      <c r="L12" s="12">
        <v>3.91</v>
      </c>
      <c r="M12" s="286" t="s">
        <v>268</v>
      </c>
      <c r="N12" s="12">
        <v>1.5</v>
      </c>
      <c r="O12" s="292" t="s">
        <v>1735</v>
      </c>
      <c r="P12" s="13" t="s">
        <v>1736</v>
      </c>
      <c r="Q12" s="13" t="s">
        <v>1744</v>
      </c>
      <c r="R12" s="292" t="s">
        <v>252</v>
      </c>
      <c r="S12" s="437"/>
      <c r="T12" s="437"/>
      <c r="U12" s="437"/>
      <c r="V12" s="438"/>
    </row>
    <row r="13" spans="1:23" x14ac:dyDescent="0.25">
      <c r="A13" s="437"/>
      <c r="B13" s="438"/>
      <c r="C13" s="436"/>
      <c r="D13" s="289" t="s">
        <v>1746</v>
      </c>
      <c r="E13" s="436"/>
      <c r="F13" s="436"/>
      <c r="G13" s="436"/>
      <c r="H13" s="436"/>
      <c r="I13" s="436"/>
      <c r="J13" s="12">
        <v>2.427</v>
      </c>
      <c r="K13" s="12">
        <v>273</v>
      </c>
      <c r="L13" s="12">
        <v>21.44</v>
      </c>
      <c r="M13" s="286" t="s">
        <v>268</v>
      </c>
      <c r="N13" s="12">
        <v>3</v>
      </c>
      <c r="O13" s="292" t="s">
        <v>1735</v>
      </c>
      <c r="P13" s="13" t="s">
        <v>1736</v>
      </c>
      <c r="Q13" s="13" t="s">
        <v>1744</v>
      </c>
      <c r="R13" s="292" t="s">
        <v>252</v>
      </c>
      <c r="S13" s="437"/>
      <c r="T13" s="437"/>
      <c r="U13" s="437"/>
      <c r="V13" s="438"/>
    </row>
    <row r="14" spans="1:23" x14ac:dyDescent="0.25">
      <c r="A14" s="437"/>
      <c r="B14" s="438"/>
      <c r="C14" s="436"/>
      <c r="D14" s="289" t="s">
        <v>1747</v>
      </c>
      <c r="E14" s="436"/>
      <c r="F14" s="436"/>
      <c r="G14" s="436"/>
      <c r="H14" s="436"/>
      <c r="I14" s="436"/>
      <c r="J14" s="12">
        <v>9.2270000000000003</v>
      </c>
      <c r="K14" s="12">
        <v>26.7</v>
      </c>
      <c r="L14" s="12">
        <v>3.91</v>
      </c>
      <c r="M14" s="286" t="s">
        <v>268</v>
      </c>
      <c r="N14" s="12">
        <v>1.5</v>
      </c>
      <c r="O14" s="292" t="s">
        <v>1735</v>
      </c>
      <c r="P14" s="13" t="s">
        <v>1736</v>
      </c>
      <c r="Q14" s="13" t="s">
        <v>1744</v>
      </c>
      <c r="R14" s="292" t="s">
        <v>252</v>
      </c>
      <c r="S14" s="437"/>
      <c r="T14" s="437"/>
      <c r="U14" s="437"/>
      <c r="V14" s="438"/>
    </row>
    <row r="15" spans="1:23" x14ac:dyDescent="0.25">
      <c r="A15" s="437" t="s">
        <v>1309</v>
      </c>
      <c r="B15" s="438" t="s">
        <v>1748</v>
      </c>
      <c r="C15" s="436" t="s">
        <v>1749</v>
      </c>
      <c r="D15" s="289" t="s">
        <v>1750</v>
      </c>
      <c r="E15" s="436" t="s">
        <v>1733</v>
      </c>
      <c r="F15" s="436" t="s">
        <v>1740</v>
      </c>
      <c r="G15" s="436" t="s">
        <v>1741</v>
      </c>
      <c r="H15" s="436" t="s">
        <v>1751</v>
      </c>
      <c r="I15" s="436" t="s">
        <v>512</v>
      </c>
      <c r="J15" s="12">
        <v>25.838000000000001</v>
      </c>
      <c r="K15" s="12">
        <v>219.1</v>
      </c>
      <c r="L15" s="12">
        <v>18.260000000000002</v>
      </c>
      <c r="M15" s="286" t="s">
        <v>268</v>
      </c>
      <c r="N15" s="12">
        <v>2.5</v>
      </c>
      <c r="O15" s="292" t="s">
        <v>1735</v>
      </c>
      <c r="P15" s="13" t="s">
        <v>1736</v>
      </c>
      <c r="Q15" s="13" t="s">
        <v>1744</v>
      </c>
      <c r="R15" s="292" t="s">
        <v>252</v>
      </c>
      <c r="S15" s="437">
        <v>9</v>
      </c>
      <c r="T15" s="437"/>
      <c r="U15" s="437">
        <f>SUM(S15:T19)</f>
        <v>9</v>
      </c>
      <c r="V15" s="438" t="s">
        <v>7003</v>
      </c>
    </row>
    <row r="16" spans="1:23" x14ac:dyDescent="0.25">
      <c r="A16" s="437"/>
      <c r="B16" s="438"/>
      <c r="C16" s="436"/>
      <c r="D16" s="289" t="s">
        <v>1752</v>
      </c>
      <c r="E16" s="436"/>
      <c r="F16" s="436"/>
      <c r="G16" s="436"/>
      <c r="H16" s="436"/>
      <c r="I16" s="436"/>
      <c r="J16" s="12">
        <v>32.404000000000003</v>
      </c>
      <c r="K16" s="12">
        <v>219.1</v>
      </c>
      <c r="L16" s="12">
        <v>18.260000000000002</v>
      </c>
      <c r="M16" s="286" t="s">
        <v>268</v>
      </c>
      <c r="N16" s="12">
        <v>2.5</v>
      </c>
      <c r="O16" s="292" t="s">
        <v>1735</v>
      </c>
      <c r="P16" s="13" t="s">
        <v>1736</v>
      </c>
      <c r="Q16" s="13" t="s">
        <v>1744</v>
      </c>
      <c r="R16" s="292" t="s">
        <v>252</v>
      </c>
      <c r="S16" s="437"/>
      <c r="T16" s="437"/>
      <c r="U16" s="437"/>
      <c r="V16" s="438"/>
    </row>
    <row r="17" spans="1:22" x14ac:dyDescent="0.25">
      <c r="A17" s="437"/>
      <c r="B17" s="438"/>
      <c r="C17" s="436"/>
      <c r="D17" s="289" t="s">
        <v>1753</v>
      </c>
      <c r="E17" s="436"/>
      <c r="F17" s="436"/>
      <c r="G17" s="436"/>
      <c r="H17" s="436"/>
      <c r="I17" s="436"/>
      <c r="J17" s="12">
        <v>19.164999999999999</v>
      </c>
      <c r="K17" s="12">
        <v>219.1</v>
      </c>
      <c r="L17" s="12">
        <v>18.260000000000002</v>
      </c>
      <c r="M17" s="286" t="s">
        <v>268</v>
      </c>
      <c r="N17" s="12">
        <v>2.5</v>
      </c>
      <c r="O17" s="292" t="s">
        <v>1735</v>
      </c>
      <c r="P17" s="13" t="s">
        <v>1736</v>
      </c>
      <c r="Q17" s="13" t="s">
        <v>1744</v>
      </c>
      <c r="R17" s="292" t="s">
        <v>252</v>
      </c>
      <c r="S17" s="437"/>
      <c r="T17" s="437"/>
      <c r="U17" s="437"/>
      <c r="V17" s="438"/>
    </row>
    <row r="18" spans="1:22" x14ac:dyDescent="0.25">
      <c r="A18" s="437"/>
      <c r="B18" s="438"/>
      <c r="C18" s="436"/>
      <c r="D18" s="289" t="s">
        <v>1754</v>
      </c>
      <c r="E18" s="436"/>
      <c r="F18" s="436"/>
      <c r="G18" s="436"/>
      <c r="H18" s="436"/>
      <c r="I18" s="436"/>
      <c r="J18" s="12">
        <v>22.916</v>
      </c>
      <c r="K18" s="12">
        <v>88.9</v>
      </c>
      <c r="L18" s="12">
        <v>7.62</v>
      </c>
      <c r="M18" s="286" t="s">
        <v>268</v>
      </c>
      <c r="N18" s="12">
        <v>2</v>
      </c>
      <c r="O18" s="292" t="s">
        <v>1735</v>
      </c>
      <c r="P18" s="13" t="s">
        <v>1736</v>
      </c>
      <c r="Q18" s="13" t="s">
        <v>1744</v>
      </c>
      <c r="R18" s="292" t="s">
        <v>252</v>
      </c>
      <c r="S18" s="437"/>
      <c r="T18" s="437"/>
      <c r="U18" s="437"/>
      <c r="V18" s="438"/>
    </row>
    <row r="19" spans="1:22" x14ac:dyDescent="0.25">
      <c r="A19" s="437"/>
      <c r="B19" s="438"/>
      <c r="C19" s="436"/>
      <c r="D19" s="289" t="s">
        <v>1755</v>
      </c>
      <c r="E19" s="436"/>
      <c r="F19" s="436"/>
      <c r="G19" s="436"/>
      <c r="H19" s="436"/>
      <c r="I19" s="436"/>
      <c r="J19" s="12">
        <v>2.9220000000000002</v>
      </c>
      <c r="K19" s="12">
        <v>114.3</v>
      </c>
      <c r="L19" s="12">
        <v>11.13</v>
      </c>
      <c r="M19" s="286" t="s">
        <v>268</v>
      </c>
      <c r="N19" s="12">
        <v>2</v>
      </c>
      <c r="O19" s="292" t="s">
        <v>1735</v>
      </c>
      <c r="P19" s="13" t="s">
        <v>1736</v>
      </c>
      <c r="Q19" s="13" t="s">
        <v>1744</v>
      </c>
      <c r="R19" s="292" t="s">
        <v>252</v>
      </c>
      <c r="S19" s="437"/>
      <c r="T19" s="437"/>
      <c r="U19" s="437"/>
      <c r="V19" s="438"/>
    </row>
    <row r="20" spans="1:22" x14ac:dyDescent="0.25">
      <c r="A20" s="437" t="s">
        <v>6933</v>
      </c>
      <c r="B20" s="438" t="s">
        <v>1760</v>
      </c>
      <c r="C20" s="436" t="s">
        <v>1761</v>
      </c>
      <c r="D20" s="289" t="s">
        <v>1762</v>
      </c>
      <c r="E20" s="436" t="s">
        <v>1733</v>
      </c>
      <c r="F20" s="436" t="s">
        <v>1740</v>
      </c>
      <c r="G20" s="436" t="s">
        <v>1759</v>
      </c>
      <c r="H20" s="436" t="s">
        <v>1742</v>
      </c>
      <c r="I20" s="436" t="s">
        <v>1743</v>
      </c>
      <c r="J20" s="12">
        <v>0.6</v>
      </c>
      <c r="K20" s="12">
        <v>159</v>
      </c>
      <c r="L20" s="12">
        <v>4.5</v>
      </c>
      <c r="M20" s="286" t="s">
        <v>268</v>
      </c>
      <c r="N20" s="12">
        <v>2.5</v>
      </c>
      <c r="O20" s="292" t="s">
        <v>1735</v>
      </c>
      <c r="P20" s="13" t="s">
        <v>1763</v>
      </c>
      <c r="Q20" s="13" t="s">
        <v>1744</v>
      </c>
      <c r="R20" s="292" t="s">
        <v>252</v>
      </c>
      <c r="S20" s="437">
        <v>1</v>
      </c>
      <c r="T20" s="437">
        <v>1</v>
      </c>
      <c r="U20" s="437">
        <f>SUM(S20:T21)</f>
        <v>2</v>
      </c>
      <c r="V20" s="438" t="s">
        <v>7003</v>
      </c>
    </row>
    <row r="21" spans="1:22" x14ac:dyDescent="0.25">
      <c r="A21" s="437"/>
      <c r="B21" s="438"/>
      <c r="C21" s="436"/>
      <c r="D21" s="289" t="s">
        <v>1764</v>
      </c>
      <c r="E21" s="436"/>
      <c r="F21" s="436"/>
      <c r="G21" s="436"/>
      <c r="H21" s="436"/>
      <c r="I21" s="436"/>
      <c r="J21" s="12">
        <v>0.6</v>
      </c>
      <c r="K21" s="12">
        <v>159</v>
      </c>
      <c r="L21" s="12">
        <v>4.5</v>
      </c>
      <c r="M21" s="286" t="s">
        <v>268</v>
      </c>
      <c r="N21" s="12">
        <v>2.5</v>
      </c>
      <c r="O21" s="292" t="s">
        <v>1735</v>
      </c>
      <c r="P21" s="13" t="s">
        <v>1763</v>
      </c>
      <c r="Q21" s="13" t="s">
        <v>1744</v>
      </c>
      <c r="R21" s="292" t="s">
        <v>252</v>
      </c>
      <c r="S21" s="437"/>
      <c r="T21" s="437"/>
      <c r="U21" s="437"/>
      <c r="V21" s="438"/>
    </row>
    <row r="22" spans="1:22" x14ac:dyDescent="0.25">
      <c r="A22" s="437" t="s">
        <v>314</v>
      </c>
      <c r="B22" s="438" t="s">
        <v>1772</v>
      </c>
      <c r="C22" s="436" t="s">
        <v>1773</v>
      </c>
      <c r="D22" s="289" t="s">
        <v>1774</v>
      </c>
      <c r="E22" s="436" t="s">
        <v>1775</v>
      </c>
      <c r="F22" s="436" t="s">
        <v>1767</v>
      </c>
      <c r="G22" s="436" t="s">
        <v>1756</v>
      </c>
      <c r="H22" s="436" t="s">
        <v>1757</v>
      </c>
      <c r="I22" s="436" t="s">
        <v>1776</v>
      </c>
      <c r="J22" s="12">
        <v>2.6349999999999998</v>
      </c>
      <c r="K22" s="12">
        <v>273</v>
      </c>
      <c r="L22" s="12">
        <v>15.09</v>
      </c>
      <c r="M22" s="286" t="s">
        <v>268</v>
      </c>
      <c r="N22" s="12">
        <v>3</v>
      </c>
      <c r="O22" s="292" t="s">
        <v>353</v>
      </c>
      <c r="P22" s="13" t="s">
        <v>1736</v>
      </c>
      <c r="Q22" s="13" t="s">
        <v>1744</v>
      </c>
      <c r="R22" s="292" t="s">
        <v>252</v>
      </c>
      <c r="S22" s="437">
        <v>1</v>
      </c>
      <c r="T22" s="437"/>
      <c r="U22" s="437">
        <f>SUM(S22:T25)</f>
        <v>1</v>
      </c>
      <c r="V22" s="438" t="s">
        <v>7003</v>
      </c>
    </row>
    <row r="23" spans="1:22" x14ac:dyDescent="0.25">
      <c r="A23" s="437"/>
      <c r="B23" s="438"/>
      <c r="C23" s="436"/>
      <c r="D23" s="289" t="s">
        <v>1777</v>
      </c>
      <c r="E23" s="436"/>
      <c r="F23" s="436"/>
      <c r="G23" s="436"/>
      <c r="H23" s="436"/>
      <c r="I23" s="436"/>
      <c r="J23" s="12">
        <v>17.63</v>
      </c>
      <c r="K23" s="12">
        <v>273</v>
      </c>
      <c r="L23" s="12">
        <v>15.09</v>
      </c>
      <c r="M23" s="286" t="s">
        <v>268</v>
      </c>
      <c r="N23" s="12">
        <v>3</v>
      </c>
      <c r="O23" s="292" t="s">
        <v>353</v>
      </c>
      <c r="P23" s="13" t="s">
        <v>1736</v>
      </c>
      <c r="Q23" s="13" t="s">
        <v>1744</v>
      </c>
      <c r="R23" s="292" t="s">
        <v>252</v>
      </c>
      <c r="S23" s="437"/>
      <c r="T23" s="437"/>
      <c r="U23" s="437"/>
      <c r="V23" s="438"/>
    </row>
    <row r="24" spans="1:22" x14ac:dyDescent="0.25">
      <c r="A24" s="437"/>
      <c r="B24" s="438"/>
      <c r="C24" s="436"/>
      <c r="D24" s="289" t="s">
        <v>1778</v>
      </c>
      <c r="E24" s="436"/>
      <c r="F24" s="436"/>
      <c r="G24" s="436"/>
      <c r="H24" s="436"/>
      <c r="I24" s="436"/>
      <c r="J24" s="12">
        <v>7.84</v>
      </c>
      <c r="K24" s="12">
        <v>273</v>
      </c>
      <c r="L24" s="12">
        <v>15.09</v>
      </c>
      <c r="M24" s="286" t="s">
        <v>268</v>
      </c>
      <c r="N24" s="12">
        <v>3</v>
      </c>
      <c r="O24" s="292" t="s">
        <v>353</v>
      </c>
      <c r="P24" s="13" t="s">
        <v>1736</v>
      </c>
      <c r="Q24" s="13" t="s">
        <v>1744</v>
      </c>
      <c r="R24" s="292" t="s">
        <v>252</v>
      </c>
      <c r="S24" s="437"/>
      <c r="T24" s="437"/>
      <c r="U24" s="437"/>
      <c r="V24" s="438"/>
    </row>
    <row r="25" spans="1:22" x14ac:dyDescent="0.25">
      <c r="A25" s="437"/>
      <c r="B25" s="438"/>
      <c r="C25" s="436"/>
      <c r="D25" s="289" t="s">
        <v>1779</v>
      </c>
      <c r="E25" s="436"/>
      <c r="F25" s="436"/>
      <c r="G25" s="436"/>
      <c r="H25" s="436"/>
      <c r="I25" s="436"/>
      <c r="J25" s="12">
        <v>17.044</v>
      </c>
      <c r="K25" s="12">
        <v>273</v>
      </c>
      <c r="L25" s="12">
        <v>15.09</v>
      </c>
      <c r="M25" s="286" t="s">
        <v>268</v>
      </c>
      <c r="N25" s="12">
        <v>3</v>
      </c>
      <c r="O25" s="292" t="s">
        <v>353</v>
      </c>
      <c r="P25" s="13" t="s">
        <v>1736</v>
      </c>
      <c r="Q25" s="13" t="s">
        <v>1744</v>
      </c>
      <c r="R25" s="292" t="s">
        <v>252</v>
      </c>
      <c r="S25" s="437"/>
      <c r="T25" s="437"/>
      <c r="U25" s="437"/>
      <c r="V25" s="438"/>
    </row>
    <row r="26" spans="1:22" ht="22.5" x14ac:dyDescent="0.25">
      <c r="A26" s="300" t="s">
        <v>215</v>
      </c>
      <c r="B26" s="285" t="s">
        <v>1784</v>
      </c>
      <c r="C26" s="289" t="s">
        <v>1785</v>
      </c>
      <c r="D26" s="289" t="s">
        <v>1786</v>
      </c>
      <c r="E26" s="289" t="s">
        <v>1781</v>
      </c>
      <c r="F26" s="289" t="s">
        <v>1787</v>
      </c>
      <c r="G26" s="289" t="s">
        <v>1782</v>
      </c>
      <c r="H26" s="289" t="s">
        <v>1788</v>
      </c>
      <c r="I26" s="289" t="s">
        <v>1789</v>
      </c>
      <c r="J26" s="12">
        <v>5.4359999999999999</v>
      </c>
      <c r="K26" s="12">
        <v>273</v>
      </c>
      <c r="L26" s="12">
        <v>28.58</v>
      </c>
      <c r="M26" s="286" t="s">
        <v>268</v>
      </c>
      <c r="N26" s="12">
        <v>3</v>
      </c>
      <c r="O26" s="292" t="s">
        <v>1735</v>
      </c>
      <c r="P26" s="13" t="s">
        <v>1736</v>
      </c>
      <c r="Q26" s="13" t="s">
        <v>1744</v>
      </c>
      <c r="R26" s="292" t="s">
        <v>252</v>
      </c>
      <c r="S26" s="300">
        <v>1</v>
      </c>
      <c r="T26" s="300"/>
      <c r="U26" s="300">
        <f>SUM(S26:T26)</f>
        <v>1</v>
      </c>
      <c r="V26" s="285" t="s">
        <v>7003</v>
      </c>
    </row>
    <row r="27" spans="1:22" ht="22.5" x14ac:dyDescent="0.25">
      <c r="A27" s="300" t="s">
        <v>1298</v>
      </c>
      <c r="B27" s="285" t="s">
        <v>1790</v>
      </c>
      <c r="C27" s="289" t="s">
        <v>1791</v>
      </c>
      <c r="D27" s="289" t="s">
        <v>1792</v>
      </c>
      <c r="E27" s="289" t="s">
        <v>1793</v>
      </c>
      <c r="F27" s="289" t="s">
        <v>1787</v>
      </c>
      <c r="G27" s="289" t="s">
        <v>1782</v>
      </c>
      <c r="H27" s="289" t="s">
        <v>1794</v>
      </c>
      <c r="I27" s="289" t="s">
        <v>1795</v>
      </c>
      <c r="J27" s="12">
        <v>25.442</v>
      </c>
      <c r="K27" s="12">
        <v>323.8</v>
      </c>
      <c r="L27" s="12">
        <v>33.32</v>
      </c>
      <c r="M27" s="286" t="s">
        <v>268</v>
      </c>
      <c r="N27" s="12">
        <v>3.5</v>
      </c>
      <c r="O27" s="292" t="s">
        <v>1735</v>
      </c>
      <c r="P27" s="13" t="s">
        <v>1763</v>
      </c>
      <c r="Q27" s="13" t="s">
        <v>1744</v>
      </c>
      <c r="R27" s="292" t="s">
        <v>252</v>
      </c>
      <c r="S27" s="300">
        <v>6</v>
      </c>
      <c r="T27" s="300">
        <v>5</v>
      </c>
      <c r="U27" s="300">
        <f>SUM(S27:T27)</f>
        <v>11</v>
      </c>
      <c r="V27" s="285" t="s">
        <v>7003</v>
      </c>
    </row>
    <row r="28" spans="1:22" ht="22.5" x14ac:dyDescent="0.25">
      <c r="A28" s="300" t="s">
        <v>1224</v>
      </c>
      <c r="B28" s="285" t="s">
        <v>1796</v>
      </c>
      <c r="C28" s="289" t="s">
        <v>1797</v>
      </c>
      <c r="D28" s="289" t="s">
        <v>1798</v>
      </c>
      <c r="E28" s="289" t="s">
        <v>1775</v>
      </c>
      <c r="F28" s="289" t="s">
        <v>1767</v>
      </c>
      <c r="G28" s="289" t="s">
        <v>1799</v>
      </c>
      <c r="H28" s="289" t="s">
        <v>1800</v>
      </c>
      <c r="I28" s="289" t="s">
        <v>1801</v>
      </c>
      <c r="J28" s="12">
        <v>26.274999999999999</v>
      </c>
      <c r="K28" s="12">
        <v>273</v>
      </c>
      <c r="L28" s="12">
        <v>15.09</v>
      </c>
      <c r="M28" s="286" t="s">
        <v>268</v>
      </c>
      <c r="N28" s="12">
        <v>3</v>
      </c>
      <c r="O28" s="292" t="s">
        <v>1735</v>
      </c>
      <c r="P28" s="13" t="s">
        <v>1763</v>
      </c>
      <c r="Q28" s="13" t="s">
        <v>1744</v>
      </c>
      <c r="R28" s="292" t="s">
        <v>252</v>
      </c>
      <c r="S28" s="300">
        <v>5</v>
      </c>
      <c r="T28" s="300"/>
      <c r="U28" s="300">
        <f>SUM(S28:T28)</f>
        <v>5</v>
      </c>
      <c r="V28" s="285" t="s">
        <v>7003</v>
      </c>
    </row>
    <row r="29" spans="1:22" ht="22.5" x14ac:dyDescent="0.25">
      <c r="A29" s="300" t="s">
        <v>213</v>
      </c>
      <c r="B29" s="285" t="s">
        <v>1802</v>
      </c>
      <c r="C29" s="289" t="s">
        <v>1803</v>
      </c>
      <c r="D29" s="289" t="s">
        <v>1804</v>
      </c>
      <c r="E29" s="289" t="s">
        <v>1805</v>
      </c>
      <c r="F29" s="289" t="s">
        <v>1767</v>
      </c>
      <c r="G29" s="289" t="s">
        <v>1799</v>
      </c>
      <c r="H29" s="289" t="s">
        <v>1806</v>
      </c>
      <c r="I29" s="289" t="s">
        <v>1807</v>
      </c>
      <c r="J29" s="12">
        <v>28.794</v>
      </c>
      <c r="K29" s="12">
        <v>273</v>
      </c>
      <c r="L29" s="12">
        <v>15.09</v>
      </c>
      <c r="M29" s="286" t="s">
        <v>268</v>
      </c>
      <c r="N29" s="12">
        <v>3</v>
      </c>
      <c r="O29" s="292" t="s">
        <v>1735</v>
      </c>
      <c r="P29" s="13" t="s">
        <v>1736</v>
      </c>
      <c r="Q29" s="13" t="s">
        <v>1744</v>
      </c>
      <c r="R29" s="292" t="s">
        <v>252</v>
      </c>
      <c r="S29" s="300">
        <v>1</v>
      </c>
      <c r="T29" s="300"/>
      <c r="U29" s="300">
        <f>SUM(S29:T29)</f>
        <v>1</v>
      </c>
      <c r="V29" s="285" t="s">
        <v>7003</v>
      </c>
    </row>
    <row r="30" spans="1:22" x14ac:dyDescent="0.25">
      <c r="A30" s="437" t="s">
        <v>5863</v>
      </c>
      <c r="B30" s="438" t="s">
        <v>1808</v>
      </c>
      <c r="C30" s="436" t="s">
        <v>1809</v>
      </c>
      <c r="D30" s="289" t="s">
        <v>1810</v>
      </c>
      <c r="E30" s="436" t="s">
        <v>1811</v>
      </c>
      <c r="F30" s="436" t="s">
        <v>1767</v>
      </c>
      <c r="G30" s="436" t="s">
        <v>1799</v>
      </c>
      <c r="H30" s="436" t="s">
        <v>1812</v>
      </c>
      <c r="I30" s="436" t="s">
        <v>1813</v>
      </c>
      <c r="J30" s="12">
        <v>34.384999999999998</v>
      </c>
      <c r="K30" s="12">
        <v>323.8</v>
      </c>
      <c r="L30" s="12">
        <v>33.32</v>
      </c>
      <c r="M30" s="286" t="s">
        <v>268</v>
      </c>
      <c r="N30" s="12">
        <v>3.5</v>
      </c>
      <c r="O30" s="292" t="s">
        <v>1735</v>
      </c>
      <c r="P30" s="13" t="s">
        <v>1736</v>
      </c>
      <c r="Q30" s="13" t="s">
        <v>1744</v>
      </c>
      <c r="R30" s="292" t="s">
        <v>252</v>
      </c>
      <c r="S30" s="437">
        <v>2</v>
      </c>
      <c r="T30" s="437"/>
      <c r="U30" s="437">
        <f>SUM(S30:T33)</f>
        <v>2</v>
      </c>
      <c r="V30" s="438" t="s">
        <v>7003</v>
      </c>
    </row>
    <row r="31" spans="1:22" x14ac:dyDescent="0.25">
      <c r="A31" s="437"/>
      <c r="B31" s="438"/>
      <c r="C31" s="436"/>
      <c r="D31" s="289" t="s">
        <v>1814</v>
      </c>
      <c r="E31" s="436"/>
      <c r="F31" s="436"/>
      <c r="G31" s="436"/>
      <c r="H31" s="436"/>
      <c r="I31" s="436"/>
      <c r="J31" s="12">
        <v>17.965</v>
      </c>
      <c r="K31" s="12">
        <v>323.8</v>
      </c>
      <c r="L31" s="12">
        <v>33.32</v>
      </c>
      <c r="M31" s="286" t="s">
        <v>268</v>
      </c>
      <c r="N31" s="12">
        <v>3.5</v>
      </c>
      <c r="O31" s="292" t="s">
        <v>1735</v>
      </c>
      <c r="P31" s="13" t="s">
        <v>1736</v>
      </c>
      <c r="Q31" s="13" t="s">
        <v>1744</v>
      </c>
      <c r="R31" s="292" t="s">
        <v>252</v>
      </c>
      <c r="S31" s="437"/>
      <c r="T31" s="437"/>
      <c r="U31" s="437"/>
      <c r="V31" s="438"/>
    </row>
    <row r="32" spans="1:22" x14ac:dyDescent="0.25">
      <c r="A32" s="437"/>
      <c r="B32" s="438"/>
      <c r="C32" s="436"/>
      <c r="D32" s="289" t="s">
        <v>1815</v>
      </c>
      <c r="E32" s="436"/>
      <c r="F32" s="436"/>
      <c r="G32" s="436"/>
      <c r="H32" s="436"/>
      <c r="I32" s="436"/>
      <c r="J32" s="12">
        <v>3.38</v>
      </c>
      <c r="K32" s="12">
        <v>323.8</v>
      </c>
      <c r="L32" s="12">
        <v>33.32</v>
      </c>
      <c r="M32" s="286" t="s">
        <v>268</v>
      </c>
      <c r="N32" s="12">
        <v>3.5</v>
      </c>
      <c r="O32" s="292" t="s">
        <v>1735</v>
      </c>
      <c r="P32" s="13" t="s">
        <v>1736</v>
      </c>
      <c r="Q32" s="13" t="s">
        <v>1744</v>
      </c>
      <c r="R32" s="292" t="s">
        <v>252</v>
      </c>
      <c r="S32" s="437"/>
      <c r="T32" s="437"/>
      <c r="U32" s="437"/>
      <c r="V32" s="438"/>
    </row>
    <row r="33" spans="1:22" x14ac:dyDescent="0.25">
      <c r="A33" s="437"/>
      <c r="B33" s="438"/>
      <c r="C33" s="436"/>
      <c r="D33" s="289" t="s">
        <v>1816</v>
      </c>
      <c r="E33" s="436"/>
      <c r="F33" s="436"/>
      <c r="G33" s="436"/>
      <c r="H33" s="436"/>
      <c r="I33" s="436"/>
      <c r="J33" s="12">
        <v>5.8</v>
      </c>
      <c r="K33" s="12">
        <v>273</v>
      </c>
      <c r="L33" s="12">
        <v>28.58</v>
      </c>
      <c r="M33" s="286" t="s">
        <v>268</v>
      </c>
      <c r="N33" s="12">
        <v>3</v>
      </c>
      <c r="O33" s="292" t="s">
        <v>1735</v>
      </c>
      <c r="P33" s="13" t="s">
        <v>1736</v>
      </c>
      <c r="Q33" s="13" t="s">
        <v>1744</v>
      </c>
      <c r="R33" s="292" t="s">
        <v>252</v>
      </c>
      <c r="S33" s="437"/>
      <c r="T33" s="437"/>
      <c r="U33" s="437"/>
      <c r="V33" s="438"/>
    </row>
    <row r="34" spans="1:22" x14ac:dyDescent="0.25">
      <c r="A34" s="437" t="s">
        <v>1115</v>
      </c>
      <c r="B34" s="438" t="s">
        <v>1817</v>
      </c>
      <c r="C34" s="436" t="s">
        <v>1818</v>
      </c>
      <c r="D34" s="289" t="s">
        <v>1819</v>
      </c>
      <c r="E34" s="436" t="s">
        <v>1805</v>
      </c>
      <c r="F34" s="436" t="s">
        <v>1767</v>
      </c>
      <c r="G34" s="436" t="s">
        <v>1820</v>
      </c>
      <c r="H34" s="436" t="s">
        <v>1821</v>
      </c>
      <c r="I34" s="436" t="s">
        <v>1822</v>
      </c>
      <c r="J34" s="12">
        <v>10.369</v>
      </c>
      <c r="K34" s="12">
        <v>323.8</v>
      </c>
      <c r="L34" s="12">
        <v>33.32</v>
      </c>
      <c r="M34" s="286" t="s">
        <v>268</v>
      </c>
      <c r="N34" s="12">
        <v>3.5</v>
      </c>
      <c r="O34" s="292" t="s">
        <v>1735</v>
      </c>
      <c r="P34" s="13" t="s">
        <v>1758</v>
      </c>
      <c r="Q34" s="13" t="s">
        <v>1736</v>
      </c>
      <c r="R34" s="292" t="s">
        <v>252</v>
      </c>
      <c r="S34" s="437">
        <f>6+5+4+3+3</f>
        <v>21</v>
      </c>
      <c r="T34" s="437">
        <f>6+10+6+4+3+8</f>
        <v>37</v>
      </c>
      <c r="U34" s="437">
        <f>SUM(S34:T35)</f>
        <v>58</v>
      </c>
      <c r="V34" s="438" t="s">
        <v>7003</v>
      </c>
    </row>
    <row r="35" spans="1:22" x14ac:dyDescent="0.25">
      <c r="A35" s="437"/>
      <c r="B35" s="438"/>
      <c r="C35" s="436"/>
      <c r="D35" s="289" t="s">
        <v>1823</v>
      </c>
      <c r="E35" s="436"/>
      <c r="F35" s="436"/>
      <c r="G35" s="436"/>
      <c r="H35" s="436"/>
      <c r="I35" s="436"/>
      <c r="J35" s="12">
        <v>22.164999999999999</v>
      </c>
      <c r="K35" s="12">
        <v>323.8</v>
      </c>
      <c r="L35" s="12">
        <v>33.32</v>
      </c>
      <c r="M35" s="286" t="s">
        <v>268</v>
      </c>
      <c r="N35" s="12">
        <v>3.5</v>
      </c>
      <c r="O35" s="292" t="s">
        <v>1735</v>
      </c>
      <c r="P35" s="13" t="s">
        <v>1758</v>
      </c>
      <c r="Q35" s="13" t="s">
        <v>1736</v>
      </c>
      <c r="R35" s="292" t="s">
        <v>252</v>
      </c>
      <c r="S35" s="437"/>
      <c r="T35" s="437"/>
      <c r="U35" s="437"/>
      <c r="V35" s="438"/>
    </row>
    <row r="36" spans="1:22" ht="22.5" x14ac:dyDescent="0.25">
      <c r="A36" s="300" t="s">
        <v>5862</v>
      </c>
      <c r="B36" s="285" t="s">
        <v>1827</v>
      </c>
      <c r="C36" s="289" t="s">
        <v>1828</v>
      </c>
      <c r="D36" s="289" t="s">
        <v>1829</v>
      </c>
      <c r="E36" s="289" t="s">
        <v>1781</v>
      </c>
      <c r="F36" s="289" t="s">
        <v>1825</v>
      </c>
      <c r="G36" s="289" t="s">
        <v>1830</v>
      </c>
      <c r="H36" s="289" t="s">
        <v>1722</v>
      </c>
      <c r="I36" s="289" t="s">
        <v>812</v>
      </c>
      <c r="J36" s="12"/>
      <c r="K36" s="12"/>
      <c r="L36" s="12"/>
      <c r="M36" s="286" t="s">
        <v>268</v>
      </c>
      <c r="N36" s="12"/>
      <c r="O36" s="292" t="s">
        <v>1735</v>
      </c>
      <c r="P36" s="13" t="s">
        <v>1736</v>
      </c>
      <c r="Q36" s="13" t="s">
        <v>1744</v>
      </c>
      <c r="R36" s="292" t="s">
        <v>252</v>
      </c>
      <c r="S36" s="300">
        <v>1</v>
      </c>
      <c r="T36" s="300"/>
      <c r="U36" s="300">
        <f>SUM(S36:T36)</f>
        <v>1</v>
      </c>
      <c r="V36" s="285" t="s">
        <v>7003</v>
      </c>
    </row>
    <row r="37" spans="1:22" ht="33.75" x14ac:dyDescent="0.25">
      <c r="A37" s="300" t="s">
        <v>1020</v>
      </c>
      <c r="B37" s="285" t="s">
        <v>1831</v>
      </c>
      <c r="C37" s="289" t="s">
        <v>1832</v>
      </c>
      <c r="D37" s="289" t="s">
        <v>1833</v>
      </c>
      <c r="E37" s="289" t="s">
        <v>1781</v>
      </c>
      <c r="F37" s="289" t="s">
        <v>1825</v>
      </c>
      <c r="G37" s="289" t="s">
        <v>1834</v>
      </c>
      <c r="H37" s="289" t="s">
        <v>1835</v>
      </c>
      <c r="I37" s="289" t="s">
        <v>1836</v>
      </c>
      <c r="J37" s="12">
        <v>10.988</v>
      </c>
      <c r="K37" s="12">
        <v>273</v>
      </c>
      <c r="L37" s="12">
        <v>15.09</v>
      </c>
      <c r="M37" s="286" t="s">
        <v>268</v>
      </c>
      <c r="N37" s="12">
        <v>3</v>
      </c>
      <c r="O37" s="292" t="s">
        <v>1735</v>
      </c>
      <c r="P37" s="13" t="s">
        <v>1736</v>
      </c>
      <c r="Q37" s="13" t="s">
        <v>1744</v>
      </c>
      <c r="R37" s="292" t="s">
        <v>252</v>
      </c>
      <c r="S37" s="300">
        <v>1</v>
      </c>
      <c r="T37" s="300"/>
      <c r="U37" s="300">
        <f>SUM(S37:T37)</f>
        <v>1</v>
      </c>
      <c r="V37" s="285" t="s">
        <v>7003</v>
      </c>
    </row>
    <row r="38" spans="1:22" ht="22.5" x14ac:dyDescent="0.25">
      <c r="A38" s="300" t="s">
        <v>6934</v>
      </c>
      <c r="B38" s="285" t="s">
        <v>1839</v>
      </c>
      <c r="C38" s="289" t="s">
        <v>1840</v>
      </c>
      <c r="D38" s="289" t="s">
        <v>1841</v>
      </c>
      <c r="E38" s="289" t="s">
        <v>1837</v>
      </c>
      <c r="F38" s="289" t="s">
        <v>1825</v>
      </c>
      <c r="G38" s="289" t="s">
        <v>1834</v>
      </c>
      <c r="H38" s="289" t="s">
        <v>1835</v>
      </c>
      <c r="I38" s="289" t="s">
        <v>1842</v>
      </c>
      <c r="J38" s="12">
        <v>8.0809999999999995</v>
      </c>
      <c r="K38" s="12">
        <v>323.8</v>
      </c>
      <c r="L38" s="12">
        <v>21.44</v>
      </c>
      <c r="M38" s="286" t="s">
        <v>268</v>
      </c>
      <c r="N38" s="12">
        <v>3</v>
      </c>
      <c r="O38" s="292" t="s">
        <v>256</v>
      </c>
      <c r="P38" s="13" t="s">
        <v>1763</v>
      </c>
      <c r="Q38" s="13" t="s">
        <v>1744</v>
      </c>
      <c r="R38" s="292" t="s">
        <v>252</v>
      </c>
      <c r="S38" s="300">
        <v>18</v>
      </c>
      <c r="T38" s="300">
        <v>10</v>
      </c>
      <c r="U38" s="300">
        <f>SUM(S38:T38)</f>
        <v>28</v>
      </c>
      <c r="V38" s="285" t="s">
        <v>7003</v>
      </c>
    </row>
    <row r="39" spans="1:22" x14ac:dyDescent="0.25">
      <c r="A39" s="437" t="s">
        <v>6935</v>
      </c>
      <c r="B39" s="438" t="s">
        <v>1844</v>
      </c>
      <c r="C39" s="436" t="s">
        <v>1845</v>
      </c>
      <c r="D39" s="289" t="s">
        <v>1846</v>
      </c>
      <c r="E39" s="436" t="s">
        <v>1733</v>
      </c>
      <c r="F39" s="436" t="s">
        <v>1734</v>
      </c>
      <c r="G39" s="436" t="s">
        <v>1847</v>
      </c>
      <c r="H39" s="436" t="s">
        <v>1848</v>
      </c>
      <c r="I39" s="436" t="s">
        <v>212</v>
      </c>
      <c r="J39" s="12">
        <v>6</v>
      </c>
      <c r="K39" s="12">
        <v>114.3</v>
      </c>
      <c r="L39" s="12">
        <v>8.56</v>
      </c>
      <c r="M39" s="286" t="s">
        <v>268</v>
      </c>
      <c r="N39" s="12">
        <v>2.5</v>
      </c>
      <c r="O39" s="292" t="s">
        <v>353</v>
      </c>
      <c r="P39" s="13" t="s">
        <v>1763</v>
      </c>
      <c r="Q39" s="13" t="s">
        <v>1744</v>
      </c>
      <c r="R39" s="292" t="s">
        <v>252</v>
      </c>
      <c r="S39" s="437">
        <v>2</v>
      </c>
      <c r="T39" s="437">
        <v>5</v>
      </c>
      <c r="U39" s="437">
        <f>SUM(S39:T40)</f>
        <v>7</v>
      </c>
      <c r="V39" s="438" t="s">
        <v>7003</v>
      </c>
    </row>
    <row r="40" spans="1:22" x14ac:dyDescent="0.25">
      <c r="A40" s="437"/>
      <c r="B40" s="438"/>
      <c r="C40" s="436"/>
      <c r="D40" s="289" t="s">
        <v>1849</v>
      </c>
      <c r="E40" s="436"/>
      <c r="F40" s="436"/>
      <c r="G40" s="436"/>
      <c r="H40" s="436"/>
      <c r="I40" s="436"/>
      <c r="J40" s="12">
        <v>21.17</v>
      </c>
      <c r="K40" s="12">
        <v>114.3</v>
      </c>
      <c r="L40" s="12">
        <v>8.56</v>
      </c>
      <c r="M40" s="286" t="s">
        <v>268</v>
      </c>
      <c r="N40" s="12">
        <v>2.5</v>
      </c>
      <c r="O40" s="292" t="s">
        <v>353</v>
      </c>
      <c r="P40" s="13" t="s">
        <v>1763</v>
      </c>
      <c r="Q40" s="13" t="s">
        <v>1744</v>
      </c>
      <c r="R40" s="292" t="s">
        <v>252</v>
      </c>
      <c r="S40" s="437"/>
      <c r="T40" s="437"/>
      <c r="U40" s="437"/>
      <c r="V40" s="438"/>
    </row>
    <row r="41" spans="1:22" x14ac:dyDescent="0.25">
      <c r="A41" s="437" t="s">
        <v>1446</v>
      </c>
      <c r="B41" s="438" t="s">
        <v>1850</v>
      </c>
      <c r="C41" s="436" t="s">
        <v>1851</v>
      </c>
      <c r="D41" s="289" t="s">
        <v>1852</v>
      </c>
      <c r="E41" s="436" t="s">
        <v>1853</v>
      </c>
      <c r="F41" s="436" t="s">
        <v>1825</v>
      </c>
      <c r="G41" s="436" t="s">
        <v>1847</v>
      </c>
      <c r="H41" s="436" t="s">
        <v>1835</v>
      </c>
      <c r="I41" s="436" t="s">
        <v>1842</v>
      </c>
      <c r="J41" s="12">
        <v>30.734999999999999</v>
      </c>
      <c r="K41" s="12">
        <v>48.3</v>
      </c>
      <c r="L41" s="12">
        <v>7.14</v>
      </c>
      <c r="M41" s="286" t="s">
        <v>268</v>
      </c>
      <c r="N41" s="12">
        <v>1.5</v>
      </c>
      <c r="O41" s="292" t="s">
        <v>353</v>
      </c>
      <c r="P41" s="13" t="s">
        <v>1763</v>
      </c>
      <c r="Q41" s="13" t="s">
        <v>1744</v>
      </c>
      <c r="R41" s="292" t="s">
        <v>252</v>
      </c>
      <c r="S41" s="437">
        <v>49</v>
      </c>
      <c r="T41" s="437">
        <v>14</v>
      </c>
      <c r="U41" s="437">
        <f>SUM(S41:T49)</f>
        <v>63</v>
      </c>
      <c r="V41" s="438" t="s">
        <v>7003</v>
      </c>
    </row>
    <row r="42" spans="1:22" x14ac:dyDescent="0.25">
      <c r="A42" s="437"/>
      <c r="B42" s="438"/>
      <c r="C42" s="436"/>
      <c r="D42" s="289" t="s">
        <v>1854</v>
      </c>
      <c r="E42" s="436"/>
      <c r="F42" s="436"/>
      <c r="G42" s="436"/>
      <c r="H42" s="436"/>
      <c r="I42" s="436"/>
      <c r="J42" s="12">
        <v>59.664000000000001</v>
      </c>
      <c r="K42" s="12">
        <v>168.3</v>
      </c>
      <c r="L42" s="12">
        <v>10.97</v>
      </c>
      <c r="M42" s="286" t="s">
        <v>268</v>
      </c>
      <c r="N42" s="12">
        <v>2.5</v>
      </c>
      <c r="O42" s="292" t="s">
        <v>353</v>
      </c>
      <c r="P42" s="13" t="s">
        <v>1763</v>
      </c>
      <c r="Q42" s="13" t="s">
        <v>1744</v>
      </c>
      <c r="R42" s="292" t="s">
        <v>252</v>
      </c>
      <c r="S42" s="437"/>
      <c r="T42" s="437"/>
      <c r="U42" s="437"/>
      <c r="V42" s="438"/>
    </row>
    <row r="43" spans="1:22" x14ac:dyDescent="0.25">
      <c r="A43" s="437"/>
      <c r="B43" s="438"/>
      <c r="C43" s="436"/>
      <c r="D43" s="289" t="s">
        <v>1855</v>
      </c>
      <c r="E43" s="436"/>
      <c r="F43" s="436"/>
      <c r="G43" s="436"/>
      <c r="H43" s="436"/>
      <c r="I43" s="436"/>
      <c r="J43" s="12">
        <v>10.444000000000001</v>
      </c>
      <c r="K43" s="12">
        <v>168.3</v>
      </c>
      <c r="L43" s="12">
        <v>10.97</v>
      </c>
      <c r="M43" s="286" t="s">
        <v>268</v>
      </c>
      <c r="N43" s="12">
        <v>2.5</v>
      </c>
      <c r="O43" s="292" t="s">
        <v>353</v>
      </c>
      <c r="P43" s="13" t="s">
        <v>1763</v>
      </c>
      <c r="Q43" s="13" t="s">
        <v>1744</v>
      </c>
      <c r="R43" s="292" t="s">
        <v>252</v>
      </c>
      <c r="S43" s="437"/>
      <c r="T43" s="437"/>
      <c r="U43" s="437"/>
      <c r="V43" s="438"/>
    </row>
    <row r="44" spans="1:22" x14ac:dyDescent="0.25">
      <c r="A44" s="437"/>
      <c r="B44" s="438"/>
      <c r="C44" s="436"/>
      <c r="D44" s="289" t="s">
        <v>1856</v>
      </c>
      <c r="E44" s="436"/>
      <c r="F44" s="436"/>
      <c r="G44" s="436"/>
      <c r="H44" s="436"/>
      <c r="I44" s="436"/>
      <c r="J44" s="12">
        <v>1.8680000000000001</v>
      </c>
      <c r="K44" s="12">
        <v>48.3</v>
      </c>
      <c r="L44" s="12">
        <v>7.14</v>
      </c>
      <c r="M44" s="286" t="s">
        <v>268</v>
      </c>
      <c r="N44" s="12">
        <v>1.5</v>
      </c>
      <c r="O44" s="292" t="s">
        <v>353</v>
      </c>
      <c r="P44" s="13" t="s">
        <v>1763</v>
      </c>
      <c r="Q44" s="13" t="s">
        <v>1744</v>
      </c>
      <c r="R44" s="292" t="s">
        <v>252</v>
      </c>
      <c r="S44" s="437"/>
      <c r="T44" s="437"/>
      <c r="U44" s="437"/>
      <c r="V44" s="438"/>
    </row>
    <row r="45" spans="1:22" x14ac:dyDescent="0.25">
      <c r="A45" s="437"/>
      <c r="B45" s="438"/>
      <c r="C45" s="436"/>
      <c r="D45" s="289" t="s">
        <v>1857</v>
      </c>
      <c r="E45" s="436"/>
      <c r="F45" s="436"/>
      <c r="G45" s="436"/>
      <c r="H45" s="436"/>
      <c r="I45" s="436"/>
      <c r="J45" s="12">
        <v>8.8699999999999992</v>
      </c>
      <c r="K45" s="12">
        <v>168.3</v>
      </c>
      <c r="L45" s="12">
        <v>1097</v>
      </c>
      <c r="M45" s="286" t="s">
        <v>268</v>
      </c>
      <c r="N45" s="12">
        <v>2.5</v>
      </c>
      <c r="O45" s="292" t="s">
        <v>353</v>
      </c>
      <c r="P45" s="13" t="s">
        <v>1763</v>
      </c>
      <c r="Q45" s="13" t="s">
        <v>1744</v>
      </c>
      <c r="R45" s="292" t="s">
        <v>252</v>
      </c>
      <c r="S45" s="437"/>
      <c r="T45" s="437"/>
      <c r="U45" s="437"/>
      <c r="V45" s="438"/>
    </row>
    <row r="46" spans="1:22" x14ac:dyDescent="0.25">
      <c r="A46" s="437"/>
      <c r="B46" s="438"/>
      <c r="C46" s="436"/>
      <c r="D46" s="289" t="s">
        <v>1858</v>
      </c>
      <c r="E46" s="436"/>
      <c r="F46" s="436"/>
      <c r="G46" s="436"/>
      <c r="H46" s="436"/>
      <c r="I46" s="436"/>
      <c r="J46" s="12">
        <v>0.97599999999999998</v>
      </c>
      <c r="K46" s="12">
        <v>114.3</v>
      </c>
      <c r="L46" s="12">
        <v>8.56</v>
      </c>
      <c r="M46" s="286" t="s">
        <v>268</v>
      </c>
      <c r="N46" s="12">
        <v>2.5</v>
      </c>
      <c r="O46" s="292" t="s">
        <v>353</v>
      </c>
      <c r="P46" s="13" t="s">
        <v>1763</v>
      </c>
      <c r="Q46" s="13" t="s">
        <v>1744</v>
      </c>
      <c r="R46" s="292" t="s">
        <v>252</v>
      </c>
      <c r="S46" s="437"/>
      <c r="T46" s="437"/>
      <c r="U46" s="437"/>
      <c r="V46" s="438"/>
    </row>
    <row r="47" spans="1:22" x14ac:dyDescent="0.25">
      <c r="A47" s="437"/>
      <c r="B47" s="438"/>
      <c r="C47" s="436"/>
      <c r="D47" s="289" t="s">
        <v>1859</v>
      </c>
      <c r="E47" s="436"/>
      <c r="F47" s="436"/>
      <c r="G47" s="436"/>
      <c r="H47" s="436"/>
      <c r="I47" s="436"/>
      <c r="J47" s="12">
        <v>0.49</v>
      </c>
      <c r="K47" s="12">
        <v>60.3</v>
      </c>
      <c r="L47" s="12">
        <v>8.74</v>
      </c>
      <c r="M47" s="286" t="s">
        <v>268</v>
      </c>
      <c r="N47" s="12">
        <v>2</v>
      </c>
      <c r="O47" s="292" t="s">
        <v>353</v>
      </c>
      <c r="P47" s="13" t="s">
        <v>1763</v>
      </c>
      <c r="Q47" s="13" t="s">
        <v>1744</v>
      </c>
      <c r="R47" s="292" t="s">
        <v>252</v>
      </c>
      <c r="S47" s="437"/>
      <c r="T47" s="437"/>
      <c r="U47" s="437"/>
      <c r="V47" s="438"/>
    </row>
    <row r="48" spans="1:22" x14ac:dyDescent="0.25">
      <c r="A48" s="437"/>
      <c r="B48" s="438"/>
      <c r="C48" s="436"/>
      <c r="D48" s="289" t="s">
        <v>1860</v>
      </c>
      <c r="E48" s="436"/>
      <c r="F48" s="436"/>
      <c r="G48" s="436"/>
      <c r="H48" s="436"/>
      <c r="I48" s="436"/>
      <c r="J48" s="12">
        <v>0.2</v>
      </c>
      <c r="K48" s="12">
        <v>60.3</v>
      </c>
      <c r="L48" s="12">
        <v>8.74</v>
      </c>
      <c r="M48" s="286" t="s">
        <v>268</v>
      </c>
      <c r="N48" s="12">
        <v>2</v>
      </c>
      <c r="O48" s="292" t="s">
        <v>353</v>
      </c>
      <c r="P48" s="13" t="s">
        <v>1763</v>
      </c>
      <c r="Q48" s="13" t="s">
        <v>1744</v>
      </c>
      <c r="R48" s="292" t="s">
        <v>252</v>
      </c>
      <c r="S48" s="437"/>
      <c r="T48" s="437"/>
      <c r="U48" s="437"/>
      <c r="V48" s="438"/>
    </row>
    <row r="49" spans="1:22" x14ac:dyDescent="0.25">
      <c r="A49" s="437"/>
      <c r="B49" s="438"/>
      <c r="C49" s="436"/>
      <c r="D49" s="289" t="s">
        <v>1861</v>
      </c>
      <c r="E49" s="436"/>
      <c r="F49" s="436"/>
      <c r="G49" s="436"/>
      <c r="H49" s="436"/>
      <c r="I49" s="436"/>
      <c r="J49" s="12">
        <v>12.808</v>
      </c>
      <c r="K49" s="12">
        <v>33.4</v>
      </c>
      <c r="L49" s="12">
        <v>6.35</v>
      </c>
      <c r="M49" s="286" t="s">
        <v>268</v>
      </c>
      <c r="N49" s="12">
        <v>1.5</v>
      </c>
      <c r="O49" s="292" t="s">
        <v>353</v>
      </c>
      <c r="P49" s="13" t="s">
        <v>1763</v>
      </c>
      <c r="Q49" s="13" t="s">
        <v>1744</v>
      </c>
      <c r="R49" s="292" t="s">
        <v>252</v>
      </c>
      <c r="S49" s="437"/>
      <c r="T49" s="437"/>
      <c r="U49" s="437"/>
      <c r="V49" s="438"/>
    </row>
    <row r="50" spans="1:22" x14ac:dyDescent="0.25">
      <c r="A50" s="437" t="s">
        <v>1033</v>
      </c>
      <c r="B50" s="438" t="s">
        <v>1862</v>
      </c>
      <c r="C50" s="436" t="s">
        <v>1863</v>
      </c>
      <c r="D50" s="289" t="s">
        <v>1864</v>
      </c>
      <c r="E50" s="436" t="s">
        <v>1853</v>
      </c>
      <c r="F50" s="436" t="s">
        <v>1825</v>
      </c>
      <c r="G50" s="436" t="s">
        <v>1826</v>
      </c>
      <c r="H50" s="436" t="s">
        <v>1835</v>
      </c>
      <c r="I50" s="436" t="s">
        <v>1842</v>
      </c>
      <c r="J50" s="12">
        <v>5.65</v>
      </c>
      <c r="K50" s="12">
        <v>168.3</v>
      </c>
      <c r="L50" s="12">
        <v>10.97</v>
      </c>
      <c r="M50" s="286" t="s">
        <v>268</v>
      </c>
      <c r="N50" s="12">
        <v>2.5</v>
      </c>
      <c r="O50" s="292" t="s">
        <v>353</v>
      </c>
      <c r="P50" s="13" t="s">
        <v>1763</v>
      </c>
      <c r="Q50" s="13" t="s">
        <v>1744</v>
      </c>
      <c r="R50" s="292" t="s">
        <v>252</v>
      </c>
      <c r="S50" s="437">
        <v>19</v>
      </c>
      <c r="T50" s="437">
        <v>13</v>
      </c>
      <c r="U50" s="437">
        <f>SUM(S50:T53)</f>
        <v>32</v>
      </c>
      <c r="V50" s="438" t="s">
        <v>7003</v>
      </c>
    </row>
    <row r="51" spans="1:22" x14ac:dyDescent="0.25">
      <c r="A51" s="437"/>
      <c r="B51" s="438"/>
      <c r="C51" s="436"/>
      <c r="D51" s="289" t="s">
        <v>1865</v>
      </c>
      <c r="E51" s="436"/>
      <c r="F51" s="436"/>
      <c r="G51" s="436"/>
      <c r="H51" s="436"/>
      <c r="I51" s="436"/>
      <c r="J51" s="12">
        <v>1.69</v>
      </c>
      <c r="K51" s="12">
        <v>168.3</v>
      </c>
      <c r="L51" s="12">
        <v>10.97</v>
      </c>
      <c r="M51" s="286" t="s">
        <v>268</v>
      </c>
      <c r="N51" s="12">
        <v>2.5</v>
      </c>
      <c r="O51" s="292" t="s">
        <v>353</v>
      </c>
      <c r="P51" s="13" t="s">
        <v>1763</v>
      </c>
      <c r="Q51" s="13" t="s">
        <v>1744</v>
      </c>
      <c r="R51" s="292" t="s">
        <v>252</v>
      </c>
      <c r="S51" s="437"/>
      <c r="T51" s="437"/>
      <c r="U51" s="437"/>
      <c r="V51" s="438"/>
    </row>
    <row r="52" spans="1:22" x14ac:dyDescent="0.25">
      <c r="A52" s="437"/>
      <c r="B52" s="438"/>
      <c r="C52" s="436"/>
      <c r="D52" s="289" t="s">
        <v>1866</v>
      </c>
      <c r="E52" s="436"/>
      <c r="F52" s="436"/>
      <c r="G52" s="436"/>
      <c r="H52" s="436"/>
      <c r="I52" s="436"/>
      <c r="J52" s="12">
        <v>14.324999999999999</v>
      </c>
      <c r="K52" s="12">
        <v>168.3</v>
      </c>
      <c r="L52" s="12">
        <v>10.97</v>
      </c>
      <c r="M52" s="286" t="s">
        <v>268</v>
      </c>
      <c r="N52" s="12">
        <v>2.5</v>
      </c>
      <c r="O52" s="292" t="s">
        <v>353</v>
      </c>
      <c r="P52" s="13" t="s">
        <v>1763</v>
      </c>
      <c r="Q52" s="13" t="s">
        <v>1744</v>
      </c>
      <c r="R52" s="292" t="s">
        <v>252</v>
      </c>
      <c r="S52" s="437"/>
      <c r="T52" s="437"/>
      <c r="U52" s="437"/>
      <c r="V52" s="438"/>
    </row>
    <row r="53" spans="1:22" x14ac:dyDescent="0.25">
      <c r="A53" s="437"/>
      <c r="B53" s="438"/>
      <c r="C53" s="436"/>
      <c r="D53" s="289" t="s">
        <v>1867</v>
      </c>
      <c r="E53" s="436"/>
      <c r="F53" s="436"/>
      <c r="G53" s="436"/>
      <c r="H53" s="436"/>
      <c r="I53" s="436"/>
      <c r="J53" s="12">
        <v>20.895</v>
      </c>
      <c r="K53" s="12">
        <v>168.3</v>
      </c>
      <c r="L53" s="12">
        <v>10.97</v>
      </c>
      <c r="M53" s="286" t="s">
        <v>268</v>
      </c>
      <c r="N53" s="12">
        <v>2.5</v>
      </c>
      <c r="O53" s="292" t="s">
        <v>353</v>
      </c>
      <c r="P53" s="13" t="s">
        <v>1763</v>
      </c>
      <c r="Q53" s="13" t="s">
        <v>1744</v>
      </c>
      <c r="R53" s="292" t="s">
        <v>252</v>
      </c>
      <c r="S53" s="437"/>
      <c r="T53" s="437"/>
      <c r="U53" s="437"/>
      <c r="V53" s="438"/>
    </row>
    <row r="54" spans="1:22" x14ac:dyDescent="0.25">
      <c r="A54" s="437" t="s">
        <v>5576</v>
      </c>
      <c r="B54" s="438" t="s">
        <v>1868</v>
      </c>
      <c r="C54" s="436" t="s">
        <v>1869</v>
      </c>
      <c r="D54" s="289" t="s">
        <v>1870</v>
      </c>
      <c r="E54" s="436" t="s">
        <v>1871</v>
      </c>
      <c r="F54" s="436" t="s">
        <v>1767</v>
      </c>
      <c r="G54" s="436" t="s">
        <v>1847</v>
      </c>
      <c r="H54" s="436" t="s">
        <v>1835</v>
      </c>
      <c r="I54" s="436" t="s">
        <v>1842</v>
      </c>
      <c r="J54" s="12">
        <v>3.99</v>
      </c>
      <c r="K54" s="12">
        <v>219.1</v>
      </c>
      <c r="L54" s="12">
        <v>12.7</v>
      </c>
      <c r="M54" s="286" t="s">
        <v>268</v>
      </c>
      <c r="N54" s="12">
        <v>2.5</v>
      </c>
      <c r="O54" s="292" t="s">
        <v>353</v>
      </c>
      <c r="P54" s="13" t="s">
        <v>1763</v>
      </c>
      <c r="Q54" s="13" t="s">
        <v>1744</v>
      </c>
      <c r="R54" s="292" t="s">
        <v>252</v>
      </c>
      <c r="S54" s="437">
        <v>11</v>
      </c>
      <c r="T54" s="437">
        <v>2</v>
      </c>
      <c r="U54" s="437">
        <f>SUM(S54:T55)</f>
        <v>13</v>
      </c>
      <c r="V54" s="438" t="s">
        <v>7003</v>
      </c>
    </row>
    <row r="55" spans="1:22" x14ac:dyDescent="0.25">
      <c r="A55" s="437"/>
      <c r="B55" s="438"/>
      <c r="C55" s="436"/>
      <c r="D55" s="289" t="s">
        <v>1872</v>
      </c>
      <c r="E55" s="436"/>
      <c r="F55" s="436"/>
      <c r="G55" s="436"/>
      <c r="H55" s="436"/>
      <c r="I55" s="436"/>
      <c r="J55" s="12">
        <v>0.95</v>
      </c>
      <c r="K55" s="12">
        <v>60.3</v>
      </c>
      <c r="L55" s="12">
        <v>8.74</v>
      </c>
      <c r="M55" s="286" t="s">
        <v>268</v>
      </c>
      <c r="N55" s="12">
        <v>2</v>
      </c>
      <c r="O55" s="292" t="s">
        <v>353</v>
      </c>
      <c r="P55" s="13" t="s">
        <v>1763</v>
      </c>
      <c r="Q55" s="13" t="s">
        <v>1744</v>
      </c>
      <c r="R55" s="292" t="s">
        <v>252</v>
      </c>
      <c r="S55" s="437"/>
      <c r="T55" s="437"/>
      <c r="U55" s="437"/>
      <c r="V55" s="438"/>
    </row>
    <row r="56" spans="1:22" x14ac:dyDescent="0.25">
      <c r="A56" s="437" t="s">
        <v>3493</v>
      </c>
      <c r="B56" s="438" t="s">
        <v>1873</v>
      </c>
      <c r="C56" s="436" t="s">
        <v>1874</v>
      </c>
      <c r="D56" s="289" t="s">
        <v>1875</v>
      </c>
      <c r="E56" s="436" t="s">
        <v>1876</v>
      </c>
      <c r="F56" s="436" t="s">
        <v>1825</v>
      </c>
      <c r="G56" s="436" t="s">
        <v>1830</v>
      </c>
      <c r="H56" s="436" t="s">
        <v>1835</v>
      </c>
      <c r="I56" s="436" t="s">
        <v>1842</v>
      </c>
      <c r="J56" s="12">
        <v>8.2550000000000008</v>
      </c>
      <c r="K56" s="12">
        <v>33.4</v>
      </c>
      <c r="L56" s="12">
        <v>6.35</v>
      </c>
      <c r="M56" s="286" t="s">
        <v>268</v>
      </c>
      <c r="N56" s="12">
        <v>1.5</v>
      </c>
      <c r="O56" s="292" t="s">
        <v>353</v>
      </c>
      <c r="P56" s="13" t="s">
        <v>1763</v>
      </c>
      <c r="Q56" s="13" t="s">
        <v>1744</v>
      </c>
      <c r="R56" s="292" t="s">
        <v>252</v>
      </c>
      <c r="S56" s="437">
        <v>40</v>
      </c>
      <c r="T56" s="437">
        <v>3</v>
      </c>
      <c r="U56" s="437">
        <f>SUM(S56:T58)</f>
        <v>43</v>
      </c>
      <c r="V56" s="438" t="s">
        <v>7003</v>
      </c>
    </row>
    <row r="57" spans="1:22" x14ac:dyDescent="0.25">
      <c r="A57" s="437"/>
      <c r="B57" s="438"/>
      <c r="C57" s="436"/>
      <c r="D57" s="289" t="s">
        <v>1877</v>
      </c>
      <c r="E57" s="436"/>
      <c r="F57" s="436"/>
      <c r="G57" s="436"/>
      <c r="H57" s="436"/>
      <c r="I57" s="436"/>
      <c r="J57" s="12">
        <v>3.3889999999999998</v>
      </c>
      <c r="K57" s="12">
        <v>26.7</v>
      </c>
      <c r="L57" s="12">
        <v>5.56</v>
      </c>
      <c r="M57" s="286" t="s">
        <v>268</v>
      </c>
      <c r="N57" s="12">
        <v>1.5</v>
      </c>
      <c r="O57" s="292" t="s">
        <v>353</v>
      </c>
      <c r="P57" s="13" t="s">
        <v>1763</v>
      </c>
      <c r="Q57" s="13" t="s">
        <v>1744</v>
      </c>
      <c r="R57" s="292" t="s">
        <v>252</v>
      </c>
      <c r="S57" s="437"/>
      <c r="T57" s="437"/>
      <c r="U57" s="437"/>
      <c r="V57" s="438"/>
    </row>
    <row r="58" spans="1:22" x14ac:dyDescent="0.25">
      <c r="A58" s="437"/>
      <c r="B58" s="438"/>
      <c r="C58" s="436"/>
      <c r="D58" s="289" t="s">
        <v>1878</v>
      </c>
      <c r="E58" s="436"/>
      <c r="F58" s="436"/>
      <c r="G58" s="436"/>
      <c r="H58" s="436"/>
      <c r="I58" s="436"/>
      <c r="J58" s="12">
        <v>2.585</v>
      </c>
      <c r="K58" s="12">
        <v>60.3</v>
      </c>
      <c r="L58" s="12">
        <v>8.74</v>
      </c>
      <c r="M58" s="286" t="s">
        <v>268</v>
      </c>
      <c r="N58" s="12">
        <v>2</v>
      </c>
      <c r="O58" s="292" t="s">
        <v>353</v>
      </c>
      <c r="P58" s="13" t="s">
        <v>1763</v>
      </c>
      <c r="Q58" s="13" t="s">
        <v>1744</v>
      </c>
      <c r="R58" s="292" t="s">
        <v>252</v>
      </c>
      <c r="S58" s="437"/>
      <c r="T58" s="437"/>
      <c r="U58" s="437"/>
      <c r="V58" s="438"/>
    </row>
    <row r="59" spans="1:22" x14ac:dyDescent="0.25">
      <c r="A59" s="437" t="s">
        <v>6936</v>
      </c>
      <c r="B59" s="438" t="s">
        <v>1879</v>
      </c>
      <c r="C59" s="436" t="s">
        <v>1880</v>
      </c>
      <c r="D59" s="289" t="s">
        <v>1881</v>
      </c>
      <c r="E59" s="436" t="s">
        <v>1876</v>
      </c>
      <c r="F59" s="436" t="s">
        <v>1769</v>
      </c>
      <c r="G59" s="436" t="s">
        <v>350</v>
      </c>
      <c r="H59" s="436" t="s">
        <v>211</v>
      </c>
      <c r="I59" s="436" t="s">
        <v>1882</v>
      </c>
      <c r="J59" s="12">
        <v>164.65100000000001</v>
      </c>
      <c r="K59" s="12">
        <v>60.3</v>
      </c>
      <c r="L59" s="12">
        <v>5.54</v>
      </c>
      <c r="M59" s="286" t="s">
        <v>268</v>
      </c>
      <c r="N59" s="12">
        <v>2</v>
      </c>
      <c r="O59" s="292" t="s">
        <v>353</v>
      </c>
      <c r="P59" s="13" t="s">
        <v>1763</v>
      </c>
      <c r="Q59" s="13" t="s">
        <v>1744</v>
      </c>
      <c r="R59" s="292" t="s">
        <v>252</v>
      </c>
      <c r="S59" s="437">
        <v>14</v>
      </c>
      <c r="T59" s="437">
        <v>1</v>
      </c>
      <c r="U59" s="437">
        <f>SUM(S59:T61)</f>
        <v>15</v>
      </c>
      <c r="V59" s="438" t="s">
        <v>7003</v>
      </c>
    </row>
    <row r="60" spans="1:22" x14ac:dyDescent="0.25">
      <c r="A60" s="437"/>
      <c r="B60" s="438"/>
      <c r="C60" s="436"/>
      <c r="D60" s="289" t="s">
        <v>1883</v>
      </c>
      <c r="E60" s="436"/>
      <c r="F60" s="436"/>
      <c r="G60" s="436"/>
      <c r="H60" s="436"/>
      <c r="I60" s="436"/>
      <c r="J60" s="12">
        <v>18.055</v>
      </c>
      <c r="K60" s="12">
        <v>60.3</v>
      </c>
      <c r="L60" s="12">
        <v>5.54</v>
      </c>
      <c r="M60" s="286" t="s">
        <v>268</v>
      </c>
      <c r="N60" s="12">
        <v>2</v>
      </c>
      <c r="O60" s="292" t="s">
        <v>353</v>
      </c>
      <c r="P60" s="13" t="s">
        <v>1763</v>
      </c>
      <c r="Q60" s="13" t="s">
        <v>1744</v>
      </c>
      <c r="R60" s="292" t="s">
        <v>252</v>
      </c>
      <c r="S60" s="437"/>
      <c r="T60" s="437"/>
      <c r="U60" s="437"/>
      <c r="V60" s="438"/>
    </row>
    <row r="61" spans="1:22" x14ac:dyDescent="0.25">
      <c r="A61" s="437"/>
      <c r="B61" s="438"/>
      <c r="C61" s="436"/>
      <c r="D61" s="289" t="s">
        <v>1884</v>
      </c>
      <c r="E61" s="436"/>
      <c r="F61" s="436"/>
      <c r="G61" s="436"/>
      <c r="H61" s="436"/>
      <c r="I61" s="436"/>
      <c r="J61" s="12">
        <v>5.32</v>
      </c>
      <c r="K61" s="12">
        <v>60.3</v>
      </c>
      <c r="L61" s="12">
        <v>5.54</v>
      </c>
      <c r="M61" s="286" t="s">
        <v>268</v>
      </c>
      <c r="N61" s="12">
        <v>2</v>
      </c>
      <c r="O61" s="292" t="s">
        <v>353</v>
      </c>
      <c r="P61" s="13" t="s">
        <v>1763</v>
      </c>
      <c r="Q61" s="13" t="s">
        <v>1744</v>
      </c>
      <c r="R61" s="292" t="s">
        <v>252</v>
      </c>
      <c r="S61" s="437"/>
      <c r="T61" s="437"/>
      <c r="U61" s="437"/>
      <c r="V61" s="438"/>
    </row>
    <row r="62" spans="1:22" ht="22.5" x14ac:dyDescent="0.25">
      <c r="A62" s="300" t="s">
        <v>252</v>
      </c>
      <c r="B62" s="285" t="s">
        <v>1885</v>
      </c>
      <c r="C62" s="289" t="s">
        <v>1886</v>
      </c>
      <c r="D62" s="289" t="s">
        <v>1887</v>
      </c>
      <c r="E62" s="289" t="s">
        <v>1876</v>
      </c>
      <c r="F62" s="289" t="s">
        <v>1825</v>
      </c>
      <c r="G62" s="289" t="s">
        <v>1830</v>
      </c>
      <c r="H62" s="289" t="s">
        <v>1835</v>
      </c>
      <c r="I62" s="289" t="s">
        <v>1842</v>
      </c>
      <c r="J62" s="12">
        <v>3.613</v>
      </c>
      <c r="K62" s="12">
        <v>26.7</v>
      </c>
      <c r="L62" s="12">
        <v>5.56</v>
      </c>
      <c r="M62" s="286" t="s">
        <v>268</v>
      </c>
      <c r="N62" s="12">
        <v>1.5</v>
      </c>
      <c r="O62" s="292" t="s">
        <v>353</v>
      </c>
      <c r="P62" s="13" t="s">
        <v>1763</v>
      </c>
      <c r="Q62" s="13" t="s">
        <v>1744</v>
      </c>
      <c r="R62" s="292" t="s">
        <v>252</v>
      </c>
      <c r="S62" s="300">
        <v>3</v>
      </c>
      <c r="T62" s="300">
        <v>1</v>
      </c>
      <c r="U62" s="300">
        <f>SUM(S62:T62)</f>
        <v>4</v>
      </c>
      <c r="V62" s="285" t="s">
        <v>7003</v>
      </c>
    </row>
    <row r="63" spans="1:22" x14ac:dyDescent="0.25">
      <c r="A63" s="437" t="s">
        <v>6937</v>
      </c>
      <c r="B63" s="438" t="s">
        <v>1888</v>
      </c>
      <c r="C63" s="436" t="s">
        <v>1889</v>
      </c>
      <c r="D63" s="289" t="s">
        <v>1890</v>
      </c>
      <c r="E63" s="436" t="s">
        <v>1871</v>
      </c>
      <c r="F63" s="436" t="s">
        <v>1766</v>
      </c>
      <c r="G63" s="436" t="s">
        <v>1891</v>
      </c>
      <c r="H63" s="436" t="s">
        <v>1848</v>
      </c>
      <c r="I63" s="436" t="s">
        <v>212</v>
      </c>
      <c r="J63" s="12">
        <v>5.3380000000000001</v>
      </c>
      <c r="K63" s="12">
        <v>219.1</v>
      </c>
      <c r="L63" s="12">
        <v>12.7</v>
      </c>
      <c r="M63" s="286" t="s">
        <v>268</v>
      </c>
      <c r="N63" s="12">
        <v>2.5</v>
      </c>
      <c r="O63" s="292" t="s">
        <v>353</v>
      </c>
      <c r="P63" s="13" t="s">
        <v>1763</v>
      </c>
      <c r="Q63" s="13" t="s">
        <v>1744</v>
      </c>
      <c r="R63" s="292" t="s">
        <v>252</v>
      </c>
      <c r="S63" s="437">
        <v>10</v>
      </c>
      <c r="T63" s="437"/>
      <c r="U63" s="437">
        <f>SUM(S63:T68)</f>
        <v>10</v>
      </c>
      <c r="V63" s="438" t="s">
        <v>7003</v>
      </c>
    </row>
    <row r="64" spans="1:22" x14ac:dyDescent="0.25">
      <c r="A64" s="437"/>
      <c r="B64" s="438"/>
      <c r="C64" s="436"/>
      <c r="D64" s="289" t="s">
        <v>1892</v>
      </c>
      <c r="E64" s="436"/>
      <c r="F64" s="436"/>
      <c r="G64" s="436"/>
      <c r="H64" s="436"/>
      <c r="I64" s="436"/>
      <c r="J64" s="12">
        <v>48.886000000000003</v>
      </c>
      <c r="K64" s="12">
        <v>219.1</v>
      </c>
      <c r="L64" s="12">
        <v>12.7</v>
      </c>
      <c r="M64" s="286" t="s">
        <v>268</v>
      </c>
      <c r="N64" s="12">
        <v>2.5</v>
      </c>
      <c r="O64" s="292" t="s">
        <v>353</v>
      </c>
      <c r="P64" s="13" t="s">
        <v>1763</v>
      </c>
      <c r="Q64" s="13" t="s">
        <v>1744</v>
      </c>
      <c r="R64" s="292" t="s">
        <v>252</v>
      </c>
      <c r="S64" s="437"/>
      <c r="T64" s="437"/>
      <c r="U64" s="437"/>
      <c r="V64" s="438"/>
    </row>
    <row r="65" spans="1:22" x14ac:dyDescent="0.25">
      <c r="A65" s="437"/>
      <c r="B65" s="438"/>
      <c r="C65" s="436"/>
      <c r="D65" s="289" t="s">
        <v>1893</v>
      </c>
      <c r="E65" s="436"/>
      <c r="F65" s="436"/>
      <c r="G65" s="436"/>
      <c r="H65" s="436"/>
      <c r="I65" s="436"/>
      <c r="J65" s="12">
        <v>5.4649999999999999</v>
      </c>
      <c r="K65" s="12">
        <v>33.4</v>
      </c>
      <c r="L65" s="12">
        <v>6.35</v>
      </c>
      <c r="M65" s="286" t="s">
        <v>268</v>
      </c>
      <c r="N65" s="12">
        <v>1.5</v>
      </c>
      <c r="O65" s="292" t="s">
        <v>353</v>
      </c>
      <c r="P65" s="13" t="s">
        <v>1763</v>
      </c>
      <c r="Q65" s="13" t="s">
        <v>1744</v>
      </c>
      <c r="R65" s="292" t="s">
        <v>252</v>
      </c>
      <c r="S65" s="437"/>
      <c r="T65" s="437"/>
      <c r="U65" s="437"/>
      <c r="V65" s="438"/>
    </row>
    <row r="66" spans="1:22" x14ac:dyDescent="0.25">
      <c r="A66" s="437"/>
      <c r="B66" s="438"/>
      <c r="C66" s="436"/>
      <c r="D66" s="289" t="s">
        <v>1894</v>
      </c>
      <c r="E66" s="436"/>
      <c r="F66" s="436"/>
      <c r="G66" s="436"/>
      <c r="H66" s="436"/>
      <c r="I66" s="436"/>
      <c r="J66" s="12">
        <v>26.236999999999998</v>
      </c>
      <c r="K66" s="12">
        <v>33.4</v>
      </c>
      <c r="L66" s="12">
        <v>6.35</v>
      </c>
      <c r="M66" s="286" t="s">
        <v>268</v>
      </c>
      <c r="N66" s="12">
        <v>1.5</v>
      </c>
      <c r="O66" s="292" t="s">
        <v>353</v>
      </c>
      <c r="P66" s="13" t="s">
        <v>1763</v>
      </c>
      <c r="Q66" s="13" t="s">
        <v>1744</v>
      </c>
      <c r="R66" s="292" t="s">
        <v>252</v>
      </c>
      <c r="S66" s="437"/>
      <c r="T66" s="437"/>
      <c r="U66" s="437"/>
      <c r="V66" s="438"/>
    </row>
    <row r="67" spans="1:22" x14ac:dyDescent="0.25">
      <c r="A67" s="437"/>
      <c r="B67" s="438"/>
      <c r="C67" s="436"/>
      <c r="D67" s="289" t="s">
        <v>1895</v>
      </c>
      <c r="E67" s="436"/>
      <c r="F67" s="436"/>
      <c r="G67" s="436"/>
      <c r="H67" s="436"/>
      <c r="I67" s="436"/>
      <c r="J67" s="12">
        <v>20.523</v>
      </c>
      <c r="K67" s="12">
        <v>33.4</v>
      </c>
      <c r="L67" s="12">
        <v>6.35</v>
      </c>
      <c r="M67" s="286" t="s">
        <v>268</v>
      </c>
      <c r="N67" s="12">
        <v>1.5</v>
      </c>
      <c r="O67" s="292" t="s">
        <v>353</v>
      </c>
      <c r="P67" s="13" t="s">
        <v>1763</v>
      </c>
      <c r="Q67" s="13" t="s">
        <v>1744</v>
      </c>
      <c r="R67" s="292" t="s">
        <v>252</v>
      </c>
      <c r="S67" s="437"/>
      <c r="T67" s="437"/>
      <c r="U67" s="437"/>
      <c r="V67" s="438"/>
    </row>
    <row r="68" spans="1:22" x14ac:dyDescent="0.25">
      <c r="A68" s="437"/>
      <c r="B68" s="438"/>
      <c r="C68" s="436"/>
      <c r="D68" s="289" t="s">
        <v>1896</v>
      </c>
      <c r="E68" s="436"/>
      <c r="F68" s="436"/>
      <c r="G68" s="436"/>
      <c r="H68" s="436"/>
      <c r="I68" s="436"/>
      <c r="J68" s="12">
        <v>28.7</v>
      </c>
      <c r="K68" s="12">
        <v>33.4</v>
      </c>
      <c r="L68" s="12">
        <v>6.35</v>
      </c>
      <c r="M68" s="286" t="s">
        <v>268</v>
      </c>
      <c r="N68" s="12">
        <v>1.5</v>
      </c>
      <c r="O68" s="292" t="s">
        <v>353</v>
      </c>
      <c r="P68" s="13" t="s">
        <v>1763</v>
      </c>
      <c r="Q68" s="13" t="s">
        <v>1744</v>
      </c>
      <c r="R68" s="292" t="s">
        <v>252</v>
      </c>
      <c r="S68" s="437"/>
      <c r="T68" s="437"/>
      <c r="U68" s="437"/>
      <c r="V68" s="438"/>
    </row>
    <row r="69" spans="1:22" ht="33.75" x14ac:dyDescent="0.25">
      <c r="A69" s="300" t="s">
        <v>216</v>
      </c>
      <c r="B69" s="285" t="s">
        <v>1897</v>
      </c>
      <c r="C69" s="289" t="s">
        <v>1898</v>
      </c>
      <c r="D69" s="289" t="s">
        <v>1899</v>
      </c>
      <c r="E69" s="289" t="s">
        <v>1871</v>
      </c>
      <c r="F69" s="289" t="s">
        <v>1766</v>
      </c>
      <c r="G69" s="289" t="s">
        <v>1891</v>
      </c>
      <c r="H69" s="289" t="s">
        <v>1900</v>
      </c>
      <c r="I69" s="289" t="s">
        <v>1901</v>
      </c>
      <c r="J69" s="12">
        <v>7.82</v>
      </c>
      <c r="K69" s="12">
        <v>219</v>
      </c>
      <c r="L69" s="12">
        <v>6</v>
      </c>
      <c r="M69" s="286" t="s">
        <v>268</v>
      </c>
      <c r="N69" s="12">
        <v>2.5</v>
      </c>
      <c r="O69" s="292" t="s">
        <v>1735</v>
      </c>
      <c r="P69" s="13" t="s">
        <v>1763</v>
      </c>
      <c r="Q69" s="13" t="s">
        <v>1744</v>
      </c>
      <c r="R69" s="292" t="s">
        <v>252</v>
      </c>
      <c r="S69" s="300">
        <v>2</v>
      </c>
      <c r="T69" s="300"/>
      <c r="U69" s="300">
        <f>SUM(S69:T69)</f>
        <v>2</v>
      </c>
      <c r="V69" s="285" t="s">
        <v>7003</v>
      </c>
    </row>
    <row r="70" spans="1:22" x14ac:dyDescent="0.25">
      <c r="A70" s="437" t="s">
        <v>6938</v>
      </c>
      <c r="B70" s="438" t="s">
        <v>1904</v>
      </c>
      <c r="C70" s="436" t="s">
        <v>1905</v>
      </c>
      <c r="D70" s="289" t="s">
        <v>1906</v>
      </c>
      <c r="E70" s="436" t="s">
        <v>1907</v>
      </c>
      <c r="F70" s="436" t="s">
        <v>1825</v>
      </c>
      <c r="G70" s="436" t="s">
        <v>267</v>
      </c>
      <c r="H70" s="436" t="s">
        <v>1908</v>
      </c>
      <c r="I70" s="436" t="s">
        <v>1909</v>
      </c>
      <c r="J70" s="12">
        <v>16.686</v>
      </c>
      <c r="K70" s="12">
        <v>508</v>
      </c>
      <c r="L70" s="12">
        <v>15.09</v>
      </c>
      <c r="M70" s="286" t="s">
        <v>268</v>
      </c>
      <c r="N70" s="12">
        <v>4</v>
      </c>
      <c r="O70" s="292" t="s">
        <v>353</v>
      </c>
      <c r="P70" s="13" t="s">
        <v>1763</v>
      </c>
      <c r="Q70" s="13" t="s">
        <v>1744</v>
      </c>
      <c r="R70" s="292" t="s">
        <v>252</v>
      </c>
      <c r="S70" s="437">
        <v>32</v>
      </c>
      <c r="T70" s="437">
        <v>5</v>
      </c>
      <c r="U70" s="437">
        <f>SUM(S70:T72)</f>
        <v>37</v>
      </c>
      <c r="V70" s="438" t="s">
        <v>7003</v>
      </c>
    </row>
    <row r="71" spans="1:22" x14ac:dyDescent="0.25">
      <c r="A71" s="437"/>
      <c r="B71" s="438"/>
      <c r="C71" s="436"/>
      <c r="D71" s="289" t="s">
        <v>1910</v>
      </c>
      <c r="E71" s="436"/>
      <c r="F71" s="436"/>
      <c r="G71" s="436"/>
      <c r="H71" s="436"/>
      <c r="I71" s="436"/>
      <c r="J71" s="12">
        <v>20.052</v>
      </c>
      <c r="K71" s="12">
        <v>219.1</v>
      </c>
      <c r="L71" s="12">
        <v>12.7</v>
      </c>
      <c r="M71" s="286" t="s">
        <v>268</v>
      </c>
      <c r="N71" s="12">
        <v>2.5</v>
      </c>
      <c r="O71" s="292" t="s">
        <v>353</v>
      </c>
      <c r="P71" s="13" t="s">
        <v>1763</v>
      </c>
      <c r="Q71" s="13" t="s">
        <v>1744</v>
      </c>
      <c r="R71" s="292" t="s">
        <v>252</v>
      </c>
      <c r="S71" s="437"/>
      <c r="T71" s="437"/>
      <c r="U71" s="437"/>
      <c r="V71" s="438"/>
    </row>
    <row r="72" spans="1:22" x14ac:dyDescent="0.25">
      <c r="A72" s="437"/>
      <c r="B72" s="438"/>
      <c r="C72" s="436"/>
      <c r="D72" s="289" t="s">
        <v>1911</v>
      </c>
      <c r="E72" s="436"/>
      <c r="F72" s="436"/>
      <c r="G72" s="436"/>
      <c r="H72" s="436"/>
      <c r="I72" s="436"/>
      <c r="J72" s="12">
        <v>9.42</v>
      </c>
      <c r="K72" s="12">
        <v>323.8</v>
      </c>
      <c r="L72" s="12">
        <v>12.7</v>
      </c>
      <c r="M72" s="286" t="s">
        <v>268</v>
      </c>
      <c r="N72" s="12">
        <v>3</v>
      </c>
      <c r="O72" s="292" t="s">
        <v>353</v>
      </c>
      <c r="P72" s="13" t="s">
        <v>1763</v>
      </c>
      <c r="Q72" s="13" t="s">
        <v>1744</v>
      </c>
      <c r="R72" s="292" t="s">
        <v>252</v>
      </c>
      <c r="S72" s="437"/>
      <c r="T72" s="437"/>
      <c r="U72" s="437"/>
      <c r="V72" s="438"/>
    </row>
    <row r="73" spans="1:22" x14ac:dyDescent="0.25">
      <c r="A73" s="437" t="s">
        <v>6939</v>
      </c>
      <c r="B73" s="438" t="s">
        <v>1912</v>
      </c>
      <c r="C73" s="436" t="s">
        <v>1913</v>
      </c>
      <c r="D73" s="289" t="s">
        <v>1914</v>
      </c>
      <c r="E73" s="436" t="s">
        <v>1907</v>
      </c>
      <c r="F73" s="436" t="s">
        <v>1825</v>
      </c>
      <c r="G73" s="436" t="s">
        <v>267</v>
      </c>
      <c r="H73" s="436" t="s">
        <v>1915</v>
      </c>
      <c r="I73" s="436" t="s">
        <v>1916</v>
      </c>
      <c r="J73" s="12">
        <v>20.204000000000001</v>
      </c>
      <c r="K73" s="12">
        <v>219.1</v>
      </c>
      <c r="L73" s="12">
        <v>7.04</v>
      </c>
      <c r="M73" s="286" t="s">
        <v>268</v>
      </c>
      <c r="N73" s="12">
        <v>2.5</v>
      </c>
      <c r="O73" s="292" t="s">
        <v>353</v>
      </c>
      <c r="P73" s="13" t="s">
        <v>1763</v>
      </c>
      <c r="Q73" s="13" t="s">
        <v>1744</v>
      </c>
      <c r="R73" s="292" t="s">
        <v>252</v>
      </c>
      <c r="S73" s="437">
        <v>45</v>
      </c>
      <c r="T73" s="437">
        <v>2</v>
      </c>
      <c r="U73" s="437">
        <f>SUM(S73:T75)</f>
        <v>47</v>
      </c>
      <c r="V73" s="438" t="s">
        <v>7003</v>
      </c>
    </row>
    <row r="74" spans="1:22" x14ac:dyDescent="0.25">
      <c r="A74" s="437"/>
      <c r="B74" s="438"/>
      <c r="C74" s="436"/>
      <c r="D74" s="289" t="s">
        <v>1917</v>
      </c>
      <c r="E74" s="436"/>
      <c r="F74" s="436"/>
      <c r="G74" s="436"/>
      <c r="H74" s="436"/>
      <c r="I74" s="436"/>
      <c r="J74" s="12">
        <v>11.226000000000001</v>
      </c>
      <c r="K74" s="12">
        <v>219.1</v>
      </c>
      <c r="L74" s="12">
        <v>7.04</v>
      </c>
      <c r="M74" s="286" t="s">
        <v>268</v>
      </c>
      <c r="N74" s="12">
        <v>2.5</v>
      </c>
      <c r="O74" s="292" t="s">
        <v>353</v>
      </c>
      <c r="P74" s="13" t="s">
        <v>1763</v>
      </c>
      <c r="Q74" s="13" t="s">
        <v>1744</v>
      </c>
      <c r="R74" s="292" t="s">
        <v>252</v>
      </c>
      <c r="S74" s="437"/>
      <c r="T74" s="437"/>
      <c r="U74" s="437"/>
      <c r="V74" s="438"/>
    </row>
    <row r="75" spans="1:22" x14ac:dyDescent="0.25">
      <c r="A75" s="437"/>
      <c r="B75" s="438"/>
      <c r="C75" s="436"/>
      <c r="D75" s="289" t="s">
        <v>1918</v>
      </c>
      <c r="E75" s="436"/>
      <c r="F75" s="436"/>
      <c r="G75" s="436"/>
      <c r="H75" s="436"/>
      <c r="I75" s="436"/>
      <c r="J75" s="12">
        <v>13.2</v>
      </c>
      <c r="K75" s="12">
        <v>60.3</v>
      </c>
      <c r="L75" s="12">
        <v>5.54</v>
      </c>
      <c r="M75" s="286" t="s">
        <v>268</v>
      </c>
      <c r="N75" s="12">
        <v>2</v>
      </c>
      <c r="O75" s="292" t="s">
        <v>353</v>
      </c>
      <c r="P75" s="13" t="s">
        <v>1763</v>
      </c>
      <c r="Q75" s="13" t="s">
        <v>1744</v>
      </c>
      <c r="R75" s="292" t="s">
        <v>252</v>
      </c>
      <c r="S75" s="437"/>
      <c r="T75" s="437"/>
      <c r="U75" s="437"/>
      <c r="V75" s="438"/>
    </row>
    <row r="76" spans="1:22" x14ac:dyDescent="0.25">
      <c r="A76" s="437" t="s">
        <v>564</v>
      </c>
      <c r="B76" s="438" t="s">
        <v>1919</v>
      </c>
      <c r="C76" s="436" t="s">
        <v>1920</v>
      </c>
      <c r="D76" s="289" t="s">
        <v>1921</v>
      </c>
      <c r="E76" s="436" t="s">
        <v>1922</v>
      </c>
      <c r="F76" s="436" t="s">
        <v>1825</v>
      </c>
      <c r="G76" s="436" t="s">
        <v>267</v>
      </c>
      <c r="H76" s="436" t="s">
        <v>1923</v>
      </c>
      <c r="I76" s="436" t="s">
        <v>512</v>
      </c>
      <c r="J76" s="12">
        <v>2.19</v>
      </c>
      <c r="K76" s="12">
        <v>88.9</v>
      </c>
      <c r="L76" s="12">
        <v>5.49</v>
      </c>
      <c r="M76" s="286" t="s">
        <v>268</v>
      </c>
      <c r="N76" s="12">
        <v>2</v>
      </c>
      <c r="O76" s="292" t="s">
        <v>353</v>
      </c>
      <c r="P76" s="13" t="s">
        <v>1763</v>
      </c>
      <c r="Q76" s="13" t="s">
        <v>1744</v>
      </c>
      <c r="R76" s="292" t="s">
        <v>252</v>
      </c>
      <c r="S76" s="437">
        <v>28</v>
      </c>
      <c r="T76" s="437"/>
      <c r="U76" s="437">
        <f>SUM(S76:T79)</f>
        <v>28</v>
      </c>
      <c r="V76" s="438" t="s">
        <v>7003</v>
      </c>
    </row>
    <row r="77" spans="1:22" x14ac:dyDescent="0.25">
      <c r="A77" s="437"/>
      <c r="B77" s="438"/>
      <c r="C77" s="436"/>
      <c r="D77" s="289" t="s">
        <v>1924</v>
      </c>
      <c r="E77" s="436"/>
      <c r="F77" s="436"/>
      <c r="G77" s="436"/>
      <c r="H77" s="436"/>
      <c r="I77" s="436"/>
      <c r="J77" s="12">
        <v>7.2220000000000004</v>
      </c>
      <c r="K77" s="12">
        <v>88.9</v>
      </c>
      <c r="L77" s="12">
        <v>5.49</v>
      </c>
      <c r="M77" s="286" t="s">
        <v>268</v>
      </c>
      <c r="N77" s="12">
        <v>2</v>
      </c>
      <c r="O77" s="292" t="s">
        <v>353</v>
      </c>
      <c r="P77" s="13" t="s">
        <v>1763</v>
      </c>
      <c r="Q77" s="13" t="s">
        <v>1744</v>
      </c>
      <c r="R77" s="292" t="s">
        <v>252</v>
      </c>
      <c r="S77" s="437"/>
      <c r="T77" s="437"/>
      <c r="U77" s="437"/>
      <c r="V77" s="438"/>
    </row>
    <row r="78" spans="1:22" x14ac:dyDescent="0.25">
      <c r="A78" s="437"/>
      <c r="B78" s="438"/>
      <c r="C78" s="436"/>
      <c r="D78" s="289" t="s">
        <v>1925</v>
      </c>
      <c r="E78" s="436"/>
      <c r="F78" s="436"/>
      <c r="G78" s="436"/>
      <c r="H78" s="436"/>
      <c r="I78" s="436"/>
      <c r="J78" s="12">
        <v>24.84</v>
      </c>
      <c r="K78" s="12">
        <v>88.9</v>
      </c>
      <c r="L78" s="12">
        <v>5.49</v>
      </c>
      <c r="M78" s="286" t="s">
        <v>268</v>
      </c>
      <c r="N78" s="12">
        <v>2</v>
      </c>
      <c r="O78" s="292" t="s">
        <v>353</v>
      </c>
      <c r="P78" s="13" t="s">
        <v>1763</v>
      </c>
      <c r="Q78" s="13" t="s">
        <v>1744</v>
      </c>
      <c r="R78" s="292" t="s">
        <v>252</v>
      </c>
      <c r="S78" s="437"/>
      <c r="T78" s="437"/>
      <c r="U78" s="437"/>
      <c r="V78" s="438"/>
    </row>
    <row r="79" spans="1:22" x14ac:dyDescent="0.25">
      <c r="A79" s="437"/>
      <c r="B79" s="438"/>
      <c r="C79" s="436"/>
      <c r="D79" s="289" t="s">
        <v>1926</v>
      </c>
      <c r="E79" s="436"/>
      <c r="F79" s="436"/>
      <c r="G79" s="436"/>
      <c r="H79" s="436"/>
      <c r="I79" s="436"/>
      <c r="J79" s="12">
        <v>6.1219999999999999</v>
      </c>
      <c r="K79" s="12">
        <v>26.7</v>
      </c>
      <c r="L79" s="12">
        <v>3.91</v>
      </c>
      <c r="M79" s="286" t="s">
        <v>268</v>
      </c>
      <c r="N79" s="12">
        <v>1.5</v>
      </c>
      <c r="O79" s="292" t="s">
        <v>353</v>
      </c>
      <c r="P79" s="13" t="s">
        <v>1763</v>
      </c>
      <c r="Q79" s="13" t="s">
        <v>1744</v>
      </c>
      <c r="R79" s="292" t="s">
        <v>252</v>
      </c>
      <c r="S79" s="437"/>
      <c r="T79" s="437"/>
      <c r="U79" s="437"/>
      <c r="V79" s="438"/>
    </row>
    <row r="80" spans="1:22" x14ac:dyDescent="0.25">
      <c r="A80" s="437" t="s">
        <v>6940</v>
      </c>
      <c r="B80" s="438" t="s">
        <v>1927</v>
      </c>
      <c r="C80" s="436" t="s">
        <v>1928</v>
      </c>
      <c r="D80" s="289" t="s">
        <v>1929</v>
      </c>
      <c r="E80" s="436" t="s">
        <v>1930</v>
      </c>
      <c r="F80" s="289" t="s">
        <v>1825</v>
      </c>
      <c r="G80" s="289" t="s">
        <v>267</v>
      </c>
      <c r="H80" s="289" t="s">
        <v>1923</v>
      </c>
      <c r="I80" s="289" t="s">
        <v>512</v>
      </c>
      <c r="J80" s="12">
        <v>14.861000000000001</v>
      </c>
      <c r="K80" s="12">
        <v>219.1</v>
      </c>
      <c r="L80" s="12">
        <v>7.04</v>
      </c>
      <c r="M80" s="286" t="s">
        <v>268</v>
      </c>
      <c r="N80" s="12">
        <v>2.5</v>
      </c>
      <c r="O80" s="292" t="s">
        <v>353</v>
      </c>
      <c r="P80" s="13" t="s">
        <v>1763</v>
      </c>
      <c r="Q80" s="13" t="s">
        <v>1744</v>
      </c>
      <c r="R80" s="292" t="s">
        <v>252</v>
      </c>
      <c r="S80" s="437">
        <v>1</v>
      </c>
      <c r="T80" s="437">
        <v>8</v>
      </c>
      <c r="U80" s="437">
        <f>SUM(S80:T81)</f>
        <v>9</v>
      </c>
      <c r="V80" s="438" t="s">
        <v>7003</v>
      </c>
    </row>
    <row r="81" spans="1:22" x14ac:dyDescent="0.25">
      <c r="A81" s="437"/>
      <c r="B81" s="438"/>
      <c r="C81" s="436"/>
      <c r="D81" s="289" t="s">
        <v>1931</v>
      </c>
      <c r="E81" s="436"/>
      <c r="F81" s="289" t="s">
        <v>1825</v>
      </c>
      <c r="G81" s="289" t="s">
        <v>267</v>
      </c>
      <c r="H81" s="289" t="s">
        <v>1923</v>
      </c>
      <c r="I81" s="289" t="s">
        <v>512</v>
      </c>
      <c r="J81" s="12">
        <v>5.18</v>
      </c>
      <c r="K81" s="12">
        <v>219.1</v>
      </c>
      <c r="L81" s="12">
        <v>7.04</v>
      </c>
      <c r="M81" s="286" t="s">
        <v>268</v>
      </c>
      <c r="N81" s="12">
        <v>2.5</v>
      </c>
      <c r="O81" s="292" t="s">
        <v>353</v>
      </c>
      <c r="P81" s="13" t="s">
        <v>1763</v>
      </c>
      <c r="Q81" s="13" t="s">
        <v>1744</v>
      </c>
      <c r="R81" s="292" t="s">
        <v>252</v>
      </c>
      <c r="S81" s="437"/>
      <c r="T81" s="437"/>
      <c r="U81" s="437"/>
      <c r="V81" s="438"/>
    </row>
    <row r="82" spans="1:22" x14ac:dyDescent="0.25">
      <c r="A82" s="437" t="s">
        <v>6941</v>
      </c>
      <c r="B82" s="438" t="s">
        <v>1932</v>
      </c>
      <c r="C82" s="436" t="s">
        <v>1933</v>
      </c>
      <c r="D82" s="292" t="s">
        <v>1934</v>
      </c>
      <c r="E82" s="436" t="s">
        <v>413</v>
      </c>
      <c r="F82" s="436" t="s">
        <v>1825</v>
      </c>
      <c r="G82" s="436" t="s">
        <v>1935</v>
      </c>
      <c r="H82" s="436" t="s">
        <v>1936</v>
      </c>
      <c r="I82" s="436" t="s">
        <v>512</v>
      </c>
      <c r="J82" s="12">
        <v>0.39</v>
      </c>
      <c r="K82" s="12">
        <v>219.1</v>
      </c>
      <c r="L82" s="12">
        <v>12.7</v>
      </c>
      <c r="M82" s="286" t="s">
        <v>268</v>
      </c>
      <c r="N82" s="12">
        <v>2.5</v>
      </c>
      <c r="O82" s="292" t="s">
        <v>353</v>
      </c>
      <c r="P82" s="13" t="s">
        <v>1763</v>
      </c>
      <c r="Q82" s="13" t="s">
        <v>1744</v>
      </c>
      <c r="R82" s="292" t="s">
        <v>252</v>
      </c>
      <c r="S82" s="437">
        <v>19</v>
      </c>
      <c r="T82" s="437">
        <v>3</v>
      </c>
      <c r="U82" s="437">
        <f>SUM(S82:T85)</f>
        <v>22</v>
      </c>
      <c r="V82" s="438" t="s">
        <v>7003</v>
      </c>
    </row>
    <row r="83" spans="1:22" x14ac:dyDescent="0.25">
      <c r="A83" s="437"/>
      <c r="B83" s="438"/>
      <c r="C83" s="436"/>
      <c r="D83" s="289" t="s">
        <v>1937</v>
      </c>
      <c r="E83" s="436"/>
      <c r="F83" s="436"/>
      <c r="G83" s="436"/>
      <c r="H83" s="436"/>
      <c r="I83" s="436"/>
      <c r="J83" s="12">
        <v>0.39500000000000002</v>
      </c>
      <c r="K83" s="12">
        <v>219.1</v>
      </c>
      <c r="L83" s="12">
        <v>12.7</v>
      </c>
      <c r="M83" s="286" t="s">
        <v>268</v>
      </c>
      <c r="N83" s="12">
        <v>2.5</v>
      </c>
      <c r="O83" s="292" t="s">
        <v>353</v>
      </c>
      <c r="P83" s="13" t="s">
        <v>1763</v>
      </c>
      <c r="Q83" s="13" t="s">
        <v>1744</v>
      </c>
      <c r="R83" s="292" t="s">
        <v>252</v>
      </c>
      <c r="S83" s="437"/>
      <c r="T83" s="437"/>
      <c r="U83" s="437"/>
      <c r="V83" s="438"/>
    </row>
    <row r="84" spans="1:22" x14ac:dyDescent="0.25">
      <c r="A84" s="437"/>
      <c r="B84" s="438"/>
      <c r="C84" s="436"/>
      <c r="D84" s="289" t="s">
        <v>1938</v>
      </c>
      <c r="E84" s="436"/>
      <c r="F84" s="436"/>
      <c r="G84" s="436"/>
      <c r="H84" s="436"/>
      <c r="I84" s="436"/>
      <c r="J84" s="12">
        <v>3.63</v>
      </c>
      <c r="K84" s="12">
        <v>26.7</v>
      </c>
      <c r="L84" s="12">
        <v>5.59</v>
      </c>
      <c r="M84" s="286" t="s">
        <v>268</v>
      </c>
      <c r="N84" s="12">
        <v>1.5</v>
      </c>
      <c r="O84" s="292" t="s">
        <v>353</v>
      </c>
      <c r="P84" s="13" t="s">
        <v>1763</v>
      </c>
      <c r="Q84" s="13" t="s">
        <v>1744</v>
      </c>
      <c r="R84" s="292" t="s">
        <v>252</v>
      </c>
      <c r="S84" s="437"/>
      <c r="T84" s="437"/>
      <c r="U84" s="437"/>
      <c r="V84" s="438"/>
    </row>
    <row r="85" spans="1:22" x14ac:dyDescent="0.25">
      <c r="A85" s="437"/>
      <c r="B85" s="438"/>
      <c r="C85" s="436"/>
      <c r="D85" s="289" t="s">
        <v>1939</v>
      </c>
      <c r="E85" s="436"/>
      <c r="F85" s="436"/>
      <c r="G85" s="436"/>
      <c r="H85" s="436"/>
      <c r="I85" s="436"/>
      <c r="J85" s="12">
        <v>3.78</v>
      </c>
      <c r="K85" s="12">
        <v>26.7</v>
      </c>
      <c r="L85" s="12">
        <v>3.91</v>
      </c>
      <c r="M85" s="286" t="s">
        <v>268</v>
      </c>
      <c r="N85" s="12">
        <v>1.5</v>
      </c>
      <c r="O85" s="292" t="s">
        <v>353</v>
      </c>
      <c r="P85" s="13" t="s">
        <v>1763</v>
      </c>
      <c r="Q85" s="13" t="s">
        <v>1744</v>
      </c>
      <c r="R85" s="292" t="s">
        <v>252</v>
      </c>
      <c r="S85" s="437"/>
      <c r="T85" s="437"/>
      <c r="U85" s="437"/>
      <c r="V85" s="438"/>
    </row>
    <row r="86" spans="1:22" x14ac:dyDescent="0.25">
      <c r="A86" s="437" t="s">
        <v>3012</v>
      </c>
      <c r="B86" s="438" t="s">
        <v>1940</v>
      </c>
      <c r="C86" s="436" t="s">
        <v>1941</v>
      </c>
      <c r="D86" s="289" t="s">
        <v>1942</v>
      </c>
      <c r="E86" s="436" t="s">
        <v>413</v>
      </c>
      <c r="F86" s="436" t="s">
        <v>1825</v>
      </c>
      <c r="G86" s="436" t="s">
        <v>1935</v>
      </c>
      <c r="H86" s="436" t="s">
        <v>1943</v>
      </c>
      <c r="I86" s="436" t="s">
        <v>512</v>
      </c>
      <c r="J86" s="12">
        <v>26.16</v>
      </c>
      <c r="K86" s="12">
        <v>168.3</v>
      </c>
      <c r="L86" s="12">
        <v>10.97</v>
      </c>
      <c r="M86" s="286" t="s">
        <v>268</v>
      </c>
      <c r="N86" s="12">
        <v>2.5</v>
      </c>
      <c r="O86" s="292" t="s">
        <v>353</v>
      </c>
      <c r="P86" s="13" t="s">
        <v>1758</v>
      </c>
      <c r="Q86" s="13" t="s">
        <v>1944</v>
      </c>
      <c r="R86" s="292" t="s">
        <v>252</v>
      </c>
      <c r="S86" s="437">
        <f>7+3+6+7+4+3+6+6+2+7+5+7+6+2+5</f>
        <v>76</v>
      </c>
      <c r="T86" s="437">
        <f>9+3+9+11+5+4+7+7+3+11+7+9+10+3+5</f>
        <v>103</v>
      </c>
      <c r="U86" s="437">
        <f>S86+T86</f>
        <v>179</v>
      </c>
      <c r="V86" s="438" t="s">
        <v>7003</v>
      </c>
    </row>
    <row r="87" spans="1:22" x14ac:dyDescent="0.25">
      <c r="A87" s="437"/>
      <c r="B87" s="438"/>
      <c r="C87" s="436"/>
      <c r="D87" s="289" t="s">
        <v>1945</v>
      </c>
      <c r="E87" s="436"/>
      <c r="F87" s="436"/>
      <c r="G87" s="436"/>
      <c r="H87" s="436"/>
      <c r="I87" s="436"/>
      <c r="J87" s="12">
        <v>27.007000000000001</v>
      </c>
      <c r="K87" s="12">
        <v>26.7</v>
      </c>
      <c r="L87" s="12">
        <v>5.56</v>
      </c>
      <c r="M87" s="286" t="s">
        <v>268</v>
      </c>
      <c r="N87" s="12">
        <v>1.5</v>
      </c>
      <c r="O87" s="292" t="s">
        <v>353</v>
      </c>
      <c r="P87" s="13" t="s">
        <v>1758</v>
      </c>
      <c r="Q87" s="13" t="s">
        <v>1944</v>
      </c>
      <c r="R87" s="292" t="s">
        <v>252</v>
      </c>
      <c r="S87" s="437"/>
      <c r="T87" s="437"/>
      <c r="U87" s="437"/>
      <c r="V87" s="438"/>
    </row>
    <row r="88" spans="1:22" x14ac:dyDescent="0.25">
      <c r="A88" s="437"/>
      <c r="B88" s="438"/>
      <c r="C88" s="436"/>
      <c r="D88" s="289" t="s">
        <v>1946</v>
      </c>
      <c r="E88" s="436"/>
      <c r="F88" s="436"/>
      <c r="G88" s="436"/>
      <c r="H88" s="436"/>
      <c r="I88" s="436"/>
      <c r="J88" s="12">
        <v>9.75</v>
      </c>
      <c r="K88" s="12">
        <v>88.9</v>
      </c>
      <c r="L88" s="12">
        <v>7.62</v>
      </c>
      <c r="M88" s="286" t="s">
        <v>268</v>
      </c>
      <c r="N88" s="12">
        <v>2</v>
      </c>
      <c r="O88" s="292" t="s">
        <v>353</v>
      </c>
      <c r="P88" s="13" t="s">
        <v>1758</v>
      </c>
      <c r="Q88" s="13" t="s">
        <v>1944</v>
      </c>
      <c r="R88" s="292" t="s">
        <v>252</v>
      </c>
      <c r="S88" s="437"/>
      <c r="T88" s="437"/>
      <c r="U88" s="437"/>
      <c r="V88" s="438"/>
    </row>
    <row r="89" spans="1:22" x14ac:dyDescent="0.25">
      <c r="A89" s="437"/>
      <c r="B89" s="438"/>
      <c r="C89" s="436"/>
      <c r="D89" s="289" t="s">
        <v>1947</v>
      </c>
      <c r="E89" s="436"/>
      <c r="F89" s="436"/>
      <c r="G89" s="436"/>
      <c r="H89" s="436"/>
      <c r="I89" s="436"/>
      <c r="J89" s="12">
        <v>16.766999999999999</v>
      </c>
      <c r="K89" s="12">
        <v>88.9</v>
      </c>
      <c r="L89" s="12">
        <v>7.62</v>
      </c>
      <c r="M89" s="286" t="s">
        <v>268</v>
      </c>
      <c r="N89" s="12">
        <v>2</v>
      </c>
      <c r="O89" s="292" t="s">
        <v>353</v>
      </c>
      <c r="P89" s="13" t="s">
        <v>1758</v>
      </c>
      <c r="Q89" s="13" t="s">
        <v>1944</v>
      </c>
      <c r="R89" s="292" t="s">
        <v>252</v>
      </c>
      <c r="S89" s="437"/>
      <c r="T89" s="437"/>
      <c r="U89" s="437"/>
      <c r="V89" s="438"/>
    </row>
    <row r="90" spans="1:22" x14ac:dyDescent="0.25">
      <c r="A90" s="437"/>
      <c r="B90" s="438"/>
      <c r="C90" s="436"/>
      <c r="D90" s="289" t="s">
        <v>1948</v>
      </c>
      <c r="E90" s="436"/>
      <c r="F90" s="436"/>
      <c r="G90" s="436"/>
      <c r="H90" s="436"/>
      <c r="I90" s="436"/>
      <c r="J90" s="12">
        <v>132.607</v>
      </c>
      <c r="K90" s="12">
        <v>88.9</v>
      </c>
      <c r="L90" s="12">
        <v>7.62</v>
      </c>
      <c r="M90" s="286" t="s">
        <v>268</v>
      </c>
      <c r="N90" s="12">
        <v>2</v>
      </c>
      <c r="O90" s="292" t="s">
        <v>353</v>
      </c>
      <c r="P90" s="13" t="s">
        <v>1758</v>
      </c>
      <c r="Q90" s="13" t="s">
        <v>1944</v>
      </c>
      <c r="R90" s="292" t="s">
        <v>252</v>
      </c>
      <c r="S90" s="437"/>
      <c r="T90" s="437"/>
      <c r="U90" s="437"/>
      <c r="V90" s="438"/>
    </row>
    <row r="91" spans="1:22" x14ac:dyDescent="0.25">
      <c r="A91" s="437"/>
      <c r="B91" s="438"/>
      <c r="C91" s="436"/>
      <c r="D91" s="289" t="s">
        <v>1949</v>
      </c>
      <c r="E91" s="436"/>
      <c r="F91" s="436"/>
      <c r="G91" s="436"/>
      <c r="H91" s="436"/>
      <c r="I91" s="436"/>
      <c r="J91" s="12">
        <v>11.343</v>
      </c>
      <c r="K91" s="12">
        <v>26.7</v>
      </c>
      <c r="L91" s="12">
        <v>5.56</v>
      </c>
      <c r="M91" s="286" t="s">
        <v>268</v>
      </c>
      <c r="N91" s="12">
        <v>1.5</v>
      </c>
      <c r="O91" s="292" t="s">
        <v>353</v>
      </c>
      <c r="P91" s="13" t="s">
        <v>1758</v>
      </c>
      <c r="Q91" s="13" t="s">
        <v>1944</v>
      </c>
      <c r="R91" s="292" t="s">
        <v>252</v>
      </c>
      <c r="S91" s="437"/>
      <c r="T91" s="437"/>
      <c r="U91" s="437"/>
      <c r="V91" s="438"/>
    </row>
    <row r="92" spans="1:22" x14ac:dyDescent="0.25">
      <c r="A92" s="437"/>
      <c r="B92" s="438"/>
      <c r="C92" s="436"/>
      <c r="D92" s="289" t="s">
        <v>1950</v>
      </c>
      <c r="E92" s="436"/>
      <c r="F92" s="436"/>
      <c r="G92" s="436"/>
      <c r="H92" s="436"/>
      <c r="I92" s="436"/>
      <c r="J92" s="12">
        <v>1.49</v>
      </c>
      <c r="K92" s="12">
        <v>26.7</v>
      </c>
      <c r="L92" s="12">
        <v>5.56</v>
      </c>
      <c r="M92" s="286" t="s">
        <v>268</v>
      </c>
      <c r="N92" s="12">
        <v>1.5</v>
      </c>
      <c r="O92" s="292" t="s">
        <v>353</v>
      </c>
      <c r="P92" s="13" t="s">
        <v>1758</v>
      </c>
      <c r="Q92" s="13" t="s">
        <v>1944</v>
      </c>
      <c r="R92" s="292" t="s">
        <v>252</v>
      </c>
      <c r="S92" s="437"/>
      <c r="T92" s="437"/>
      <c r="U92" s="437"/>
      <c r="V92" s="438"/>
    </row>
    <row r="93" spans="1:22" x14ac:dyDescent="0.25">
      <c r="A93" s="437"/>
      <c r="B93" s="438"/>
      <c r="C93" s="436"/>
      <c r="D93" s="289" t="s">
        <v>1951</v>
      </c>
      <c r="E93" s="436"/>
      <c r="F93" s="436"/>
      <c r="G93" s="436"/>
      <c r="H93" s="436"/>
      <c r="I93" s="436"/>
      <c r="J93" s="12">
        <v>4.9829999999999997</v>
      </c>
      <c r="K93" s="12">
        <v>88.9</v>
      </c>
      <c r="L93" s="12">
        <v>7.62</v>
      </c>
      <c r="M93" s="286" t="s">
        <v>268</v>
      </c>
      <c r="N93" s="12">
        <v>2</v>
      </c>
      <c r="O93" s="292" t="s">
        <v>353</v>
      </c>
      <c r="P93" s="13" t="s">
        <v>1758</v>
      </c>
      <c r="Q93" s="13" t="s">
        <v>1944</v>
      </c>
      <c r="R93" s="292" t="s">
        <v>252</v>
      </c>
      <c r="S93" s="437"/>
      <c r="T93" s="437"/>
      <c r="U93" s="437"/>
      <c r="V93" s="438"/>
    </row>
    <row r="94" spans="1:22" x14ac:dyDescent="0.25">
      <c r="A94" s="437"/>
      <c r="B94" s="438"/>
      <c r="C94" s="436"/>
      <c r="D94" s="289" t="s">
        <v>1952</v>
      </c>
      <c r="E94" s="436"/>
      <c r="F94" s="436"/>
      <c r="G94" s="436"/>
      <c r="H94" s="436"/>
      <c r="I94" s="436"/>
      <c r="J94" s="12">
        <v>5.9749999999999996</v>
      </c>
      <c r="K94" s="12">
        <v>88.9</v>
      </c>
      <c r="L94" s="12">
        <v>7.62</v>
      </c>
      <c r="M94" s="286" t="s">
        <v>268</v>
      </c>
      <c r="N94" s="12">
        <v>2</v>
      </c>
      <c r="O94" s="292" t="s">
        <v>353</v>
      </c>
      <c r="P94" s="13" t="s">
        <v>1758</v>
      </c>
      <c r="Q94" s="13" t="s">
        <v>1944</v>
      </c>
      <c r="R94" s="292" t="s">
        <v>252</v>
      </c>
      <c r="S94" s="437"/>
      <c r="T94" s="437"/>
      <c r="U94" s="437"/>
      <c r="V94" s="438"/>
    </row>
    <row r="95" spans="1:22" x14ac:dyDescent="0.25">
      <c r="A95" s="437"/>
      <c r="B95" s="438"/>
      <c r="C95" s="436"/>
      <c r="D95" s="289" t="s">
        <v>1953</v>
      </c>
      <c r="E95" s="436"/>
      <c r="F95" s="436"/>
      <c r="G95" s="436"/>
      <c r="H95" s="436"/>
      <c r="I95" s="436"/>
      <c r="J95" s="12">
        <v>11.71</v>
      </c>
      <c r="K95" s="12">
        <v>60.3</v>
      </c>
      <c r="L95" s="12">
        <v>5.54</v>
      </c>
      <c r="M95" s="286" t="s">
        <v>268</v>
      </c>
      <c r="N95" s="12">
        <v>1.5</v>
      </c>
      <c r="O95" s="292" t="s">
        <v>353</v>
      </c>
      <c r="P95" s="13" t="s">
        <v>1758</v>
      </c>
      <c r="Q95" s="13" t="s">
        <v>1944</v>
      </c>
      <c r="R95" s="292" t="s">
        <v>252</v>
      </c>
      <c r="S95" s="437"/>
      <c r="T95" s="437"/>
      <c r="U95" s="437"/>
      <c r="V95" s="438"/>
    </row>
    <row r="96" spans="1:22" ht="22.5" x14ac:dyDescent="0.25">
      <c r="A96" s="300" t="s">
        <v>6942</v>
      </c>
      <c r="B96" s="285" t="s">
        <v>1954</v>
      </c>
      <c r="C96" s="289" t="s">
        <v>1955</v>
      </c>
      <c r="D96" s="289" t="s">
        <v>1956</v>
      </c>
      <c r="E96" s="289" t="s">
        <v>1824</v>
      </c>
      <c r="F96" s="289" t="s">
        <v>1825</v>
      </c>
      <c r="G96" s="289" t="s">
        <v>358</v>
      </c>
      <c r="H96" s="289" t="s">
        <v>1957</v>
      </c>
      <c r="I96" s="289" t="s">
        <v>1842</v>
      </c>
      <c r="J96" s="12">
        <v>1.08</v>
      </c>
      <c r="K96" s="12">
        <v>60.3</v>
      </c>
      <c r="L96" s="12">
        <v>5.54</v>
      </c>
      <c r="M96" s="286" t="s">
        <v>268</v>
      </c>
      <c r="N96" s="12">
        <v>1.5</v>
      </c>
      <c r="O96" s="292" t="s">
        <v>353</v>
      </c>
      <c r="P96" s="13" t="s">
        <v>1763</v>
      </c>
      <c r="Q96" s="13" t="s">
        <v>1744</v>
      </c>
      <c r="R96" s="292" t="s">
        <v>252</v>
      </c>
      <c r="S96" s="300">
        <v>3</v>
      </c>
      <c r="T96" s="300"/>
      <c r="U96" s="300">
        <f>SUM(S96:T96)</f>
        <v>3</v>
      </c>
      <c r="V96" s="285" t="s">
        <v>7003</v>
      </c>
    </row>
    <row r="97" spans="1:22" x14ac:dyDescent="0.25">
      <c r="A97" s="437" t="s">
        <v>2521</v>
      </c>
      <c r="B97" s="438" t="s">
        <v>1958</v>
      </c>
      <c r="C97" s="436" t="s">
        <v>1959</v>
      </c>
      <c r="D97" s="289" t="s">
        <v>1960</v>
      </c>
      <c r="E97" s="436" t="s">
        <v>1876</v>
      </c>
      <c r="F97" s="436" t="s">
        <v>1825</v>
      </c>
      <c r="G97" s="436" t="s">
        <v>1961</v>
      </c>
      <c r="H97" s="436" t="s">
        <v>1923</v>
      </c>
      <c r="I97" s="436" t="s">
        <v>512</v>
      </c>
      <c r="J97" s="12">
        <v>3.867</v>
      </c>
      <c r="K97" s="12">
        <v>33.4</v>
      </c>
      <c r="L97" s="12">
        <v>4.55</v>
      </c>
      <c r="M97" s="286" t="s">
        <v>268</v>
      </c>
      <c r="N97" s="12">
        <v>1.5</v>
      </c>
      <c r="O97" s="292" t="s">
        <v>353</v>
      </c>
      <c r="P97" s="13" t="s">
        <v>1763</v>
      </c>
      <c r="Q97" s="13" t="s">
        <v>1744</v>
      </c>
      <c r="R97" s="292" t="s">
        <v>252</v>
      </c>
      <c r="S97" s="437">
        <v>27</v>
      </c>
      <c r="T97" s="437">
        <v>13</v>
      </c>
      <c r="U97" s="437">
        <f>SUM(S97:T100)</f>
        <v>40</v>
      </c>
      <c r="V97" s="438" t="s">
        <v>7003</v>
      </c>
    </row>
    <row r="98" spans="1:22" x14ac:dyDescent="0.25">
      <c r="A98" s="437"/>
      <c r="B98" s="438"/>
      <c r="C98" s="436"/>
      <c r="D98" s="289" t="s">
        <v>1962</v>
      </c>
      <c r="E98" s="436"/>
      <c r="F98" s="436"/>
      <c r="G98" s="436"/>
      <c r="H98" s="436"/>
      <c r="I98" s="436"/>
      <c r="J98" s="12">
        <v>5.835</v>
      </c>
      <c r="K98" s="12">
        <v>26.7</v>
      </c>
      <c r="L98" s="12">
        <v>5.56</v>
      </c>
      <c r="M98" s="286" t="s">
        <v>268</v>
      </c>
      <c r="N98" s="12">
        <v>1.5</v>
      </c>
      <c r="O98" s="292" t="s">
        <v>353</v>
      </c>
      <c r="P98" s="13" t="s">
        <v>1763</v>
      </c>
      <c r="Q98" s="13" t="s">
        <v>1744</v>
      </c>
      <c r="R98" s="292" t="s">
        <v>252</v>
      </c>
      <c r="S98" s="437"/>
      <c r="T98" s="437"/>
      <c r="U98" s="437"/>
      <c r="V98" s="438"/>
    </row>
    <row r="99" spans="1:22" x14ac:dyDescent="0.25">
      <c r="A99" s="437"/>
      <c r="B99" s="438"/>
      <c r="C99" s="436"/>
      <c r="D99" s="289" t="s">
        <v>1963</v>
      </c>
      <c r="E99" s="436"/>
      <c r="F99" s="436"/>
      <c r="G99" s="436" t="s">
        <v>350</v>
      </c>
      <c r="H99" s="436"/>
      <c r="I99" s="436"/>
      <c r="J99" s="12">
        <v>7.5419999999999998</v>
      </c>
      <c r="K99" s="12">
        <v>33.4</v>
      </c>
      <c r="L99" s="12">
        <v>6.35</v>
      </c>
      <c r="M99" s="286" t="s">
        <v>268</v>
      </c>
      <c r="N99" s="12">
        <v>1.5</v>
      </c>
      <c r="O99" s="292" t="s">
        <v>353</v>
      </c>
      <c r="P99" s="13" t="s">
        <v>1763</v>
      </c>
      <c r="Q99" s="13" t="s">
        <v>1744</v>
      </c>
      <c r="R99" s="292" t="s">
        <v>252</v>
      </c>
      <c r="S99" s="437"/>
      <c r="T99" s="437"/>
      <c r="U99" s="437"/>
      <c r="V99" s="438"/>
    </row>
    <row r="100" spans="1:22" x14ac:dyDescent="0.25">
      <c r="A100" s="437"/>
      <c r="B100" s="438"/>
      <c r="C100" s="436"/>
      <c r="D100" s="289" t="s">
        <v>1964</v>
      </c>
      <c r="E100" s="436"/>
      <c r="F100" s="436"/>
      <c r="G100" s="436"/>
      <c r="H100" s="436"/>
      <c r="I100" s="436"/>
      <c r="J100" s="12">
        <v>5.54</v>
      </c>
      <c r="K100" s="12">
        <v>33.4</v>
      </c>
      <c r="L100" s="12">
        <v>6.35</v>
      </c>
      <c r="M100" s="286" t="s">
        <v>268</v>
      </c>
      <c r="N100" s="12">
        <v>1.5</v>
      </c>
      <c r="O100" s="292" t="s">
        <v>353</v>
      </c>
      <c r="P100" s="13" t="s">
        <v>1763</v>
      </c>
      <c r="Q100" s="13" t="s">
        <v>1744</v>
      </c>
      <c r="R100" s="292" t="s">
        <v>252</v>
      </c>
      <c r="S100" s="437"/>
      <c r="T100" s="437"/>
      <c r="U100" s="437"/>
      <c r="V100" s="438"/>
    </row>
    <row r="101" spans="1:22" x14ac:dyDescent="0.25">
      <c r="A101" s="437" t="s">
        <v>6943</v>
      </c>
      <c r="B101" s="438" t="s">
        <v>1966</v>
      </c>
      <c r="C101" s="436" t="s">
        <v>1967</v>
      </c>
      <c r="D101" s="289" t="s">
        <v>1968</v>
      </c>
      <c r="E101" s="436" t="s">
        <v>1969</v>
      </c>
      <c r="F101" s="436" t="s">
        <v>1766</v>
      </c>
      <c r="G101" s="436" t="s">
        <v>251</v>
      </c>
      <c r="H101" s="436" t="s">
        <v>1970</v>
      </c>
      <c r="I101" s="436" t="s">
        <v>217</v>
      </c>
      <c r="J101" s="12">
        <v>6.5830000000000002</v>
      </c>
      <c r="K101" s="12">
        <v>219</v>
      </c>
      <c r="L101" s="12">
        <v>6</v>
      </c>
      <c r="M101" s="286" t="s">
        <v>268</v>
      </c>
      <c r="N101" s="12">
        <v>2.5</v>
      </c>
      <c r="O101" s="292" t="s">
        <v>1735</v>
      </c>
      <c r="P101" s="13" t="s">
        <v>1763</v>
      </c>
      <c r="Q101" s="13" t="s">
        <v>1744</v>
      </c>
      <c r="R101" s="292" t="s">
        <v>252</v>
      </c>
      <c r="S101" s="437">
        <v>5</v>
      </c>
      <c r="T101" s="437"/>
      <c r="U101" s="437">
        <f>SUM(S101:T103)</f>
        <v>5</v>
      </c>
      <c r="V101" s="438" t="s">
        <v>7003</v>
      </c>
    </row>
    <row r="102" spans="1:22" x14ac:dyDescent="0.25">
      <c r="A102" s="437"/>
      <c r="B102" s="438"/>
      <c r="C102" s="436"/>
      <c r="D102" s="289" t="s">
        <v>1971</v>
      </c>
      <c r="E102" s="436"/>
      <c r="F102" s="436"/>
      <c r="G102" s="436"/>
      <c r="H102" s="436"/>
      <c r="I102" s="436"/>
      <c r="J102" s="12">
        <v>8.2319999999999993</v>
      </c>
      <c r="K102" s="12">
        <v>219</v>
      </c>
      <c r="L102" s="12">
        <v>6</v>
      </c>
      <c r="M102" s="286" t="s">
        <v>268</v>
      </c>
      <c r="N102" s="12">
        <v>2.5</v>
      </c>
      <c r="O102" s="292" t="s">
        <v>1735</v>
      </c>
      <c r="P102" s="13" t="s">
        <v>1763</v>
      </c>
      <c r="Q102" s="13" t="s">
        <v>1744</v>
      </c>
      <c r="R102" s="292" t="s">
        <v>252</v>
      </c>
      <c r="S102" s="437"/>
      <c r="T102" s="437"/>
      <c r="U102" s="437"/>
      <c r="V102" s="438"/>
    </row>
    <row r="103" spans="1:22" x14ac:dyDescent="0.25">
      <c r="A103" s="437"/>
      <c r="B103" s="438"/>
      <c r="C103" s="436"/>
      <c r="D103" s="289" t="s">
        <v>1972</v>
      </c>
      <c r="E103" s="436"/>
      <c r="F103" s="436"/>
      <c r="G103" s="436"/>
      <c r="H103" s="436"/>
      <c r="I103" s="436"/>
      <c r="J103" s="12">
        <v>18.914999999999999</v>
      </c>
      <c r="K103" s="12">
        <v>219</v>
      </c>
      <c r="L103" s="12">
        <v>6</v>
      </c>
      <c r="M103" s="286" t="s">
        <v>268</v>
      </c>
      <c r="N103" s="12">
        <v>2.5</v>
      </c>
      <c r="O103" s="292" t="s">
        <v>1735</v>
      </c>
      <c r="P103" s="13" t="s">
        <v>1763</v>
      </c>
      <c r="Q103" s="13" t="s">
        <v>1744</v>
      </c>
      <c r="R103" s="292" t="s">
        <v>252</v>
      </c>
      <c r="S103" s="437"/>
      <c r="T103" s="437"/>
      <c r="U103" s="437"/>
      <c r="V103" s="438"/>
    </row>
    <row r="104" spans="1:22" ht="33.75" x14ac:dyDescent="0.25">
      <c r="A104" s="300" t="s">
        <v>214</v>
      </c>
      <c r="B104" s="285" t="s">
        <v>1978</v>
      </c>
      <c r="C104" s="289" t="s">
        <v>1979</v>
      </c>
      <c r="D104" s="289" t="s">
        <v>1980</v>
      </c>
      <c r="E104" s="289" t="s">
        <v>1977</v>
      </c>
      <c r="F104" s="289" t="s">
        <v>1734</v>
      </c>
      <c r="G104" s="289" t="s">
        <v>346</v>
      </c>
      <c r="H104" s="289" t="s">
        <v>1981</v>
      </c>
      <c r="I104" s="289" t="s">
        <v>1982</v>
      </c>
      <c r="J104" s="12">
        <v>45.01</v>
      </c>
      <c r="K104" s="12">
        <v>159</v>
      </c>
      <c r="L104" s="12">
        <v>4.5</v>
      </c>
      <c r="M104" s="286" t="s">
        <v>268</v>
      </c>
      <c r="N104" s="12">
        <v>2</v>
      </c>
      <c r="O104" s="292" t="s">
        <v>1735</v>
      </c>
      <c r="P104" s="13" t="s">
        <v>1763</v>
      </c>
      <c r="Q104" s="13" t="s">
        <v>1744</v>
      </c>
      <c r="R104" s="292" t="s">
        <v>252</v>
      </c>
      <c r="S104" s="300">
        <v>8</v>
      </c>
      <c r="T104" s="300"/>
      <c r="U104" s="300">
        <f>SUM(S104:T104)</f>
        <v>8</v>
      </c>
      <c r="V104" s="285" t="s">
        <v>7003</v>
      </c>
    </row>
    <row r="105" spans="1:22" x14ac:dyDescent="0.25">
      <c r="A105" s="437" t="s">
        <v>6944</v>
      </c>
      <c r="B105" s="438" t="s">
        <v>1985</v>
      </c>
      <c r="C105" s="436" t="s">
        <v>1986</v>
      </c>
      <c r="D105" s="289" t="s">
        <v>1987</v>
      </c>
      <c r="E105" s="436" t="s">
        <v>1843</v>
      </c>
      <c r="F105" s="436" t="s">
        <v>1734</v>
      </c>
      <c r="G105" s="436" t="s">
        <v>1965</v>
      </c>
      <c r="H105" s="436" t="s">
        <v>1988</v>
      </c>
      <c r="I105" s="436" t="s">
        <v>1989</v>
      </c>
      <c r="J105" s="12">
        <v>0.51</v>
      </c>
      <c r="K105" s="12">
        <v>219</v>
      </c>
      <c r="L105" s="12">
        <v>6</v>
      </c>
      <c r="M105" s="286" t="s">
        <v>268</v>
      </c>
      <c r="N105" s="12">
        <v>2.5</v>
      </c>
      <c r="O105" s="292" t="s">
        <v>1735</v>
      </c>
      <c r="P105" s="13" t="s">
        <v>1758</v>
      </c>
      <c r="Q105" s="13" t="s">
        <v>1758</v>
      </c>
      <c r="R105" s="292" t="s">
        <v>252</v>
      </c>
      <c r="S105" s="437">
        <f>7+3+6+4+4+4+3</f>
        <v>31</v>
      </c>
      <c r="T105" s="437">
        <f>8+6+5+6+6+4+4</f>
        <v>39</v>
      </c>
      <c r="U105" s="437">
        <f>S105+T105</f>
        <v>70</v>
      </c>
      <c r="V105" s="438" t="s">
        <v>7003</v>
      </c>
    </row>
    <row r="106" spans="1:22" x14ac:dyDescent="0.25">
      <c r="A106" s="437"/>
      <c r="B106" s="438"/>
      <c r="C106" s="436"/>
      <c r="D106" s="289" t="s">
        <v>1990</v>
      </c>
      <c r="E106" s="436"/>
      <c r="F106" s="436"/>
      <c r="G106" s="436"/>
      <c r="H106" s="436"/>
      <c r="I106" s="436"/>
      <c r="J106" s="12">
        <v>18.849</v>
      </c>
      <c r="K106" s="12">
        <v>219</v>
      </c>
      <c r="L106" s="12">
        <v>6</v>
      </c>
      <c r="M106" s="286" t="s">
        <v>268</v>
      </c>
      <c r="N106" s="12">
        <v>2.5</v>
      </c>
      <c r="O106" s="292" t="s">
        <v>1735</v>
      </c>
      <c r="P106" s="13" t="s">
        <v>1758</v>
      </c>
      <c r="Q106" s="13" t="s">
        <v>1758</v>
      </c>
      <c r="R106" s="292" t="s">
        <v>252</v>
      </c>
      <c r="S106" s="437"/>
      <c r="T106" s="437"/>
      <c r="U106" s="437"/>
      <c r="V106" s="438"/>
    </row>
    <row r="107" spans="1:22" ht="22.5" x14ac:dyDescent="0.25">
      <c r="A107" s="300" t="s">
        <v>6945</v>
      </c>
      <c r="B107" s="285" t="s">
        <v>1991</v>
      </c>
      <c r="C107" s="289" t="s">
        <v>1992</v>
      </c>
      <c r="D107" s="289" t="s">
        <v>1993</v>
      </c>
      <c r="E107" s="289" t="s">
        <v>1824</v>
      </c>
      <c r="F107" s="289" t="s">
        <v>1825</v>
      </c>
      <c r="G107" s="289" t="s">
        <v>1994</v>
      </c>
      <c r="H107" s="289" t="s">
        <v>1995</v>
      </c>
      <c r="I107" s="289" t="s">
        <v>1996</v>
      </c>
      <c r="J107" s="12">
        <v>7.15</v>
      </c>
      <c r="K107" s="12">
        <v>88.9</v>
      </c>
      <c r="L107" s="12">
        <v>11.13</v>
      </c>
      <c r="M107" s="286" t="s">
        <v>268</v>
      </c>
      <c r="N107" s="12">
        <v>2</v>
      </c>
      <c r="O107" s="292" t="s">
        <v>1735</v>
      </c>
      <c r="P107" s="13" t="s">
        <v>1763</v>
      </c>
      <c r="Q107" s="13" t="s">
        <v>1744</v>
      </c>
      <c r="R107" s="292" t="s">
        <v>252</v>
      </c>
      <c r="S107" s="300">
        <v>7</v>
      </c>
      <c r="T107" s="300">
        <v>6</v>
      </c>
      <c r="U107" s="300">
        <f>SUM(S107:T107)</f>
        <v>13</v>
      </c>
      <c r="V107" s="285" t="s">
        <v>7003</v>
      </c>
    </row>
    <row r="108" spans="1:22" ht="22.5" x14ac:dyDescent="0.25">
      <c r="A108" s="300" t="s">
        <v>1770</v>
      </c>
      <c r="B108" s="285" t="s">
        <v>1997</v>
      </c>
      <c r="C108" s="289" t="s">
        <v>1998</v>
      </c>
      <c r="D108" s="289" t="s">
        <v>1999</v>
      </c>
      <c r="E108" s="289" t="s">
        <v>1824</v>
      </c>
      <c r="F108" s="289" t="s">
        <v>1825</v>
      </c>
      <c r="G108" s="289" t="s">
        <v>1994</v>
      </c>
      <c r="H108" s="289" t="s">
        <v>2000</v>
      </c>
      <c r="I108" s="289" t="s">
        <v>1996</v>
      </c>
      <c r="J108" s="12">
        <v>8.3689999999999998</v>
      </c>
      <c r="K108" s="12">
        <v>88.9</v>
      </c>
      <c r="L108" s="12">
        <v>11.13</v>
      </c>
      <c r="M108" s="286" t="s">
        <v>268</v>
      </c>
      <c r="N108" s="12">
        <v>2</v>
      </c>
      <c r="O108" s="292" t="s">
        <v>1735</v>
      </c>
      <c r="P108" s="13" t="s">
        <v>1763</v>
      </c>
      <c r="Q108" s="13" t="s">
        <v>1744</v>
      </c>
      <c r="R108" s="292" t="s">
        <v>252</v>
      </c>
      <c r="S108" s="300">
        <v>3</v>
      </c>
      <c r="T108" s="300">
        <v>4</v>
      </c>
      <c r="U108" s="300">
        <f>SUM(S108:T108)</f>
        <v>7</v>
      </c>
      <c r="V108" s="285" t="s">
        <v>7003</v>
      </c>
    </row>
    <row r="109" spans="1:22" x14ac:dyDescent="0.25">
      <c r="A109" s="437" t="s">
        <v>1743</v>
      </c>
      <c r="B109" s="438" t="s">
        <v>2004</v>
      </c>
      <c r="C109" s="436" t="s">
        <v>2005</v>
      </c>
      <c r="D109" s="289" t="s">
        <v>2006</v>
      </c>
      <c r="E109" s="436" t="s">
        <v>1765</v>
      </c>
      <c r="F109" s="436" t="s">
        <v>2007</v>
      </c>
      <c r="G109" s="436" t="s">
        <v>2008</v>
      </c>
      <c r="H109" s="436" t="s">
        <v>2009</v>
      </c>
      <c r="I109" s="436" t="s">
        <v>2010</v>
      </c>
      <c r="J109" s="12">
        <v>4.84</v>
      </c>
      <c r="K109" s="12">
        <v>114.3</v>
      </c>
      <c r="L109" s="12">
        <v>8.65</v>
      </c>
      <c r="M109" s="286" t="s">
        <v>268</v>
      </c>
      <c r="N109" s="12">
        <v>2</v>
      </c>
      <c r="O109" s="292" t="s">
        <v>1735</v>
      </c>
      <c r="P109" s="13" t="s">
        <v>1763</v>
      </c>
      <c r="Q109" s="13" t="s">
        <v>1744</v>
      </c>
      <c r="R109" s="292" t="s">
        <v>252</v>
      </c>
      <c r="S109" s="437">
        <v>24</v>
      </c>
      <c r="T109" s="437"/>
      <c r="U109" s="437">
        <f>SUM(S109:T117)</f>
        <v>24</v>
      </c>
      <c r="V109" s="438" t="s">
        <v>7003</v>
      </c>
    </row>
    <row r="110" spans="1:22" x14ac:dyDescent="0.25">
      <c r="A110" s="437"/>
      <c r="B110" s="438"/>
      <c r="C110" s="436"/>
      <c r="D110" s="289" t="s">
        <v>2011</v>
      </c>
      <c r="E110" s="436"/>
      <c r="F110" s="436"/>
      <c r="G110" s="436"/>
      <c r="H110" s="436"/>
      <c r="I110" s="436"/>
      <c r="J110" s="12">
        <v>22.11</v>
      </c>
      <c r="K110" s="12">
        <v>114.3</v>
      </c>
      <c r="L110" s="12">
        <v>8.56</v>
      </c>
      <c r="M110" s="286" t="s">
        <v>268</v>
      </c>
      <c r="N110" s="12">
        <v>2</v>
      </c>
      <c r="O110" s="292" t="s">
        <v>1735</v>
      </c>
      <c r="P110" s="13" t="s">
        <v>1763</v>
      </c>
      <c r="Q110" s="13" t="s">
        <v>1744</v>
      </c>
      <c r="R110" s="292" t="s">
        <v>252</v>
      </c>
      <c r="S110" s="437"/>
      <c r="T110" s="437"/>
      <c r="U110" s="437"/>
      <c r="V110" s="438"/>
    </row>
    <row r="111" spans="1:22" x14ac:dyDescent="0.25">
      <c r="A111" s="437"/>
      <c r="B111" s="438"/>
      <c r="C111" s="436"/>
      <c r="D111" s="289" t="s">
        <v>2012</v>
      </c>
      <c r="E111" s="436"/>
      <c r="F111" s="436"/>
      <c r="G111" s="436"/>
      <c r="H111" s="436"/>
      <c r="I111" s="436"/>
      <c r="J111" s="12">
        <v>5.9880000000000004</v>
      </c>
      <c r="K111" s="12">
        <v>88.9</v>
      </c>
      <c r="L111" s="12">
        <v>7.62</v>
      </c>
      <c r="M111" s="286" t="s">
        <v>268</v>
      </c>
      <c r="N111" s="12">
        <v>2</v>
      </c>
      <c r="O111" s="292" t="s">
        <v>1735</v>
      </c>
      <c r="P111" s="13" t="s">
        <v>1763</v>
      </c>
      <c r="Q111" s="13" t="s">
        <v>1744</v>
      </c>
      <c r="R111" s="292" t="s">
        <v>252</v>
      </c>
      <c r="S111" s="437"/>
      <c r="T111" s="437"/>
      <c r="U111" s="437"/>
      <c r="V111" s="438"/>
    </row>
    <row r="112" spans="1:22" x14ac:dyDescent="0.25">
      <c r="A112" s="437"/>
      <c r="B112" s="438"/>
      <c r="C112" s="436"/>
      <c r="D112" s="289" t="s">
        <v>2013</v>
      </c>
      <c r="E112" s="436"/>
      <c r="F112" s="436"/>
      <c r="G112" s="436"/>
      <c r="H112" s="436"/>
      <c r="I112" s="436"/>
      <c r="J112" s="12">
        <v>2.25</v>
      </c>
      <c r="K112" s="12">
        <v>88.9</v>
      </c>
      <c r="L112" s="12">
        <v>7.62</v>
      </c>
      <c r="M112" s="286" t="s">
        <v>268</v>
      </c>
      <c r="N112" s="12">
        <v>2</v>
      </c>
      <c r="O112" s="292" t="s">
        <v>1735</v>
      </c>
      <c r="P112" s="13" t="s">
        <v>1763</v>
      </c>
      <c r="Q112" s="13" t="s">
        <v>1744</v>
      </c>
      <c r="R112" s="292" t="s">
        <v>252</v>
      </c>
      <c r="S112" s="437"/>
      <c r="T112" s="437"/>
      <c r="U112" s="437"/>
      <c r="V112" s="438"/>
    </row>
    <row r="113" spans="1:22" x14ac:dyDescent="0.25">
      <c r="A113" s="437"/>
      <c r="B113" s="438"/>
      <c r="C113" s="436"/>
      <c r="D113" s="289" t="s">
        <v>2014</v>
      </c>
      <c r="E113" s="436"/>
      <c r="F113" s="436"/>
      <c r="G113" s="436"/>
      <c r="H113" s="436"/>
      <c r="I113" s="436"/>
      <c r="J113" s="12">
        <v>6.5039999999999996</v>
      </c>
      <c r="K113" s="12">
        <v>114.3</v>
      </c>
      <c r="L113" s="12">
        <v>8.56</v>
      </c>
      <c r="M113" s="286" t="s">
        <v>268</v>
      </c>
      <c r="N113" s="12">
        <v>2</v>
      </c>
      <c r="O113" s="292" t="s">
        <v>1735</v>
      </c>
      <c r="P113" s="13" t="s">
        <v>1763</v>
      </c>
      <c r="Q113" s="13" t="s">
        <v>1744</v>
      </c>
      <c r="R113" s="292" t="s">
        <v>252</v>
      </c>
      <c r="S113" s="437"/>
      <c r="T113" s="437"/>
      <c r="U113" s="437"/>
      <c r="V113" s="438"/>
    </row>
    <row r="114" spans="1:22" x14ac:dyDescent="0.25">
      <c r="A114" s="437"/>
      <c r="B114" s="438"/>
      <c r="C114" s="436"/>
      <c r="D114" s="289" t="s">
        <v>2015</v>
      </c>
      <c r="E114" s="436"/>
      <c r="F114" s="436"/>
      <c r="G114" s="436"/>
      <c r="H114" s="436"/>
      <c r="I114" s="436"/>
      <c r="J114" s="12">
        <v>19.420000000000002</v>
      </c>
      <c r="K114" s="12">
        <v>88.9</v>
      </c>
      <c r="L114" s="12">
        <v>7.62</v>
      </c>
      <c r="M114" s="286" t="s">
        <v>268</v>
      </c>
      <c r="N114" s="12">
        <v>2</v>
      </c>
      <c r="O114" s="292" t="s">
        <v>1735</v>
      </c>
      <c r="P114" s="13" t="s">
        <v>1763</v>
      </c>
      <c r="Q114" s="13" t="s">
        <v>1744</v>
      </c>
      <c r="R114" s="292" t="s">
        <v>252</v>
      </c>
      <c r="S114" s="437"/>
      <c r="T114" s="437"/>
      <c r="U114" s="437"/>
      <c r="V114" s="438"/>
    </row>
    <row r="115" spans="1:22" x14ac:dyDescent="0.25">
      <c r="A115" s="437"/>
      <c r="B115" s="438"/>
      <c r="C115" s="436"/>
      <c r="D115" s="289" t="s">
        <v>2016</v>
      </c>
      <c r="E115" s="436"/>
      <c r="F115" s="436"/>
      <c r="G115" s="436"/>
      <c r="H115" s="436"/>
      <c r="I115" s="436"/>
      <c r="J115" s="12">
        <v>2.27</v>
      </c>
      <c r="K115" s="12">
        <v>88.9</v>
      </c>
      <c r="L115" s="12">
        <v>7.62</v>
      </c>
      <c r="M115" s="286" t="s">
        <v>268</v>
      </c>
      <c r="N115" s="12">
        <v>2</v>
      </c>
      <c r="O115" s="292" t="s">
        <v>1735</v>
      </c>
      <c r="P115" s="13" t="s">
        <v>1763</v>
      </c>
      <c r="Q115" s="13" t="s">
        <v>1744</v>
      </c>
      <c r="R115" s="292" t="s">
        <v>252</v>
      </c>
      <c r="S115" s="437"/>
      <c r="T115" s="437"/>
      <c r="U115" s="437"/>
      <c r="V115" s="438"/>
    </row>
    <row r="116" spans="1:22" x14ac:dyDescent="0.25">
      <c r="A116" s="437"/>
      <c r="B116" s="438"/>
      <c r="C116" s="436"/>
      <c r="D116" s="289" t="s">
        <v>2017</v>
      </c>
      <c r="E116" s="436"/>
      <c r="F116" s="436"/>
      <c r="G116" s="436"/>
      <c r="H116" s="436"/>
      <c r="I116" s="436"/>
      <c r="J116" s="12">
        <v>5.3689999999999998</v>
      </c>
      <c r="K116" s="12">
        <v>114.3</v>
      </c>
      <c r="L116" s="12">
        <v>8.56</v>
      </c>
      <c r="M116" s="286" t="s">
        <v>268</v>
      </c>
      <c r="N116" s="12">
        <v>2</v>
      </c>
      <c r="O116" s="292" t="s">
        <v>1735</v>
      </c>
      <c r="P116" s="13" t="s">
        <v>1763</v>
      </c>
      <c r="Q116" s="13" t="s">
        <v>1744</v>
      </c>
      <c r="R116" s="292" t="s">
        <v>252</v>
      </c>
      <c r="S116" s="437"/>
      <c r="T116" s="437"/>
      <c r="U116" s="437"/>
      <c r="V116" s="438"/>
    </row>
    <row r="117" spans="1:22" x14ac:dyDescent="0.25">
      <c r="A117" s="437"/>
      <c r="B117" s="438"/>
      <c r="C117" s="436"/>
      <c r="D117" s="289" t="s">
        <v>2018</v>
      </c>
      <c r="E117" s="436"/>
      <c r="F117" s="436"/>
      <c r="G117" s="436"/>
      <c r="H117" s="436"/>
      <c r="I117" s="436"/>
      <c r="J117" s="12">
        <v>3.57</v>
      </c>
      <c r="K117" s="12">
        <v>114.3</v>
      </c>
      <c r="L117" s="12">
        <v>8.56</v>
      </c>
      <c r="M117" s="286" t="s">
        <v>268</v>
      </c>
      <c r="N117" s="12">
        <v>2</v>
      </c>
      <c r="O117" s="292" t="s">
        <v>1735</v>
      </c>
      <c r="P117" s="13" t="s">
        <v>1763</v>
      </c>
      <c r="Q117" s="13" t="s">
        <v>1744</v>
      </c>
      <c r="R117" s="292" t="s">
        <v>252</v>
      </c>
      <c r="S117" s="437"/>
      <c r="T117" s="437"/>
      <c r="U117" s="437"/>
      <c r="V117" s="438"/>
    </row>
    <row r="118" spans="1:22" ht="22.5" x14ac:dyDescent="0.25">
      <c r="A118" s="300" t="s">
        <v>6946</v>
      </c>
      <c r="B118" s="285" t="s">
        <v>2020</v>
      </c>
      <c r="C118" s="289" t="s">
        <v>2021</v>
      </c>
      <c r="D118" s="289" t="s">
        <v>2022</v>
      </c>
      <c r="E118" s="289" t="s">
        <v>1765</v>
      </c>
      <c r="F118" s="289" t="s">
        <v>1767</v>
      </c>
      <c r="G118" s="289" t="s">
        <v>1768</v>
      </c>
      <c r="H118" s="289" t="s">
        <v>1891</v>
      </c>
      <c r="I118" s="289" t="s">
        <v>2019</v>
      </c>
      <c r="J118" s="12">
        <v>0.92500000000000004</v>
      </c>
      <c r="K118" s="12">
        <v>60.3</v>
      </c>
      <c r="L118" s="12">
        <v>3.91</v>
      </c>
      <c r="M118" s="286" t="s">
        <v>268</v>
      </c>
      <c r="N118" s="12">
        <v>1.5</v>
      </c>
      <c r="O118" s="292" t="s">
        <v>1735</v>
      </c>
      <c r="P118" s="13" t="s">
        <v>1763</v>
      </c>
      <c r="Q118" s="13" t="s">
        <v>1744</v>
      </c>
      <c r="R118" s="292" t="s">
        <v>252</v>
      </c>
      <c r="S118" s="300">
        <v>2</v>
      </c>
      <c r="T118" s="300"/>
      <c r="U118" s="300">
        <f>SUM(S118:T118)</f>
        <v>2</v>
      </c>
      <c r="V118" s="285" t="s">
        <v>7003</v>
      </c>
    </row>
    <row r="119" spans="1:22" x14ac:dyDescent="0.25">
      <c r="A119" s="437" t="s">
        <v>1615</v>
      </c>
      <c r="B119" s="438" t="s">
        <v>2026</v>
      </c>
      <c r="C119" s="436" t="s">
        <v>2027</v>
      </c>
      <c r="D119" s="289" t="s">
        <v>2028</v>
      </c>
      <c r="E119" s="436" t="s">
        <v>1765</v>
      </c>
      <c r="F119" s="436" t="s">
        <v>1767</v>
      </c>
      <c r="G119" s="436" t="s">
        <v>2008</v>
      </c>
      <c r="H119" s="436" t="s">
        <v>2023</v>
      </c>
      <c r="I119" s="436" t="s">
        <v>1615</v>
      </c>
      <c r="J119" s="12">
        <v>1</v>
      </c>
      <c r="K119" s="12">
        <v>60.9</v>
      </c>
      <c r="L119" s="12">
        <v>5.54</v>
      </c>
      <c r="M119" s="286" t="s">
        <v>268</v>
      </c>
      <c r="N119" s="12">
        <v>1.5</v>
      </c>
      <c r="O119" s="292" t="s">
        <v>1735</v>
      </c>
      <c r="P119" s="13" t="s">
        <v>1758</v>
      </c>
      <c r="Q119" s="13" t="s">
        <v>1944</v>
      </c>
      <c r="R119" s="292" t="s">
        <v>252</v>
      </c>
      <c r="S119" s="437">
        <f>2+2</f>
        <v>4</v>
      </c>
      <c r="T119" s="437">
        <f>4+2</f>
        <v>6</v>
      </c>
      <c r="U119" s="437">
        <f>S119+T119</f>
        <v>10</v>
      </c>
      <c r="V119" s="438" t="s">
        <v>7003</v>
      </c>
    </row>
    <row r="120" spans="1:22" x14ac:dyDescent="0.25">
      <c r="A120" s="437"/>
      <c r="B120" s="438"/>
      <c r="C120" s="436"/>
      <c r="D120" s="289" t="s">
        <v>2029</v>
      </c>
      <c r="E120" s="436"/>
      <c r="F120" s="436"/>
      <c r="G120" s="436"/>
      <c r="H120" s="436"/>
      <c r="I120" s="436"/>
      <c r="J120" s="12">
        <v>0.72499999999999998</v>
      </c>
      <c r="K120" s="12">
        <v>88.9</v>
      </c>
      <c r="L120" s="12">
        <v>7.62</v>
      </c>
      <c r="M120" s="286" t="s">
        <v>268</v>
      </c>
      <c r="N120" s="12">
        <v>2</v>
      </c>
      <c r="O120" s="292" t="s">
        <v>1735</v>
      </c>
      <c r="P120" s="13" t="s">
        <v>1758</v>
      </c>
      <c r="Q120" s="13" t="s">
        <v>1944</v>
      </c>
      <c r="R120" s="292" t="s">
        <v>252</v>
      </c>
      <c r="S120" s="437"/>
      <c r="T120" s="437"/>
      <c r="U120" s="437"/>
      <c r="V120" s="438"/>
    </row>
    <row r="121" spans="1:22" x14ac:dyDescent="0.25">
      <c r="A121" s="437" t="s">
        <v>6947</v>
      </c>
      <c r="B121" s="438" t="s">
        <v>2031</v>
      </c>
      <c r="C121" s="436" t="s">
        <v>2032</v>
      </c>
      <c r="D121" s="289" t="s">
        <v>2033</v>
      </c>
      <c r="E121" s="436" t="s">
        <v>2034</v>
      </c>
      <c r="F121" s="436" t="s">
        <v>2035</v>
      </c>
      <c r="G121" s="436" t="s">
        <v>1935</v>
      </c>
      <c r="H121" s="436" t="s">
        <v>208</v>
      </c>
      <c r="I121" s="436" t="s">
        <v>1916</v>
      </c>
      <c r="J121" s="12">
        <v>7.8869999999999996</v>
      </c>
      <c r="K121" s="12">
        <v>60.3</v>
      </c>
      <c r="L121" s="12">
        <v>5.54</v>
      </c>
      <c r="M121" s="286" t="s">
        <v>268</v>
      </c>
      <c r="N121" s="12">
        <v>2</v>
      </c>
      <c r="O121" s="292" t="s">
        <v>353</v>
      </c>
      <c r="P121" s="13" t="s">
        <v>1763</v>
      </c>
      <c r="Q121" s="13" t="s">
        <v>1744</v>
      </c>
      <c r="R121" s="292" t="s">
        <v>252</v>
      </c>
      <c r="S121" s="437">
        <v>7</v>
      </c>
      <c r="T121" s="437">
        <v>7</v>
      </c>
      <c r="U121" s="437">
        <f>SUM(S121:T125)</f>
        <v>14</v>
      </c>
      <c r="V121" s="438" t="s">
        <v>7003</v>
      </c>
    </row>
    <row r="122" spans="1:22" x14ac:dyDescent="0.25">
      <c r="A122" s="437"/>
      <c r="B122" s="438"/>
      <c r="C122" s="436"/>
      <c r="D122" s="289" t="s">
        <v>2036</v>
      </c>
      <c r="E122" s="436"/>
      <c r="F122" s="436"/>
      <c r="G122" s="436"/>
      <c r="H122" s="436"/>
      <c r="I122" s="436"/>
      <c r="J122" s="12">
        <v>7.1580000000000004</v>
      </c>
      <c r="K122" s="12">
        <v>26.7</v>
      </c>
      <c r="L122" s="12">
        <v>5.56</v>
      </c>
      <c r="M122" s="286" t="s">
        <v>268</v>
      </c>
      <c r="N122" s="12">
        <v>1.5</v>
      </c>
      <c r="O122" s="292" t="s">
        <v>353</v>
      </c>
      <c r="P122" s="13" t="s">
        <v>1763</v>
      </c>
      <c r="Q122" s="13" t="s">
        <v>1744</v>
      </c>
      <c r="R122" s="292" t="s">
        <v>252</v>
      </c>
      <c r="S122" s="437"/>
      <c r="T122" s="437"/>
      <c r="U122" s="437"/>
      <c r="V122" s="438"/>
    </row>
    <row r="123" spans="1:22" x14ac:dyDescent="0.25">
      <c r="A123" s="437"/>
      <c r="B123" s="438"/>
      <c r="C123" s="436"/>
      <c r="D123" s="289" t="s">
        <v>2037</v>
      </c>
      <c r="E123" s="436"/>
      <c r="F123" s="436"/>
      <c r="G123" s="436"/>
      <c r="H123" s="436"/>
      <c r="I123" s="436"/>
      <c r="J123" s="12">
        <v>9.0939999999999994</v>
      </c>
      <c r="K123" s="12">
        <v>88.9</v>
      </c>
      <c r="L123" s="12">
        <v>7.62</v>
      </c>
      <c r="M123" s="286" t="s">
        <v>268</v>
      </c>
      <c r="N123" s="12">
        <v>2</v>
      </c>
      <c r="O123" s="292" t="s">
        <v>353</v>
      </c>
      <c r="P123" s="13" t="s">
        <v>1763</v>
      </c>
      <c r="Q123" s="13" t="s">
        <v>1744</v>
      </c>
      <c r="R123" s="292" t="s">
        <v>252</v>
      </c>
      <c r="S123" s="437"/>
      <c r="T123" s="437"/>
      <c r="U123" s="437"/>
      <c r="V123" s="438"/>
    </row>
    <row r="124" spans="1:22" x14ac:dyDescent="0.25">
      <c r="A124" s="437"/>
      <c r="B124" s="438"/>
      <c r="C124" s="436"/>
      <c r="D124" s="289" t="s">
        <v>2038</v>
      </c>
      <c r="E124" s="436"/>
      <c r="F124" s="436"/>
      <c r="G124" s="436"/>
      <c r="H124" s="436"/>
      <c r="I124" s="436"/>
      <c r="J124" s="12">
        <v>128.11000000000001</v>
      </c>
      <c r="K124" s="12">
        <v>88.9</v>
      </c>
      <c r="L124" s="12">
        <v>7.62</v>
      </c>
      <c r="M124" s="286" t="s">
        <v>268</v>
      </c>
      <c r="N124" s="12">
        <v>2</v>
      </c>
      <c r="O124" s="292" t="s">
        <v>353</v>
      </c>
      <c r="P124" s="13" t="s">
        <v>1763</v>
      </c>
      <c r="Q124" s="13" t="s">
        <v>1744</v>
      </c>
      <c r="R124" s="292" t="s">
        <v>252</v>
      </c>
      <c r="S124" s="437"/>
      <c r="T124" s="437"/>
      <c r="U124" s="437"/>
      <c r="V124" s="438"/>
    </row>
    <row r="125" spans="1:22" x14ac:dyDescent="0.25">
      <c r="A125" s="437"/>
      <c r="B125" s="438"/>
      <c r="C125" s="436"/>
      <c r="D125" s="289" t="s">
        <v>2039</v>
      </c>
      <c r="E125" s="436"/>
      <c r="F125" s="436"/>
      <c r="G125" s="436"/>
      <c r="H125" s="436"/>
      <c r="I125" s="436"/>
      <c r="J125" s="12">
        <v>34.932000000000002</v>
      </c>
      <c r="K125" s="12">
        <v>88.9</v>
      </c>
      <c r="L125" s="12">
        <v>7.62</v>
      </c>
      <c r="M125" s="286" t="s">
        <v>268</v>
      </c>
      <c r="N125" s="12">
        <v>2</v>
      </c>
      <c r="O125" s="292" t="s">
        <v>353</v>
      </c>
      <c r="P125" s="13" t="s">
        <v>1763</v>
      </c>
      <c r="Q125" s="13" t="s">
        <v>1744</v>
      </c>
      <c r="R125" s="292" t="s">
        <v>252</v>
      </c>
      <c r="S125" s="437"/>
      <c r="T125" s="437"/>
      <c r="U125" s="437"/>
      <c r="V125" s="438"/>
    </row>
    <row r="126" spans="1:22" x14ac:dyDescent="0.25">
      <c r="A126" s="437" t="s">
        <v>512</v>
      </c>
      <c r="B126" s="438" t="s">
        <v>2040</v>
      </c>
      <c r="C126" s="436" t="s">
        <v>2041</v>
      </c>
      <c r="D126" s="289" t="s">
        <v>2042</v>
      </c>
      <c r="E126" s="436" t="s">
        <v>2034</v>
      </c>
      <c r="F126" s="436" t="s">
        <v>2035</v>
      </c>
      <c r="G126" s="436" t="s">
        <v>1595</v>
      </c>
      <c r="H126" s="436" t="s">
        <v>2043</v>
      </c>
      <c r="I126" s="436" t="s">
        <v>1916</v>
      </c>
      <c r="J126" s="12">
        <v>0.94599999999999995</v>
      </c>
      <c r="K126" s="12">
        <v>88.9</v>
      </c>
      <c r="L126" s="12">
        <v>7.62</v>
      </c>
      <c r="M126" s="286" t="s">
        <v>268</v>
      </c>
      <c r="N126" s="12">
        <v>2</v>
      </c>
      <c r="O126" s="292" t="s">
        <v>353</v>
      </c>
      <c r="P126" s="13" t="s">
        <v>1763</v>
      </c>
      <c r="Q126" s="13" t="s">
        <v>1744</v>
      </c>
      <c r="R126" s="292" t="s">
        <v>252</v>
      </c>
      <c r="S126" s="437">
        <v>12</v>
      </c>
      <c r="T126" s="437">
        <v>5</v>
      </c>
      <c r="U126" s="437">
        <f>SUM(S126:T131)</f>
        <v>17</v>
      </c>
      <c r="V126" s="438" t="s">
        <v>7003</v>
      </c>
    </row>
    <row r="127" spans="1:22" x14ac:dyDescent="0.25">
      <c r="A127" s="437"/>
      <c r="B127" s="438"/>
      <c r="C127" s="436"/>
      <c r="D127" s="289" t="s">
        <v>2044</v>
      </c>
      <c r="E127" s="436"/>
      <c r="F127" s="436"/>
      <c r="G127" s="436"/>
      <c r="H127" s="436"/>
      <c r="I127" s="436"/>
      <c r="J127" s="12">
        <v>0.71899999999999997</v>
      </c>
      <c r="K127" s="12">
        <v>26.7</v>
      </c>
      <c r="L127" s="12">
        <v>3.91</v>
      </c>
      <c r="M127" s="286" t="s">
        <v>268</v>
      </c>
      <c r="N127" s="12">
        <v>1.5</v>
      </c>
      <c r="O127" s="292" t="s">
        <v>353</v>
      </c>
      <c r="P127" s="13" t="s">
        <v>1763</v>
      </c>
      <c r="Q127" s="13" t="s">
        <v>1744</v>
      </c>
      <c r="R127" s="292" t="s">
        <v>252</v>
      </c>
      <c r="S127" s="437"/>
      <c r="T127" s="437"/>
      <c r="U127" s="437"/>
      <c r="V127" s="438"/>
    </row>
    <row r="128" spans="1:22" x14ac:dyDescent="0.25">
      <c r="A128" s="437"/>
      <c r="B128" s="438"/>
      <c r="C128" s="436"/>
      <c r="D128" s="289" t="s">
        <v>2045</v>
      </c>
      <c r="E128" s="436"/>
      <c r="F128" s="436"/>
      <c r="G128" s="436"/>
      <c r="H128" s="436"/>
      <c r="I128" s="436"/>
      <c r="J128" s="12">
        <v>3.9319999999999999</v>
      </c>
      <c r="K128" s="12">
        <v>26.7</v>
      </c>
      <c r="L128" s="12">
        <v>5.56</v>
      </c>
      <c r="M128" s="286" t="s">
        <v>268</v>
      </c>
      <c r="N128" s="12">
        <v>1.5</v>
      </c>
      <c r="O128" s="292" t="s">
        <v>353</v>
      </c>
      <c r="P128" s="13" t="s">
        <v>1763</v>
      </c>
      <c r="Q128" s="13" t="s">
        <v>1744</v>
      </c>
      <c r="R128" s="292" t="s">
        <v>252</v>
      </c>
      <c r="S128" s="437"/>
      <c r="T128" s="437"/>
      <c r="U128" s="437"/>
      <c r="V128" s="438"/>
    </row>
    <row r="129" spans="1:22" x14ac:dyDescent="0.25">
      <c r="A129" s="437"/>
      <c r="B129" s="438"/>
      <c r="C129" s="436"/>
      <c r="D129" s="289" t="s">
        <v>2046</v>
      </c>
      <c r="E129" s="436"/>
      <c r="F129" s="436"/>
      <c r="G129" s="436"/>
      <c r="H129" s="436"/>
      <c r="I129" s="436"/>
      <c r="J129" s="12">
        <v>4.7949999999999999</v>
      </c>
      <c r="K129" s="12">
        <v>88.9</v>
      </c>
      <c r="L129" s="12">
        <v>7.62</v>
      </c>
      <c r="M129" s="286" t="s">
        <v>268</v>
      </c>
      <c r="N129" s="12">
        <v>2</v>
      </c>
      <c r="O129" s="292" t="s">
        <v>353</v>
      </c>
      <c r="P129" s="13" t="s">
        <v>1763</v>
      </c>
      <c r="Q129" s="13" t="s">
        <v>1744</v>
      </c>
      <c r="R129" s="292" t="s">
        <v>252</v>
      </c>
      <c r="S129" s="437"/>
      <c r="T129" s="437"/>
      <c r="U129" s="437"/>
      <c r="V129" s="438"/>
    </row>
    <row r="130" spans="1:22" x14ac:dyDescent="0.25">
      <c r="A130" s="437"/>
      <c r="B130" s="438"/>
      <c r="C130" s="436"/>
      <c r="D130" s="289" t="s">
        <v>2047</v>
      </c>
      <c r="E130" s="436"/>
      <c r="F130" s="436"/>
      <c r="G130" s="436"/>
      <c r="H130" s="436"/>
      <c r="I130" s="436"/>
      <c r="J130" s="12">
        <v>9.0090000000000003</v>
      </c>
      <c r="K130" s="12">
        <v>88.9</v>
      </c>
      <c r="L130" s="12">
        <v>7.62</v>
      </c>
      <c r="M130" s="286" t="s">
        <v>268</v>
      </c>
      <c r="N130" s="12">
        <v>2</v>
      </c>
      <c r="O130" s="292" t="s">
        <v>353</v>
      </c>
      <c r="P130" s="13" t="s">
        <v>1763</v>
      </c>
      <c r="Q130" s="13" t="s">
        <v>1744</v>
      </c>
      <c r="R130" s="292" t="s">
        <v>252</v>
      </c>
      <c r="S130" s="437"/>
      <c r="T130" s="437"/>
      <c r="U130" s="437"/>
      <c r="V130" s="438"/>
    </row>
    <row r="131" spans="1:22" x14ac:dyDescent="0.25">
      <c r="A131" s="437"/>
      <c r="B131" s="438"/>
      <c r="C131" s="436"/>
      <c r="D131" s="289" t="s">
        <v>2048</v>
      </c>
      <c r="E131" s="436"/>
      <c r="F131" s="436"/>
      <c r="G131" s="436"/>
      <c r="H131" s="436"/>
      <c r="I131" s="436"/>
      <c r="J131" s="12">
        <v>9.4450000000000003</v>
      </c>
      <c r="K131" s="12">
        <v>88.9</v>
      </c>
      <c r="L131" s="12">
        <v>7.62</v>
      </c>
      <c r="M131" s="286" t="s">
        <v>268</v>
      </c>
      <c r="N131" s="12">
        <v>2</v>
      </c>
      <c r="O131" s="292" t="s">
        <v>353</v>
      </c>
      <c r="P131" s="13" t="s">
        <v>1763</v>
      </c>
      <c r="Q131" s="13" t="s">
        <v>1744</v>
      </c>
      <c r="R131" s="292" t="s">
        <v>252</v>
      </c>
      <c r="S131" s="437"/>
      <c r="T131" s="437"/>
      <c r="U131" s="437"/>
      <c r="V131" s="438"/>
    </row>
    <row r="132" spans="1:22" ht="22.5" x14ac:dyDescent="0.25">
      <c r="A132" s="300" t="s">
        <v>2261</v>
      </c>
      <c r="B132" s="285" t="s">
        <v>2049</v>
      </c>
      <c r="C132" s="289" t="s">
        <v>2050</v>
      </c>
      <c r="D132" s="289" t="s">
        <v>2051</v>
      </c>
      <c r="E132" s="289" t="s">
        <v>2034</v>
      </c>
      <c r="F132" s="289" t="s">
        <v>1769</v>
      </c>
      <c r="G132" s="289" t="s">
        <v>267</v>
      </c>
      <c r="H132" s="289" t="s">
        <v>2052</v>
      </c>
      <c r="I132" s="289" t="s">
        <v>1916</v>
      </c>
      <c r="J132" s="12">
        <v>19.178999999999998</v>
      </c>
      <c r="K132" s="12">
        <v>88.9</v>
      </c>
      <c r="L132" s="12">
        <v>5.49</v>
      </c>
      <c r="M132" s="286" t="s">
        <v>268</v>
      </c>
      <c r="N132" s="12">
        <v>2</v>
      </c>
      <c r="O132" s="292" t="s">
        <v>353</v>
      </c>
      <c r="P132" s="13" t="s">
        <v>1763</v>
      </c>
      <c r="Q132" s="13" t="s">
        <v>1744</v>
      </c>
      <c r="R132" s="292" t="s">
        <v>252</v>
      </c>
      <c r="S132" s="300">
        <v>1</v>
      </c>
      <c r="T132" s="300"/>
      <c r="U132" s="300">
        <f>SUM(S132:T132)</f>
        <v>1</v>
      </c>
      <c r="V132" s="285" t="s">
        <v>7003</v>
      </c>
    </row>
    <row r="133" spans="1:22" x14ac:dyDescent="0.25">
      <c r="A133" s="437" t="s">
        <v>3042</v>
      </c>
      <c r="B133" s="438" t="s">
        <v>2053</v>
      </c>
      <c r="C133" s="436" t="s">
        <v>2054</v>
      </c>
      <c r="D133" s="289" t="s">
        <v>2055</v>
      </c>
      <c r="E133" s="436" t="s">
        <v>2056</v>
      </c>
      <c r="F133" s="436" t="s">
        <v>1825</v>
      </c>
      <c r="G133" s="436" t="s">
        <v>267</v>
      </c>
      <c r="H133" s="436" t="s">
        <v>2057</v>
      </c>
      <c r="I133" s="436" t="s">
        <v>1842</v>
      </c>
      <c r="J133" s="12">
        <v>35.484999999999999</v>
      </c>
      <c r="K133" s="12">
        <v>88.9</v>
      </c>
      <c r="L133" s="12">
        <v>7.62</v>
      </c>
      <c r="M133" s="286" t="s">
        <v>268</v>
      </c>
      <c r="N133" s="12">
        <v>2</v>
      </c>
      <c r="O133" s="292" t="s">
        <v>353</v>
      </c>
      <c r="P133" s="13" t="s">
        <v>1763</v>
      </c>
      <c r="Q133" s="13" t="s">
        <v>1744</v>
      </c>
      <c r="R133" s="292" t="s">
        <v>252</v>
      </c>
      <c r="S133" s="437">
        <v>22</v>
      </c>
      <c r="T133" s="437">
        <v>29</v>
      </c>
      <c r="U133" s="437">
        <f>SUM(S133:T138)</f>
        <v>51</v>
      </c>
      <c r="V133" s="438" t="s">
        <v>7003</v>
      </c>
    </row>
    <row r="134" spans="1:22" x14ac:dyDescent="0.25">
      <c r="A134" s="437"/>
      <c r="B134" s="438"/>
      <c r="C134" s="436"/>
      <c r="D134" s="289" t="s">
        <v>2058</v>
      </c>
      <c r="E134" s="436"/>
      <c r="F134" s="436"/>
      <c r="G134" s="436"/>
      <c r="H134" s="436"/>
      <c r="I134" s="436"/>
      <c r="J134" s="12">
        <v>137.93</v>
      </c>
      <c r="K134" s="12">
        <v>88.9</v>
      </c>
      <c r="L134" s="12">
        <v>7.62</v>
      </c>
      <c r="M134" s="286" t="s">
        <v>268</v>
      </c>
      <c r="N134" s="12">
        <v>2</v>
      </c>
      <c r="O134" s="292" t="s">
        <v>353</v>
      </c>
      <c r="P134" s="13" t="s">
        <v>1763</v>
      </c>
      <c r="Q134" s="13" t="s">
        <v>1744</v>
      </c>
      <c r="R134" s="292" t="s">
        <v>252</v>
      </c>
      <c r="S134" s="437"/>
      <c r="T134" s="437"/>
      <c r="U134" s="437"/>
      <c r="V134" s="438"/>
    </row>
    <row r="135" spans="1:22" x14ac:dyDescent="0.25">
      <c r="A135" s="437"/>
      <c r="B135" s="438"/>
      <c r="C135" s="436"/>
      <c r="D135" s="289" t="s">
        <v>2059</v>
      </c>
      <c r="E135" s="436"/>
      <c r="F135" s="436"/>
      <c r="G135" s="436"/>
      <c r="H135" s="436"/>
      <c r="I135" s="436"/>
      <c r="J135" s="12">
        <v>5.8550000000000004</v>
      </c>
      <c r="K135" s="12">
        <v>33.4</v>
      </c>
      <c r="L135" s="12">
        <v>4.55</v>
      </c>
      <c r="M135" s="286" t="s">
        <v>268</v>
      </c>
      <c r="N135" s="12">
        <v>1.5</v>
      </c>
      <c r="O135" s="292" t="s">
        <v>353</v>
      </c>
      <c r="P135" s="13" t="s">
        <v>1763</v>
      </c>
      <c r="Q135" s="13" t="s">
        <v>1744</v>
      </c>
      <c r="R135" s="292" t="s">
        <v>252</v>
      </c>
      <c r="S135" s="437"/>
      <c r="T135" s="437"/>
      <c r="U135" s="437"/>
      <c r="V135" s="438"/>
    </row>
    <row r="136" spans="1:22" x14ac:dyDescent="0.25">
      <c r="A136" s="437"/>
      <c r="B136" s="438"/>
      <c r="C136" s="436"/>
      <c r="D136" s="289" t="s">
        <v>2060</v>
      </c>
      <c r="E136" s="436"/>
      <c r="F136" s="436"/>
      <c r="G136" s="436"/>
      <c r="H136" s="436"/>
      <c r="I136" s="436"/>
      <c r="J136" s="12">
        <v>15.298</v>
      </c>
      <c r="K136" s="12">
        <v>60.3</v>
      </c>
      <c r="L136" s="12">
        <v>5.54</v>
      </c>
      <c r="M136" s="286" t="s">
        <v>268</v>
      </c>
      <c r="N136" s="12">
        <v>2</v>
      </c>
      <c r="O136" s="292" t="s">
        <v>353</v>
      </c>
      <c r="P136" s="13" t="s">
        <v>1763</v>
      </c>
      <c r="Q136" s="13" t="s">
        <v>1744</v>
      </c>
      <c r="R136" s="292" t="s">
        <v>252</v>
      </c>
      <c r="S136" s="437"/>
      <c r="T136" s="437"/>
      <c r="U136" s="437"/>
      <c r="V136" s="438"/>
    </row>
    <row r="137" spans="1:22" x14ac:dyDescent="0.25">
      <c r="A137" s="437"/>
      <c r="B137" s="438"/>
      <c r="C137" s="436"/>
      <c r="D137" s="289" t="s">
        <v>2061</v>
      </c>
      <c r="E137" s="436"/>
      <c r="F137" s="436"/>
      <c r="G137" s="436"/>
      <c r="H137" s="436"/>
      <c r="I137" s="436"/>
      <c r="J137" s="12">
        <v>45.073</v>
      </c>
      <c r="K137" s="12">
        <v>60.3</v>
      </c>
      <c r="L137" s="12">
        <v>5.54</v>
      </c>
      <c r="M137" s="286" t="s">
        <v>268</v>
      </c>
      <c r="N137" s="12">
        <v>2</v>
      </c>
      <c r="O137" s="292" t="s">
        <v>353</v>
      </c>
      <c r="P137" s="13" t="s">
        <v>1763</v>
      </c>
      <c r="Q137" s="13" t="s">
        <v>1744</v>
      </c>
      <c r="R137" s="292" t="s">
        <v>252</v>
      </c>
      <c r="S137" s="437"/>
      <c r="T137" s="437"/>
      <c r="U137" s="437"/>
      <c r="V137" s="438"/>
    </row>
    <row r="138" spans="1:22" x14ac:dyDescent="0.25">
      <c r="A138" s="437"/>
      <c r="B138" s="438"/>
      <c r="C138" s="436"/>
      <c r="D138" s="289" t="s">
        <v>2062</v>
      </c>
      <c r="E138" s="436"/>
      <c r="F138" s="436"/>
      <c r="G138" s="436"/>
      <c r="H138" s="436"/>
      <c r="I138" s="436"/>
      <c r="J138" s="12">
        <v>7.75</v>
      </c>
      <c r="K138" s="12">
        <v>26.7</v>
      </c>
      <c r="L138" s="12">
        <v>3.91</v>
      </c>
      <c r="M138" s="286" t="s">
        <v>268</v>
      </c>
      <c r="N138" s="12">
        <v>1.5</v>
      </c>
      <c r="O138" s="292" t="s">
        <v>353</v>
      </c>
      <c r="P138" s="13" t="s">
        <v>1763</v>
      </c>
      <c r="Q138" s="13" t="s">
        <v>1744</v>
      </c>
      <c r="R138" s="292" t="s">
        <v>252</v>
      </c>
      <c r="S138" s="437"/>
      <c r="T138" s="437"/>
      <c r="U138" s="437"/>
      <c r="V138" s="438"/>
    </row>
    <row r="139" spans="1:22" x14ac:dyDescent="0.25">
      <c r="A139" s="437" t="s">
        <v>2019</v>
      </c>
      <c r="B139" s="438" t="s">
        <v>2063</v>
      </c>
      <c r="C139" s="436" t="s">
        <v>2064</v>
      </c>
      <c r="D139" s="289" t="s">
        <v>2065</v>
      </c>
      <c r="E139" s="436" t="s">
        <v>2066</v>
      </c>
      <c r="F139" s="436" t="s">
        <v>1766</v>
      </c>
      <c r="G139" s="436" t="s">
        <v>358</v>
      </c>
      <c r="H139" s="436" t="s">
        <v>2067</v>
      </c>
      <c r="I139" s="436" t="s">
        <v>1842</v>
      </c>
      <c r="J139" s="12">
        <v>29.574999999999999</v>
      </c>
      <c r="K139" s="12">
        <v>114.3</v>
      </c>
      <c r="L139" s="12">
        <v>6.02</v>
      </c>
      <c r="M139" s="286" t="s">
        <v>268</v>
      </c>
      <c r="N139" s="12">
        <v>2.5</v>
      </c>
      <c r="O139" s="292" t="s">
        <v>353</v>
      </c>
      <c r="P139" s="13" t="s">
        <v>1763</v>
      </c>
      <c r="Q139" s="13" t="s">
        <v>1744</v>
      </c>
      <c r="R139" s="292" t="s">
        <v>252</v>
      </c>
      <c r="S139" s="437">
        <v>35</v>
      </c>
      <c r="T139" s="437">
        <v>6</v>
      </c>
      <c r="U139" s="437">
        <f>SUM(S139:T143)</f>
        <v>41</v>
      </c>
      <c r="V139" s="438" t="s">
        <v>7003</v>
      </c>
    </row>
    <row r="140" spans="1:22" x14ac:dyDescent="0.25">
      <c r="A140" s="437"/>
      <c r="B140" s="438"/>
      <c r="C140" s="436"/>
      <c r="D140" s="289" t="s">
        <v>2068</v>
      </c>
      <c r="E140" s="436"/>
      <c r="F140" s="436"/>
      <c r="G140" s="436"/>
      <c r="H140" s="436"/>
      <c r="I140" s="436"/>
      <c r="J140" s="12">
        <v>55.295999999999999</v>
      </c>
      <c r="K140" s="12">
        <v>114.3</v>
      </c>
      <c r="L140" s="12">
        <v>6.02</v>
      </c>
      <c r="M140" s="286" t="s">
        <v>268</v>
      </c>
      <c r="N140" s="12">
        <v>2.5</v>
      </c>
      <c r="O140" s="292" t="s">
        <v>353</v>
      </c>
      <c r="P140" s="13" t="s">
        <v>1763</v>
      </c>
      <c r="Q140" s="13" t="s">
        <v>1744</v>
      </c>
      <c r="R140" s="292" t="s">
        <v>252</v>
      </c>
      <c r="S140" s="437"/>
      <c r="T140" s="437"/>
      <c r="U140" s="437"/>
      <c r="V140" s="438"/>
    </row>
    <row r="141" spans="1:22" x14ac:dyDescent="0.25">
      <c r="A141" s="437"/>
      <c r="B141" s="438"/>
      <c r="C141" s="436"/>
      <c r="D141" s="289" t="s">
        <v>2069</v>
      </c>
      <c r="E141" s="436"/>
      <c r="F141" s="436"/>
      <c r="G141" s="436"/>
      <c r="H141" s="436"/>
      <c r="I141" s="436"/>
      <c r="J141" s="12">
        <v>8.8870000000000005</v>
      </c>
      <c r="K141" s="12">
        <v>88.9</v>
      </c>
      <c r="L141" s="12">
        <v>5.49</v>
      </c>
      <c r="M141" s="286" t="s">
        <v>268</v>
      </c>
      <c r="N141" s="12">
        <v>2</v>
      </c>
      <c r="O141" s="292" t="s">
        <v>353</v>
      </c>
      <c r="P141" s="13" t="s">
        <v>1763</v>
      </c>
      <c r="Q141" s="13" t="s">
        <v>1744</v>
      </c>
      <c r="R141" s="292" t="s">
        <v>252</v>
      </c>
      <c r="S141" s="437"/>
      <c r="T141" s="437"/>
      <c r="U141" s="437"/>
      <c r="V141" s="438"/>
    </row>
    <row r="142" spans="1:22" x14ac:dyDescent="0.25">
      <c r="A142" s="437"/>
      <c r="B142" s="438"/>
      <c r="C142" s="436"/>
      <c r="D142" s="289" t="s">
        <v>2070</v>
      </c>
      <c r="E142" s="436"/>
      <c r="F142" s="436"/>
      <c r="G142" s="436"/>
      <c r="H142" s="436"/>
      <c r="I142" s="436"/>
      <c r="J142" s="12">
        <v>5.61</v>
      </c>
      <c r="K142" s="12">
        <v>88.9</v>
      </c>
      <c r="L142" s="12">
        <v>5.49</v>
      </c>
      <c r="M142" s="286" t="s">
        <v>268</v>
      </c>
      <c r="N142" s="12">
        <v>2</v>
      </c>
      <c r="O142" s="292" t="s">
        <v>353</v>
      </c>
      <c r="P142" s="13" t="s">
        <v>1763</v>
      </c>
      <c r="Q142" s="13" t="s">
        <v>1744</v>
      </c>
      <c r="R142" s="292" t="s">
        <v>252</v>
      </c>
      <c r="S142" s="437"/>
      <c r="T142" s="437"/>
      <c r="U142" s="437"/>
      <c r="V142" s="438"/>
    </row>
    <row r="143" spans="1:22" x14ac:dyDescent="0.25">
      <c r="A143" s="437"/>
      <c r="B143" s="438"/>
      <c r="C143" s="436"/>
      <c r="D143" s="289" t="s">
        <v>2071</v>
      </c>
      <c r="E143" s="436"/>
      <c r="F143" s="436"/>
      <c r="G143" s="436"/>
      <c r="H143" s="436"/>
      <c r="I143" s="436"/>
      <c r="J143" s="12">
        <v>8.19</v>
      </c>
      <c r="K143" s="12">
        <v>26.7</v>
      </c>
      <c r="L143" s="12">
        <v>3.91</v>
      </c>
      <c r="M143" s="286" t="s">
        <v>268</v>
      </c>
      <c r="N143" s="12">
        <v>1.5</v>
      </c>
      <c r="O143" s="292" t="s">
        <v>353</v>
      </c>
      <c r="P143" s="13" t="s">
        <v>1763</v>
      </c>
      <c r="Q143" s="13" t="s">
        <v>1744</v>
      </c>
      <c r="R143" s="292" t="s">
        <v>252</v>
      </c>
      <c r="S143" s="437"/>
      <c r="T143" s="437"/>
      <c r="U143" s="437"/>
      <c r="V143" s="438"/>
    </row>
    <row r="144" spans="1:22" ht="22.5" x14ac:dyDescent="0.25">
      <c r="A144" s="300" t="s">
        <v>6251</v>
      </c>
      <c r="B144" s="285" t="s">
        <v>2072</v>
      </c>
      <c r="C144" s="289" t="s">
        <v>2073</v>
      </c>
      <c r="D144" s="289" t="s">
        <v>2074</v>
      </c>
      <c r="E144" s="289" t="s">
        <v>2075</v>
      </c>
      <c r="F144" s="289" t="s">
        <v>1825</v>
      </c>
      <c r="G144" s="289" t="s">
        <v>350</v>
      </c>
      <c r="H144" s="289" t="s">
        <v>2076</v>
      </c>
      <c r="I144" s="289" t="s">
        <v>1842</v>
      </c>
      <c r="J144" s="12">
        <v>5.09</v>
      </c>
      <c r="K144" s="12">
        <v>114.3</v>
      </c>
      <c r="L144" s="12">
        <v>6.02</v>
      </c>
      <c r="M144" s="286" t="s">
        <v>268</v>
      </c>
      <c r="N144" s="12">
        <v>2.5</v>
      </c>
      <c r="O144" s="292" t="s">
        <v>353</v>
      </c>
      <c r="P144" s="13" t="s">
        <v>1763</v>
      </c>
      <c r="Q144" s="13" t="s">
        <v>1744</v>
      </c>
      <c r="R144" s="292" t="s">
        <v>252</v>
      </c>
      <c r="S144" s="300">
        <v>6</v>
      </c>
      <c r="T144" s="300">
        <v>1</v>
      </c>
      <c r="U144" s="300">
        <f>SUM(S144:T144)</f>
        <v>7</v>
      </c>
      <c r="V144" s="285" t="s">
        <v>7003</v>
      </c>
    </row>
    <row r="145" spans="1:22" x14ac:dyDescent="0.25">
      <c r="A145" s="437" t="s">
        <v>6662</v>
      </c>
      <c r="B145" s="438" t="s">
        <v>2077</v>
      </c>
      <c r="C145" s="436" t="s">
        <v>2078</v>
      </c>
      <c r="D145" s="289" t="s">
        <v>2079</v>
      </c>
      <c r="E145" s="436" t="s">
        <v>2034</v>
      </c>
      <c r="F145" s="436" t="s">
        <v>2035</v>
      </c>
      <c r="G145" s="436" t="s">
        <v>1935</v>
      </c>
      <c r="H145" s="436" t="s">
        <v>238</v>
      </c>
      <c r="I145" s="436" t="s">
        <v>1916</v>
      </c>
      <c r="J145" s="12">
        <v>18.977</v>
      </c>
      <c r="K145" s="12">
        <v>88.9</v>
      </c>
      <c r="L145" s="12">
        <v>7.62</v>
      </c>
      <c r="M145" s="286" t="s">
        <v>268</v>
      </c>
      <c r="N145" s="12">
        <v>2</v>
      </c>
      <c r="O145" s="292" t="s">
        <v>353</v>
      </c>
      <c r="P145" s="13" t="s">
        <v>1763</v>
      </c>
      <c r="Q145" s="13" t="s">
        <v>1744</v>
      </c>
      <c r="R145" s="292" t="s">
        <v>252</v>
      </c>
      <c r="S145" s="437">
        <v>10</v>
      </c>
      <c r="T145" s="437">
        <v>2</v>
      </c>
      <c r="U145" s="437">
        <f>SUM(S145:T146)</f>
        <v>12</v>
      </c>
      <c r="V145" s="438" t="s">
        <v>7003</v>
      </c>
    </row>
    <row r="146" spans="1:22" x14ac:dyDescent="0.25">
      <c r="A146" s="437"/>
      <c r="B146" s="438"/>
      <c r="C146" s="436"/>
      <c r="D146" s="289" t="s">
        <v>2080</v>
      </c>
      <c r="E146" s="436"/>
      <c r="F146" s="436"/>
      <c r="G146" s="436"/>
      <c r="H146" s="436"/>
      <c r="I146" s="436"/>
      <c r="J146" s="12">
        <v>12.836</v>
      </c>
      <c r="K146" s="12">
        <v>88.9</v>
      </c>
      <c r="L146" s="12">
        <v>7.62</v>
      </c>
      <c r="M146" s="286" t="s">
        <v>268</v>
      </c>
      <c r="N146" s="12">
        <v>2</v>
      </c>
      <c r="O146" s="292" t="s">
        <v>353</v>
      </c>
      <c r="P146" s="13" t="s">
        <v>1763</v>
      </c>
      <c r="Q146" s="13" t="s">
        <v>1744</v>
      </c>
      <c r="R146" s="292" t="s">
        <v>252</v>
      </c>
      <c r="S146" s="437"/>
      <c r="T146" s="437"/>
      <c r="U146" s="437"/>
      <c r="V146" s="438"/>
    </row>
    <row r="147" spans="1:22" ht="22.5" x14ac:dyDescent="0.25">
      <c r="A147" s="300" t="s">
        <v>1916</v>
      </c>
      <c r="B147" s="285" t="s">
        <v>2083</v>
      </c>
      <c r="C147" s="289" t="s">
        <v>2084</v>
      </c>
      <c r="D147" s="289" t="s">
        <v>2085</v>
      </c>
      <c r="E147" s="289" t="s">
        <v>1733</v>
      </c>
      <c r="F147" s="289" t="s">
        <v>1766</v>
      </c>
      <c r="G147" s="289" t="s">
        <v>347</v>
      </c>
      <c r="H147" s="289" t="s">
        <v>1742</v>
      </c>
      <c r="I147" s="289" t="s">
        <v>1743</v>
      </c>
      <c r="J147" s="12">
        <v>17.98</v>
      </c>
      <c r="K147" s="12">
        <v>108</v>
      </c>
      <c r="L147" s="12">
        <v>4</v>
      </c>
      <c r="M147" s="286" t="s">
        <v>268</v>
      </c>
      <c r="N147" s="12">
        <v>2</v>
      </c>
      <c r="O147" s="292" t="s">
        <v>1735</v>
      </c>
      <c r="P147" s="13" t="s">
        <v>1763</v>
      </c>
      <c r="Q147" s="13" t="s">
        <v>1744</v>
      </c>
      <c r="R147" s="292" t="s">
        <v>252</v>
      </c>
      <c r="S147" s="300">
        <v>1</v>
      </c>
      <c r="T147" s="300"/>
      <c r="U147" s="300">
        <f>SUM(S147:T147)</f>
        <v>1</v>
      </c>
      <c r="V147" s="285" t="s">
        <v>7003</v>
      </c>
    </row>
    <row r="148" spans="1:22" ht="22.5" x14ac:dyDescent="0.25">
      <c r="A148" s="300" t="s">
        <v>1771</v>
      </c>
      <c r="B148" s="285" t="s">
        <v>2086</v>
      </c>
      <c r="C148" s="289" t="s">
        <v>2087</v>
      </c>
      <c r="D148" s="289" t="s">
        <v>2088</v>
      </c>
      <c r="E148" s="289" t="s">
        <v>413</v>
      </c>
      <c r="F148" s="289" t="s">
        <v>1825</v>
      </c>
      <c r="G148" s="289" t="s">
        <v>349</v>
      </c>
      <c r="H148" s="289" t="s">
        <v>1923</v>
      </c>
      <c r="I148" s="289" t="s">
        <v>512</v>
      </c>
      <c r="J148" s="12"/>
      <c r="K148" s="12"/>
      <c r="L148" s="12"/>
      <c r="M148" s="286" t="s">
        <v>268</v>
      </c>
      <c r="N148" s="12"/>
      <c r="O148" s="292" t="s">
        <v>353</v>
      </c>
      <c r="P148" s="13" t="s">
        <v>1763</v>
      </c>
      <c r="Q148" s="13" t="s">
        <v>1744</v>
      </c>
      <c r="R148" s="292" t="s">
        <v>252</v>
      </c>
      <c r="S148" s="300">
        <v>1</v>
      </c>
      <c r="T148" s="300"/>
      <c r="U148" s="300">
        <f>SUM(S148:T148)</f>
        <v>1</v>
      </c>
      <c r="V148" s="285" t="s">
        <v>7003</v>
      </c>
    </row>
    <row r="149" spans="1:22" x14ac:dyDescent="0.25">
      <c r="A149" s="437" t="s">
        <v>6948</v>
      </c>
      <c r="B149" s="438" t="s">
        <v>2089</v>
      </c>
      <c r="C149" s="436" t="s">
        <v>2091</v>
      </c>
      <c r="D149" s="289" t="s">
        <v>2092</v>
      </c>
      <c r="E149" s="436" t="s">
        <v>1973</v>
      </c>
      <c r="F149" s="436" t="s">
        <v>1734</v>
      </c>
      <c r="G149" s="436" t="s">
        <v>1974</v>
      </c>
      <c r="H149" s="436" t="s">
        <v>1975</v>
      </c>
      <c r="I149" s="436" t="s">
        <v>1976</v>
      </c>
      <c r="J149" s="12">
        <v>7.7569999999999997</v>
      </c>
      <c r="K149" s="12">
        <v>159</v>
      </c>
      <c r="L149" s="12">
        <v>4.5</v>
      </c>
      <c r="M149" s="286" t="s">
        <v>268</v>
      </c>
      <c r="N149" s="12">
        <v>2</v>
      </c>
      <c r="O149" s="292" t="s">
        <v>1735</v>
      </c>
      <c r="P149" s="13" t="s">
        <v>1763</v>
      </c>
      <c r="Q149" s="13" t="s">
        <v>1744</v>
      </c>
      <c r="R149" s="292" t="s">
        <v>252</v>
      </c>
      <c r="S149" s="437">
        <v>2</v>
      </c>
      <c r="T149" s="437">
        <v>1</v>
      </c>
      <c r="U149" s="437">
        <f>SUM(S149:T150)</f>
        <v>3</v>
      </c>
      <c r="V149" s="438" t="s">
        <v>7003</v>
      </c>
    </row>
    <row r="150" spans="1:22" x14ac:dyDescent="0.25">
      <c r="A150" s="437"/>
      <c r="B150" s="438"/>
      <c r="C150" s="436"/>
      <c r="D150" s="289" t="s">
        <v>2093</v>
      </c>
      <c r="E150" s="436"/>
      <c r="F150" s="436"/>
      <c r="G150" s="436"/>
      <c r="H150" s="436"/>
      <c r="I150" s="436"/>
      <c r="J150" s="12">
        <v>10.503</v>
      </c>
      <c r="K150" s="12">
        <v>159</v>
      </c>
      <c r="L150" s="12">
        <v>4.5</v>
      </c>
      <c r="M150" s="286" t="s">
        <v>268</v>
      </c>
      <c r="N150" s="12">
        <v>2</v>
      </c>
      <c r="O150" s="292" t="s">
        <v>1735</v>
      </c>
      <c r="P150" s="13" t="s">
        <v>1763</v>
      </c>
      <c r="Q150" s="13" t="s">
        <v>1744</v>
      </c>
      <c r="R150" s="292" t="s">
        <v>252</v>
      </c>
      <c r="S150" s="437"/>
      <c r="T150" s="437"/>
      <c r="U150" s="437"/>
      <c r="V150" s="438"/>
    </row>
    <row r="151" spans="1:22" x14ac:dyDescent="0.25">
      <c r="A151" s="437" t="s">
        <v>6949</v>
      </c>
      <c r="B151" s="438" t="s">
        <v>2096</v>
      </c>
      <c r="C151" s="438" t="s">
        <v>2098</v>
      </c>
      <c r="D151" s="285" t="s">
        <v>2099</v>
      </c>
      <c r="E151" s="438" t="s">
        <v>1824</v>
      </c>
      <c r="F151" s="438" t="s">
        <v>1825</v>
      </c>
      <c r="G151" s="438" t="s">
        <v>1847</v>
      </c>
      <c r="H151" s="438" t="s">
        <v>1835</v>
      </c>
      <c r="I151" s="438" t="s">
        <v>1842</v>
      </c>
      <c r="J151" s="290">
        <v>2.1219999999999999</v>
      </c>
      <c r="K151" s="290">
        <v>60.3</v>
      </c>
      <c r="L151" s="290">
        <v>8.74</v>
      </c>
      <c r="M151" s="283" t="s">
        <v>268</v>
      </c>
      <c r="N151" s="290">
        <v>2</v>
      </c>
      <c r="O151" s="291" t="s">
        <v>353</v>
      </c>
      <c r="P151" s="291" t="s">
        <v>1763</v>
      </c>
      <c r="Q151" s="291" t="s">
        <v>1744</v>
      </c>
      <c r="R151" s="291" t="s">
        <v>252</v>
      </c>
      <c r="S151" s="437"/>
      <c r="T151" s="437">
        <v>12</v>
      </c>
      <c r="U151" s="437">
        <f>SUM(S151:T160)</f>
        <v>12</v>
      </c>
      <c r="V151" s="438" t="s">
        <v>7003</v>
      </c>
    </row>
    <row r="152" spans="1:22" x14ac:dyDescent="0.25">
      <c r="A152" s="437"/>
      <c r="B152" s="438"/>
      <c r="C152" s="438"/>
      <c r="D152" s="285" t="s">
        <v>2100</v>
      </c>
      <c r="E152" s="438"/>
      <c r="F152" s="438"/>
      <c r="G152" s="438"/>
      <c r="H152" s="438"/>
      <c r="I152" s="438"/>
      <c r="J152" s="290">
        <v>2.0459999999999998</v>
      </c>
      <c r="K152" s="290">
        <v>60.3</v>
      </c>
      <c r="L152" s="290">
        <v>8.74</v>
      </c>
      <c r="M152" s="283" t="s">
        <v>268</v>
      </c>
      <c r="N152" s="290">
        <v>2</v>
      </c>
      <c r="O152" s="291" t="s">
        <v>353</v>
      </c>
      <c r="P152" s="291" t="s">
        <v>1763</v>
      </c>
      <c r="Q152" s="291" t="s">
        <v>1744</v>
      </c>
      <c r="R152" s="291" t="s">
        <v>252</v>
      </c>
      <c r="S152" s="437"/>
      <c r="T152" s="437"/>
      <c r="U152" s="437"/>
      <c r="V152" s="438"/>
    </row>
    <row r="153" spans="1:22" x14ac:dyDescent="0.25">
      <c r="A153" s="437"/>
      <c r="B153" s="438"/>
      <c r="C153" s="438"/>
      <c r="D153" s="285" t="s">
        <v>2101</v>
      </c>
      <c r="E153" s="438"/>
      <c r="F153" s="438"/>
      <c r="G153" s="438"/>
      <c r="H153" s="438"/>
      <c r="I153" s="438"/>
      <c r="J153" s="290">
        <v>2.0270000000000001</v>
      </c>
      <c r="K153" s="290">
        <v>60.3</v>
      </c>
      <c r="L153" s="290">
        <v>8.74</v>
      </c>
      <c r="M153" s="283" t="s">
        <v>268</v>
      </c>
      <c r="N153" s="290">
        <v>2</v>
      </c>
      <c r="O153" s="291" t="s">
        <v>353</v>
      </c>
      <c r="P153" s="291" t="s">
        <v>1763</v>
      </c>
      <c r="Q153" s="291" t="s">
        <v>1744</v>
      </c>
      <c r="R153" s="291" t="s">
        <v>252</v>
      </c>
      <c r="S153" s="437"/>
      <c r="T153" s="437"/>
      <c r="U153" s="437"/>
      <c r="V153" s="438"/>
    </row>
    <row r="154" spans="1:22" x14ac:dyDescent="0.25">
      <c r="A154" s="437"/>
      <c r="B154" s="438"/>
      <c r="C154" s="438"/>
      <c r="D154" s="285" t="s">
        <v>2102</v>
      </c>
      <c r="E154" s="438"/>
      <c r="F154" s="438"/>
      <c r="G154" s="438"/>
      <c r="H154" s="438"/>
      <c r="I154" s="438"/>
      <c r="J154" s="290">
        <v>2.5609999999999999</v>
      </c>
      <c r="K154" s="290">
        <v>26.7</v>
      </c>
      <c r="L154" s="290">
        <v>5.56</v>
      </c>
      <c r="M154" s="283" t="s">
        <v>268</v>
      </c>
      <c r="N154" s="290">
        <v>1.5</v>
      </c>
      <c r="O154" s="291" t="s">
        <v>353</v>
      </c>
      <c r="P154" s="291" t="s">
        <v>1763</v>
      </c>
      <c r="Q154" s="291" t="s">
        <v>1744</v>
      </c>
      <c r="R154" s="291" t="s">
        <v>252</v>
      </c>
      <c r="S154" s="437"/>
      <c r="T154" s="437"/>
      <c r="U154" s="437"/>
      <c r="V154" s="438"/>
    </row>
    <row r="155" spans="1:22" x14ac:dyDescent="0.25">
      <c r="A155" s="437"/>
      <c r="B155" s="438"/>
      <c r="C155" s="438"/>
      <c r="D155" s="285" t="s">
        <v>2103</v>
      </c>
      <c r="E155" s="438"/>
      <c r="F155" s="438"/>
      <c r="G155" s="438"/>
      <c r="H155" s="438"/>
      <c r="I155" s="438"/>
      <c r="J155" s="290">
        <v>1.81</v>
      </c>
      <c r="K155" s="290">
        <v>26.7</v>
      </c>
      <c r="L155" s="290">
        <v>5.56</v>
      </c>
      <c r="M155" s="283" t="s">
        <v>268</v>
      </c>
      <c r="N155" s="290">
        <v>1.5</v>
      </c>
      <c r="O155" s="291" t="s">
        <v>353</v>
      </c>
      <c r="P155" s="291" t="s">
        <v>1763</v>
      </c>
      <c r="Q155" s="291" t="s">
        <v>1744</v>
      </c>
      <c r="R155" s="291" t="s">
        <v>252</v>
      </c>
      <c r="S155" s="437"/>
      <c r="T155" s="437"/>
      <c r="U155" s="437"/>
      <c r="V155" s="438"/>
    </row>
    <row r="156" spans="1:22" x14ac:dyDescent="0.25">
      <c r="A156" s="437"/>
      <c r="B156" s="438"/>
      <c r="C156" s="438"/>
      <c r="D156" s="285" t="s">
        <v>2104</v>
      </c>
      <c r="E156" s="438"/>
      <c r="F156" s="438"/>
      <c r="G156" s="438"/>
      <c r="H156" s="438"/>
      <c r="I156" s="438"/>
      <c r="J156" s="290">
        <v>1.76</v>
      </c>
      <c r="K156" s="290">
        <v>26.7</v>
      </c>
      <c r="L156" s="290">
        <v>5.56</v>
      </c>
      <c r="M156" s="283" t="s">
        <v>268</v>
      </c>
      <c r="N156" s="290">
        <v>1.5</v>
      </c>
      <c r="O156" s="291" t="s">
        <v>353</v>
      </c>
      <c r="P156" s="291" t="s">
        <v>1763</v>
      </c>
      <c r="Q156" s="291" t="s">
        <v>1744</v>
      </c>
      <c r="R156" s="291" t="s">
        <v>252</v>
      </c>
      <c r="S156" s="437"/>
      <c r="T156" s="437"/>
      <c r="U156" s="437"/>
      <c r="V156" s="438"/>
    </row>
    <row r="157" spans="1:22" x14ac:dyDescent="0.25">
      <c r="A157" s="437"/>
      <c r="B157" s="438"/>
      <c r="C157" s="438"/>
      <c r="D157" s="285" t="s">
        <v>2105</v>
      </c>
      <c r="E157" s="438"/>
      <c r="F157" s="438"/>
      <c r="G157" s="438"/>
      <c r="H157" s="438"/>
      <c r="I157" s="438"/>
      <c r="J157" s="290">
        <v>3.86</v>
      </c>
      <c r="K157" s="290">
        <v>60.3</v>
      </c>
      <c r="L157" s="290">
        <v>8.74</v>
      </c>
      <c r="M157" s="283" t="s">
        <v>268</v>
      </c>
      <c r="N157" s="290">
        <v>2</v>
      </c>
      <c r="O157" s="291" t="s">
        <v>353</v>
      </c>
      <c r="P157" s="291" t="s">
        <v>1763</v>
      </c>
      <c r="Q157" s="291" t="s">
        <v>1744</v>
      </c>
      <c r="R157" s="291" t="s">
        <v>252</v>
      </c>
      <c r="S157" s="437"/>
      <c r="T157" s="437"/>
      <c r="U157" s="437"/>
      <c r="V157" s="438"/>
    </row>
    <row r="158" spans="1:22" x14ac:dyDescent="0.25">
      <c r="A158" s="437"/>
      <c r="B158" s="438"/>
      <c r="C158" s="438"/>
      <c r="D158" s="285" t="s">
        <v>2106</v>
      </c>
      <c r="E158" s="438"/>
      <c r="F158" s="438"/>
      <c r="G158" s="438"/>
      <c r="H158" s="438"/>
      <c r="I158" s="438"/>
      <c r="J158" s="290">
        <v>4.3719999999999999</v>
      </c>
      <c r="K158" s="290">
        <v>60.3</v>
      </c>
      <c r="L158" s="290">
        <v>8.74</v>
      </c>
      <c r="M158" s="283" t="s">
        <v>268</v>
      </c>
      <c r="N158" s="290">
        <v>2</v>
      </c>
      <c r="O158" s="291" t="s">
        <v>353</v>
      </c>
      <c r="P158" s="291" t="s">
        <v>1763</v>
      </c>
      <c r="Q158" s="291" t="s">
        <v>1744</v>
      </c>
      <c r="R158" s="291" t="s">
        <v>252</v>
      </c>
      <c r="S158" s="437"/>
      <c r="T158" s="437"/>
      <c r="U158" s="437"/>
      <c r="V158" s="438"/>
    </row>
    <row r="159" spans="1:22" x14ac:dyDescent="0.25">
      <c r="A159" s="437"/>
      <c r="B159" s="438"/>
      <c r="C159" s="438"/>
      <c r="D159" s="285" t="s">
        <v>2107</v>
      </c>
      <c r="E159" s="438"/>
      <c r="F159" s="438"/>
      <c r="G159" s="438"/>
      <c r="H159" s="438"/>
      <c r="I159" s="438"/>
      <c r="J159" s="290">
        <v>5.2709999999999999</v>
      </c>
      <c r="K159" s="290">
        <v>26.7</v>
      </c>
      <c r="L159" s="290">
        <v>5.56</v>
      </c>
      <c r="M159" s="283" t="s">
        <v>268</v>
      </c>
      <c r="N159" s="290">
        <v>1.5</v>
      </c>
      <c r="O159" s="291" t="s">
        <v>353</v>
      </c>
      <c r="P159" s="291" t="s">
        <v>1763</v>
      </c>
      <c r="Q159" s="291" t="s">
        <v>1744</v>
      </c>
      <c r="R159" s="291" t="s">
        <v>252</v>
      </c>
      <c r="S159" s="437"/>
      <c r="T159" s="437"/>
      <c r="U159" s="437"/>
      <c r="V159" s="438"/>
    </row>
    <row r="160" spans="1:22" x14ac:dyDescent="0.25">
      <c r="A160" s="437"/>
      <c r="B160" s="438"/>
      <c r="C160" s="438"/>
      <c r="D160" s="285" t="s">
        <v>2108</v>
      </c>
      <c r="E160" s="438"/>
      <c r="F160" s="438"/>
      <c r="G160" s="438"/>
      <c r="H160" s="438"/>
      <c r="I160" s="438"/>
      <c r="J160" s="290">
        <v>4.2969999999999997</v>
      </c>
      <c r="K160" s="290">
        <v>26.7</v>
      </c>
      <c r="L160" s="290">
        <v>5.56</v>
      </c>
      <c r="M160" s="283" t="s">
        <v>268</v>
      </c>
      <c r="N160" s="290">
        <v>1.5</v>
      </c>
      <c r="O160" s="291" t="s">
        <v>353</v>
      </c>
      <c r="P160" s="291" t="s">
        <v>1763</v>
      </c>
      <c r="Q160" s="291" t="s">
        <v>1744</v>
      </c>
      <c r="R160" s="291" t="s">
        <v>252</v>
      </c>
      <c r="S160" s="437"/>
      <c r="T160" s="437"/>
      <c r="U160" s="437"/>
      <c r="V160" s="438"/>
    </row>
    <row r="161" spans="1:22" x14ac:dyDescent="0.25">
      <c r="A161" s="437" t="s">
        <v>209</v>
      </c>
      <c r="B161" s="438" t="s">
        <v>2109</v>
      </c>
      <c r="C161" s="436" t="s">
        <v>2098</v>
      </c>
      <c r="D161" s="289" t="s">
        <v>2111</v>
      </c>
      <c r="E161" s="436" t="s">
        <v>1871</v>
      </c>
      <c r="F161" s="436" t="s">
        <v>1767</v>
      </c>
      <c r="G161" s="436" t="s">
        <v>1847</v>
      </c>
      <c r="H161" s="436" t="s">
        <v>1835</v>
      </c>
      <c r="I161" s="436" t="s">
        <v>1842</v>
      </c>
      <c r="J161" s="290"/>
      <c r="K161" s="290"/>
      <c r="L161" s="290"/>
      <c r="M161" s="283" t="s">
        <v>268</v>
      </c>
      <c r="N161" s="290"/>
      <c r="O161" s="291" t="s">
        <v>353</v>
      </c>
      <c r="P161" s="13" t="s">
        <v>1763</v>
      </c>
      <c r="Q161" s="13" t="s">
        <v>1744</v>
      </c>
      <c r="R161" s="292" t="s">
        <v>252</v>
      </c>
      <c r="S161" s="437">
        <v>42</v>
      </c>
      <c r="T161" s="437">
        <v>16</v>
      </c>
      <c r="U161" s="437">
        <f>SUM(S161:T173)</f>
        <v>58</v>
      </c>
      <c r="V161" s="438" t="s">
        <v>7003</v>
      </c>
    </row>
    <row r="162" spans="1:22" x14ac:dyDescent="0.25">
      <c r="A162" s="437"/>
      <c r="B162" s="438"/>
      <c r="C162" s="436"/>
      <c r="D162" s="289" t="s">
        <v>2112</v>
      </c>
      <c r="E162" s="436"/>
      <c r="F162" s="436"/>
      <c r="G162" s="436"/>
      <c r="H162" s="436"/>
      <c r="I162" s="436"/>
      <c r="J162" s="290">
        <v>0.81100000000000005</v>
      </c>
      <c r="K162" s="290">
        <v>60.3</v>
      </c>
      <c r="L162" s="290">
        <v>8.74</v>
      </c>
      <c r="M162" s="283" t="s">
        <v>268</v>
      </c>
      <c r="N162" s="290">
        <v>2</v>
      </c>
      <c r="O162" s="291" t="s">
        <v>353</v>
      </c>
      <c r="P162" s="13" t="s">
        <v>1763</v>
      </c>
      <c r="Q162" s="13" t="s">
        <v>1744</v>
      </c>
      <c r="R162" s="292" t="s">
        <v>252</v>
      </c>
      <c r="S162" s="437"/>
      <c r="T162" s="437"/>
      <c r="U162" s="437"/>
      <c r="V162" s="438"/>
    </row>
    <row r="163" spans="1:22" x14ac:dyDescent="0.25">
      <c r="A163" s="437"/>
      <c r="B163" s="438"/>
      <c r="C163" s="436"/>
      <c r="D163" s="289" t="s">
        <v>2113</v>
      </c>
      <c r="E163" s="436"/>
      <c r="F163" s="436"/>
      <c r="G163" s="436"/>
      <c r="H163" s="436"/>
      <c r="I163" s="436"/>
      <c r="J163" s="290">
        <v>0.622</v>
      </c>
      <c r="K163" s="290">
        <v>60.3</v>
      </c>
      <c r="L163" s="290">
        <v>8.74</v>
      </c>
      <c r="M163" s="283" t="s">
        <v>268</v>
      </c>
      <c r="N163" s="290">
        <v>2</v>
      </c>
      <c r="O163" s="291" t="s">
        <v>353</v>
      </c>
      <c r="P163" s="13" t="s">
        <v>1763</v>
      </c>
      <c r="Q163" s="13" t="s">
        <v>1744</v>
      </c>
      <c r="R163" s="292" t="s">
        <v>252</v>
      </c>
      <c r="S163" s="437"/>
      <c r="T163" s="437"/>
      <c r="U163" s="437"/>
      <c r="V163" s="438"/>
    </row>
    <row r="164" spans="1:22" x14ac:dyDescent="0.25">
      <c r="A164" s="437"/>
      <c r="B164" s="438"/>
      <c r="C164" s="436"/>
      <c r="D164" s="289" t="s">
        <v>2114</v>
      </c>
      <c r="E164" s="436"/>
      <c r="F164" s="436"/>
      <c r="G164" s="436"/>
      <c r="H164" s="436"/>
      <c r="I164" s="436"/>
      <c r="J164" s="290">
        <v>0.66500000000000004</v>
      </c>
      <c r="K164" s="290">
        <v>60.3</v>
      </c>
      <c r="L164" s="290">
        <v>8.74</v>
      </c>
      <c r="M164" s="283" t="s">
        <v>268</v>
      </c>
      <c r="N164" s="290">
        <v>2</v>
      </c>
      <c r="O164" s="291" t="s">
        <v>353</v>
      </c>
      <c r="P164" s="13" t="s">
        <v>1763</v>
      </c>
      <c r="Q164" s="13" t="s">
        <v>1744</v>
      </c>
      <c r="R164" s="292" t="s">
        <v>252</v>
      </c>
      <c r="S164" s="437"/>
      <c r="T164" s="437"/>
      <c r="U164" s="437"/>
      <c r="V164" s="438"/>
    </row>
    <row r="165" spans="1:22" x14ac:dyDescent="0.25">
      <c r="A165" s="437"/>
      <c r="B165" s="438"/>
      <c r="C165" s="436"/>
      <c r="D165" s="289" t="s">
        <v>2115</v>
      </c>
      <c r="E165" s="436"/>
      <c r="F165" s="436"/>
      <c r="G165" s="436"/>
      <c r="H165" s="436"/>
      <c r="I165" s="436"/>
      <c r="J165" s="290">
        <v>4.9749999999999996</v>
      </c>
      <c r="K165" s="290">
        <v>26.7</v>
      </c>
      <c r="L165" s="290">
        <v>5.56</v>
      </c>
      <c r="M165" s="283" t="s">
        <v>268</v>
      </c>
      <c r="N165" s="290">
        <v>1.5</v>
      </c>
      <c r="O165" s="291" t="s">
        <v>353</v>
      </c>
      <c r="P165" s="13" t="s">
        <v>1763</v>
      </c>
      <c r="Q165" s="13" t="s">
        <v>1744</v>
      </c>
      <c r="R165" s="292" t="s">
        <v>252</v>
      </c>
      <c r="S165" s="437"/>
      <c r="T165" s="437"/>
      <c r="U165" s="437"/>
      <c r="V165" s="438"/>
    </row>
    <row r="166" spans="1:22" x14ac:dyDescent="0.25">
      <c r="A166" s="437"/>
      <c r="B166" s="438"/>
      <c r="C166" s="436"/>
      <c r="D166" s="289" t="s">
        <v>2116</v>
      </c>
      <c r="E166" s="436"/>
      <c r="F166" s="436"/>
      <c r="G166" s="436"/>
      <c r="H166" s="436"/>
      <c r="I166" s="436"/>
      <c r="J166" s="290"/>
      <c r="K166" s="290"/>
      <c r="L166" s="290"/>
      <c r="M166" s="283" t="s">
        <v>268</v>
      </c>
      <c r="N166" s="290"/>
      <c r="O166" s="291" t="s">
        <v>353</v>
      </c>
      <c r="P166" s="13" t="s">
        <v>1763</v>
      </c>
      <c r="Q166" s="13" t="s">
        <v>1744</v>
      </c>
      <c r="R166" s="292" t="s">
        <v>252</v>
      </c>
      <c r="S166" s="437"/>
      <c r="T166" s="437"/>
      <c r="U166" s="437"/>
      <c r="V166" s="438"/>
    </row>
    <row r="167" spans="1:22" x14ac:dyDescent="0.25">
      <c r="A167" s="437"/>
      <c r="B167" s="438"/>
      <c r="C167" s="436"/>
      <c r="D167" s="289" t="s">
        <v>2117</v>
      </c>
      <c r="E167" s="436"/>
      <c r="F167" s="436"/>
      <c r="G167" s="436"/>
      <c r="H167" s="436"/>
      <c r="I167" s="436"/>
      <c r="J167" s="290">
        <v>4.1040000000000001</v>
      </c>
      <c r="K167" s="290">
        <v>26.7</v>
      </c>
      <c r="L167" s="290">
        <v>5.56</v>
      </c>
      <c r="M167" s="283" t="s">
        <v>268</v>
      </c>
      <c r="N167" s="290">
        <v>1.5</v>
      </c>
      <c r="O167" s="291" t="s">
        <v>353</v>
      </c>
      <c r="P167" s="13" t="s">
        <v>1763</v>
      </c>
      <c r="Q167" s="13" t="s">
        <v>1744</v>
      </c>
      <c r="R167" s="292" t="s">
        <v>252</v>
      </c>
      <c r="S167" s="437"/>
      <c r="T167" s="437"/>
      <c r="U167" s="437"/>
      <c r="V167" s="438"/>
    </row>
    <row r="168" spans="1:22" x14ac:dyDescent="0.25">
      <c r="A168" s="437"/>
      <c r="B168" s="438"/>
      <c r="C168" s="436"/>
      <c r="D168" s="289" t="s">
        <v>2118</v>
      </c>
      <c r="E168" s="436"/>
      <c r="F168" s="436"/>
      <c r="G168" s="436"/>
      <c r="H168" s="436"/>
      <c r="I168" s="436"/>
      <c r="J168" s="290">
        <v>9.18</v>
      </c>
      <c r="K168" s="290">
        <v>26.7</v>
      </c>
      <c r="L168" s="290">
        <v>3.91</v>
      </c>
      <c r="M168" s="283" t="s">
        <v>268</v>
      </c>
      <c r="N168" s="290">
        <v>1.5</v>
      </c>
      <c r="O168" s="291" t="s">
        <v>353</v>
      </c>
      <c r="P168" s="13" t="s">
        <v>1763</v>
      </c>
      <c r="Q168" s="13" t="s">
        <v>1744</v>
      </c>
      <c r="R168" s="292" t="s">
        <v>252</v>
      </c>
      <c r="S168" s="437"/>
      <c r="T168" s="437"/>
      <c r="U168" s="437"/>
      <c r="V168" s="438"/>
    </row>
    <row r="169" spans="1:22" x14ac:dyDescent="0.25">
      <c r="A169" s="437"/>
      <c r="B169" s="438"/>
      <c r="C169" s="436"/>
      <c r="D169" s="289" t="s">
        <v>2119</v>
      </c>
      <c r="E169" s="436"/>
      <c r="F169" s="436"/>
      <c r="G169" s="436"/>
      <c r="H169" s="436"/>
      <c r="I169" s="436"/>
      <c r="J169" s="290">
        <v>0.82199999999999995</v>
      </c>
      <c r="K169" s="290">
        <v>60.3</v>
      </c>
      <c r="L169" s="290">
        <v>8.74</v>
      </c>
      <c r="M169" s="283" t="s">
        <v>268</v>
      </c>
      <c r="N169" s="290">
        <v>2</v>
      </c>
      <c r="O169" s="291" t="s">
        <v>353</v>
      </c>
      <c r="P169" s="13" t="s">
        <v>1763</v>
      </c>
      <c r="Q169" s="13" t="s">
        <v>1744</v>
      </c>
      <c r="R169" s="292" t="s">
        <v>252</v>
      </c>
      <c r="S169" s="437"/>
      <c r="T169" s="437"/>
      <c r="U169" s="437"/>
      <c r="V169" s="438"/>
    </row>
    <row r="170" spans="1:22" x14ac:dyDescent="0.25">
      <c r="A170" s="437"/>
      <c r="B170" s="438"/>
      <c r="C170" s="436"/>
      <c r="D170" s="289" t="s">
        <v>2120</v>
      </c>
      <c r="E170" s="436"/>
      <c r="F170" s="436"/>
      <c r="G170" s="436"/>
      <c r="H170" s="436"/>
      <c r="I170" s="436"/>
      <c r="J170" s="290">
        <v>0.61499999999999999</v>
      </c>
      <c r="K170" s="290">
        <v>60.3</v>
      </c>
      <c r="L170" s="290">
        <v>8.74</v>
      </c>
      <c r="M170" s="283" t="s">
        <v>268</v>
      </c>
      <c r="N170" s="290">
        <v>2</v>
      </c>
      <c r="O170" s="291" t="s">
        <v>353</v>
      </c>
      <c r="P170" s="13" t="s">
        <v>1763</v>
      </c>
      <c r="Q170" s="13" t="s">
        <v>1744</v>
      </c>
      <c r="R170" s="292" t="s">
        <v>252</v>
      </c>
      <c r="S170" s="437"/>
      <c r="T170" s="437"/>
      <c r="U170" s="437"/>
      <c r="V170" s="438"/>
    </row>
    <row r="171" spans="1:22" x14ac:dyDescent="0.25">
      <c r="A171" s="437"/>
      <c r="B171" s="438"/>
      <c r="C171" s="436"/>
      <c r="D171" s="289" t="s">
        <v>2121</v>
      </c>
      <c r="E171" s="436"/>
      <c r="F171" s="436"/>
      <c r="G171" s="436"/>
      <c r="H171" s="436"/>
      <c r="I171" s="436"/>
      <c r="J171" s="290">
        <v>0.61499999999999999</v>
      </c>
      <c r="K171" s="290">
        <v>60.3</v>
      </c>
      <c r="L171" s="290">
        <v>8.74</v>
      </c>
      <c r="M171" s="283" t="s">
        <v>268</v>
      </c>
      <c r="N171" s="290">
        <v>2</v>
      </c>
      <c r="O171" s="291" t="s">
        <v>353</v>
      </c>
      <c r="P171" s="13" t="s">
        <v>1763</v>
      </c>
      <c r="Q171" s="13" t="s">
        <v>1744</v>
      </c>
      <c r="R171" s="292" t="s">
        <v>252</v>
      </c>
      <c r="S171" s="437"/>
      <c r="T171" s="437"/>
      <c r="U171" s="437"/>
      <c r="V171" s="438"/>
    </row>
    <row r="172" spans="1:22" x14ac:dyDescent="0.25">
      <c r="A172" s="437"/>
      <c r="B172" s="438"/>
      <c r="C172" s="436"/>
      <c r="D172" s="289" t="s">
        <v>2122</v>
      </c>
      <c r="E172" s="436"/>
      <c r="F172" s="436"/>
      <c r="G172" s="436"/>
      <c r="H172" s="436"/>
      <c r="I172" s="436"/>
      <c r="J172" s="290">
        <v>3.69</v>
      </c>
      <c r="K172" s="290">
        <v>60.3</v>
      </c>
      <c r="L172" s="290">
        <v>8.74</v>
      </c>
      <c r="M172" s="283" t="s">
        <v>268</v>
      </c>
      <c r="N172" s="290">
        <v>2</v>
      </c>
      <c r="O172" s="291" t="s">
        <v>353</v>
      </c>
      <c r="P172" s="13" t="s">
        <v>1763</v>
      </c>
      <c r="Q172" s="13" t="s">
        <v>1744</v>
      </c>
      <c r="R172" s="292" t="s">
        <v>252</v>
      </c>
      <c r="S172" s="437"/>
      <c r="T172" s="437"/>
      <c r="U172" s="437"/>
      <c r="V172" s="438"/>
    </row>
    <row r="173" spans="1:22" x14ac:dyDescent="0.25">
      <c r="A173" s="437"/>
      <c r="B173" s="438"/>
      <c r="C173" s="436"/>
      <c r="D173" s="289" t="s">
        <v>2123</v>
      </c>
      <c r="E173" s="436"/>
      <c r="F173" s="436"/>
      <c r="G173" s="436"/>
      <c r="H173" s="436"/>
      <c r="I173" s="436"/>
      <c r="J173" s="290">
        <v>2.9809999999999999</v>
      </c>
      <c r="K173" s="290">
        <v>26.7</v>
      </c>
      <c r="L173" s="290">
        <v>5.56</v>
      </c>
      <c r="M173" s="283" t="s">
        <v>268</v>
      </c>
      <c r="N173" s="290">
        <v>1.5</v>
      </c>
      <c r="O173" s="291" t="s">
        <v>353</v>
      </c>
      <c r="P173" s="13" t="s">
        <v>1763</v>
      </c>
      <c r="Q173" s="13" t="s">
        <v>1744</v>
      </c>
      <c r="R173" s="292" t="s">
        <v>252</v>
      </c>
      <c r="S173" s="437"/>
      <c r="T173" s="437"/>
      <c r="U173" s="437"/>
      <c r="V173" s="438"/>
    </row>
    <row r="174" spans="1:22" x14ac:dyDescent="0.25">
      <c r="A174" s="437" t="s">
        <v>6950</v>
      </c>
      <c r="B174" s="438" t="s">
        <v>2124</v>
      </c>
      <c r="C174" s="436" t="s">
        <v>2125</v>
      </c>
      <c r="D174" s="289" t="s">
        <v>2126</v>
      </c>
      <c r="E174" s="436" t="s">
        <v>2082</v>
      </c>
      <c r="F174" s="436" t="s">
        <v>1767</v>
      </c>
      <c r="G174" s="436" t="s">
        <v>1847</v>
      </c>
      <c r="H174" s="436" t="s">
        <v>1848</v>
      </c>
      <c r="I174" s="436" t="s">
        <v>212</v>
      </c>
      <c r="J174" s="290">
        <v>24.28</v>
      </c>
      <c r="K174" s="290">
        <v>219.1</v>
      </c>
      <c r="L174" s="290">
        <v>12.7</v>
      </c>
      <c r="M174" s="283" t="s">
        <v>268</v>
      </c>
      <c r="N174" s="290">
        <v>2.5</v>
      </c>
      <c r="O174" s="291" t="s">
        <v>353</v>
      </c>
      <c r="P174" s="13" t="s">
        <v>1763</v>
      </c>
      <c r="Q174" s="13" t="s">
        <v>1744</v>
      </c>
      <c r="R174" s="292" t="s">
        <v>252</v>
      </c>
      <c r="S174" s="437">
        <v>2</v>
      </c>
      <c r="T174" s="437">
        <v>4</v>
      </c>
      <c r="U174" s="437">
        <f>SUM(S174:T176)</f>
        <v>6</v>
      </c>
      <c r="V174" s="438" t="s">
        <v>7003</v>
      </c>
    </row>
    <row r="175" spans="1:22" x14ac:dyDescent="0.25">
      <c r="A175" s="437"/>
      <c r="B175" s="438"/>
      <c r="C175" s="436"/>
      <c r="D175" s="289" t="s">
        <v>2127</v>
      </c>
      <c r="E175" s="436"/>
      <c r="F175" s="436"/>
      <c r="G175" s="436"/>
      <c r="H175" s="436"/>
      <c r="I175" s="436"/>
      <c r="J175" s="290">
        <v>2.96</v>
      </c>
      <c r="K175" s="290">
        <v>219.1</v>
      </c>
      <c r="L175" s="290">
        <v>12.7</v>
      </c>
      <c r="M175" s="283" t="s">
        <v>268</v>
      </c>
      <c r="N175" s="290">
        <v>2.5</v>
      </c>
      <c r="O175" s="291" t="s">
        <v>353</v>
      </c>
      <c r="P175" s="13" t="s">
        <v>1763</v>
      </c>
      <c r="Q175" s="13" t="s">
        <v>1744</v>
      </c>
      <c r="R175" s="292" t="s">
        <v>252</v>
      </c>
      <c r="S175" s="437"/>
      <c r="T175" s="437"/>
      <c r="U175" s="437"/>
      <c r="V175" s="438"/>
    </row>
    <row r="176" spans="1:22" x14ac:dyDescent="0.25">
      <c r="A176" s="437"/>
      <c r="B176" s="438"/>
      <c r="C176" s="436"/>
      <c r="D176" s="289" t="s">
        <v>2128</v>
      </c>
      <c r="E176" s="436"/>
      <c r="F176" s="436"/>
      <c r="G176" s="436"/>
      <c r="H176" s="436"/>
      <c r="I176" s="436"/>
      <c r="J176" s="290">
        <v>19.065000000000001</v>
      </c>
      <c r="K176" s="290">
        <v>219.1</v>
      </c>
      <c r="L176" s="290">
        <v>12.7</v>
      </c>
      <c r="M176" s="283" t="s">
        <v>268</v>
      </c>
      <c r="N176" s="290">
        <v>2.5</v>
      </c>
      <c r="O176" s="291" t="s">
        <v>353</v>
      </c>
      <c r="P176" s="13" t="s">
        <v>1763</v>
      </c>
      <c r="Q176" s="13" t="s">
        <v>1744</v>
      </c>
      <c r="R176" s="292" t="s">
        <v>252</v>
      </c>
      <c r="S176" s="437"/>
      <c r="T176" s="437"/>
      <c r="U176" s="437"/>
      <c r="V176" s="438"/>
    </row>
    <row r="177" spans="1:22" x14ac:dyDescent="0.25">
      <c r="A177" s="437" t="s">
        <v>6951</v>
      </c>
      <c r="B177" s="438" t="s">
        <v>2129</v>
      </c>
      <c r="C177" s="436" t="s">
        <v>2131</v>
      </c>
      <c r="D177" s="289" t="s">
        <v>2132</v>
      </c>
      <c r="E177" s="436" t="s">
        <v>2075</v>
      </c>
      <c r="F177" s="436" t="s">
        <v>1825</v>
      </c>
      <c r="G177" s="436" t="s">
        <v>267</v>
      </c>
      <c r="H177" s="436" t="s">
        <v>1923</v>
      </c>
      <c r="I177" s="436" t="s">
        <v>512</v>
      </c>
      <c r="J177" s="290">
        <v>114.3</v>
      </c>
      <c r="K177" s="290">
        <v>114.3</v>
      </c>
      <c r="L177" s="290">
        <v>6.02</v>
      </c>
      <c r="M177" s="283" t="s">
        <v>268</v>
      </c>
      <c r="N177" s="290">
        <v>2.5</v>
      </c>
      <c r="O177" s="291" t="s">
        <v>353</v>
      </c>
      <c r="P177" s="13" t="s">
        <v>1763</v>
      </c>
      <c r="Q177" s="13" t="s">
        <v>1744</v>
      </c>
      <c r="R177" s="292" t="s">
        <v>252</v>
      </c>
      <c r="S177" s="437">
        <v>3</v>
      </c>
      <c r="T177" s="437"/>
      <c r="U177" s="437">
        <f>SUM(S177:T178)</f>
        <v>3</v>
      </c>
      <c r="V177" s="438" t="s">
        <v>7003</v>
      </c>
    </row>
    <row r="178" spans="1:22" x14ac:dyDescent="0.25">
      <c r="A178" s="437"/>
      <c r="B178" s="438"/>
      <c r="C178" s="436"/>
      <c r="D178" s="289" t="s">
        <v>2133</v>
      </c>
      <c r="E178" s="436"/>
      <c r="F178" s="436"/>
      <c r="G178" s="436"/>
      <c r="H178" s="436"/>
      <c r="I178" s="436"/>
      <c r="J178" s="290">
        <v>6.24</v>
      </c>
      <c r="K178" s="290">
        <v>114.3</v>
      </c>
      <c r="L178" s="290">
        <v>6.02</v>
      </c>
      <c r="M178" s="283" t="s">
        <v>268</v>
      </c>
      <c r="N178" s="290">
        <v>2.5</v>
      </c>
      <c r="O178" s="291" t="s">
        <v>353</v>
      </c>
      <c r="P178" s="13" t="s">
        <v>1763</v>
      </c>
      <c r="Q178" s="13" t="s">
        <v>1744</v>
      </c>
      <c r="R178" s="292" t="s">
        <v>252</v>
      </c>
      <c r="S178" s="437"/>
      <c r="T178" s="437"/>
      <c r="U178" s="437"/>
      <c r="V178" s="438"/>
    </row>
    <row r="179" spans="1:22" x14ac:dyDescent="0.25">
      <c r="A179" s="437" t="s">
        <v>6952</v>
      </c>
      <c r="B179" s="438" t="s">
        <v>2136</v>
      </c>
      <c r="C179" s="436" t="s">
        <v>2137</v>
      </c>
      <c r="D179" s="289" t="s">
        <v>2138</v>
      </c>
      <c r="E179" s="436" t="s">
        <v>2056</v>
      </c>
      <c r="F179" s="436" t="s">
        <v>1825</v>
      </c>
      <c r="G179" s="436" t="s">
        <v>349</v>
      </c>
      <c r="H179" s="436" t="s">
        <v>347</v>
      </c>
      <c r="I179" s="436" t="s">
        <v>1842</v>
      </c>
      <c r="J179" s="290">
        <v>5.4820000000000002</v>
      </c>
      <c r="K179" s="290">
        <v>60.3</v>
      </c>
      <c r="L179" s="290">
        <v>5.54</v>
      </c>
      <c r="M179" s="283" t="s">
        <v>268</v>
      </c>
      <c r="N179" s="290">
        <v>2</v>
      </c>
      <c r="O179" s="291" t="s">
        <v>353</v>
      </c>
      <c r="P179" s="13" t="s">
        <v>1763</v>
      </c>
      <c r="Q179" s="13" t="s">
        <v>1744</v>
      </c>
      <c r="R179" s="292" t="s">
        <v>252</v>
      </c>
      <c r="S179" s="437">
        <v>4</v>
      </c>
      <c r="T179" s="437"/>
      <c r="U179" s="437">
        <f>SUM(S179:T182)</f>
        <v>4</v>
      </c>
      <c r="V179" s="438" t="s">
        <v>7003</v>
      </c>
    </row>
    <row r="180" spans="1:22" x14ac:dyDescent="0.25">
      <c r="A180" s="437"/>
      <c r="B180" s="438"/>
      <c r="C180" s="436"/>
      <c r="D180" s="289" t="s">
        <v>2139</v>
      </c>
      <c r="E180" s="436"/>
      <c r="F180" s="436"/>
      <c r="G180" s="436"/>
      <c r="H180" s="436"/>
      <c r="I180" s="436"/>
      <c r="J180" s="290">
        <v>3.4249999999999998</v>
      </c>
      <c r="K180" s="290">
        <v>26.7</v>
      </c>
      <c r="L180" s="290">
        <v>3.91</v>
      </c>
      <c r="M180" s="283" t="s">
        <v>268</v>
      </c>
      <c r="N180" s="290">
        <v>1.5</v>
      </c>
      <c r="O180" s="291" t="s">
        <v>353</v>
      </c>
      <c r="P180" s="13" t="s">
        <v>1763</v>
      </c>
      <c r="Q180" s="13" t="s">
        <v>1744</v>
      </c>
      <c r="R180" s="292" t="s">
        <v>252</v>
      </c>
      <c r="S180" s="437"/>
      <c r="T180" s="437"/>
      <c r="U180" s="437"/>
      <c r="V180" s="438"/>
    </row>
    <row r="181" spans="1:22" x14ac:dyDescent="0.25">
      <c r="A181" s="437"/>
      <c r="B181" s="438"/>
      <c r="C181" s="436"/>
      <c r="D181" s="292" t="s">
        <v>2140</v>
      </c>
      <c r="E181" s="436"/>
      <c r="F181" s="436"/>
      <c r="G181" s="436"/>
      <c r="H181" s="436"/>
      <c r="I181" s="436"/>
      <c r="J181" s="290">
        <v>3.39</v>
      </c>
      <c r="K181" s="290">
        <v>26.7</v>
      </c>
      <c r="L181" s="290">
        <v>3.91</v>
      </c>
      <c r="M181" s="283" t="s">
        <v>268</v>
      </c>
      <c r="N181" s="290">
        <v>1.5</v>
      </c>
      <c r="O181" s="291" t="s">
        <v>353</v>
      </c>
      <c r="P181" s="13" t="s">
        <v>1763</v>
      </c>
      <c r="Q181" s="13" t="s">
        <v>1744</v>
      </c>
      <c r="R181" s="292" t="s">
        <v>252</v>
      </c>
      <c r="S181" s="437"/>
      <c r="T181" s="437"/>
      <c r="U181" s="437"/>
      <c r="V181" s="438"/>
    </row>
    <row r="182" spans="1:22" x14ac:dyDescent="0.25">
      <c r="A182" s="437"/>
      <c r="B182" s="438"/>
      <c r="C182" s="436"/>
      <c r="D182" s="289" t="s">
        <v>2141</v>
      </c>
      <c r="E182" s="436"/>
      <c r="F182" s="436"/>
      <c r="G182" s="436"/>
      <c r="H182" s="436"/>
      <c r="I182" s="436"/>
      <c r="J182" s="290">
        <v>1.59</v>
      </c>
      <c r="K182" s="290">
        <v>26.7</v>
      </c>
      <c r="L182" s="290">
        <v>3.91</v>
      </c>
      <c r="M182" s="283" t="s">
        <v>268</v>
      </c>
      <c r="N182" s="290">
        <v>1.5</v>
      </c>
      <c r="O182" s="291" t="s">
        <v>353</v>
      </c>
      <c r="P182" s="13" t="s">
        <v>1763</v>
      </c>
      <c r="Q182" s="13" t="s">
        <v>1744</v>
      </c>
      <c r="R182" s="292" t="s">
        <v>252</v>
      </c>
      <c r="S182" s="437"/>
      <c r="T182" s="437"/>
      <c r="U182" s="437"/>
      <c r="V182" s="438"/>
    </row>
    <row r="183" spans="1:22" x14ac:dyDescent="0.25">
      <c r="A183" s="437" t="s">
        <v>1842</v>
      </c>
      <c r="B183" s="438" t="s">
        <v>2142</v>
      </c>
      <c r="C183" s="436" t="s">
        <v>2135</v>
      </c>
      <c r="D183" s="289" t="s">
        <v>2143</v>
      </c>
      <c r="E183" s="436" t="s">
        <v>1930</v>
      </c>
      <c r="F183" s="436" t="s">
        <v>1825</v>
      </c>
      <c r="G183" s="436" t="s">
        <v>349</v>
      </c>
      <c r="H183" s="436" t="s">
        <v>1923</v>
      </c>
      <c r="I183" s="436" t="s">
        <v>512</v>
      </c>
      <c r="J183" s="290">
        <v>1.1599999999999999</v>
      </c>
      <c r="K183" s="290">
        <v>60.3</v>
      </c>
      <c r="L183" s="290">
        <v>5.54</v>
      </c>
      <c r="M183" s="283" t="s">
        <v>268</v>
      </c>
      <c r="N183" s="290">
        <v>2</v>
      </c>
      <c r="O183" s="291" t="s">
        <v>353</v>
      </c>
      <c r="P183" s="13" t="s">
        <v>1763</v>
      </c>
      <c r="Q183" s="13" t="s">
        <v>1744</v>
      </c>
      <c r="R183" s="292" t="s">
        <v>252</v>
      </c>
      <c r="S183" s="437">
        <v>12</v>
      </c>
      <c r="T183" s="437"/>
      <c r="U183" s="437">
        <f>SUM(S183:T184)</f>
        <v>12</v>
      </c>
      <c r="V183" s="438" t="s">
        <v>7003</v>
      </c>
    </row>
    <row r="184" spans="1:22" x14ac:dyDescent="0.25">
      <c r="A184" s="437"/>
      <c r="B184" s="438"/>
      <c r="C184" s="436"/>
      <c r="D184" s="289" t="s">
        <v>2144</v>
      </c>
      <c r="E184" s="436"/>
      <c r="F184" s="436"/>
      <c r="G184" s="436"/>
      <c r="H184" s="436"/>
      <c r="I184" s="436"/>
      <c r="J184" s="290">
        <v>2.246</v>
      </c>
      <c r="K184" s="290">
        <v>26.7</v>
      </c>
      <c r="L184" s="290">
        <v>3.91</v>
      </c>
      <c r="M184" s="283" t="s">
        <v>268</v>
      </c>
      <c r="N184" s="290">
        <v>1.5</v>
      </c>
      <c r="O184" s="291" t="s">
        <v>353</v>
      </c>
      <c r="P184" s="13" t="s">
        <v>1763</v>
      </c>
      <c r="Q184" s="13" t="s">
        <v>1744</v>
      </c>
      <c r="R184" s="292" t="s">
        <v>252</v>
      </c>
      <c r="S184" s="437"/>
      <c r="T184" s="437"/>
      <c r="U184" s="437"/>
      <c r="V184" s="438"/>
    </row>
    <row r="185" spans="1:22" x14ac:dyDescent="0.25">
      <c r="A185" s="437" t="s">
        <v>1882</v>
      </c>
      <c r="B185" s="438" t="s">
        <v>2145</v>
      </c>
      <c r="C185" s="436" t="s">
        <v>2147</v>
      </c>
      <c r="D185" s="289" t="s">
        <v>2148</v>
      </c>
      <c r="E185" s="436" t="s">
        <v>1930</v>
      </c>
      <c r="F185" s="436" t="s">
        <v>1825</v>
      </c>
      <c r="G185" s="436" t="s">
        <v>1961</v>
      </c>
      <c r="H185" s="436" t="s">
        <v>1923</v>
      </c>
      <c r="I185" s="436" t="s">
        <v>512</v>
      </c>
      <c r="J185" s="290">
        <v>4.5759999999999996</v>
      </c>
      <c r="K185" s="290">
        <v>60.3</v>
      </c>
      <c r="L185" s="290">
        <v>5.54</v>
      </c>
      <c r="M185" s="283" t="s">
        <v>268</v>
      </c>
      <c r="N185" s="290">
        <v>2</v>
      </c>
      <c r="O185" s="291" t="s">
        <v>353</v>
      </c>
      <c r="P185" s="13" t="s">
        <v>1763</v>
      </c>
      <c r="Q185" s="13" t="s">
        <v>1744</v>
      </c>
      <c r="R185" s="292" t="s">
        <v>252</v>
      </c>
      <c r="S185" s="437">
        <v>19</v>
      </c>
      <c r="T185" s="437">
        <v>1</v>
      </c>
      <c r="U185" s="437">
        <f>SUM(S185:T189)</f>
        <v>20</v>
      </c>
      <c r="V185" s="438" t="s">
        <v>7003</v>
      </c>
    </row>
    <row r="186" spans="1:22" x14ac:dyDescent="0.25">
      <c r="A186" s="437"/>
      <c r="B186" s="438"/>
      <c r="C186" s="436"/>
      <c r="D186" s="289" t="s">
        <v>2149</v>
      </c>
      <c r="E186" s="436"/>
      <c r="F186" s="436"/>
      <c r="G186" s="436"/>
      <c r="H186" s="436"/>
      <c r="I186" s="436"/>
      <c r="J186" s="290">
        <v>4.726</v>
      </c>
      <c r="K186" s="290">
        <v>60.3</v>
      </c>
      <c r="L186" s="290">
        <v>5.54</v>
      </c>
      <c r="M186" s="283" t="s">
        <v>268</v>
      </c>
      <c r="N186" s="290">
        <v>2</v>
      </c>
      <c r="O186" s="291" t="s">
        <v>353</v>
      </c>
      <c r="P186" s="13" t="s">
        <v>1763</v>
      </c>
      <c r="Q186" s="13" t="s">
        <v>1744</v>
      </c>
      <c r="R186" s="292" t="s">
        <v>252</v>
      </c>
      <c r="S186" s="437"/>
      <c r="T186" s="437"/>
      <c r="U186" s="437"/>
      <c r="V186" s="438"/>
    </row>
    <row r="187" spans="1:22" x14ac:dyDescent="0.25">
      <c r="A187" s="437"/>
      <c r="B187" s="438"/>
      <c r="C187" s="436"/>
      <c r="D187" s="289" t="s">
        <v>2150</v>
      </c>
      <c r="E187" s="436"/>
      <c r="F187" s="436"/>
      <c r="G187" s="436"/>
      <c r="H187" s="436"/>
      <c r="I187" s="436"/>
      <c r="J187" s="290">
        <v>4.8319999999999999</v>
      </c>
      <c r="K187" s="290">
        <v>60.3</v>
      </c>
      <c r="L187" s="290">
        <v>5.54</v>
      </c>
      <c r="M187" s="283" t="s">
        <v>268</v>
      </c>
      <c r="N187" s="290">
        <v>2</v>
      </c>
      <c r="O187" s="291" t="s">
        <v>353</v>
      </c>
      <c r="P187" s="13" t="s">
        <v>1763</v>
      </c>
      <c r="Q187" s="13" t="s">
        <v>1744</v>
      </c>
      <c r="R187" s="292" t="s">
        <v>252</v>
      </c>
      <c r="S187" s="437"/>
      <c r="T187" s="437"/>
      <c r="U187" s="437"/>
      <c r="V187" s="438"/>
    </row>
    <row r="188" spans="1:22" x14ac:dyDescent="0.25">
      <c r="A188" s="437"/>
      <c r="B188" s="438"/>
      <c r="C188" s="436"/>
      <c r="D188" s="289" t="s">
        <v>2151</v>
      </c>
      <c r="E188" s="436"/>
      <c r="F188" s="436"/>
      <c r="G188" s="436"/>
      <c r="H188" s="436"/>
      <c r="I188" s="436"/>
      <c r="J188" s="290">
        <v>4.4850000000000003</v>
      </c>
      <c r="K188" s="290">
        <v>26.7</v>
      </c>
      <c r="L188" s="290">
        <v>3.91</v>
      </c>
      <c r="M188" s="283" t="s">
        <v>268</v>
      </c>
      <c r="N188" s="290">
        <v>1.5</v>
      </c>
      <c r="O188" s="291" t="s">
        <v>353</v>
      </c>
      <c r="P188" s="13" t="s">
        <v>1763</v>
      </c>
      <c r="Q188" s="13" t="s">
        <v>1744</v>
      </c>
      <c r="R188" s="292" t="s">
        <v>252</v>
      </c>
      <c r="S188" s="437"/>
      <c r="T188" s="437"/>
      <c r="U188" s="437"/>
      <c r="V188" s="438"/>
    </row>
    <row r="189" spans="1:22" x14ac:dyDescent="0.25">
      <c r="A189" s="437"/>
      <c r="B189" s="438"/>
      <c r="C189" s="436"/>
      <c r="D189" s="289" t="s">
        <v>2152</v>
      </c>
      <c r="E189" s="436"/>
      <c r="F189" s="436"/>
      <c r="G189" s="436"/>
      <c r="H189" s="436"/>
      <c r="I189" s="436"/>
      <c r="J189" s="290">
        <v>3.57</v>
      </c>
      <c r="K189" s="290">
        <v>26.7</v>
      </c>
      <c r="L189" s="290">
        <v>3.91</v>
      </c>
      <c r="M189" s="283" t="s">
        <v>268</v>
      </c>
      <c r="N189" s="290">
        <v>1.5</v>
      </c>
      <c r="O189" s="291" t="s">
        <v>353</v>
      </c>
      <c r="P189" s="13" t="s">
        <v>1763</v>
      </c>
      <c r="Q189" s="13" t="s">
        <v>1744</v>
      </c>
      <c r="R189" s="292" t="s">
        <v>252</v>
      </c>
      <c r="S189" s="437"/>
      <c r="T189" s="437"/>
      <c r="U189" s="437"/>
      <c r="V189" s="438"/>
    </row>
    <row r="190" spans="1:22" x14ac:dyDescent="0.25">
      <c r="A190" s="437" t="s">
        <v>6200</v>
      </c>
      <c r="B190" s="438" t="s">
        <v>2153</v>
      </c>
      <c r="C190" s="436" t="s">
        <v>2155</v>
      </c>
      <c r="D190" s="289" t="s">
        <v>2156</v>
      </c>
      <c r="E190" s="436" t="s">
        <v>2075</v>
      </c>
      <c r="F190" s="436" t="s">
        <v>1825</v>
      </c>
      <c r="G190" s="436" t="s">
        <v>267</v>
      </c>
      <c r="H190" s="436" t="s">
        <v>1923</v>
      </c>
      <c r="I190" s="436" t="s">
        <v>512</v>
      </c>
      <c r="J190" s="290">
        <v>7.8419999999999996</v>
      </c>
      <c r="K190" s="290">
        <v>26.7</v>
      </c>
      <c r="L190" s="290">
        <v>3.91</v>
      </c>
      <c r="M190" s="283" t="s">
        <v>268</v>
      </c>
      <c r="N190" s="290">
        <v>1.5</v>
      </c>
      <c r="O190" s="291" t="s">
        <v>353</v>
      </c>
      <c r="P190" s="13" t="s">
        <v>1763</v>
      </c>
      <c r="Q190" s="13" t="s">
        <v>1744</v>
      </c>
      <c r="R190" s="292" t="s">
        <v>252</v>
      </c>
      <c r="S190" s="437">
        <v>20</v>
      </c>
      <c r="T190" s="437">
        <v>1</v>
      </c>
      <c r="U190" s="437">
        <f>SUM(S190:T193)</f>
        <v>21</v>
      </c>
      <c r="V190" s="438" t="s">
        <v>7003</v>
      </c>
    </row>
    <row r="191" spans="1:22" x14ac:dyDescent="0.25">
      <c r="A191" s="437"/>
      <c r="B191" s="438"/>
      <c r="C191" s="436"/>
      <c r="D191" s="289" t="s">
        <v>2157</v>
      </c>
      <c r="E191" s="436"/>
      <c r="F191" s="436"/>
      <c r="G191" s="436"/>
      <c r="H191" s="436"/>
      <c r="I191" s="436"/>
      <c r="J191" s="290">
        <v>2.66</v>
      </c>
      <c r="K191" s="290">
        <v>26.7</v>
      </c>
      <c r="L191" s="290">
        <v>3.91</v>
      </c>
      <c r="M191" s="283" t="s">
        <v>268</v>
      </c>
      <c r="N191" s="290">
        <v>1.5</v>
      </c>
      <c r="O191" s="291" t="s">
        <v>353</v>
      </c>
      <c r="P191" s="13" t="s">
        <v>1763</v>
      </c>
      <c r="Q191" s="13" t="s">
        <v>1744</v>
      </c>
      <c r="R191" s="292" t="s">
        <v>252</v>
      </c>
      <c r="S191" s="437"/>
      <c r="T191" s="437"/>
      <c r="U191" s="437"/>
      <c r="V191" s="438"/>
    </row>
    <row r="192" spans="1:22" x14ac:dyDescent="0.25">
      <c r="A192" s="437"/>
      <c r="B192" s="438"/>
      <c r="C192" s="436"/>
      <c r="D192" s="289" t="s">
        <v>2158</v>
      </c>
      <c r="E192" s="436"/>
      <c r="F192" s="436"/>
      <c r="G192" s="436"/>
      <c r="H192" s="436"/>
      <c r="I192" s="436"/>
      <c r="J192" s="290">
        <v>1.429</v>
      </c>
      <c r="K192" s="290">
        <v>26.7</v>
      </c>
      <c r="L192" s="290">
        <v>3.91</v>
      </c>
      <c r="M192" s="283" t="s">
        <v>268</v>
      </c>
      <c r="N192" s="290">
        <v>1.5</v>
      </c>
      <c r="O192" s="291" t="s">
        <v>353</v>
      </c>
      <c r="P192" s="13" t="s">
        <v>1763</v>
      </c>
      <c r="Q192" s="13" t="s">
        <v>1744</v>
      </c>
      <c r="R192" s="292" t="s">
        <v>252</v>
      </c>
      <c r="S192" s="437"/>
      <c r="T192" s="437"/>
      <c r="U192" s="437"/>
      <c r="V192" s="438"/>
    </row>
    <row r="193" spans="1:22" x14ac:dyDescent="0.25">
      <c r="A193" s="437"/>
      <c r="B193" s="438"/>
      <c r="C193" s="436"/>
      <c r="D193" s="289" t="s">
        <v>2159</v>
      </c>
      <c r="E193" s="436"/>
      <c r="F193" s="436"/>
      <c r="G193" s="436"/>
      <c r="H193" s="436"/>
      <c r="I193" s="436"/>
      <c r="J193" s="290">
        <v>7.3620000000000001</v>
      </c>
      <c r="K193" s="290">
        <v>26.7</v>
      </c>
      <c r="L193" s="290">
        <v>3.91</v>
      </c>
      <c r="M193" s="283" t="s">
        <v>268</v>
      </c>
      <c r="N193" s="290">
        <v>1.5</v>
      </c>
      <c r="O193" s="291" t="s">
        <v>353</v>
      </c>
      <c r="P193" s="13" t="s">
        <v>1763</v>
      </c>
      <c r="Q193" s="13" t="s">
        <v>1744</v>
      </c>
      <c r="R193" s="292" t="s">
        <v>252</v>
      </c>
      <c r="S193" s="437"/>
      <c r="T193" s="437"/>
      <c r="U193" s="437"/>
      <c r="V193" s="438"/>
    </row>
    <row r="194" spans="1:22" x14ac:dyDescent="0.25">
      <c r="A194" s="437" t="s">
        <v>212</v>
      </c>
      <c r="B194" s="438" t="s">
        <v>2160</v>
      </c>
      <c r="C194" s="436" t="s">
        <v>2162</v>
      </c>
      <c r="D194" s="289" t="s">
        <v>2163</v>
      </c>
      <c r="E194" s="436" t="s">
        <v>1876</v>
      </c>
      <c r="F194" s="436" t="s">
        <v>1825</v>
      </c>
      <c r="G194" s="436" t="s">
        <v>1961</v>
      </c>
      <c r="H194" s="436" t="s">
        <v>1923</v>
      </c>
      <c r="I194" s="436" t="s">
        <v>512</v>
      </c>
      <c r="J194" s="290">
        <v>5.19</v>
      </c>
      <c r="K194" s="290">
        <v>60.3</v>
      </c>
      <c r="L194" s="290">
        <v>5.54</v>
      </c>
      <c r="M194" s="283" t="s">
        <v>268</v>
      </c>
      <c r="N194" s="290">
        <v>2</v>
      </c>
      <c r="O194" s="291" t="s">
        <v>353</v>
      </c>
      <c r="P194" s="13" t="s">
        <v>1763</v>
      </c>
      <c r="Q194" s="13" t="s">
        <v>1744</v>
      </c>
      <c r="R194" s="292" t="s">
        <v>252</v>
      </c>
      <c r="S194" s="437">
        <v>12</v>
      </c>
      <c r="T194" s="437">
        <v>3</v>
      </c>
      <c r="U194" s="437">
        <f>SUM(S194:T195)</f>
        <v>15</v>
      </c>
      <c r="V194" s="438" t="s">
        <v>7003</v>
      </c>
    </row>
    <row r="195" spans="1:22" x14ac:dyDescent="0.25">
      <c r="A195" s="437"/>
      <c r="B195" s="438"/>
      <c r="C195" s="436"/>
      <c r="D195" s="289" t="s">
        <v>2164</v>
      </c>
      <c r="E195" s="436"/>
      <c r="F195" s="436"/>
      <c r="G195" s="436"/>
      <c r="H195" s="436"/>
      <c r="I195" s="436"/>
      <c r="J195" s="290"/>
      <c r="K195" s="290"/>
      <c r="L195" s="290"/>
      <c r="M195" s="283" t="s">
        <v>268</v>
      </c>
      <c r="N195" s="290"/>
      <c r="O195" s="291" t="s">
        <v>353</v>
      </c>
      <c r="P195" s="13" t="s">
        <v>1763</v>
      </c>
      <c r="Q195" s="13" t="s">
        <v>1744</v>
      </c>
      <c r="R195" s="292" t="s">
        <v>252</v>
      </c>
      <c r="S195" s="437"/>
      <c r="T195" s="437"/>
      <c r="U195" s="437"/>
      <c r="V195" s="438"/>
    </row>
    <row r="196" spans="1:22" x14ac:dyDescent="0.25">
      <c r="A196" s="437" t="s">
        <v>6953</v>
      </c>
      <c r="B196" s="438" t="s">
        <v>2165</v>
      </c>
      <c r="C196" s="436" t="s">
        <v>2167</v>
      </c>
      <c r="D196" s="289" t="s">
        <v>2168</v>
      </c>
      <c r="E196" s="436" t="s">
        <v>2034</v>
      </c>
      <c r="F196" s="436" t="s">
        <v>2035</v>
      </c>
      <c r="G196" s="436" t="s">
        <v>1935</v>
      </c>
      <c r="H196" s="436" t="s">
        <v>238</v>
      </c>
      <c r="I196" s="436" t="s">
        <v>1916</v>
      </c>
      <c r="J196" s="290">
        <v>0.126</v>
      </c>
      <c r="K196" s="290">
        <v>60.3</v>
      </c>
      <c r="L196" s="290">
        <v>5.54</v>
      </c>
      <c r="M196" s="283" t="s">
        <v>268</v>
      </c>
      <c r="N196" s="290">
        <v>2</v>
      </c>
      <c r="O196" s="291" t="s">
        <v>353</v>
      </c>
      <c r="P196" s="13" t="s">
        <v>1763</v>
      </c>
      <c r="Q196" s="13" t="s">
        <v>1744</v>
      </c>
      <c r="R196" s="292" t="s">
        <v>252</v>
      </c>
      <c r="S196" s="437">
        <v>19</v>
      </c>
      <c r="T196" s="437">
        <v>3</v>
      </c>
      <c r="U196" s="437">
        <f>SUM(S196:T200)</f>
        <v>22</v>
      </c>
      <c r="V196" s="438" t="s">
        <v>7003</v>
      </c>
    </row>
    <row r="197" spans="1:22" x14ac:dyDescent="0.25">
      <c r="A197" s="437"/>
      <c r="B197" s="438"/>
      <c r="C197" s="436"/>
      <c r="D197" s="289" t="s">
        <v>2169</v>
      </c>
      <c r="E197" s="436"/>
      <c r="F197" s="436"/>
      <c r="G197" s="436"/>
      <c r="H197" s="436"/>
      <c r="I197" s="436"/>
      <c r="J197" s="290">
        <v>2.4900000000000002</v>
      </c>
      <c r="K197" s="290">
        <v>26.7</v>
      </c>
      <c r="L197" s="290">
        <v>5.56</v>
      </c>
      <c r="M197" s="283" t="s">
        <v>268</v>
      </c>
      <c r="N197" s="290">
        <v>1.5</v>
      </c>
      <c r="O197" s="291" t="s">
        <v>353</v>
      </c>
      <c r="P197" s="13" t="s">
        <v>1763</v>
      </c>
      <c r="Q197" s="13" t="s">
        <v>1744</v>
      </c>
      <c r="R197" s="292" t="s">
        <v>252</v>
      </c>
      <c r="S197" s="437"/>
      <c r="T197" s="437"/>
      <c r="U197" s="437"/>
      <c r="V197" s="438"/>
    </row>
    <row r="198" spans="1:22" x14ac:dyDescent="0.25">
      <c r="A198" s="437"/>
      <c r="B198" s="438"/>
      <c r="C198" s="436"/>
      <c r="D198" s="289" t="s">
        <v>2170</v>
      </c>
      <c r="E198" s="436"/>
      <c r="F198" s="436"/>
      <c r="G198" s="436"/>
      <c r="H198" s="436"/>
      <c r="I198" s="436"/>
      <c r="J198" s="290">
        <v>5.9290000000000003</v>
      </c>
      <c r="K198" s="290">
        <v>26.7</v>
      </c>
      <c r="L198" s="290">
        <v>5.56</v>
      </c>
      <c r="M198" s="283" t="s">
        <v>268</v>
      </c>
      <c r="N198" s="290">
        <v>1.5</v>
      </c>
      <c r="O198" s="291" t="s">
        <v>353</v>
      </c>
      <c r="P198" s="13" t="s">
        <v>1763</v>
      </c>
      <c r="Q198" s="13" t="s">
        <v>1744</v>
      </c>
      <c r="R198" s="292" t="s">
        <v>252</v>
      </c>
      <c r="S198" s="437"/>
      <c r="T198" s="437"/>
      <c r="U198" s="437"/>
      <c r="V198" s="438"/>
    </row>
    <row r="199" spans="1:22" x14ac:dyDescent="0.25">
      <c r="A199" s="437"/>
      <c r="B199" s="438"/>
      <c r="C199" s="436"/>
      <c r="D199" s="289" t="s">
        <v>2171</v>
      </c>
      <c r="E199" s="436"/>
      <c r="F199" s="436"/>
      <c r="G199" s="436"/>
      <c r="H199" s="436"/>
      <c r="I199" s="436"/>
      <c r="J199" s="290">
        <v>1.1619999999999999</v>
      </c>
      <c r="K199" s="290">
        <v>60.3</v>
      </c>
      <c r="L199" s="290">
        <v>5.54</v>
      </c>
      <c r="M199" s="283" t="s">
        <v>268</v>
      </c>
      <c r="N199" s="290">
        <v>2</v>
      </c>
      <c r="O199" s="291" t="s">
        <v>353</v>
      </c>
      <c r="P199" s="13" t="s">
        <v>1763</v>
      </c>
      <c r="Q199" s="13" t="s">
        <v>1744</v>
      </c>
      <c r="R199" s="292" t="s">
        <v>252</v>
      </c>
      <c r="S199" s="437"/>
      <c r="T199" s="437"/>
      <c r="U199" s="437"/>
      <c r="V199" s="438"/>
    </row>
    <row r="200" spans="1:22" x14ac:dyDescent="0.25">
      <c r="A200" s="437"/>
      <c r="B200" s="438"/>
      <c r="C200" s="436"/>
      <c r="D200" s="289" t="s">
        <v>2172</v>
      </c>
      <c r="E200" s="436"/>
      <c r="F200" s="436"/>
      <c r="G200" s="436"/>
      <c r="H200" s="436"/>
      <c r="I200" s="436"/>
      <c r="J200" s="290">
        <v>0.87</v>
      </c>
      <c r="K200" s="290">
        <v>26.7</v>
      </c>
      <c r="L200" s="290">
        <v>5.56</v>
      </c>
      <c r="M200" s="283" t="s">
        <v>268</v>
      </c>
      <c r="N200" s="290">
        <v>1.5</v>
      </c>
      <c r="O200" s="291" t="s">
        <v>353</v>
      </c>
      <c r="P200" s="13" t="s">
        <v>1763</v>
      </c>
      <c r="Q200" s="13" t="s">
        <v>1744</v>
      </c>
      <c r="R200" s="292" t="s">
        <v>252</v>
      </c>
      <c r="S200" s="437"/>
      <c r="T200" s="437"/>
      <c r="U200" s="437"/>
      <c r="V200" s="438"/>
    </row>
    <row r="201" spans="1:22" ht="22.5" x14ac:dyDescent="0.25">
      <c r="A201" s="300" t="s">
        <v>6483</v>
      </c>
      <c r="B201" s="285" t="s">
        <v>2173</v>
      </c>
      <c r="C201" s="289" t="s">
        <v>2175</v>
      </c>
      <c r="D201" s="289" t="s">
        <v>2176</v>
      </c>
      <c r="E201" s="289" t="s">
        <v>1733</v>
      </c>
      <c r="F201" s="289" t="s">
        <v>1734</v>
      </c>
      <c r="G201" s="289" t="s">
        <v>347</v>
      </c>
      <c r="H201" s="289" t="s">
        <v>1742</v>
      </c>
      <c r="I201" s="289" t="s">
        <v>1743</v>
      </c>
      <c r="J201" s="290">
        <v>0.91900000000000004</v>
      </c>
      <c r="K201" s="290">
        <v>25</v>
      </c>
      <c r="L201" s="290">
        <v>2.5</v>
      </c>
      <c r="M201" s="283" t="s">
        <v>268</v>
      </c>
      <c r="N201" s="290">
        <v>1</v>
      </c>
      <c r="O201" s="291" t="s">
        <v>1735</v>
      </c>
      <c r="P201" s="13" t="s">
        <v>1758</v>
      </c>
      <c r="Q201" s="13" t="s">
        <v>1736</v>
      </c>
      <c r="R201" s="292" t="s">
        <v>252</v>
      </c>
      <c r="S201" s="300">
        <v>4</v>
      </c>
      <c r="T201" s="300">
        <v>2</v>
      </c>
      <c r="U201" s="300">
        <f>S201+T201</f>
        <v>6</v>
      </c>
      <c r="V201" s="285" t="s">
        <v>7003</v>
      </c>
    </row>
    <row r="202" spans="1:22" ht="22.5" x14ac:dyDescent="0.25">
      <c r="A202" s="300" t="s">
        <v>6238</v>
      </c>
      <c r="B202" s="285" t="s">
        <v>2177</v>
      </c>
      <c r="C202" s="289" t="s">
        <v>2178</v>
      </c>
      <c r="D202" s="289" t="s">
        <v>2179</v>
      </c>
      <c r="E202" s="289" t="s">
        <v>1824</v>
      </c>
      <c r="F202" s="289" t="s">
        <v>1825</v>
      </c>
      <c r="G202" s="289" t="s">
        <v>1847</v>
      </c>
      <c r="H202" s="289" t="s">
        <v>1835</v>
      </c>
      <c r="I202" s="289" t="s">
        <v>1842</v>
      </c>
      <c r="J202" s="290">
        <v>12.509</v>
      </c>
      <c r="K202" s="290">
        <v>26.7</v>
      </c>
      <c r="L202" s="290">
        <v>5.56</v>
      </c>
      <c r="M202" s="283" t="s">
        <v>268</v>
      </c>
      <c r="N202" s="290">
        <v>1.5</v>
      </c>
      <c r="O202" s="291" t="s">
        <v>353</v>
      </c>
      <c r="P202" s="13" t="s">
        <v>1763</v>
      </c>
      <c r="Q202" s="13" t="s">
        <v>1744</v>
      </c>
      <c r="R202" s="292" t="s">
        <v>252</v>
      </c>
      <c r="S202" s="300">
        <v>3</v>
      </c>
      <c r="T202" s="300">
        <v>1</v>
      </c>
      <c r="U202" s="300">
        <f>SUM(S202:T202)</f>
        <v>4</v>
      </c>
      <c r="V202" s="285" t="s">
        <v>7003</v>
      </c>
    </row>
    <row r="203" spans="1:22" ht="22.5" x14ac:dyDescent="0.25">
      <c r="A203" s="300" t="s">
        <v>6954</v>
      </c>
      <c r="B203" s="285" t="s">
        <v>2180</v>
      </c>
      <c r="C203" s="289" t="s">
        <v>2182</v>
      </c>
      <c r="D203" s="289" t="s">
        <v>2183</v>
      </c>
      <c r="E203" s="289" t="s">
        <v>1765</v>
      </c>
      <c r="F203" s="289" t="s">
        <v>1767</v>
      </c>
      <c r="G203" s="289" t="s">
        <v>1768</v>
      </c>
      <c r="H203" s="289" t="s">
        <v>1891</v>
      </c>
      <c r="I203" s="289" t="s">
        <v>2019</v>
      </c>
      <c r="J203" s="290">
        <v>1.1850000000000001</v>
      </c>
      <c r="K203" s="290">
        <v>25</v>
      </c>
      <c r="L203" s="290">
        <v>2.5</v>
      </c>
      <c r="M203" s="283" t="s">
        <v>268</v>
      </c>
      <c r="N203" s="290">
        <v>1</v>
      </c>
      <c r="O203" s="291" t="s">
        <v>1735</v>
      </c>
      <c r="P203" s="13" t="s">
        <v>1758</v>
      </c>
      <c r="Q203" s="13" t="s">
        <v>1736</v>
      </c>
      <c r="R203" s="292" t="s">
        <v>252</v>
      </c>
      <c r="S203" s="300">
        <v>5</v>
      </c>
      <c r="T203" s="300">
        <v>4</v>
      </c>
      <c r="U203" s="300">
        <f>S203+T203</f>
        <v>9</v>
      </c>
      <c r="V203" s="285" t="s">
        <v>7003</v>
      </c>
    </row>
    <row r="204" spans="1:22" x14ac:dyDescent="0.25">
      <c r="A204" s="437" t="s">
        <v>6955</v>
      </c>
      <c r="B204" s="438" t="s">
        <v>2188</v>
      </c>
      <c r="C204" s="436" t="s">
        <v>2190</v>
      </c>
      <c r="D204" s="289" t="s">
        <v>2191</v>
      </c>
      <c r="E204" s="436" t="s">
        <v>1853</v>
      </c>
      <c r="F204" s="436" t="s">
        <v>1825</v>
      </c>
      <c r="G204" s="436" t="s">
        <v>1826</v>
      </c>
      <c r="H204" s="436" t="s">
        <v>1835</v>
      </c>
      <c r="I204" s="436" t="s">
        <v>1842</v>
      </c>
      <c r="J204" s="290">
        <v>14.945</v>
      </c>
      <c r="K204" s="290">
        <v>26.7</v>
      </c>
      <c r="L204" s="290">
        <v>3.91</v>
      </c>
      <c r="M204" s="283" t="s">
        <v>268</v>
      </c>
      <c r="N204" s="290">
        <v>1</v>
      </c>
      <c r="O204" s="291" t="s">
        <v>353</v>
      </c>
      <c r="P204" s="13" t="s">
        <v>1763</v>
      </c>
      <c r="Q204" s="13" t="s">
        <v>1744</v>
      </c>
      <c r="R204" s="292" t="s">
        <v>252</v>
      </c>
      <c r="S204" s="437">
        <v>6</v>
      </c>
      <c r="T204" s="437"/>
      <c r="U204" s="437">
        <f>SUM(S204:T208)</f>
        <v>6</v>
      </c>
      <c r="V204" s="438" t="s">
        <v>7003</v>
      </c>
    </row>
    <row r="205" spans="1:22" x14ac:dyDescent="0.25">
      <c r="A205" s="437"/>
      <c r="B205" s="438"/>
      <c r="C205" s="436"/>
      <c r="D205" s="289" t="s">
        <v>2192</v>
      </c>
      <c r="E205" s="436"/>
      <c r="F205" s="436"/>
      <c r="G205" s="436"/>
      <c r="H205" s="436"/>
      <c r="I205" s="436"/>
      <c r="J205" s="290">
        <v>0.82</v>
      </c>
      <c r="K205" s="290">
        <v>60.3</v>
      </c>
      <c r="L205" s="290">
        <v>8.74</v>
      </c>
      <c r="M205" s="283" t="s">
        <v>268</v>
      </c>
      <c r="N205" s="290">
        <v>1.5</v>
      </c>
      <c r="O205" s="291" t="s">
        <v>353</v>
      </c>
      <c r="P205" s="13" t="s">
        <v>1763</v>
      </c>
      <c r="Q205" s="13" t="s">
        <v>1744</v>
      </c>
      <c r="R205" s="292" t="s">
        <v>252</v>
      </c>
      <c r="S205" s="437"/>
      <c r="T205" s="437"/>
      <c r="U205" s="437"/>
      <c r="V205" s="438"/>
    </row>
    <row r="206" spans="1:22" x14ac:dyDescent="0.25">
      <c r="A206" s="437"/>
      <c r="B206" s="438"/>
      <c r="C206" s="436"/>
      <c r="D206" s="289" t="s">
        <v>2193</v>
      </c>
      <c r="E206" s="436"/>
      <c r="F206" s="436"/>
      <c r="G206" s="436"/>
      <c r="H206" s="436"/>
      <c r="I206" s="436"/>
      <c r="J206" s="290">
        <v>0.2</v>
      </c>
      <c r="K206" s="290">
        <v>60.3</v>
      </c>
      <c r="L206" s="290">
        <v>8.74</v>
      </c>
      <c r="M206" s="283" t="s">
        <v>268</v>
      </c>
      <c r="N206" s="290">
        <v>1.5</v>
      </c>
      <c r="O206" s="291" t="s">
        <v>353</v>
      </c>
      <c r="P206" s="13" t="s">
        <v>1763</v>
      </c>
      <c r="Q206" s="13" t="s">
        <v>1744</v>
      </c>
      <c r="R206" s="292" t="s">
        <v>252</v>
      </c>
      <c r="S206" s="437"/>
      <c r="T206" s="437"/>
      <c r="U206" s="437"/>
      <c r="V206" s="438"/>
    </row>
    <row r="207" spans="1:22" x14ac:dyDescent="0.25">
      <c r="A207" s="437"/>
      <c r="B207" s="438"/>
      <c r="C207" s="436"/>
      <c r="D207" s="289" t="s">
        <v>2194</v>
      </c>
      <c r="E207" s="436"/>
      <c r="F207" s="436"/>
      <c r="G207" s="436"/>
      <c r="H207" s="436"/>
      <c r="I207" s="436"/>
      <c r="J207" s="290">
        <v>0.17</v>
      </c>
      <c r="K207" s="290">
        <v>60.3</v>
      </c>
      <c r="L207" s="290">
        <v>8.74</v>
      </c>
      <c r="M207" s="283" t="s">
        <v>268</v>
      </c>
      <c r="N207" s="290">
        <v>1.5</v>
      </c>
      <c r="O207" s="291" t="s">
        <v>353</v>
      </c>
      <c r="P207" s="13" t="s">
        <v>1763</v>
      </c>
      <c r="Q207" s="13" t="s">
        <v>1744</v>
      </c>
      <c r="R207" s="292" t="s">
        <v>252</v>
      </c>
      <c r="S207" s="437"/>
      <c r="T207" s="437"/>
      <c r="U207" s="437"/>
      <c r="V207" s="438"/>
    </row>
    <row r="208" spans="1:22" x14ac:dyDescent="0.25">
      <c r="A208" s="437"/>
      <c r="B208" s="438"/>
      <c r="C208" s="436"/>
      <c r="D208" s="289" t="s">
        <v>2195</v>
      </c>
      <c r="E208" s="436"/>
      <c r="F208" s="436"/>
      <c r="G208" s="436"/>
      <c r="H208" s="436"/>
      <c r="I208" s="436"/>
      <c r="J208" s="290">
        <v>2.5</v>
      </c>
      <c r="K208" s="290">
        <v>60.3</v>
      </c>
      <c r="L208" s="290">
        <v>8.74</v>
      </c>
      <c r="M208" s="283" t="s">
        <v>268</v>
      </c>
      <c r="N208" s="290">
        <v>1.5</v>
      </c>
      <c r="O208" s="291" t="s">
        <v>353</v>
      </c>
      <c r="P208" s="13" t="s">
        <v>1763</v>
      </c>
      <c r="Q208" s="13" t="s">
        <v>1744</v>
      </c>
      <c r="R208" s="292" t="s">
        <v>252</v>
      </c>
      <c r="S208" s="437"/>
      <c r="T208" s="437"/>
      <c r="U208" s="437"/>
      <c r="V208" s="438"/>
    </row>
    <row r="209" spans="1:22" x14ac:dyDescent="0.25">
      <c r="A209" s="437" t="s">
        <v>3242</v>
      </c>
      <c r="B209" s="438" t="s">
        <v>2196</v>
      </c>
      <c r="C209" s="436" t="s">
        <v>2198</v>
      </c>
      <c r="D209" s="289" t="s">
        <v>2199</v>
      </c>
      <c r="E209" s="436" t="s">
        <v>1765</v>
      </c>
      <c r="F209" s="436" t="s">
        <v>1767</v>
      </c>
      <c r="G209" s="436" t="s">
        <v>1826</v>
      </c>
      <c r="H209" s="436" t="s">
        <v>2023</v>
      </c>
      <c r="I209" s="436" t="s">
        <v>1615</v>
      </c>
      <c r="J209" s="290">
        <v>0.60499999999999998</v>
      </c>
      <c r="K209" s="290">
        <v>33.4</v>
      </c>
      <c r="L209" s="290">
        <v>4.55</v>
      </c>
      <c r="M209" s="283" t="s">
        <v>268</v>
      </c>
      <c r="N209" s="290">
        <v>1</v>
      </c>
      <c r="O209" s="291" t="s">
        <v>1735</v>
      </c>
      <c r="P209" s="13" t="s">
        <v>1763</v>
      </c>
      <c r="Q209" s="13" t="s">
        <v>1744</v>
      </c>
      <c r="R209" s="292" t="s">
        <v>252</v>
      </c>
      <c r="S209" s="437"/>
      <c r="T209" s="437">
        <v>2</v>
      </c>
      <c r="U209" s="437">
        <f>SUM(S209:T210)</f>
        <v>2</v>
      </c>
      <c r="V209" s="438" t="s">
        <v>7003</v>
      </c>
    </row>
    <row r="210" spans="1:22" x14ac:dyDescent="0.25">
      <c r="A210" s="437"/>
      <c r="B210" s="438"/>
      <c r="C210" s="436"/>
      <c r="D210" s="289" t="s">
        <v>2200</v>
      </c>
      <c r="E210" s="436"/>
      <c r="F210" s="436"/>
      <c r="G210" s="436"/>
      <c r="H210" s="436"/>
      <c r="I210" s="436"/>
      <c r="J210" s="290">
        <v>0.53</v>
      </c>
      <c r="K210" s="290">
        <v>33.4</v>
      </c>
      <c r="L210" s="290">
        <v>4.55</v>
      </c>
      <c r="M210" s="283" t="s">
        <v>268</v>
      </c>
      <c r="N210" s="290">
        <v>1</v>
      </c>
      <c r="O210" s="291" t="s">
        <v>1735</v>
      </c>
      <c r="P210" s="13" t="s">
        <v>1763</v>
      </c>
      <c r="Q210" s="13" t="s">
        <v>1744</v>
      </c>
      <c r="R210" s="292" t="s">
        <v>252</v>
      </c>
      <c r="S210" s="437"/>
      <c r="T210" s="437"/>
      <c r="U210" s="437"/>
      <c r="V210" s="438"/>
    </row>
    <row r="211" spans="1:22" x14ac:dyDescent="0.25">
      <c r="A211" s="437" t="s">
        <v>6686</v>
      </c>
      <c r="B211" s="438" t="s">
        <v>2201</v>
      </c>
      <c r="C211" s="436" t="s">
        <v>2203</v>
      </c>
      <c r="D211" s="289" t="s">
        <v>2204</v>
      </c>
      <c r="E211" s="436" t="s">
        <v>1853</v>
      </c>
      <c r="F211" s="436" t="s">
        <v>1825</v>
      </c>
      <c r="G211" s="436" t="s">
        <v>1826</v>
      </c>
      <c r="H211" s="436" t="s">
        <v>1835</v>
      </c>
      <c r="I211" s="436" t="s">
        <v>1842</v>
      </c>
      <c r="J211" s="290">
        <v>0.55000000000000004</v>
      </c>
      <c r="K211" s="290">
        <v>33.47</v>
      </c>
      <c r="L211" s="290">
        <v>6.35</v>
      </c>
      <c r="M211" s="283" t="s">
        <v>268</v>
      </c>
      <c r="N211" s="290">
        <v>1</v>
      </c>
      <c r="O211" s="291" t="s">
        <v>353</v>
      </c>
      <c r="P211" s="13" t="s">
        <v>1763</v>
      </c>
      <c r="Q211" s="13" t="s">
        <v>1744</v>
      </c>
      <c r="R211" s="292" t="s">
        <v>252</v>
      </c>
      <c r="S211" s="437">
        <v>2</v>
      </c>
      <c r="T211" s="437"/>
      <c r="U211" s="437">
        <f>SUM(S211:T212)</f>
        <v>2</v>
      </c>
      <c r="V211" s="438" t="s">
        <v>7003</v>
      </c>
    </row>
    <row r="212" spans="1:22" x14ac:dyDescent="0.25">
      <c r="A212" s="437"/>
      <c r="B212" s="438"/>
      <c r="C212" s="436"/>
      <c r="D212" s="289" t="s">
        <v>2205</v>
      </c>
      <c r="E212" s="436"/>
      <c r="F212" s="436"/>
      <c r="G212" s="436"/>
      <c r="H212" s="436"/>
      <c r="I212" s="436"/>
      <c r="J212" s="290">
        <v>0.64500000000000002</v>
      </c>
      <c r="K212" s="290">
        <v>33.47</v>
      </c>
      <c r="L212" s="290">
        <v>6.35</v>
      </c>
      <c r="M212" s="283" t="s">
        <v>268</v>
      </c>
      <c r="N212" s="290">
        <v>1</v>
      </c>
      <c r="O212" s="291" t="s">
        <v>353</v>
      </c>
      <c r="P212" s="13" t="s">
        <v>1763</v>
      </c>
      <c r="Q212" s="13" t="s">
        <v>1744</v>
      </c>
      <c r="R212" s="292" t="s">
        <v>252</v>
      </c>
      <c r="S212" s="437"/>
      <c r="T212" s="437"/>
      <c r="U212" s="437"/>
      <c r="V212" s="438"/>
    </row>
    <row r="213" spans="1:22" ht="22.5" x14ac:dyDescent="0.25">
      <c r="A213" s="300" t="s">
        <v>6956</v>
      </c>
      <c r="B213" s="285" t="s">
        <v>2207</v>
      </c>
      <c r="C213" s="289" t="s">
        <v>2209</v>
      </c>
      <c r="D213" s="289" t="s">
        <v>2210</v>
      </c>
      <c r="E213" s="289" t="s">
        <v>2001</v>
      </c>
      <c r="F213" s="289" t="s">
        <v>2206</v>
      </c>
      <c r="G213" s="289" t="s">
        <v>352</v>
      </c>
      <c r="H213" s="289" t="s">
        <v>2002</v>
      </c>
      <c r="I213" s="289" t="s">
        <v>2003</v>
      </c>
      <c r="J213" s="290">
        <v>2.444</v>
      </c>
      <c r="K213" s="290">
        <v>57</v>
      </c>
      <c r="L213" s="290">
        <v>3</v>
      </c>
      <c r="M213" s="283" t="s">
        <v>268</v>
      </c>
      <c r="N213" s="290">
        <v>1.5</v>
      </c>
      <c r="O213" s="291" t="s">
        <v>1735</v>
      </c>
      <c r="P213" s="13" t="s">
        <v>1758</v>
      </c>
      <c r="Q213" s="13" t="s">
        <v>2094</v>
      </c>
      <c r="R213" s="292" t="s">
        <v>252</v>
      </c>
      <c r="S213" s="300">
        <f>3+1+1+5</f>
        <v>10</v>
      </c>
      <c r="T213" s="300">
        <f>2+2+2+2+8</f>
        <v>16</v>
      </c>
      <c r="U213" s="300">
        <f>S213+T213</f>
        <v>26</v>
      </c>
      <c r="V213" s="285" t="s">
        <v>7003</v>
      </c>
    </row>
    <row r="214" spans="1:22" x14ac:dyDescent="0.25">
      <c r="A214" s="437" t="s">
        <v>6957</v>
      </c>
      <c r="B214" s="438" t="s">
        <v>2212</v>
      </c>
      <c r="C214" s="436" t="s">
        <v>2213</v>
      </c>
      <c r="D214" s="289" t="s">
        <v>2214</v>
      </c>
      <c r="E214" s="436" t="s">
        <v>1594</v>
      </c>
      <c r="F214" s="436" t="s">
        <v>2211</v>
      </c>
      <c r="G214" s="436" t="s">
        <v>2025</v>
      </c>
      <c r="H214" s="436" t="s">
        <v>347</v>
      </c>
      <c r="I214" s="436" t="s">
        <v>252</v>
      </c>
      <c r="J214" s="290">
        <v>6.923</v>
      </c>
      <c r="K214" s="290">
        <v>57</v>
      </c>
      <c r="L214" s="290">
        <v>3</v>
      </c>
      <c r="M214" s="283" t="s">
        <v>268</v>
      </c>
      <c r="N214" s="290">
        <v>1.5</v>
      </c>
      <c r="O214" s="291" t="s">
        <v>1735</v>
      </c>
      <c r="P214" s="13" t="s">
        <v>1763</v>
      </c>
      <c r="Q214" s="13" t="s">
        <v>1744</v>
      </c>
      <c r="R214" s="292" t="s">
        <v>252</v>
      </c>
      <c r="S214" s="437">
        <v>1</v>
      </c>
      <c r="T214" s="437"/>
      <c r="U214" s="437">
        <f>SUM(S214:T215)</f>
        <v>1</v>
      </c>
      <c r="V214" s="438" t="s">
        <v>7003</v>
      </c>
    </row>
    <row r="215" spans="1:22" x14ac:dyDescent="0.25">
      <c r="A215" s="437"/>
      <c r="B215" s="438"/>
      <c r="C215" s="436"/>
      <c r="D215" s="289" t="s">
        <v>2215</v>
      </c>
      <c r="E215" s="436"/>
      <c r="F215" s="436"/>
      <c r="G215" s="436"/>
      <c r="H215" s="436"/>
      <c r="I215" s="436"/>
      <c r="J215" s="290">
        <v>8.4149999999999991</v>
      </c>
      <c r="K215" s="290">
        <v>25</v>
      </c>
      <c r="L215" s="290">
        <v>2.5</v>
      </c>
      <c r="M215" s="283" t="s">
        <v>268</v>
      </c>
      <c r="N215" s="290">
        <v>1</v>
      </c>
      <c r="O215" s="291" t="s">
        <v>1735</v>
      </c>
      <c r="P215" s="13" t="s">
        <v>1763</v>
      </c>
      <c r="Q215" s="13" t="s">
        <v>1744</v>
      </c>
      <c r="R215" s="292" t="s">
        <v>252</v>
      </c>
      <c r="S215" s="437"/>
      <c r="T215" s="437"/>
      <c r="U215" s="437"/>
      <c r="V215" s="438"/>
    </row>
    <row r="216" spans="1:22" ht="33.75" x14ac:dyDescent="0.25">
      <c r="A216" s="300" t="s">
        <v>6958</v>
      </c>
      <c r="B216" s="285" t="s">
        <v>2217</v>
      </c>
      <c r="C216" s="289" t="s">
        <v>2219</v>
      </c>
      <c r="D216" s="289" t="s">
        <v>2220</v>
      </c>
      <c r="E216" s="289" t="s">
        <v>2221</v>
      </c>
      <c r="F216" s="289" t="s">
        <v>2222</v>
      </c>
      <c r="G216" s="289" t="s">
        <v>347</v>
      </c>
      <c r="H216" s="289" t="s">
        <v>553</v>
      </c>
      <c r="I216" s="289" t="s">
        <v>1615</v>
      </c>
      <c r="J216" s="290">
        <v>0.1</v>
      </c>
      <c r="K216" s="290">
        <v>57</v>
      </c>
      <c r="L216" s="290">
        <v>3</v>
      </c>
      <c r="M216" s="283" t="s">
        <v>268</v>
      </c>
      <c r="N216" s="290">
        <v>1.5</v>
      </c>
      <c r="O216" s="291" t="s">
        <v>1735</v>
      </c>
      <c r="P216" s="13" t="s">
        <v>1758</v>
      </c>
      <c r="Q216" s="13" t="s">
        <v>1736</v>
      </c>
      <c r="R216" s="292" t="s">
        <v>252</v>
      </c>
      <c r="S216" s="300">
        <v>2</v>
      </c>
      <c r="T216" s="300">
        <v>1</v>
      </c>
      <c r="U216" s="300">
        <f>S216+T216</f>
        <v>3</v>
      </c>
      <c r="V216" s="285" t="s">
        <v>7003</v>
      </c>
    </row>
    <row r="217" spans="1:22" ht="33.75" x14ac:dyDescent="0.25">
      <c r="A217" s="300" t="s">
        <v>6959</v>
      </c>
      <c r="B217" s="285" t="s">
        <v>2223</v>
      </c>
      <c r="C217" s="289" t="s">
        <v>2225</v>
      </c>
      <c r="D217" s="289" t="s">
        <v>2226</v>
      </c>
      <c r="E217" s="289" t="s">
        <v>1902</v>
      </c>
      <c r="F217" s="289" t="s">
        <v>1767</v>
      </c>
      <c r="G217" s="289" t="s">
        <v>1965</v>
      </c>
      <c r="H217" s="289" t="s">
        <v>2227</v>
      </c>
      <c r="I217" s="289" t="s">
        <v>217</v>
      </c>
      <c r="J217" s="290">
        <v>2.39</v>
      </c>
      <c r="K217" s="290">
        <v>159</v>
      </c>
      <c r="L217" s="290">
        <v>5</v>
      </c>
      <c r="M217" s="283" t="s">
        <v>268</v>
      </c>
      <c r="N217" s="290">
        <v>2.5</v>
      </c>
      <c r="O217" s="291" t="s">
        <v>1735</v>
      </c>
      <c r="P217" s="13" t="s">
        <v>1763</v>
      </c>
      <c r="Q217" s="13" t="s">
        <v>1744</v>
      </c>
      <c r="R217" s="292" t="s">
        <v>252</v>
      </c>
      <c r="S217" s="300">
        <v>1</v>
      </c>
      <c r="T217" s="300"/>
      <c r="U217" s="300">
        <f>SUM(S217:T217)</f>
        <v>1</v>
      </c>
      <c r="V217" s="285" t="s">
        <v>7003</v>
      </c>
    </row>
    <row r="218" spans="1:22" ht="22.5" x14ac:dyDescent="0.25">
      <c r="A218" s="437" t="s">
        <v>6960</v>
      </c>
      <c r="B218" s="438" t="s">
        <v>2228</v>
      </c>
      <c r="C218" s="436" t="s">
        <v>2230</v>
      </c>
      <c r="D218" s="289" t="s">
        <v>2231</v>
      </c>
      <c r="E218" s="439" t="s">
        <v>1765</v>
      </c>
      <c r="F218" s="439" t="s">
        <v>1767</v>
      </c>
      <c r="G218" s="439" t="s">
        <v>2024</v>
      </c>
      <c r="H218" s="439" t="s">
        <v>2232</v>
      </c>
      <c r="I218" s="439" t="s">
        <v>1615</v>
      </c>
      <c r="J218" s="290">
        <v>52.52</v>
      </c>
      <c r="K218" s="290">
        <v>45</v>
      </c>
      <c r="L218" s="290">
        <v>5</v>
      </c>
      <c r="M218" s="283" t="s">
        <v>268</v>
      </c>
      <c r="N218" s="290">
        <v>1.5</v>
      </c>
      <c r="O218" s="291" t="s">
        <v>1735</v>
      </c>
      <c r="P218" s="13" t="s">
        <v>1763</v>
      </c>
      <c r="Q218" s="13" t="s">
        <v>1744</v>
      </c>
      <c r="R218" s="292" t="s">
        <v>252</v>
      </c>
      <c r="S218" s="437">
        <v>11</v>
      </c>
      <c r="T218" s="437"/>
      <c r="U218" s="437">
        <f>SUM(S218:T219)</f>
        <v>11</v>
      </c>
      <c r="V218" s="438" t="s">
        <v>7003</v>
      </c>
    </row>
    <row r="219" spans="1:22" ht="22.5" x14ac:dyDescent="0.25">
      <c r="A219" s="437"/>
      <c r="B219" s="438"/>
      <c r="C219" s="436"/>
      <c r="D219" s="289" t="s">
        <v>2233</v>
      </c>
      <c r="E219" s="439"/>
      <c r="F219" s="439"/>
      <c r="G219" s="439"/>
      <c r="H219" s="439"/>
      <c r="I219" s="439"/>
      <c r="J219" s="290">
        <v>1.107</v>
      </c>
      <c r="K219" s="290">
        <v>45</v>
      </c>
      <c r="L219" s="290">
        <v>4.5</v>
      </c>
      <c r="M219" s="283" t="s">
        <v>268</v>
      </c>
      <c r="N219" s="290">
        <v>1.5</v>
      </c>
      <c r="O219" s="291" t="s">
        <v>1735</v>
      </c>
      <c r="P219" s="13" t="s">
        <v>1763</v>
      </c>
      <c r="Q219" s="13" t="s">
        <v>1744</v>
      </c>
      <c r="R219" s="292" t="s">
        <v>252</v>
      </c>
      <c r="S219" s="437"/>
      <c r="T219" s="437"/>
      <c r="U219" s="437"/>
      <c r="V219" s="438"/>
    </row>
    <row r="220" spans="1:22" x14ac:dyDescent="0.25">
      <c r="A220" s="437" t="s">
        <v>210</v>
      </c>
      <c r="B220" s="438" t="s">
        <v>2235</v>
      </c>
      <c r="C220" s="436" t="s">
        <v>2237</v>
      </c>
      <c r="D220" s="289" t="s">
        <v>2238</v>
      </c>
      <c r="E220" s="436" t="s">
        <v>2239</v>
      </c>
      <c r="F220" s="436" t="s">
        <v>1740</v>
      </c>
      <c r="G220" s="436" t="s">
        <v>1965</v>
      </c>
      <c r="H220" s="436" t="s">
        <v>2240</v>
      </c>
      <c r="I220" s="436" t="s">
        <v>2241</v>
      </c>
      <c r="J220" s="290">
        <v>26.765000000000001</v>
      </c>
      <c r="K220" s="290">
        <v>57</v>
      </c>
      <c r="L220" s="290">
        <v>4.5</v>
      </c>
      <c r="M220" s="283" t="s">
        <v>268</v>
      </c>
      <c r="N220" s="290">
        <v>1.5</v>
      </c>
      <c r="O220" s="291" t="s">
        <v>353</v>
      </c>
      <c r="P220" s="13" t="s">
        <v>1763</v>
      </c>
      <c r="Q220" s="13" t="s">
        <v>1744</v>
      </c>
      <c r="R220" s="292" t="s">
        <v>252</v>
      </c>
      <c r="S220" s="437">
        <v>70</v>
      </c>
      <c r="T220" s="437">
        <v>22</v>
      </c>
      <c r="U220" s="437">
        <f>SUM(S220:T228)</f>
        <v>92</v>
      </c>
      <c r="V220" s="438" t="s">
        <v>7003</v>
      </c>
    </row>
    <row r="221" spans="1:22" x14ac:dyDescent="0.25">
      <c r="A221" s="437"/>
      <c r="B221" s="438"/>
      <c r="C221" s="436"/>
      <c r="D221" s="289" t="s">
        <v>2242</v>
      </c>
      <c r="E221" s="436"/>
      <c r="F221" s="436"/>
      <c r="G221" s="436"/>
      <c r="H221" s="436"/>
      <c r="I221" s="436"/>
      <c r="J221" s="290">
        <v>6.5250000000000004</v>
      </c>
      <c r="K221" s="290">
        <v>57</v>
      </c>
      <c r="L221" s="290">
        <v>5</v>
      </c>
      <c r="M221" s="283" t="s">
        <v>268</v>
      </c>
      <c r="N221" s="290">
        <v>1.5</v>
      </c>
      <c r="O221" s="291" t="s">
        <v>353</v>
      </c>
      <c r="P221" s="13" t="s">
        <v>1763</v>
      </c>
      <c r="Q221" s="13" t="s">
        <v>1744</v>
      </c>
      <c r="R221" s="292" t="s">
        <v>252</v>
      </c>
      <c r="S221" s="437"/>
      <c r="T221" s="437"/>
      <c r="U221" s="437"/>
      <c r="V221" s="438"/>
    </row>
    <row r="222" spans="1:22" x14ac:dyDescent="0.25">
      <c r="A222" s="437"/>
      <c r="B222" s="438"/>
      <c r="C222" s="436"/>
      <c r="D222" s="289" t="s">
        <v>2243</v>
      </c>
      <c r="E222" s="436"/>
      <c r="F222" s="436"/>
      <c r="G222" s="436"/>
      <c r="H222" s="436"/>
      <c r="I222" s="436"/>
      <c r="J222" s="290">
        <v>8.7949999999999999</v>
      </c>
      <c r="K222" s="290">
        <v>57</v>
      </c>
      <c r="L222" s="290">
        <v>4.5</v>
      </c>
      <c r="M222" s="283" t="s">
        <v>268</v>
      </c>
      <c r="N222" s="290">
        <v>1.5</v>
      </c>
      <c r="O222" s="291" t="s">
        <v>353</v>
      </c>
      <c r="P222" s="13" t="s">
        <v>1763</v>
      </c>
      <c r="Q222" s="13" t="s">
        <v>1744</v>
      </c>
      <c r="R222" s="292" t="s">
        <v>252</v>
      </c>
      <c r="S222" s="437"/>
      <c r="T222" s="437"/>
      <c r="U222" s="437"/>
      <c r="V222" s="438"/>
    </row>
    <row r="223" spans="1:22" x14ac:dyDescent="0.25">
      <c r="A223" s="437"/>
      <c r="B223" s="438"/>
      <c r="C223" s="436"/>
      <c r="D223" s="289" t="s">
        <v>2244</v>
      </c>
      <c r="E223" s="436"/>
      <c r="F223" s="436"/>
      <c r="G223" s="436"/>
      <c r="H223" s="436"/>
      <c r="I223" s="436"/>
      <c r="J223" s="290"/>
      <c r="K223" s="290"/>
      <c r="L223" s="290"/>
      <c r="M223" s="283" t="s">
        <v>268</v>
      </c>
      <c r="N223" s="290"/>
      <c r="O223" s="291" t="s">
        <v>353</v>
      </c>
      <c r="P223" s="13" t="s">
        <v>1763</v>
      </c>
      <c r="Q223" s="13" t="s">
        <v>1744</v>
      </c>
      <c r="R223" s="292" t="s">
        <v>252</v>
      </c>
      <c r="S223" s="437"/>
      <c r="T223" s="437"/>
      <c r="U223" s="437"/>
      <c r="V223" s="438"/>
    </row>
    <row r="224" spans="1:22" x14ac:dyDescent="0.25">
      <c r="A224" s="437"/>
      <c r="B224" s="438"/>
      <c r="C224" s="436"/>
      <c r="D224" s="289" t="s">
        <v>2245</v>
      </c>
      <c r="E224" s="436"/>
      <c r="F224" s="436"/>
      <c r="G224" s="436"/>
      <c r="H224" s="436"/>
      <c r="I224" s="436"/>
      <c r="J224" s="290">
        <v>4.5549999999999997</v>
      </c>
      <c r="K224" s="290">
        <v>108</v>
      </c>
      <c r="L224" s="290">
        <v>6</v>
      </c>
      <c r="M224" s="283" t="s">
        <v>268</v>
      </c>
      <c r="N224" s="290">
        <v>2</v>
      </c>
      <c r="O224" s="291" t="s">
        <v>353</v>
      </c>
      <c r="P224" s="13" t="s">
        <v>1763</v>
      </c>
      <c r="Q224" s="13" t="s">
        <v>1744</v>
      </c>
      <c r="R224" s="292" t="s">
        <v>252</v>
      </c>
      <c r="S224" s="437"/>
      <c r="T224" s="437"/>
      <c r="U224" s="437"/>
      <c r="V224" s="438"/>
    </row>
    <row r="225" spans="1:22" x14ac:dyDescent="0.25">
      <c r="A225" s="437"/>
      <c r="B225" s="438"/>
      <c r="C225" s="436"/>
      <c r="D225" s="289" t="s">
        <v>2246</v>
      </c>
      <c r="E225" s="436"/>
      <c r="F225" s="436"/>
      <c r="G225" s="436"/>
      <c r="H225" s="436"/>
      <c r="I225" s="436"/>
      <c r="J225" s="290">
        <v>14.14</v>
      </c>
      <c r="K225" s="290">
        <v>108</v>
      </c>
      <c r="L225" s="290">
        <v>5.5</v>
      </c>
      <c r="M225" s="283" t="s">
        <v>268</v>
      </c>
      <c r="N225" s="290">
        <v>2</v>
      </c>
      <c r="O225" s="291" t="s">
        <v>353</v>
      </c>
      <c r="P225" s="13" t="s">
        <v>1763</v>
      </c>
      <c r="Q225" s="13" t="s">
        <v>1744</v>
      </c>
      <c r="R225" s="292" t="s">
        <v>252</v>
      </c>
      <c r="S225" s="437"/>
      <c r="T225" s="437"/>
      <c r="U225" s="437"/>
      <c r="V225" s="438"/>
    </row>
    <row r="226" spans="1:22" x14ac:dyDescent="0.25">
      <c r="A226" s="437"/>
      <c r="B226" s="438"/>
      <c r="C226" s="436"/>
      <c r="D226" s="289" t="s">
        <v>2247</v>
      </c>
      <c r="E226" s="436"/>
      <c r="F226" s="436"/>
      <c r="G226" s="436"/>
      <c r="H226" s="436"/>
      <c r="I226" s="436"/>
      <c r="J226" s="290">
        <v>6.7050000000000001</v>
      </c>
      <c r="K226" s="290">
        <v>108</v>
      </c>
      <c r="L226" s="290">
        <v>5.5</v>
      </c>
      <c r="M226" s="283" t="s">
        <v>268</v>
      </c>
      <c r="N226" s="290">
        <v>2</v>
      </c>
      <c r="O226" s="291" t="s">
        <v>353</v>
      </c>
      <c r="P226" s="13" t="s">
        <v>1763</v>
      </c>
      <c r="Q226" s="13" t="s">
        <v>1744</v>
      </c>
      <c r="R226" s="292" t="s">
        <v>252</v>
      </c>
      <c r="S226" s="437"/>
      <c r="T226" s="437"/>
      <c r="U226" s="437"/>
      <c r="V226" s="438"/>
    </row>
    <row r="227" spans="1:22" x14ac:dyDescent="0.25">
      <c r="A227" s="437"/>
      <c r="B227" s="438"/>
      <c r="C227" s="436"/>
      <c r="D227" s="289" t="s">
        <v>2248</v>
      </c>
      <c r="E227" s="436"/>
      <c r="F227" s="436"/>
      <c r="G227" s="436"/>
      <c r="H227" s="436"/>
      <c r="I227" s="436"/>
      <c r="J227" s="290">
        <v>42.834000000000003</v>
      </c>
      <c r="K227" s="290">
        <v>108</v>
      </c>
      <c r="L227" s="290">
        <v>5.5</v>
      </c>
      <c r="M227" s="283" t="s">
        <v>268</v>
      </c>
      <c r="N227" s="290">
        <v>2</v>
      </c>
      <c r="O227" s="291" t="s">
        <v>353</v>
      </c>
      <c r="P227" s="13" t="s">
        <v>1763</v>
      </c>
      <c r="Q227" s="13" t="s">
        <v>1744</v>
      </c>
      <c r="R227" s="292" t="s">
        <v>252</v>
      </c>
      <c r="S227" s="437"/>
      <c r="T227" s="437"/>
      <c r="U227" s="437"/>
      <c r="V227" s="438"/>
    </row>
    <row r="228" spans="1:22" x14ac:dyDescent="0.25">
      <c r="A228" s="437"/>
      <c r="B228" s="438"/>
      <c r="C228" s="436"/>
      <c r="D228" s="289" t="s">
        <v>2249</v>
      </c>
      <c r="E228" s="436"/>
      <c r="F228" s="436"/>
      <c r="G228" s="436"/>
      <c r="H228" s="436"/>
      <c r="I228" s="436"/>
      <c r="J228" s="290">
        <v>48.1</v>
      </c>
      <c r="K228" s="290">
        <v>108</v>
      </c>
      <c r="L228" s="290">
        <v>5.5</v>
      </c>
      <c r="M228" s="283" t="s">
        <v>268</v>
      </c>
      <c r="N228" s="290">
        <v>2</v>
      </c>
      <c r="O228" s="291" t="s">
        <v>353</v>
      </c>
      <c r="P228" s="13" t="s">
        <v>1763</v>
      </c>
      <c r="Q228" s="13" t="s">
        <v>1744</v>
      </c>
      <c r="R228" s="292" t="s">
        <v>252</v>
      </c>
      <c r="S228" s="437"/>
      <c r="T228" s="437"/>
      <c r="U228" s="437"/>
      <c r="V228" s="438"/>
    </row>
    <row r="229" spans="1:22" x14ac:dyDescent="0.25">
      <c r="A229" s="437" t="s">
        <v>6961</v>
      </c>
      <c r="B229" s="438" t="s">
        <v>2251</v>
      </c>
      <c r="C229" s="436" t="s">
        <v>2252</v>
      </c>
      <c r="D229" s="289" t="s">
        <v>2253</v>
      </c>
      <c r="E229" s="436" t="s">
        <v>2239</v>
      </c>
      <c r="F229" s="436" t="s">
        <v>1740</v>
      </c>
      <c r="G229" s="436" t="s">
        <v>2024</v>
      </c>
      <c r="H229" s="436" t="s">
        <v>2232</v>
      </c>
      <c r="I229" s="436" t="s">
        <v>1615</v>
      </c>
      <c r="J229" s="290">
        <v>1.5</v>
      </c>
      <c r="K229" s="290">
        <v>57</v>
      </c>
      <c r="L229" s="290">
        <v>5</v>
      </c>
      <c r="M229" s="283" t="s">
        <v>268</v>
      </c>
      <c r="N229" s="290">
        <v>1.5</v>
      </c>
      <c r="O229" s="291" t="s">
        <v>353</v>
      </c>
      <c r="P229" s="13" t="s">
        <v>1763</v>
      </c>
      <c r="Q229" s="13" t="s">
        <v>1744</v>
      </c>
      <c r="R229" s="292" t="s">
        <v>252</v>
      </c>
      <c r="S229" s="437">
        <v>2</v>
      </c>
      <c r="T229" s="437"/>
      <c r="U229" s="437">
        <f>SUM(S229:T230)</f>
        <v>2</v>
      </c>
      <c r="V229" s="438" t="s">
        <v>7003</v>
      </c>
    </row>
    <row r="230" spans="1:22" x14ac:dyDescent="0.25">
      <c r="A230" s="437"/>
      <c r="B230" s="438"/>
      <c r="C230" s="436"/>
      <c r="D230" s="289" t="s">
        <v>2254</v>
      </c>
      <c r="E230" s="436"/>
      <c r="F230" s="436"/>
      <c r="G230" s="436"/>
      <c r="H230" s="436"/>
      <c r="I230" s="436"/>
      <c r="J230" s="290">
        <v>1.82</v>
      </c>
      <c r="K230" s="290">
        <v>57</v>
      </c>
      <c r="L230" s="290">
        <v>3</v>
      </c>
      <c r="M230" s="283" t="s">
        <v>268</v>
      </c>
      <c r="N230" s="290">
        <v>1.5</v>
      </c>
      <c r="O230" s="291" t="s">
        <v>353</v>
      </c>
      <c r="P230" s="13" t="s">
        <v>1763</v>
      </c>
      <c r="Q230" s="13" t="s">
        <v>1744</v>
      </c>
      <c r="R230" s="292" t="s">
        <v>252</v>
      </c>
      <c r="S230" s="437"/>
      <c r="T230" s="437"/>
      <c r="U230" s="437"/>
      <c r="V230" s="438"/>
    </row>
    <row r="231" spans="1:22" x14ac:dyDescent="0.25">
      <c r="A231" s="437" t="s">
        <v>6962</v>
      </c>
      <c r="B231" s="438" t="s">
        <v>2256</v>
      </c>
      <c r="C231" s="436" t="s">
        <v>2257</v>
      </c>
      <c r="D231" s="289" t="s">
        <v>2258</v>
      </c>
      <c r="E231" s="436" t="s">
        <v>2259</v>
      </c>
      <c r="F231" s="436" t="s">
        <v>1740</v>
      </c>
      <c r="G231" s="436" t="s">
        <v>2030</v>
      </c>
      <c r="H231" s="436" t="s">
        <v>2260</v>
      </c>
      <c r="I231" s="436" t="s">
        <v>2261</v>
      </c>
      <c r="J231" s="290">
        <v>7.05</v>
      </c>
      <c r="K231" s="290">
        <v>159</v>
      </c>
      <c r="L231" s="290">
        <v>7</v>
      </c>
      <c r="M231" s="283" t="s">
        <v>268</v>
      </c>
      <c r="N231" s="290">
        <v>2.5</v>
      </c>
      <c r="O231" s="291" t="s">
        <v>353</v>
      </c>
      <c r="P231" s="13" t="s">
        <v>1763</v>
      </c>
      <c r="Q231" s="13" t="s">
        <v>1744</v>
      </c>
      <c r="R231" s="292" t="s">
        <v>252</v>
      </c>
      <c r="S231" s="437">
        <v>71</v>
      </c>
      <c r="T231" s="437">
        <v>26</v>
      </c>
      <c r="U231" s="437">
        <f>SUM(S231:T245)</f>
        <v>97</v>
      </c>
      <c r="V231" s="438" t="s">
        <v>7003</v>
      </c>
    </row>
    <row r="232" spans="1:22" x14ac:dyDescent="0.25">
      <c r="A232" s="437"/>
      <c r="B232" s="438"/>
      <c r="C232" s="436"/>
      <c r="D232" s="289" t="s">
        <v>2262</v>
      </c>
      <c r="E232" s="436"/>
      <c r="F232" s="436"/>
      <c r="G232" s="436"/>
      <c r="H232" s="436"/>
      <c r="I232" s="436"/>
      <c r="J232" s="290">
        <v>5.5549999999999997</v>
      </c>
      <c r="K232" s="290">
        <v>159</v>
      </c>
      <c r="L232" s="290">
        <v>7</v>
      </c>
      <c r="M232" s="283" t="s">
        <v>268</v>
      </c>
      <c r="N232" s="290">
        <v>2.5</v>
      </c>
      <c r="O232" s="291" t="s">
        <v>353</v>
      </c>
      <c r="P232" s="13" t="s">
        <v>1763</v>
      </c>
      <c r="Q232" s="13" t="s">
        <v>1744</v>
      </c>
      <c r="R232" s="292" t="s">
        <v>252</v>
      </c>
      <c r="S232" s="437"/>
      <c r="T232" s="437"/>
      <c r="U232" s="437"/>
      <c r="V232" s="438"/>
    </row>
    <row r="233" spans="1:22" x14ac:dyDescent="0.25">
      <c r="A233" s="437"/>
      <c r="B233" s="438"/>
      <c r="C233" s="436"/>
      <c r="D233" s="289" t="s">
        <v>2263</v>
      </c>
      <c r="E233" s="436"/>
      <c r="F233" s="436"/>
      <c r="G233" s="436"/>
      <c r="H233" s="436"/>
      <c r="I233" s="436"/>
      <c r="J233" s="290">
        <v>12.225</v>
      </c>
      <c r="K233" s="290">
        <v>159</v>
      </c>
      <c r="L233" s="290">
        <v>7</v>
      </c>
      <c r="M233" s="283" t="s">
        <v>268</v>
      </c>
      <c r="N233" s="290">
        <v>2.5</v>
      </c>
      <c r="O233" s="291" t="s">
        <v>353</v>
      </c>
      <c r="P233" s="13" t="s">
        <v>1763</v>
      </c>
      <c r="Q233" s="13" t="s">
        <v>1744</v>
      </c>
      <c r="R233" s="292" t="s">
        <v>252</v>
      </c>
      <c r="S233" s="437"/>
      <c r="T233" s="437"/>
      <c r="U233" s="437"/>
      <c r="V233" s="438"/>
    </row>
    <row r="234" spans="1:22" x14ac:dyDescent="0.25">
      <c r="A234" s="437"/>
      <c r="B234" s="438"/>
      <c r="C234" s="436"/>
      <c r="D234" s="289" t="s">
        <v>2264</v>
      </c>
      <c r="E234" s="436"/>
      <c r="F234" s="436"/>
      <c r="G234" s="436"/>
      <c r="H234" s="436"/>
      <c r="I234" s="436"/>
      <c r="J234" s="290">
        <v>12.005000000000001</v>
      </c>
      <c r="K234" s="290">
        <v>159</v>
      </c>
      <c r="L234" s="290">
        <v>7</v>
      </c>
      <c r="M234" s="283" t="s">
        <v>268</v>
      </c>
      <c r="N234" s="290">
        <v>2.5</v>
      </c>
      <c r="O234" s="291" t="s">
        <v>353</v>
      </c>
      <c r="P234" s="13" t="s">
        <v>1763</v>
      </c>
      <c r="Q234" s="13" t="s">
        <v>1744</v>
      </c>
      <c r="R234" s="292" t="s">
        <v>252</v>
      </c>
      <c r="S234" s="437"/>
      <c r="T234" s="437"/>
      <c r="U234" s="437"/>
      <c r="V234" s="438"/>
    </row>
    <row r="235" spans="1:22" x14ac:dyDescent="0.25">
      <c r="A235" s="437"/>
      <c r="B235" s="438"/>
      <c r="C235" s="436"/>
      <c r="D235" s="289" t="s">
        <v>2265</v>
      </c>
      <c r="E235" s="436"/>
      <c r="F235" s="436"/>
      <c r="G235" s="436"/>
      <c r="H235" s="436"/>
      <c r="I235" s="436"/>
      <c r="J235" s="290">
        <v>11.496</v>
      </c>
      <c r="K235" s="290">
        <v>159</v>
      </c>
      <c r="L235" s="290">
        <v>7</v>
      </c>
      <c r="M235" s="283" t="s">
        <v>268</v>
      </c>
      <c r="N235" s="290">
        <v>2.5</v>
      </c>
      <c r="O235" s="291" t="s">
        <v>353</v>
      </c>
      <c r="P235" s="13" t="s">
        <v>1763</v>
      </c>
      <c r="Q235" s="13" t="s">
        <v>1744</v>
      </c>
      <c r="R235" s="292" t="s">
        <v>252</v>
      </c>
      <c r="S235" s="437"/>
      <c r="T235" s="437"/>
      <c r="U235" s="437"/>
      <c r="V235" s="438"/>
    </row>
    <row r="236" spans="1:22" x14ac:dyDescent="0.25">
      <c r="A236" s="437"/>
      <c r="B236" s="438"/>
      <c r="C236" s="436"/>
      <c r="D236" s="289" t="s">
        <v>2266</v>
      </c>
      <c r="E236" s="436"/>
      <c r="F236" s="436"/>
      <c r="G236" s="436"/>
      <c r="H236" s="436"/>
      <c r="I236" s="436"/>
      <c r="J236" s="290">
        <v>11.56</v>
      </c>
      <c r="K236" s="290">
        <v>159</v>
      </c>
      <c r="L236" s="290">
        <v>7</v>
      </c>
      <c r="M236" s="283" t="s">
        <v>268</v>
      </c>
      <c r="N236" s="290">
        <v>2.5</v>
      </c>
      <c r="O236" s="291" t="s">
        <v>353</v>
      </c>
      <c r="P236" s="13" t="s">
        <v>1763</v>
      </c>
      <c r="Q236" s="13" t="s">
        <v>1744</v>
      </c>
      <c r="R236" s="292" t="s">
        <v>252</v>
      </c>
      <c r="S236" s="437"/>
      <c r="T236" s="437"/>
      <c r="U236" s="437"/>
      <c r="V236" s="438"/>
    </row>
    <row r="237" spans="1:22" x14ac:dyDescent="0.25">
      <c r="A237" s="437"/>
      <c r="B237" s="438"/>
      <c r="C237" s="436"/>
      <c r="D237" s="289" t="s">
        <v>2267</v>
      </c>
      <c r="E237" s="436"/>
      <c r="F237" s="436"/>
      <c r="G237" s="436"/>
      <c r="H237" s="436"/>
      <c r="I237" s="436"/>
      <c r="J237" s="290">
        <v>7.67</v>
      </c>
      <c r="K237" s="290">
        <v>108</v>
      </c>
      <c r="L237" s="290">
        <v>5.5</v>
      </c>
      <c r="M237" s="283" t="s">
        <v>268</v>
      </c>
      <c r="N237" s="290">
        <v>2</v>
      </c>
      <c r="O237" s="291" t="s">
        <v>353</v>
      </c>
      <c r="P237" s="13" t="s">
        <v>1763</v>
      </c>
      <c r="Q237" s="13" t="s">
        <v>1744</v>
      </c>
      <c r="R237" s="292" t="s">
        <v>252</v>
      </c>
      <c r="S237" s="437"/>
      <c r="T237" s="437"/>
      <c r="U237" s="437"/>
      <c r="V237" s="438"/>
    </row>
    <row r="238" spans="1:22" x14ac:dyDescent="0.25">
      <c r="A238" s="437"/>
      <c r="B238" s="438"/>
      <c r="C238" s="436"/>
      <c r="D238" s="289" t="s">
        <v>2268</v>
      </c>
      <c r="E238" s="436"/>
      <c r="F238" s="436"/>
      <c r="G238" s="436"/>
      <c r="H238" s="436"/>
      <c r="I238" s="436"/>
      <c r="J238" s="290">
        <v>16.489999999999998</v>
      </c>
      <c r="K238" s="290">
        <v>108</v>
      </c>
      <c r="L238" s="290">
        <v>5.5</v>
      </c>
      <c r="M238" s="283" t="s">
        <v>268</v>
      </c>
      <c r="N238" s="290">
        <v>2</v>
      </c>
      <c r="O238" s="291" t="s">
        <v>353</v>
      </c>
      <c r="P238" s="13" t="s">
        <v>1763</v>
      </c>
      <c r="Q238" s="13" t="s">
        <v>1744</v>
      </c>
      <c r="R238" s="292" t="s">
        <v>252</v>
      </c>
      <c r="S238" s="437"/>
      <c r="T238" s="437"/>
      <c r="U238" s="437"/>
      <c r="V238" s="438"/>
    </row>
    <row r="239" spans="1:22" x14ac:dyDescent="0.25">
      <c r="A239" s="437"/>
      <c r="B239" s="438"/>
      <c r="C239" s="436"/>
      <c r="D239" s="289" t="s">
        <v>2269</v>
      </c>
      <c r="E239" s="436"/>
      <c r="F239" s="436"/>
      <c r="G239" s="436"/>
      <c r="H239" s="436"/>
      <c r="I239" s="436"/>
      <c r="J239" s="290"/>
      <c r="K239" s="290"/>
      <c r="L239" s="290"/>
      <c r="M239" s="283" t="s">
        <v>268</v>
      </c>
      <c r="N239" s="290"/>
      <c r="O239" s="291" t="s">
        <v>353</v>
      </c>
      <c r="P239" s="13" t="s">
        <v>1763</v>
      </c>
      <c r="Q239" s="13" t="s">
        <v>1744</v>
      </c>
      <c r="R239" s="292" t="s">
        <v>252</v>
      </c>
      <c r="S239" s="437"/>
      <c r="T239" s="437"/>
      <c r="U239" s="437"/>
      <c r="V239" s="438"/>
    </row>
    <row r="240" spans="1:22" x14ac:dyDescent="0.25">
      <c r="A240" s="437"/>
      <c r="B240" s="438"/>
      <c r="C240" s="436"/>
      <c r="D240" s="289" t="s">
        <v>2270</v>
      </c>
      <c r="E240" s="436"/>
      <c r="F240" s="436"/>
      <c r="G240" s="436"/>
      <c r="H240" s="436"/>
      <c r="I240" s="436"/>
      <c r="J240" s="290">
        <v>4.6779999999999999</v>
      </c>
      <c r="K240" s="290">
        <v>159</v>
      </c>
      <c r="L240" s="290">
        <v>5</v>
      </c>
      <c r="M240" s="283" t="s">
        <v>268</v>
      </c>
      <c r="N240" s="290">
        <v>2.5</v>
      </c>
      <c r="O240" s="291" t="s">
        <v>353</v>
      </c>
      <c r="P240" s="13" t="s">
        <v>1763</v>
      </c>
      <c r="Q240" s="13" t="s">
        <v>1744</v>
      </c>
      <c r="R240" s="292" t="s">
        <v>252</v>
      </c>
      <c r="S240" s="437"/>
      <c r="T240" s="437"/>
      <c r="U240" s="437"/>
      <c r="V240" s="438"/>
    </row>
    <row r="241" spans="1:22" x14ac:dyDescent="0.25">
      <c r="A241" s="437"/>
      <c r="B241" s="438"/>
      <c r="C241" s="436"/>
      <c r="D241" s="289" t="s">
        <v>2271</v>
      </c>
      <c r="E241" s="436"/>
      <c r="F241" s="436"/>
      <c r="G241" s="436"/>
      <c r="H241" s="436"/>
      <c r="I241" s="436"/>
      <c r="J241" s="290">
        <v>13.455</v>
      </c>
      <c r="K241" s="290">
        <v>159</v>
      </c>
      <c r="L241" s="290">
        <v>5</v>
      </c>
      <c r="M241" s="283" t="s">
        <v>268</v>
      </c>
      <c r="N241" s="290">
        <v>2.5</v>
      </c>
      <c r="O241" s="291" t="s">
        <v>353</v>
      </c>
      <c r="P241" s="13" t="s">
        <v>1763</v>
      </c>
      <c r="Q241" s="13" t="s">
        <v>1744</v>
      </c>
      <c r="R241" s="292" t="s">
        <v>252</v>
      </c>
      <c r="S241" s="437"/>
      <c r="T241" s="437"/>
      <c r="U241" s="437"/>
      <c r="V241" s="438"/>
    </row>
    <row r="242" spans="1:22" x14ac:dyDescent="0.25">
      <c r="A242" s="437"/>
      <c r="B242" s="438"/>
      <c r="C242" s="436"/>
      <c r="D242" s="289" t="s">
        <v>2272</v>
      </c>
      <c r="E242" s="436"/>
      <c r="F242" s="436"/>
      <c r="G242" s="436"/>
      <c r="H242" s="436"/>
      <c r="I242" s="436"/>
      <c r="J242" s="290">
        <v>1.855</v>
      </c>
      <c r="K242" s="290">
        <v>159</v>
      </c>
      <c r="L242" s="290">
        <v>5</v>
      </c>
      <c r="M242" s="283" t="s">
        <v>268</v>
      </c>
      <c r="N242" s="290">
        <v>2.5</v>
      </c>
      <c r="O242" s="291" t="s">
        <v>353</v>
      </c>
      <c r="P242" s="13" t="s">
        <v>1763</v>
      </c>
      <c r="Q242" s="13" t="s">
        <v>1744</v>
      </c>
      <c r="R242" s="292" t="s">
        <v>252</v>
      </c>
      <c r="S242" s="437"/>
      <c r="T242" s="437"/>
      <c r="U242" s="437"/>
      <c r="V242" s="438"/>
    </row>
    <row r="243" spans="1:22" x14ac:dyDescent="0.25">
      <c r="A243" s="437"/>
      <c r="B243" s="438"/>
      <c r="C243" s="436"/>
      <c r="D243" s="289" t="s">
        <v>2273</v>
      </c>
      <c r="E243" s="436"/>
      <c r="F243" s="436"/>
      <c r="G243" s="436"/>
      <c r="H243" s="436"/>
      <c r="I243" s="436"/>
      <c r="J243" s="290">
        <v>0.84499999999999997</v>
      </c>
      <c r="K243" s="290">
        <v>57</v>
      </c>
      <c r="L243" s="290">
        <v>3</v>
      </c>
      <c r="M243" s="283" t="s">
        <v>268</v>
      </c>
      <c r="N243" s="290">
        <v>1.5</v>
      </c>
      <c r="O243" s="291" t="s">
        <v>353</v>
      </c>
      <c r="P243" s="13" t="s">
        <v>1763</v>
      </c>
      <c r="Q243" s="13" t="s">
        <v>1744</v>
      </c>
      <c r="R243" s="292" t="s">
        <v>252</v>
      </c>
      <c r="S243" s="437"/>
      <c r="T243" s="437"/>
      <c r="U243" s="437"/>
      <c r="V243" s="438"/>
    </row>
    <row r="244" spans="1:22" x14ac:dyDescent="0.25">
      <c r="A244" s="437"/>
      <c r="B244" s="438"/>
      <c r="C244" s="436"/>
      <c r="D244" s="289" t="s">
        <v>2274</v>
      </c>
      <c r="E244" s="436"/>
      <c r="F244" s="436"/>
      <c r="G244" s="436"/>
      <c r="H244" s="436"/>
      <c r="I244" s="436"/>
      <c r="J244" s="290">
        <v>3.3</v>
      </c>
      <c r="K244" s="290">
        <v>108</v>
      </c>
      <c r="L244" s="290">
        <v>4</v>
      </c>
      <c r="M244" s="283" t="s">
        <v>268</v>
      </c>
      <c r="N244" s="290">
        <v>2</v>
      </c>
      <c r="O244" s="291" t="s">
        <v>353</v>
      </c>
      <c r="P244" s="13" t="s">
        <v>1763</v>
      </c>
      <c r="Q244" s="13" t="s">
        <v>1744</v>
      </c>
      <c r="R244" s="292" t="s">
        <v>252</v>
      </c>
      <c r="S244" s="437"/>
      <c r="T244" s="437"/>
      <c r="U244" s="437"/>
      <c r="V244" s="438"/>
    </row>
    <row r="245" spans="1:22" x14ac:dyDescent="0.25">
      <c r="A245" s="437"/>
      <c r="B245" s="438"/>
      <c r="C245" s="436"/>
      <c r="D245" s="289" t="s">
        <v>2275</v>
      </c>
      <c r="E245" s="436"/>
      <c r="F245" s="436"/>
      <c r="G245" s="436"/>
      <c r="H245" s="436"/>
      <c r="I245" s="436"/>
      <c r="J245" s="290">
        <v>17.385000000000002</v>
      </c>
      <c r="K245" s="290">
        <v>57</v>
      </c>
      <c r="L245" s="290">
        <v>3</v>
      </c>
      <c r="M245" s="283" t="s">
        <v>268</v>
      </c>
      <c r="N245" s="290">
        <v>1.5</v>
      </c>
      <c r="O245" s="291" t="s">
        <v>353</v>
      </c>
      <c r="P245" s="13" t="s">
        <v>1763</v>
      </c>
      <c r="Q245" s="13" t="s">
        <v>1744</v>
      </c>
      <c r="R245" s="292" t="s">
        <v>252</v>
      </c>
      <c r="S245" s="437"/>
      <c r="T245" s="437"/>
      <c r="U245" s="437"/>
      <c r="V245" s="438"/>
    </row>
    <row r="246" spans="1:22" x14ac:dyDescent="0.25">
      <c r="A246" s="437" t="s">
        <v>6963</v>
      </c>
      <c r="B246" s="438" t="s">
        <v>2283</v>
      </c>
      <c r="C246" s="436" t="s">
        <v>2284</v>
      </c>
      <c r="D246" s="289" t="s">
        <v>2285</v>
      </c>
      <c r="E246" s="436" t="s">
        <v>2282</v>
      </c>
      <c r="F246" s="436" t="s">
        <v>1740</v>
      </c>
      <c r="G246" s="436" t="s">
        <v>2286</v>
      </c>
      <c r="H246" s="436" t="s">
        <v>2287</v>
      </c>
      <c r="I246" s="436" t="s">
        <v>2280</v>
      </c>
      <c r="J246" s="290">
        <v>15.566000000000001</v>
      </c>
      <c r="K246" s="290">
        <v>325</v>
      </c>
      <c r="L246" s="290">
        <v>8</v>
      </c>
      <c r="M246" s="283" t="s">
        <v>268</v>
      </c>
      <c r="N246" s="290">
        <v>3</v>
      </c>
      <c r="O246" s="291" t="s">
        <v>1735</v>
      </c>
      <c r="P246" s="13" t="s">
        <v>1763</v>
      </c>
      <c r="Q246" s="13" t="s">
        <v>1744</v>
      </c>
      <c r="R246" s="292" t="s">
        <v>252</v>
      </c>
      <c r="S246" s="437">
        <v>9</v>
      </c>
      <c r="T246" s="437">
        <v>4</v>
      </c>
      <c r="U246" s="437">
        <f>SUM(S246:T248)</f>
        <v>13</v>
      </c>
      <c r="V246" s="438" t="s">
        <v>7003</v>
      </c>
    </row>
    <row r="247" spans="1:22" x14ac:dyDescent="0.25">
      <c r="A247" s="437"/>
      <c r="B247" s="438"/>
      <c r="C247" s="436"/>
      <c r="D247" s="289" t="s">
        <v>2288</v>
      </c>
      <c r="E247" s="436"/>
      <c r="F247" s="436"/>
      <c r="G247" s="436"/>
      <c r="H247" s="436"/>
      <c r="I247" s="436"/>
      <c r="J247" s="290">
        <v>109.881</v>
      </c>
      <c r="K247" s="290">
        <v>325</v>
      </c>
      <c r="L247" s="290">
        <v>8</v>
      </c>
      <c r="M247" s="283" t="s">
        <v>268</v>
      </c>
      <c r="N247" s="290">
        <v>3</v>
      </c>
      <c r="O247" s="291" t="s">
        <v>1735</v>
      </c>
      <c r="P247" s="13" t="s">
        <v>1763</v>
      </c>
      <c r="Q247" s="13" t="s">
        <v>1744</v>
      </c>
      <c r="R247" s="292" t="s">
        <v>252</v>
      </c>
      <c r="S247" s="437"/>
      <c r="T247" s="437"/>
      <c r="U247" s="437"/>
      <c r="V247" s="438"/>
    </row>
    <row r="248" spans="1:22" x14ac:dyDescent="0.25">
      <c r="A248" s="437"/>
      <c r="B248" s="438"/>
      <c r="C248" s="436"/>
      <c r="D248" s="289" t="s">
        <v>2289</v>
      </c>
      <c r="E248" s="436"/>
      <c r="F248" s="436"/>
      <c r="G248" s="436"/>
      <c r="H248" s="436"/>
      <c r="I248" s="436"/>
      <c r="J248" s="290">
        <v>4.05</v>
      </c>
      <c r="K248" s="290">
        <v>426</v>
      </c>
      <c r="L248" s="290">
        <v>10</v>
      </c>
      <c r="M248" s="283" t="s">
        <v>268</v>
      </c>
      <c r="N248" s="290">
        <v>4</v>
      </c>
      <c r="O248" s="291" t="s">
        <v>1735</v>
      </c>
      <c r="P248" s="13" t="s">
        <v>1763</v>
      </c>
      <c r="Q248" s="13" t="s">
        <v>1744</v>
      </c>
      <c r="R248" s="292" t="s">
        <v>252</v>
      </c>
      <c r="S248" s="437"/>
      <c r="T248" s="437"/>
      <c r="U248" s="437"/>
      <c r="V248" s="438"/>
    </row>
    <row r="249" spans="1:22" x14ac:dyDescent="0.25">
      <c r="A249" s="437" t="s">
        <v>6964</v>
      </c>
      <c r="B249" s="438" t="s">
        <v>2290</v>
      </c>
      <c r="C249" s="436" t="s">
        <v>2291</v>
      </c>
      <c r="D249" s="289" t="s">
        <v>2292</v>
      </c>
      <c r="E249" s="436" t="s">
        <v>2293</v>
      </c>
      <c r="F249" s="436" t="s">
        <v>1766</v>
      </c>
      <c r="G249" s="436" t="s">
        <v>354</v>
      </c>
      <c r="H249" s="436" t="s">
        <v>2294</v>
      </c>
      <c r="I249" s="436" t="s">
        <v>2095</v>
      </c>
      <c r="J249" s="290">
        <v>17.385000000000002</v>
      </c>
      <c r="K249" s="290">
        <v>219</v>
      </c>
      <c r="L249" s="290">
        <v>6</v>
      </c>
      <c r="M249" s="283" t="s">
        <v>268</v>
      </c>
      <c r="N249" s="290">
        <v>2.5</v>
      </c>
      <c r="O249" s="291" t="s">
        <v>1735</v>
      </c>
      <c r="P249" s="13" t="s">
        <v>1763</v>
      </c>
      <c r="Q249" s="13" t="s">
        <v>1744</v>
      </c>
      <c r="R249" s="292" t="s">
        <v>252</v>
      </c>
      <c r="S249" s="437">
        <v>6</v>
      </c>
      <c r="T249" s="437">
        <v>2</v>
      </c>
      <c r="U249" s="437">
        <f>SUM(S249:T251)</f>
        <v>8</v>
      </c>
      <c r="V249" s="438" t="s">
        <v>7003</v>
      </c>
    </row>
    <row r="250" spans="1:22" x14ac:dyDescent="0.25">
      <c r="A250" s="437"/>
      <c r="B250" s="438"/>
      <c r="C250" s="436"/>
      <c r="D250" s="289" t="s">
        <v>2295</v>
      </c>
      <c r="E250" s="436"/>
      <c r="F250" s="436"/>
      <c r="G250" s="436"/>
      <c r="H250" s="436"/>
      <c r="I250" s="436"/>
      <c r="J250" s="290">
        <v>7.9850000000000003</v>
      </c>
      <c r="K250" s="290">
        <v>159</v>
      </c>
      <c r="L250" s="290">
        <v>4.5</v>
      </c>
      <c r="M250" s="283" t="s">
        <v>268</v>
      </c>
      <c r="N250" s="290">
        <v>2.5</v>
      </c>
      <c r="O250" s="291" t="s">
        <v>1735</v>
      </c>
      <c r="P250" s="13" t="s">
        <v>1763</v>
      </c>
      <c r="Q250" s="13" t="s">
        <v>1744</v>
      </c>
      <c r="R250" s="292" t="s">
        <v>252</v>
      </c>
      <c r="S250" s="437"/>
      <c r="T250" s="437"/>
      <c r="U250" s="437"/>
      <c r="V250" s="438"/>
    </row>
    <row r="251" spans="1:22" ht="22.5" x14ac:dyDescent="0.25">
      <c r="A251" s="437"/>
      <c r="B251" s="438"/>
      <c r="C251" s="436"/>
      <c r="D251" s="289" t="s">
        <v>2296</v>
      </c>
      <c r="E251" s="436"/>
      <c r="F251" s="436"/>
      <c r="G251" s="436"/>
      <c r="H251" s="436"/>
      <c r="I251" s="436"/>
      <c r="J251" s="290">
        <v>0.38500000000000001</v>
      </c>
      <c r="K251" s="290">
        <v>57</v>
      </c>
      <c r="L251" s="290">
        <v>3.5</v>
      </c>
      <c r="M251" s="283" t="s">
        <v>268</v>
      </c>
      <c r="N251" s="290">
        <v>1.5</v>
      </c>
      <c r="O251" s="291" t="s">
        <v>1735</v>
      </c>
      <c r="P251" s="13" t="s">
        <v>1763</v>
      </c>
      <c r="Q251" s="13" t="s">
        <v>1744</v>
      </c>
      <c r="R251" s="292" t="s">
        <v>252</v>
      </c>
      <c r="S251" s="437"/>
      <c r="T251" s="437"/>
      <c r="U251" s="437"/>
      <c r="V251" s="438"/>
    </row>
    <row r="252" spans="1:22" x14ac:dyDescent="0.25">
      <c r="A252" s="437" t="s">
        <v>506</v>
      </c>
      <c r="B252" s="438" t="s">
        <v>2302</v>
      </c>
      <c r="C252" s="436" t="s">
        <v>2303</v>
      </c>
      <c r="D252" s="289" t="s">
        <v>2304</v>
      </c>
      <c r="E252" s="436" t="s">
        <v>2239</v>
      </c>
      <c r="F252" s="436" t="s">
        <v>1767</v>
      </c>
      <c r="G252" s="436" t="s">
        <v>1718</v>
      </c>
      <c r="H252" s="436" t="s">
        <v>2305</v>
      </c>
      <c r="I252" s="436" t="s">
        <v>2306</v>
      </c>
      <c r="J252" s="290">
        <v>10.664999999999999</v>
      </c>
      <c r="K252" s="290">
        <v>89</v>
      </c>
      <c r="L252" s="290">
        <v>6</v>
      </c>
      <c r="M252" s="283" t="s">
        <v>268</v>
      </c>
      <c r="N252" s="290">
        <v>2</v>
      </c>
      <c r="O252" s="291" t="s">
        <v>353</v>
      </c>
      <c r="P252" s="13" t="s">
        <v>1763</v>
      </c>
      <c r="Q252" s="13" t="s">
        <v>1744</v>
      </c>
      <c r="R252" s="292" t="s">
        <v>252</v>
      </c>
      <c r="S252" s="437">
        <v>15</v>
      </c>
      <c r="T252" s="437">
        <v>1</v>
      </c>
      <c r="U252" s="437">
        <f>SUM(S252:T253)</f>
        <v>16</v>
      </c>
      <c r="V252" s="438" t="s">
        <v>7003</v>
      </c>
    </row>
    <row r="253" spans="1:22" x14ac:dyDescent="0.25">
      <c r="A253" s="437"/>
      <c r="B253" s="438"/>
      <c r="C253" s="436"/>
      <c r="D253" s="289" t="s">
        <v>2307</v>
      </c>
      <c r="E253" s="436"/>
      <c r="F253" s="436"/>
      <c r="G253" s="436"/>
      <c r="H253" s="436"/>
      <c r="I253" s="436"/>
      <c r="J253" s="290">
        <v>8.0380000000000003</v>
      </c>
      <c r="K253" s="290">
        <v>108</v>
      </c>
      <c r="L253" s="290">
        <v>7</v>
      </c>
      <c r="M253" s="283" t="s">
        <v>268</v>
      </c>
      <c r="N253" s="290">
        <v>2</v>
      </c>
      <c r="O253" s="291" t="s">
        <v>353</v>
      </c>
      <c r="P253" s="13" t="s">
        <v>1763</v>
      </c>
      <c r="Q253" s="13" t="s">
        <v>1744</v>
      </c>
      <c r="R253" s="292" t="s">
        <v>252</v>
      </c>
      <c r="S253" s="437"/>
      <c r="T253" s="437"/>
      <c r="U253" s="437"/>
      <c r="V253" s="438"/>
    </row>
    <row r="254" spans="1:22" ht="45" x14ac:dyDescent="0.25">
      <c r="A254" s="300" t="s">
        <v>1976</v>
      </c>
      <c r="B254" s="285" t="s">
        <v>2308</v>
      </c>
      <c r="C254" s="289" t="s">
        <v>2310</v>
      </c>
      <c r="D254" s="289" t="s">
        <v>2311</v>
      </c>
      <c r="E254" s="289" t="s">
        <v>2239</v>
      </c>
      <c r="F254" s="289" t="s">
        <v>2211</v>
      </c>
      <c r="G254" s="289" t="s">
        <v>1718</v>
      </c>
      <c r="H254" s="289" t="s">
        <v>2312</v>
      </c>
      <c r="I254" s="289" t="s">
        <v>1801</v>
      </c>
      <c r="J254" s="290">
        <v>1.0549999999999999</v>
      </c>
      <c r="K254" s="290">
        <v>89</v>
      </c>
      <c r="L254" s="290">
        <v>6</v>
      </c>
      <c r="M254" s="283" t="s">
        <v>268</v>
      </c>
      <c r="N254" s="290">
        <v>2</v>
      </c>
      <c r="O254" s="291" t="s">
        <v>1735</v>
      </c>
      <c r="P254" s="13" t="s">
        <v>1763</v>
      </c>
      <c r="Q254" s="13" t="s">
        <v>1744</v>
      </c>
      <c r="R254" s="292" t="s">
        <v>252</v>
      </c>
      <c r="S254" s="300">
        <v>5</v>
      </c>
      <c r="T254" s="300">
        <v>3</v>
      </c>
      <c r="U254" s="300">
        <f>SUM(S254:T254)</f>
        <v>8</v>
      </c>
      <c r="V254" s="285" t="s">
        <v>7003</v>
      </c>
    </row>
    <row r="255" spans="1:22" x14ac:dyDescent="0.25">
      <c r="A255" s="437" t="s">
        <v>6965</v>
      </c>
      <c r="B255" s="438" t="s">
        <v>2316</v>
      </c>
      <c r="C255" s="436" t="s">
        <v>2317</v>
      </c>
      <c r="D255" s="289" t="s">
        <v>2318</v>
      </c>
      <c r="E255" s="436" t="s">
        <v>2282</v>
      </c>
      <c r="F255" s="436" t="s">
        <v>1740</v>
      </c>
      <c r="G255" s="436" t="s">
        <v>355</v>
      </c>
      <c r="H255" s="436" t="s">
        <v>2319</v>
      </c>
      <c r="I255" s="436" t="s">
        <v>2186</v>
      </c>
      <c r="J255" s="290">
        <v>10.8</v>
      </c>
      <c r="K255" s="290">
        <v>159</v>
      </c>
      <c r="L255" s="290">
        <v>5</v>
      </c>
      <c r="M255" s="283" t="s">
        <v>268</v>
      </c>
      <c r="N255" s="290">
        <v>2.5</v>
      </c>
      <c r="O255" s="291" t="s">
        <v>1735</v>
      </c>
      <c r="P255" s="13" t="s">
        <v>1736</v>
      </c>
      <c r="Q255" s="13" t="s">
        <v>1744</v>
      </c>
      <c r="R255" s="292" t="s">
        <v>252</v>
      </c>
      <c r="S255" s="437">
        <v>1</v>
      </c>
      <c r="T255" s="437"/>
      <c r="U255" s="437">
        <f>SUM(S255:T258)</f>
        <v>1</v>
      </c>
      <c r="V255" s="438" t="s">
        <v>7003</v>
      </c>
    </row>
    <row r="256" spans="1:22" x14ac:dyDescent="0.25">
      <c r="A256" s="437"/>
      <c r="B256" s="438"/>
      <c r="C256" s="436"/>
      <c r="D256" s="289" t="s">
        <v>2320</v>
      </c>
      <c r="E256" s="436"/>
      <c r="F256" s="436"/>
      <c r="G256" s="436"/>
      <c r="H256" s="436"/>
      <c r="I256" s="436"/>
      <c r="J256" s="290">
        <v>24.614000000000001</v>
      </c>
      <c r="K256" s="290">
        <v>159</v>
      </c>
      <c r="L256" s="290">
        <v>5</v>
      </c>
      <c r="M256" s="283" t="s">
        <v>268</v>
      </c>
      <c r="N256" s="290">
        <v>2.5</v>
      </c>
      <c r="O256" s="291" t="s">
        <v>1735</v>
      </c>
      <c r="P256" s="13" t="s">
        <v>1736</v>
      </c>
      <c r="Q256" s="13" t="s">
        <v>1744</v>
      </c>
      <c r="R256" s="292" t="s">
        <v>252</v>
      </c>
      <c r="S256" s="437"/>
      <c r="T256" s="437"/>
      <c r="U256" s="437"/>
      <c r="V256" s="438"/>
    </row>
    <row r="257" spans="1:22" x14ac:dyDescent="0.25">
      <c r="A257" s="437"/>
      <c r="B257" s="438"/>
      <c r="C257" s="436"/>
      <c r="D257" s="289" t="s">
        <v>2321</v>
      </c>
      <c r="E257" s="436"/>
      <c r="F257" s="436"/>
      <c r="G257" s="436"/>
      <c r="H257" s="436"/>
      <c r="I257" s="436"/>
      <c r="J257" s="290">
        <v>5.2</v>
      </c>
      <c r="K257" s="290">
        <v>159</v>
      </c>
      <c r="L257" s="290">
        <v>5</v>
      </c>
      <c r="M257" s="283" t="s">
        <v>268</v>
      </c>
      <c r="N257" s="290">
        <v>2.5</v>
      </c>
      <c r="O257" s="291" t="s">
        <v>1735</v>
      </c>
      <c r="P257" s="13" t="s">
        <v>1736</v>
      </c>
      <c r="Q257" s="13" t="s">
        <v>1744</v>
      </c>
      <c r="R257" s="292" t="s">
        <v>252</v>
      </c>
      <c r="S257" s="437"/>
      <c r="T257" s="437"/>
      <c r="U257" s="437"/>
      <c r="V257" s="438"/>
    </row>
    <row r="258" spans="1:22" x14ac:dyDescent="0.25">
      <c r="A258" s="437"/>
      <c r="B258" s="438"/>
      <c r="C258" s="436"/>
      <c r="D258" s="289" t="s">
        <v>2322</v>
      </c>
      <c r="E258" s="436"/>
      <c r="F258" s="436"/>
      <c r="G258" s="436"/>
      <c r="H258" s="436"/>
      <c r="I258" s="436"/>
      <c r="J258" s="290">
        <v>22.85</v>
      </c>
      <c r="K258" s="290">
        <v>25</v>
      </c>
      <c r="L258" s="290">
        <v>2.5</v>
      </c>
      <c r="M258" s="283" t="s">
        <v>268</v>
      </c>
      <c r="N258" s="290">
        <v>1</v>
      </c>
      <c r="O258" s="291" t="s">
        <v>1735</v>
      </c>
      <c r="P258" s="13" t="s">
        <v>1736</v>
      </c>
      <c r="Q258" s="13" t="s">
        <v>1744</v>
      </c>
      <c r="R258" s="292" t="s">
        <v>252</v>
      </c>
      <c r="S258" s="437"/>
      <c r="T258" s="437"/>
      <c r="U258" s="437"/>
      <c r="V258" s="438"/>
    </row>
    <row r="259" spans="1:22" ht="22.5" x14ac:dyDescent="0.25">
      <c r="A259" s="300" t="s">
        <v>1982</v>
      </c>
      <c r="B259" s="285" t="s">
        <v>2327</v>
      </c>
      <c r="C259" s="289" t="s">
        <v>2328</v>
      </c>
      <c r="D259" s="289" t="s">
        <v>2329</v>
      </c>
      <c r="E259" s="289" t="s">
        <v>2330</v>
      </c>
      <c r="F259" s="289" t="s">
        <v>1734</v>
      </c>
      <c r="G259" s="289" t="s">
        <v>208</v>
      </c>
      <c r="H259" s="289" t="s">
        <v>2331</v>
      </c>
      <c r="I259" s="289" t="s">
        <v>2184</v>
      </c>
      <c r="J259" s="290">
        <v>1.65</v>
      </c>
      <c r="K259" s="290">
        <v>630</v>
      </c>
      <c r="L259" s="290">
        <v>10</v>
      </c>
      <c r="M259" s="283" t="s">
        <v>268</v>
      </c>
      <c r="N259" s="290">
        <v>4</v>
      </c>
      <c r="O259" s="291" t="s">
        <v>1735</v>
      </c>
      <c r="P259" s="13" t="s">
        <v>1736</v>
      </c>
      <c r="Q259" s="13" t="s">
        <v>1744</v>
      </c>
      <c r="R259" s="292" t="s">
        <v>252</v>
      </c>
      <c r="S259" s="300">
        <v>1</v>
      </c>
      <c r="T259" s="300"/>
      <c r="U259" s="300">
        <f>SUM(S259:T259)</f>
        <v>1</v>
      </c>
      <c r="V259" s="285" t="s">
        <v>7003</v>
      </c>
    </row>
    <row r="260" spans="1:22" ht="33.75" x14ac:dyDescent="0.25">
      <c r="A260" s="300" t="s">
        <v>1909</v>
      </c>
      <c r="B260" s="285" t="s">
        <v>2334</v>
      </c>
      <c r="C260" s="289" t="s">
        <v>2335</v>
      </c>
      <c r="D260" s="289" t="s">
        <v>2336</v>
      </c>
      <c r="E260" s="289" t="s">
        <v>2333</v>
      </c>
      <c r="F260" s="289" t="s">
        <v>1766</v>
      </c>
      <c r="G260" s="289" t="s">
        <v>2326</v>
      </c>
      <c r="H260" s="289" t="s">
        <v>2337</v>
      </c>
      <c r="I260" s="289" t="s">
        <v>1743</v>
      </c>
      <c r="J260" s="290">
        <v>14.99</v>
      </c>
      <c r="K260" s="290">
        <v>88.9</v>
      </c>
      <c r="L260" s="290">
        <v>5.49</v>
      </c>
      <c r="M260" s="283" t="s">
        <v>268</v>
      </c>
      <c r="N260" s="290">
        <v>2</v>
      </c>
      <c r="O260" s="291" t="s">
        <v>1735</v>
      </c>
      <c r="P260" s="13" t="s">
        <v>1763</v>
      </c>
      <c r="Q260" s="13" t="s">
        <v>1744</v>
      </c>
      <c r="R260" s="292" t="s">
        <v>252</v>
      </c>
      <c r="S260" s="300">
        <v>7</v>
      </c>
      <c r="T260" s="300">
        <v>2</v>
      </c>
      <c r="U260" s="300">
        <f>SUM(S260:T260)</f>
        <v>9</v>
      </c>
      <c r="V260" s="285" t="s">
        <v>7003</v>
      </c>
    </row>
    <row r="261" spans="1:22" x14ac:dyDescent="0.25">
      <c r="A261" s="437" t="s">
        <v>2003</v>
      </c>
      <c r="B261" s="438" t="s">
        <v>2338</v>
      </c>
      <c r="C261" s="436" t="s">
        <v>2339</v>
      </c>
      <c r="D261" s="289" t="s">
        <v>2340</v>
      </c>
      <c r="E261" s="436" t="s">
        <v>2001</v>
      </c>
      <c r="F261" s="436" t="s">
        <v>2341</v>
      </c>
      <c r="G261" s="436" t="s">
        <v>2342</v>
      </c>
      <c r="H261" s="436" t="s">
        <v>2343</v>
      </c>
      <c r="I261" s="436" t="s">
        <v>564</v>
      </c>
      <c r="J261" s="290"/>
      <c r="K261" s="290"/>
      <c r="L261" s="290"/>
      <c r="M261" s="283" t="s">
        <v>268</v>
      </c>
      <c r="N261" s="290"/>
      <c r="O261" s="291" t="s">
        <v>1735</v>
      </c>
      <c r="P261" s="13" t="s">
        <v>1758</v>
      </c>
      <c r="Q261" s="13" t="s">
        <v>2094</v>
      </c>
      <c r="R261" s="292" t="s">
        <v>252</v>
      </c>
      <c r="S261" s="437">
        <f>5+2+6+4+4+3+1+19</f>
        <v>44</v>
      </c>
      <c r="T261" s="437">
        <f>6+3+7+5+5+3+3+18</f>
        <v>50</v>
      </c>
      <c r="U261" s="437">
        <f>S261+T261</f>
        <v>94</v>
      </c>
      <c r="V261" s="438" t="s">
        <v>7003</v>
      </c>
    </row>
    <row r="262" spans="1:22" x14ac:dyDescent="0.25">
      <c r="A262" s="437"/>
      <c r="B262" s="438"/>
      <c r="C262" s="436"/>
      <c r="D262" s="289" t="s">
        <v>2344</v>
      </c>
      <c r="E262" s="436"/>
      <c r="F262" s="436"/>
      <c r="G262" s="436"/>
      <c r="H262" s="436"/>
      <c r="I262" s="436"/>
      <c r="J262" s="290">
        <v>1.4</v>
      </c>
      <c r="K262" s="290">
        <v>32</v>
      </c>
      <c r="L262" s="290">
        <v>2</v>
      </c>
      <c r="M262" s="283" t="s">
        <v>268</v>
      </c>
      <c r="N262" s="290">
        <v>1.5</v>
      </c>
      <c r="O262" s="291" t="s">
        <v>1735</v>
      </c>
      <c r="P262" s="13" t="s">
        <v>1758</v>
      </c>
      <c r="Q262" s="13" t="s">
        <v>2094</v>
      </c>
      <c r="R262" s="292" t="s">
        <v>252</v>
      </c>
      <c r="S262" s="437"/>
      <c r="T262" s="437"/>
      <c r="U262" s="437"/>
      <c r="V262" s="438"/>
    </row>
    <row r="263" spans="1:22" x14ac:dyDescent="0.25">
      <c r="A263" s="437"/>
      <c r="B263" s="438"/>
      <c r="C263" s="436"/>
      <c r="D263" s="289" t="s">
        <v>2345</v>
      </c>
      <c r="E263" s="436"/>
      <c r="F263" s="436"/>
      <c r="G263" s="436"/>
      <c r="H263" s="436"/>
      <c r="I263" s="436"/>
      <c r="J263" s="290">
        <v>42.585000000000001</v>
      </c>
      <c r="K263" s="290">
        <v>25</v>
      </c>
      <c r="L263" s="290">
        <v>2</v>
      </c>
      <c r="M263" s="283" t="s">
        <v>268</v>
      </c>
      <c r="N263" s="290">
        <v>1</v>
      </c>
      <c r="O263" s="291" t="s">
        <v>1735</v>
      </c>
      <c r="P263" s="13" t="s">
        <v>1758</v>
      </c>
      <c r="Q263" s="13" t="s">
        <v>2094</v>
      </c>
      <c r="R263" s="292" t="s">
        <v>252</v>
      </c>
      <c r="S263" s="437"/>
      <c r="T263" s="437"/>
      <c r="U263" s="437"/>
      <c r="V263" s="438"/>
    </row>
    <row r="264" spans="1:22" x14ac:dyDescent="0.25">
      <c r="A264" s="437"/>
      <c r="B264" s="438"/>
      <c r="C264" s="436"/>
      <c r="D264" s="289" t="s">
        <v>2346</v>
      </c>
      <c r="E264" s="436"/>
      <c r="F264" s="436"/>
      <c r="G264" s="436"/>
      <c r="H264" s="436"/>
      <c r="I264" s="436"/>
      <c r="J264" s="290"/>
      <c r="K264" s="290"/>
      <c r="L264" s="290"/>
      <c r="M264" s="283" t="s">
        <v>268</v>
      </c>
      <c r="N264" s="290"/>
      <c r="O264" s="291" t="s">
        <v>1735</v>
      </c>
      <c r="P264" s="13" t="s">
        <v>1758</v>
      </c>
      <c r="Q264" s="13" t="s">
        <v>2094</v>
      </c>
      <c r="R264" s="292" t="s">
        <v>252</v>
      </c>
      <c r="S264" s="437"/>
      <c r="T264" s="437"/>
      <c r="U264" s="437"/>
      <c r="V264" s="438"/>
    </row>
    <row r="265" spans="1:22" x14ac:dyDescent="0.25">
      <c r="A265" s="437"/>
      <c r="B265" s="438"/>
      <c r="C265" s="436"/>
      <c r="D265" s="289" t="s">
        <v>2347</v>
      </c>
      <c r="E265" s="436"/>
      <c r="F265" s="436"/>
      <c r="G265" s="436"/>
      <c r="H265" s="436"/>
      <c r="I265" s="436"/>
      <c r="J265" s="290"/>
      <c r="K265" s="290"/>
      <c r="L265" s="290"/>
      <c r="M265" s="283" t="s">
        <v>268</v>
      </c>
      <c r="N265" s="290"/>
      <c r="O265" s="291" t="s">
        <v>1735</v>
      </c>
      <c r="P265" s="13" t="s">
        <v>1758</v>
      </c>
      <c r="Q265" s="13" t="s">
        <v>2094</v>
      </c>
      <c r="R265" s="292" t="s">
        <v>252</v>
      </c>
      <c r="S265" s="437"/>
      <c r="T265" s="437"/>
      <c r="U265" s="437"/>
      <c r="V265" s="438"/>
    </row>
    <row r="266" spans="1:22" x14ac:dyDescent="0.25">
      <c r="A266" s="437"/>
      <c r="B266" s="438"/>
      <c r="C266" s="436"/>
      <c r="D266" s="289" t="s">
        <v>2348</v>
      </c>
      <c r="E266" s="436"/>
      <c r="F266" s="436"/>
      <c r="G266" s="289" t="s">
        <v>2349</v>
      </c>
      <c r="H266" s="436"/>
      <c r="I266" s="436"/>
      <c r="J266" s="290">
        <v>0.44</v>
      </c>
      <c r="K266" s="290">
        <v>25</v>
      </c>
      <c r="L266" s="290">
        <v>2.5</v>
      </c>
      <c r="M266" s="283" t="s">
        <v>268</v>
      </c>
      <c r="N266" s="290">
        <v>1</v>
      </c>
      <c r="O266" s="291" t="s">
        <v>1735</v>
      </c>
      <c r="P266" s="13" t="s">
        <v>1758</v>
      </c>
      <c r="Q266" s="13" t="s">
        <v>2094</v>
      </c>
      <c r="R266" s="292" t="s">
        <v>252</v>
      </c>
      <c r="S266" s="437"/>
      <c r="T266" s="437"/>
      <c r="U266" s="437"/>
      <c r="V266" s="438"/>
    </row>
    <row r="267" spans="1:22" ht="22.5" x14ac:dyDescent="0.25">
      <c r="A267" s="300" t="s">
        <v>6627</v>
      </c>
      <c r="B267" s="285" t="s">
        <v>2350</v>
      </c>
      <c r="C267" s="289" t="s">
        <v>2352</v>
      </c>
      <c r="D267" s="289" t="s">
        <v>2353</v>
      </c>
      <c r="E267" s="289" t="s">
        <v>1765</v>
      </c>
      <c r="F267" s="289" t="s">
        <v>1766</v>
      </c>
      <c r="G267" s="289" t="s">
        <v>2216</v>
      </c>
      <c r="H267" s="289" t="s">
        <v>131</v>
      </c>
      <c r="I267" s="289" t="s">
        <v>2354</v>
      </c>
      <c r="J267" s="290">
        <v>13.3</v>
      </c>
      <c r="K267" s="290">
        <v>108</v>
      </c>
      <c r="L267" s="290">
        <v>4</v>
      </c>
      <c r="M267" s="283" t="s">
        <v>268</v>
      </c>
      <c r="N267" s="290">
        <v>2</v>
      </c>
      <c r="O267" s="291" t="s">
        <v>1735</v>
      </c>
      <c r="P267" s="13" t="s">
        <v>1763</v>
      </c>
      <c r="Q267" s="13" t="s">
        <v>1744</v>
      </c>
      <c r="R267" s="292" t="s">
        <v>252</v>
      </c>
      <c r="S267" s="300"/>
      <c r="T267" s="300">
        <v>1</v>
      </c>
      <c r="U267" s="300">
        <f>SUM(S267:T267)</f>
        <v>1</v>
      </c>
      <c r="V267" s="285" t="s">
        <v>7003</v>
      </c>
    </row>
    <row r="268" spans="1:22" x14ac:dyDescent="0.25">
      <c r="A268" s="437" t="s">
        <v>6966</v>
      </c>
      <c r="B268" s="438" t="s">
        <v>2356</v>
      </c>
      <c r="C268" s="436" t="s">
        <v>2358</v>
      </c>
      <c r="D268" s="289" t="s">
        <v>2359</v>
      </c>
      <c r="E268" s="436" t="s">
        <v>2300</v>
      </c>
      <c r="F268" s="436" t="s">
        <v>1825</v>
      </c>
      <c r="G268" s="436" t="s">
        <v>2216</v>
      </c>
      <c r="H268" s="436" t="s">
        <v>238</v>
      </c>
      <c r="I268" s="436" t="s">
        <v>252</v>
      </c>
      <c r="J268" s="290">
        <v>45.365000000000002</v>
      </c>
      <c r="K268" s="290">
        <v>89</v>
      </c>
      <c r="L268" s="290">
        <v>3.5</v>
      </c>
      <c r="M268" s="283" t="s">
        <v>268</v>
      </c>
      <c r="N268" s="290">
        <v>2</v>
      </c>
      <c r="O268" s="291" t="s">
        <v>1735</v>
      </c>
      <c r="P268" s="13" t="s">
        <v>1763</v>
      </c>
      <c r="Q268" s="13" t="s">
        <v>1744</v>
      </c>
      <c r="R268" s="292" t="s">
        <v>252</v>
      </c>
      <c r="S268" s="437">
        <v>1</v>
      </c>
      <c r="T268" s="437"/>
      <c r="U268" s="437">
        <f>SUM(S268:T271)</f>
        <v>1</v>
      </c>
      <c r="V268" s="438" t="s">
        <v>7003</v>
      </c>
    </row>
    <row r="269" spans="1:22" x14ac:dyDescent="0.25">
      <c r="A269" s="437"/>
      <c r="B269" s="438"/>
      <c r="C269" s="436"/>
      <c r="D269" s="289" t="s">
        <v>2360</v>
      </c>
      <c r="E269" s="436"/>
      <c r="F269" s="436"/>
      <c r="G269" s="436"/>
      <c r="H269" s="436"/>
      <c r="I269" s="436"/>
      <c r="J269" s="290">
        <v>6.37</v>
      </c>
      <c r="K269" s="290">
        <v>89</v>
      </c>
      <c r="L269" s="290">
        <v>3.5</v>
      </c>
      <c r="M269" s="283" t="s">
        <v>268</v>
      </c>
      <c r="N269" s="290">
        <v>2</v>
      </c>
      <c r="O269" s="291" t="s">
        <v>1735</v>
      </c>
      <c r="P269" s="13" t="s">
        <v>1763</v>
      </c>
      <c r="Q269" s="13" t="s">
        <v>1744</v>
      </c>
      <c r="R269" s="292" t="s">
        <v>252</v>
      </c>
      <c r="S269" s="437"/>
      <c r="T269" s="437"/>
      <c r="U269" s="437"/>
      <c r="V269" s="438"/>
    </row>
    <row r="270" spans="1:22" x14ac:dyDescent="0.25">
      <c r="A270" s="437"/>
      <c r="B270" s="438"/>
      <c r="C270" s="436"/>
      <c r="D270" s="289" t="s">
        <v>2361</v>
      </c>
      <c r="E270" s="436"/>
      <c r="F270" s="436"/>
      <c r="G270" s="436"/>
      <c r="H270" s="436"/>
      <c r="I270" s="436"/>
      <c r="J270" s="290">
        <v>89.644999999999996</v>
      </c>
      <c r="K270" s="290">
        <v>57</v>
      </c>
      <c r="L270" s="290">
        <v>3</v>
      </c>
      <c r="M270" s="283" t="s">
        <v>268</v>
      </c>
      <c r="N270" s="290">
        <v>1.5</v>
      </c>
      <c r="O270" s="291" t="s">
        <v>1735</v>
      </c>
      <c r="P270" s="13" t="s">
        <v>1763</v>
      </c>
      <c r="Q270" s="13" t="s">
        <v>1744</v>
      </c>
      <c r="R270" s="292" t="s">
        <v>252</v>
      </c>
      <c r="S270" s="437"/>
      <c r="T270" s="437"/>
      <c r="U270" s="437"/>
      <c r="V270" s="438"/>
    </row>
    <row r="271" spans="1:22" ht="22.5" x14ac:dyDescent="0.25">
      <c r="A271" s="437"/>
      <c r="B271" s="438"/>
      <c r="C271" s="436"/>
      <c r="D271" s="289" t="s">
        <v>2362</v>
      </c>
      <c r="E271" s="436"/>
      <c r="F271" s="436"/>
      <c r="G271" s="436"/>
      <c r="H271" s="436"/>
      <c r="I271" s="436"/>
      <c r="J271" s="290">
        <v>0.11</v>
      </c>
      <c r="K271" s="290">
        <v>57</v>
      </c>
      <c r="L271" s="290">
        <v>3</v>
      </c>
      <c r="M271" s="283" t="s">
        <v>268</v>
      </c>
      <c r="N271" s="290">
        <v>1.5</v>
      </c>
      <c r="O271" s="291" t="s">
        <v>1735</v>
      </c>
      <c r="P271" s="13" t="s">
        <v>1763</v>
      </c>
      <c r="Q271" s="13" t="s">
        <v>1744</v>
      </c>
      <c r="R271" s="292" t="s">
        <v>252</v>
      </c>
      <c r="S271" s="437"/>
      <c r="T271" s="437"/>
      <c r="U271" s="437"/>
      <c r="V271" s="438"/>
    </row>
    <row r="272" spans="1:22" x14ac:dyDescent="0.25">
      <c r="A272" s="437" t="s">
        <v>6967</v>
      </c>
      <c r="B272" s="438" t="s">
        <v>2363</v>
      </c>
      <c r="C272" s="436" t="s">
        <v>2364</v>
      </c>
      <c r="D272" s="289" t="s">
        <v>2365</v>
      </c>
      <c r="E272" s="436" t="s">
        <v>2300</v>
      </c>
      <c r="F272" s="436" t="s">
        <v>1825</v>
      </c>
      <c r="G272" s="436" t="s">
        <v>2366</v>
      </c>
      <c r="H272" s="436" t="s">
        <v>2367</v>
      </c>
      <c r="I272" s="436" t="s">
        <v>1115</v>
      </c>
      <c r="J272" s="290">
        <v>4.6950000000000003</v>
      </c>
      <c r="K272" s="290">
        <v>89</v>
      </c>
      <c r="L272" s="290">
        <v>3.5</v>
      </c>
      <c r="M272" s="283" t="s">
        <v>268</v>
      </c>
      <c r="N272" s="290">
        <v>2</v>
      </c>
      <c r="O272" s="291" t="s">
        <v>1735</v>
      </c>
      <c r="P272" s="13" t="s">
        <v>1763</v>
      </c>
      <c r="Q272" s="13" t="s">
        <v>1744</v>
      </c>
      <c r="R272" s="292" t="s">
        <v>252</v>
      </c>
      <c r="S272" s="437">
        <v>1</v>
      </c>
      <c r="T272" s="437">
        <v>1</v>
      </c>
      <c r="U272" s="437">
        <f>SUM(S272:T277)</f>
        <v>2</v>
      </c>
      <c r="V272" s="438" t="s">
        <v>7003</v>
      </c>
    </row>
    <row r="273" spans="1:22" x14ac:dyDescent="0.25">
      <c r="A273" s="437"/>
      <c r="B273" s="438"/>
      <c r="C273" s="436"/>
      <c r="D273" s="289" t="s">
        <v>2368</v>
      </c>
      <c r="E273" s="436"/>
      <c r="F273" s="436"/>
      <c r="G273" s="436"/>
      <c r="H273" s="436"/>
      <c r="I273" s="436"/>
      <c r="J273" s="290">
        <v>18.725000000000001</v>
      </c>
      <c r="K273" s="290">
        <v>89</v>
      </c>
      <c r="L273" s="290">
        <v>3.5</v>
      </c>
      <c r="M273" s="283" t="s">
        <v>268</v>
      </c>
      <c r="N273" s="290">
        <v>2</v>
      </c>
      <c r="O273" s="291" t="s">
        <v>1735</v>
      </c>
      <c r="P273" s="13" t="s">
        <v>1763</v>
      </c>
      <c r="Q273" s="13" t="s">
        <v>1744</v>
      </c>
      <c r="R273" s="292" t="s">
        <v>252</v>
      </c>
      <c r="S273" s="437"/>
      <c r="T273" s="437"/>
      <c r="U273" s="437"/>
      <c r="V273" s="438"/>
    </row>
    <row r="274" spans="1:22" x14ac:dyDescent="0.25">
      <c r="A274" s="437"/>
      <c r="B274" s="438"/>
      <c r="C274" s="436"/>
      <c r="D274" s="289" t="s">
        <v>2369</v>
      </c>
      <c r="E274" s="436"/>
      <c r="F274" s="436"/>
      <c r="G274" s="436"/>
      <c r="H274" s="436"/>
      <c r="I274" s="436"/>
      <c r="J274" s="290">
        <v>4.18</v>
      </c>
      <c r="K274" s="290">
        <v>89</v>
      </c>
      <c r="L274" s="290">
        <v>4</v>
      </c>
      <c r="M274" s="283" t="s">
        <v>268</v>
      </c>
      <c r="N274" s="290">
        <v>2</v>
      </c>
      <c r="O274" s="291" t="s">
        <v>1735</v>
      </c>
      <c r="P274" s="13" t="s">
        <v>1763</v>
      </c>
      <c r="Q274" s="13" t="s">
        <v>1744</v>
      </c>
      <c r="R274" s="292" t="s">
        <v>252</v>
      </c>
      <c r="S274" s="437"/>
      <c r="T274" s="437"/>
      <c r="U274" s="437"/>
      <c r="V274" s="438"/>
    </row>
    <row r="275" spans="1:22" x14ac:dyDescent="0.25">
      <c r="A275" s="437"/>
      <c r="B275" s="438"/>
      <c r="C275" s="436"/>
      <c r="D275" s="289" t="s">
        <v>2370</v>
      </c>
      <c r="E275" s="436"/>
      <c r="F275" s="436"/>
      <c r="G275" s="289" t="s">
        <v>347</v>
      </c>
      <c r="H275" s="436"/>
      <c r="I275" s="436"/>
      <c r="J275" s="290">
        <v>11.784000000000001</v>
      </c>
      <c r="K275" s="290">
        <v>89</v>
      </c>
      <c r="L275" s="290">
        <v>3.5</v>
      </c>
      <c r="M275" s="283" t="s">
        <v>268</v>
      </c>
      <c r="N275" s="290">
        <v>2</v>
      </c>
      <c r="O275" s="291" t="s">
        <v>1735</v>
      </c>
      <c r="P275" s="13" t="s">
        <v>1763</v>
      </c>
      <c r="Q275" s="13" t="s">
        <v>1744</v>
      </c>
      <c r="R275" s="292" t="s">
        <v>252</v>
      </c>
      <c r="S275" s="437"/>
      <c r="T275" s="437"/>
      <c r="U275" s="437"/>
      <c r="V275" s="438"/>
    </row>
    <row r="276" spans="1:22" x14ac:dyDescent="0.25">
      <c r="A276" s="437"/>
      <c r="B276" s="438"/>
      <c r="C276" s="436"/>
      <c r="D276" s="289" t="s">
        <v>2371</v>
      </c>
      <c r="E276" s="436"/>
      <c r="F276" s="436"/>
      <c r="G276" s="436" t="s">
        <v>2372</v>
      </c>
      <c r="H276" s="436"/>
      <c r="I276" s="436"/>
      <c r="J276" s="290">
        <v>1.835</v>
      </c>
      <c r="K276" s="290">
        <v>89</v>
      </c>
      <c r="L276" s="290">
        <v>3.5</v>
      </c>
      <c r="M276" s="283" t="s">
        <v>268</v>
      </c>
      <c r="N276" s="290">
        <v>2</v>
      </c>
      <c r="O276" s="291" t="s">
        <v>1735</v>
      </c>
      <c r="P276" s="13" t="s">
        <v>1763</v>
      </c>
      <c r="Q276" s="13" t="s">
        <v>1744</v>
      </c>
      <c r="R276" s="292" t="s">
        <v>252</v>
      </c>
      <c r="S276" s="437"/>
      <c r="T276" s="437"/>
      <c r="U276" s="437"/>
      <c r="V276" s="438"/>
    </row>
    <row r="277" spans="1:22" x14ac:dyDescent="0.25">
      <c r="A277" s="437"/>
      <c r="B277" s="438"/>
      <c r="C277" s="436"/>
      <c r="D277" s="289" t="s">
        <v>2373</v>
      </c>
      <c r="E277" s="436"/>
      <c r="F277" s="436"/>
      <c r="G277" s="436"/>
      <c r="H277" s="436"/>
      <c r="I277" s="436"/>
      <c r="J277" s="290">
        <v>1.8049999999999999</v>
      </c>
      <c r="K277" s="290">
        <v>89</v>
      </c>
      <c r="L277" s="290">
        <v>3.5</v>
      </c>
      <c r="M277" s="283" t="s">
        <v>268</v>
      </c>
      <c r="N277" s="290">
        <v>2</v>
      </c>
      <c r="O277" s="291" t="s">
        <v>1735</v>
      </c>
      <c r="P277" s="13" t="s">
        <v>1763</v>
      </c>
      <c r="Q277" s="13" t="s">
        <v>1744</v>
      </c>
      <c r="R277" s="292" t="s">
        <v>252</v>
      </c>
      <c r="S277" s="437"/>
      <c r="T277" s="437"/>
      <c r="U277" s="437"/>
      <c r="V277" s="438"/>
    </row>
    <row r="278" spans="1:22" x14ac:dyDescent="0.25">
      <c r="A278" s="437" t="s">
        <v>6246</v>
      </c>
      <c r="B278" s="438" t="s">
        <v>2374</v>
      </c>
      <c r="C278" s="436" t="s">
        <v>2375</v>
      </c>
      <c r="D278" s="289" t="s">
        <v>2376</v>
      </c>
      <c r="E278" s="436" t="s">
        <v>2300</v>
      </c>
      <c r="F278" s="436" t="s">
        <v>1825</v>
      </c>
      <c r="G278" s="436" t="s">
        <v>2372</v>
      </c>
      <c r="H278" s="436" t="s">
        <v>2377</v>
      </c>
      <c r="I278" s="436" t="s">
        <v>1115</v>
      </c>
      <c r="J278" s="290">
        <v>14.45</v>
      </c>
      <c r="K278" s="290">
        <v>89</v>
      </c>
      <c r="L278" s="290">
        <v>3.5</v>
      </c>
      <c r="M278" s="283" t="s">
        <v>268</v>
      </c>
      <c r="N278" s="290">
        <v>2</v>
      </c>
      <c r="O278" s="291" t="s">
        <v>1735</v>
      </c>
      <c r="P278" s="13" t="s">
        <v>1763</v>
      </c>
      <c r="Q278" s="13" t="s">
        <v>1744</v>
      </c>
      <c r="R278" s="292" t="s">
        <v>252</v>
      </c>
      <c r="S278" s="437">
        <v>9</v>
      </c>
      <c r="T278" s="437"/>
      <c r="U278" s="437">
        <f>SUM(S278:T286)</f>
        <v>9</v>
      </c>
      <c r="V278" s="438" t="s">
        <v>7003</v>
      </c>
    </row>
    <row r="279" spans="1:22" x14ac:dyDescent="0.25">
      <c r="A279" s="437"/>
      <c r="B279" s="438"/>
      <c r="C279" s="436"/>
      <c r="D279" s="289" t="s">
        <v>2378</v>
      </c>
      <c r="E279" s="436"/>
      <c r="F279" s="436"/>
      <c r="G279" s="436"/>
      <c r="H279" s="436"/>
      <c r="I279" s="436"/>
      <c r="J279" s="290">
        <v>8.9749999999999996</v>
      </c>
      <c r="K279" s="290">
        <v>89</v>
      </c>
      <c r="L279" s="290">
        <v>3.5</v>
      </c>
      <c r="M279" s="283" t="s">
        <v>268</v>
      </c>
      <c r="N279" s="290">
        <v>2</v>
      </c>
      <c r="O279" s="291" t="s">
        <v>1735</v>
      </c>
      <c r="P279" s="13" t="s">
        <v>1763</v>
      </c>
      <c r="Q279" s="13" t="s">
        <v>1744</v>
      </c>
      <c r="R279" s="292" t="s">
        <v>252</v>
      </c>
      <c r="S279" s="437"/>
      <c r="T279" s="437"/>
      <c r="U279" s="437"/>
      <c r="V279" s="438"/>
    </row>
    <row r="280" spans="1:22" x14ac:dyDescent="0.25">
      <c r="A280" s="437"/>
      <c r="B280" s="438"/>
      <c r="C280" s="436"/>
      <c r="D280" s="289" t="s">
        <v>2379</v>
      </c>
      <c r="E280" s="436"/>
      <c r="F280" s="436"/>
      <c r="G280" s="436"/>
      <c r="H280" s="436"/>
      <c r="I280" s="436"/>
      <c r="J280" s="290">
        <v>11.103999999999999</v>
      </c>
      <c r="K280" s="290">
        <v>89</v>
      </c>
      <c r="L280" s="290">
        <v>3.5</v>
      </c>
      <c r="M280" s="283" t="s">
        <v>268</v>
      </c>
      <c r="N280" s="290">
        <v>2</v>
      </c>
      <c r="O280" s="291" t="s">
        <v>1735</v>
      </c>
      <c r="P280" s="13" t="s">
        <v>1763</v>
      </c>
      <c r="Q280" s="13" t="s">
        <v>1744</v>
      </c>
      <c r="R280" s="292" t="s">
        <v>252</v>
      </c>
      <c r="S280" s="437"/>
      <c r="T280" s="437"/>
      <c r="U280" s="437"/>
      <c r="V280" s="438"/>
    </row>
    <row r="281" spans="1:22" x14ac:dyDescent="0.25">
      <c r="A281" s="437"/>
      <c r="B281" s="438"/>
      <c r="C281" s="436"/>
      <c r="D281" s="289" t="s">
        <v>2380</v>
      </c>
      <c r="E281" s="436"/>
      <c r="F281" s="436"/>
      <c r="G281" s="436"/>
      <c r="H281" s="436"/>
      <c r="I281" s="436"/>
      <c r="J281" s="290">
        <v>30.9</v>
      </c>
      <c r="K281" s="290">
        <v>89</v>
      </c>
      <c r="L281" s="290">
        <v>3.5</v>
      </c>
      <c r="M281" s="283" t="s">
        <v>268</v>
      </c>
      <c r="N281" s="290">
        <v>2</v>
      </c>
      <c r="O281" s="291" t="s">
        <v>1735</v>
      </c>
      <c r="P281" s="13" t="s">
        <v>1763</v>
      </c>
      <c r="Q281" s="13" t="s">
        <v>1744</v>
      </c>
      <c r="R281" s="292" t="s">
        <v>252</v>
      </c>
      <c r="S281" s="437"/>
      <c r="T281" s="437"/>
      <c r="U281" s="437"/>
      <c r="V281" s="438"/>
    </row>
    <row r="282" spans="1:22" x14ac:dyDescent="0.25">
      <c r="A282" s="437"/>
      <c r="B282" s="438"/>
      <c r="C282" s="436"/>
      <c r="D282" s="289" t="s">
        <v>2381</v>
      </c>
      <c r="E282" s="436"/>
      <c r="F282" s="436"/>
      <c r="G282" s="436"/>
      <c r="H282" s="436"/>
      <c r="I282" s="436"/>
      <c r="J282" s="290">
        <v>32.573</v>
      </c>
      <c r="K282" s="290">
        <v>89</v>
      </c>
      <c r="L282" s="290">
        <v>3.5</v>
      </c>
      <c r="M282" s="283" t="s">
        <v>268</v>
      </c>
      <c r="N282" s="290">
        <v>2</v>
      </c>
      <c r="O282" s="291" t="s">
        <v>1735</v>
      </c>
      <c r="P282" s="13" t="s">
        <v>1763</v>
      </c>
      <c r="Q282" s="13" t="s">
        <v>1744</v>
      </c>
      <c r="R282" s="292" t="s">
        <v>252</v>
      </c>
      <c r="S282" s="437"/>
      <c r="T282" s="437"/>
      <c r="U282" s="437"/>
      <c r="V282" s="438"/>
    </row>
    <row r="283" spans="1:22" x14ac:dyDescent="0.25">
      <c r="A283" s="437"/>
      <c r="B283" s="438"/>
      <c r="C283" s="436"/>
      <c r="D283" s="289" t="s">
        <v>2382</v>
      </c>
      <c r="E283" s="436"/>
      <c r="F283" s="436"/>
      <c r="G283" s="436"/>
      <c r="H283" s="436"/>
      <c r="I283" s="436"/>
      <c r="J283" s="290">
        <v>26.3</v>
      </c>
      <c r="K283" s="290">
        <v>89</v>
      </c>
      <c r="L283" s="290">
        <v>3.5</v>
      </c>
      <c r="M283" s="283" t="s">
        <v>268</v>
      </c>
      <c r="N283" s="290">
        <v>2</v>
      </c>
      <c r="O283" s="291" t="s">
        <v>1735</v>
      </c>
      <c r="P283" s="13" t="s">
        <v>1763</v>
      </c>
      <c r="Q283" s="13" t="s">
        <v>1744</v>
      </c>
      <c r="R283" s="292" t="s">
        <v>252</v>
      </c>
      <c r="S283" s="437"/>
      <c r="T283" s="437"/>
      <c r="U283" s="437"/>
      <c r="V283" s="438"/>
    </row>
    <row r="284" spans="1:22" x14ac:dyDescent="0.25">
      <c r="A284" s="437"/>
      <c r="B284" s="438"/>
      <c r="C284" s="436"/>
      <c r="D284" s="289" t="s">
        <v>2383</v>
      </c>
      <c r="E284" s="436"/>
      <c r="F284" s="436"/>
      <c r="G284" s="436"/>
      <c r="H284" s="436"/>
      <c r="I284" s="436"/>
      <c r="J284" s="290">
        <v>5.97</v>
      </c>
      <c r="K284" s="290">
        <v>89</v>
      </c>
      <c r="L284" s="290">
        <v>3.5</v>
      </c>
      <c r="M284" s="283" t="s">
        <v>268</v>
      </c>
      <c r="N284" s="290">
        <v>2</v>
      </c>
      <c r="O284" s="291" t="s">
        <v>1735</v>
      </c>
      <c r="P284" s="13" t="s">
        <v>1763</v>
      </c>
      <c r="Q284" s="13" t="s">
        <v>1744</v>
      </c>
      <c r="R284" s="292" t="s">
        <v>252</v>
      </c>
      <c r="S284" s="437"/>
      <c r="T284" s="437"/>
      <c r="U284" s="437"/>
      <c r="V284" s="438"/>
    </row>
    <row r="285" spans="1:22" x14ac:dyDescent="0.25">
      <c r="A285" s="437"/>
      <c r="B285" s="438"/>
      <c r="C285" s="436"/>
      <c r="D285" s="289" t="s">
        <v>2384</v>
      </c>
      <c r="E285" s="436"/>
      <c r="F285" s="436"/>
      <c r="G285" s="436"/>
      <c r="H285" s="436"/>
      <c r="I285" s="436"/>
      <c r="J285" s="290">
        <v>10.212999999999999</v>
      </c>
      <c r="K285" s="290">
        <v>89</v>
      </c>
      <c r="L285" s="290">
        <v>3.5</v>
      </c>
      <c r="M285" s="283" t="s">
        <v>268</v>
      </c>
      <c r="N285" s="290">
        <v>2</v>
      </c>
      <c r="O285" s="291" t="s">
        <v>1735</v>
      </c>
      <c r="P285" s="13" t="s">
        <v>1763</v>
      </c>
      <c r="Q285" s="13" t="s">
        <v>1744</v>
      </c>
      <c r="R285" s="292" t="s">
        <v>252</v>
      </c>
      <c r="S285" s="437"/>
      <c r="T285" s="437"/>
      <c r="U285" s="437"/>
      <c r="V285" s="438"/>
    </row>
    <row r="286" spans="1:22" x14ac:dyDescent="0.25">
      <c r="A286" s="437"/>
      <c r="B286" s="438"/>
      <c r="C286" s="436"/>
      <c r="D286" s="289" t="s">
        <v>2385</v>
      </c>
      <c r="E286" s="436"/>
      <c r="F286" s="436"/>
      <c r="G286" s="436"/>
      <c r="H286" s="436"/>
      <c r="I286" s="436"/>
      <c r="J286" s="290">
        <v>13.395</v>
      </c>
      <c r="K286" s="290">
        <v>25</v>
      </c>
      <c r="L286" s="290">
        <v>2</v>
      </c>
      <c r="M286" s="283" t="s">
        <v>268</v>
      </c>
      <c r="N286" s="290">
        <v>1</v>
      </c>
      <c r="O286" s="291" t="s">
        <v>1735</v>
      </c>
      <c r="P286" s="13" t="s">
        <v>1763</v>
      </c>
      <c r="Q286" s="13" t="s">
        <v>1744</v>
      </c>
      <c r="R286" s="292" t="s">
        <v>252</v>
      </c>
      <c r="S286" s="437"/>
      <c r="T286" s="437"/>
      <c r="U286" s="437"/>
      <c r="V286" s="438"/>
    </row>
    <row r="287" spans="1:22" x14ac:dyDescent="0.25">
      <c r="A287" s="437" t="s">
        <v>2572</v>
      </c>
      <c r="B287" s="438" t="s">
        <v>2386</v>
      </c>
      <c r="C287" s="436" t="s">
        <v>2387</v>
      </c>
      <c r="D287" s="289" t="s">
        <v>2388</v>
      </c>
      <c r="E287" s="436" t="s">
        <v>2300</v>
      </c>
      <c r="F287" s="436" t="s">
        <v>1825</v>
      </c>
      <c r="G287" s="436" t="s">
        <v>349</v>
      </c>
      <c r="H287" s="436" t="s">
        <v>2389</v>
      </c>
      <c r="I287" s="436" t="s">
        <v>1615</v>
      </c>
      <c r="J287" s="290">
        <v>3.8</v>
      </c>
      <c r="K287" s="290">
        <v>108</v>
      </c>
      <c r="L287" s="290">
        <v>4</v>
      </c>
      <c r="M287" s="283" t="s">
        <v>268</v>
      </c>
      <c r="N287" s="290">
        <v>2</v>
      </c>
      <c r="O287" s="291" t="s">
        <v>1735</v>
      </c>
      <c r="P287" s="13" t="s">
        <v>1763</v>
      </c>
      <c r="Q287" s="13" t="s">
        <v>1744</v>
      </c>
      <c r="R287" s="292" t="s">
        <v>252</v>
      </c>
      <c r="S287" s="437">
        <v>11</v>
      </c>
      <c r="T287" s="437">
        <v>1</v>
      </c>
      <c r="U287" s="437">
        <f>SUM(S287:T292)</f>
        <v>12</v>
      </c>
      <c r="V287" s="438" t="s">
        <v>7003</v>
      </c>
    </row>
    <row r="288" spans="1:22" x14ac:dyDescent="0.25">
      <c r="A288" s="437"/>
      <c r="B288" s="438"/>
      <c r="C288" s="436"/>
      <c r="D288" s="289" t="s">
        <v>2390</v>
      </c>
      <c r="E288" s="436"/>
      <c r="F288" s="436"/>
      <c r="G288" s="436"/>
      <c r="H288" s="436"/>
      <c r="I288" s="436"/>
      <c r="J288" s="290">
        <v>4.5949999999999998</v>
      </c>
      <c r="K288" s="290">
        <v>108</v>
      </c>
      <c r="L288" s="290">
        <v>4</v>
      </c>
      <c r="M288" s="283" t="s">
        <v>268</v>
      </c>
      <c r="N288" s="290">
        <v>2</v>
      </c>
      <c r="O288" s="291" t="s">
        <v>1735</v>
      </c>
      <c r="P288" s="13" t="s">
        <v>1763</v>
      </c>
      <c r="Q288" s="13" t="s">
        <v>1744</v>
      </c>
      <c r="R288" s="292" t="s">
        <v>252</v>
      </c>
      <c r="S288" s="437"/>
      <c r="T288" s="437"/>
      <c r="U288" s="437"/>
      <c r="V288" s="438"/>
    </row>
    <row r="289" spans="1:22" x14ac:dyDescent="0.25">
      <c r="A289" s="437"/>
      <c r="B289" s="438"/>
      <c r="C289" s="436"/>
      <c r="D289" s="289" t="s">
        <v>2391</v>
      </c>
      <c r="E289" s="436"/>
      <c r="F289" s="436"/>
      <c r="G289" s="436"/>
      <c r="H289" s="436"/>
      <c r="I289" s="436"/>
      <c r="J289" s="290">
        <v>17.899999999999999</v>
      </c>
      <c r="K289" s="290">
        <v>108</v>
      </c>
      <c r="L289" s="290">
        <v>4</v>
      </c>
      <c r="M289" s="283" t="s">
        <v>268</v>
      </c>
      <c r="N289" s="290">
        <v>2</v>
      </c>
      <c r="O289" s="291" t="s">
        <v>1735</v>
      </c>
      <c r="P289" s="13" t="s">
        <v>1763</v>
      </c>
      <c r="Q289" s="13" t="s">
        <v>1744</v>
      </c>
      <c r="R289" s="292" t="s">
        <v>252</v>
      </c>
      <c r="S289" s="437"/>
      <c r="T289" s="437"/>
      <c r="U289" s="437"/>
      <c r="V289" s="438"/>
    </row>
    <row r="290" spans="1:22" x14ac:dyDescent="0.25">
      <c r="A290" s="437"/>
      <c r="B290" s="438"/>
      <c r="C290" s="436"/>
      <c r="D290" s="289" t="s">
        <v>2392</v>
      </c>
      <c r="E290" s="436"/>
      <c r="F290" s="436"/>
      <c r="G290" s="436"/>
      <c r="H290" s="436"/>
      <c r="I290" s="436"/>
      <c r="J290" s="290"/>
      <c r="K290" s="290"/>
      <c r="L290" s="290"/>
      <c r="M290" s="283" t="s">
        <v>268</v>
      </c>
      <c r="N290" s="290"/>
      <c r="O290" s="291" t="s">
        <v>1735</v>
      </c>
      <c r="P290" s="13" t="s">
        <v>1763</v>
      </c>
      <c r="Q290" s="13" t="s">
        <v>1744</v>
      </c>
      <c r="R290" s="292" t="s">
        <v>252</v>
      </c>
      <c r="S290" s="437"/>
      <c r="T290" s="437"/>
      <c r="U290" s="437"/>
      <c r="V290" s="438"/>
    </row>
    <row r="291" spans="1:22" x14ac:dyDescent="0.25">
      <c r="A291" s="437"/>
      <c r="B291" s="438"/>
      <c r="C291" s="436"/>
      <c r="D291" s="289" t="s">
        <v>2393</v>
      </c>
      <c r="E291" s="436"/>
      <c r="F291" s="436"/>
      <c r="G291" s="436"/>
      <c r="H291" s="436"/>
      <c r="I291" s="436"/>
      <c r="J291" s="290">
        <v>4.1050000000000004</v>
      </c>
      <c r="K291" s="290">
        <v>89</v>
      </c>
      <c r="L291" s="290">
        <v>3</v>
      </c>
      <c r="M291" s="283" t="s">
        <v>268</v>
      </c>
      <c r="N291" s="290">
        <v>2</v>
      </c>
      <c r="O291" s="291" t="s">
        <v>1735</v>
      </c>
      <c r="P291" s="13" t="s">
        <v>1763</v>
      </c>
      <c r="Q291" s="13" t="s">
        <v>1744</v>
      </c>
      <c r="R291" s="292" t="s">
        <v>252</v>
      </c>
      <c r="S291" s="437"/>
      <c r="T291" s="437"/>
      <c r="U291" s="437"/>
      <c r="V291" s="438"/>
    </row>
    <row r="292" spans="1:22" x14ac:dyDescent="0.25">
      <c r="A292" s="437"/>
      <c r="B292" s="438"/>
      <c r="C292" s="436"/>
      <c r="D292" s="289" t="s">
        <v>2394</v>
      </c>
      <c r="E292" s="436"/>
      <c r="F292" s="436"/>
      <c r="G292" s="436"/>
      <c r="H292" s="436"/>
      <c r="I292" s="436"/>
      <c r="J292" s="290">
        <v>3.625</v>
      </c>
      <c r="K292" s="290">
        <v>25</v>
      </c>
      <c r="L292" s="290">
        <v>2.5</v>
      </c>
      <c r="M292" s="283" t="s">
        <v>268</v>
      </c>
      <c r="N292" s="290">
        <v>1</v>
      </c>
      <c r="O292" s="291" t="s">
        <v>1735</v>
      </c>
      <c r="P292" s="13" t="s">
        <v>1763</v>
      </c>
      <c r="Q292" s="13" t="s">
        <v>1744</v>
      </c>
      <c r="R292" s="292" t="s">
        <v>252</v>
      </c>
      <c r="S292" s="437"/>
      <c r="T292" s="437"/>
      <c r="U292" s="437"/>
      <c r="V292" s="438"/>
    </row>
    <row r="293" spans="1:22" ht="15.75" customHeight="1" x14ac:dyDescent="0.25">
      <c r="A293" s="437" t="s">
        <v>6968</v>
      </c>
      <c r="B293" s="438" t="s">
        <v>2396</v>
      </c>
      <c r="C293" s="436" t="s">
        <v>2397</v>
      </c>
      <c r="D293" s="289" t="s">
        <v>2398</v>
      </c>
      <c r="E293" s="436" t="s">
        <v>2300</v>
      </c>
      <c r="F293" s="436" t="s">
        <v>1825</v>
      </c>
      <c r="G293" s="436" t="s">
        <v>354</v>
      </c>
      <c r="H293" s="436" t="s">
        <v>2399</v>
      </c>
      <c r="I293" s="436" t="s">
        <v>1615</v>
      </c>
      <c r="J293" s="290">
        <v>18.57</v>
      </c>
      <c r="K293" s="290">
        <v>25</v>
      </c>
      <c r="L293" s="290">
        <v>2</v>
      </c>
      <c r="M293" s="283" t="s">
        <v>268</v>
      </c>
      <c r="N293" s="290">
        <v>1</v>
      </c>
      <c r="O293" s="291" t="s">
        <v>1735</v>
      </c>
      <c r="P293" s="13" t="s">
        <v>1763</v>
      </c>
      <c r="Q293" s="13" t="s">
        <v>1744</v>
      </c>
      <c r="R293" s="292" t="s">
        <v>252</v>
      </c>
      <c r="S293" s="437">
        <v>5</v>
      </c>
      <c r="T293" s="437"/>
      <c r="U293" s="437">
        <f>SUM(S293:T303)</f>
        <v>5</v>
      </c>
      <c r="V293" s="438" t="s">
        <v>7003</v>
      </c>
    </row>
    <row r="294" spans="1:22" x14ac:dyDescent="0.25">
      <c r="A294" s="437"/>
      <c r="B294" s="438"/>
      <c r="C294" s="436"/>
      <c r="D294" s="289" t="s">
        <v>2400</v>
      </c>
      <c r="E294" s="436"/>
      <c r="F294" s="436"/>
      <c r="G294" s="436"/>
      <c r="H294" s="436"/>
      <c r="I294" s="436"/>
      <c r="J294" s="290">
        <v>4.1900000000000004</v>
      </c>
      <c r="K294" s="290">
        <v>25</v>
      </c>
      <c r="L294" s="290">
        <v>2</v>
      </c>
      <c r="M294" s="283" t="s">
        <v>268</v>
      </c>
      <c r="N294" s="290">
        <v>1</v>
      </c>
      <c r="O294" s="291" t="s">
        <v>1735</v>
      </c>
      <c r="P294" s="13" t="s">
        <v>1763</v>
      </c>
      <c r="Q294" s="13" t="s">
        <v>1744</v>
      </c>
      <c r="R294" s="292" t="s">
        <v>252</v>
      </c>
      <c r="S294" s="437"/>
      <c r="T294" s="437"/>
      <c r="U294" s="437"/>
      <c r="V294" s="438"/>
    </row>
    <row r="295" spans="1:22" x14ac:dyDescent="0.25">
      <c r="A295" s="437"/>
      <c r="B295" s="438"/>
      <c r="C295" s="436"/>
      <c r="D295" s="289" t="s">
        <v>2401</v>
      </c>
      <c r="E295" s="436"/>
      <c r="F295" s="436"/>
      <c r="G295" s="436"/>
      <c r="H295" s="436"/>
      <c r="I295" s="436"/>
      <c r="J295" s="290">
        <v>1.03</v>
      </c>
      <c r="K295" s="290">
        <v>108</v>
      </c>
      <c r="L295" s="290">
        <v>4</v>
      </c>
      <c r="M295" s="283" t="s">
        <v>268</v>
      </c>
      <c r="N295" s="290">
        <v>2</v>
      </c>
      <c r="O295" s="291" t="s">
        <v>1735</v>
      </c>
      <c r="P295" s="13" t="s">
        <v>1763</v>
      </c>
      <c r="Q295" s="13" t="s">
        <v>1744</v>
      </c>
      <c r="R295" s="292" t="s">
        <v>252</v>
      </c>
      <c r="S295" s="437"/>
      <c r="T295" s="437"/>
      <c r="U295" s="437"/>
      <c r="V295" s="438"/>
    </row>
    <row r="296" spans="1:22" x14ac:dyDescent="0.25">
      <c r="A296" s="437"/>
      <c r="B296" s="438"/>
      <c r="C296" s="436"/>
      <c r="D296" s="289" t="s">
        <v>2402</v>
      </c>
      <c r="E296" s="436"/>
      <c r="F296" s="436"/>
      <c r="G296" s="436"/>
      <c r="H296" s="436"/>
      <c r="I296" s="436"/>
      <c r="J296" s="290">
        <v>1.03</v>
      </c>
      <c r="K296" s="290">
        <v>108</v>
      </c>
      <c r="L296" s="290">
        <v>4</v>
      </c>
      <c r="M296" s="283" t="s">
        <v>268</v>
      </c>
      <c r="N296" s="290">
        <v>2</v>
      </c>
      <c r="O296" s="291" t="s">
        <v>1735</v>
      </c>
      <c r="P296" s="13" t="s">
        <v>1763</v>
      </c>
      <c r="Q296" s="13" t="s">
        <v>1744</v>
      </c>
      <c r="R296" s="292" t="s">
        <v>252</v>
      </c>
      <c r="S296" s="437"/>
      <c r="T296" s="437"/>
      <c r="U296" s="437"/>
      <c r="V296" s="438"/>
    </row>
    <row r="297" spans="1:22" x14ac:dyDescent="0.25">
      <c r="A297" s="437"/>
      <c r="B297" s="438"/>
      <c r="C297" s="436"/>
      <c r="D297" s="289" t="s">
        <v>2403</v>
      </c>
      <c r="E297" s="436"/>
      <c r="F297" s="436"/>
      <c r="G297" s="436"/>
      <c r="H297" s="436"/>
      <c r="I297" s="436"/>
      <c r="J297" s="290">
        <v>6.907</v>
      </c>
      <c r="K297" s="290">
        <v>25</v>
      </c>
      <c r="L297" s="290">
        <v>2</v>
      </c>
      <c r="M297" s="283" t="s">
        <v>268</v>
      </c>
      <c r="N297" s="290">
        <v>1</v>
      </c>
      <c r="O297" s="291" t="s">
        <v>1735</v>
      </c>
      <c r="P297" s="13" t="s">
        <v>1763</v>
      </c>
      <c r="Q297" s="13" t="s">
        <v>1744</v>
      </c>
      <c r="R297" s="292" t="s">
        <v>252</v>
      </c>
      <c r="S297" s="437"/>
      <c r="T297" s="437"/>
      <c r="U297" s="437"/>
      <c r="V297" s="438"/>
    </row>
    <row r="298" spans="1:22" x14ac:dyDescent="0.25">
      <c r="A298" s="437"/>
      <c r="B298" s="438"/>
      <c r="C298" s="436"/>
      <c r="D298" s="289" t="s">
        <v>2404</v>
      </c>
      <c r="E298" s="436"/>
      <c r="F298" s="436"/>
      <c r="G298" s="436"/>
      <c r="H298" s="436"/>
      <c r="I298" s="436"/>
      <c r="J298" s="290">
        <v>1.7749999999999999</v>
      </c>
      <c r="K298" s="290">
        <v>89</v>
      </c>
      <c r="L298" s="290">
        <v>3.5</v>
      </c>
      <c r="M298" s="283" t="s">
        <v>268</v>
      </c>
      <c r="N298" s="290">
        <v>2</v>
      </c>
      <c r="O298" s="291" t="s">
        <v>1735</v>
      </c>
      <c r="P298" s="13" t="s">
        <v>1763</v>
      </c>
      <c r="Q298" s="13" t="s">
        <v>1744</v>
      </c>
      <c r="R298" s="292" t="s">
        <v>252</v>
      </c>
      <c r="S298" s="437"/>
      <c r="T298" s="437"/>
      <c r="U298" s="437"/>
      <c r="V298" s="438"/>
    </row>
    <row r="299" spans="1:22" x14ac:dyDescent="0.25">
      <c r="A299" s="437"/>
      <c r="B299" s="438"/>
      <c r="C299" s="436"/>
      <c r="D299" s="289" t="s">
        <v>2405</v>
      </c>
      <c r="E299" s="436"/>
      <c r="F299" s="436"/>
      <c r="G299" s="436"/>
      <c r="H299" s="436"/>
      <c r="I299" s="436"/>
      <c r="J299" s="290">
        <v>4.8250000000000002</v>
      </c>
      <c r="K299" s="290">
        <v>89</v>
      </c>
      <c r="L299" s="290">
        <v>3.5</v>
      </c>
      <c r="M299" s="283" t="s">
        <v>268</v>
      </c>
      <c r="N299" s="290">
        <v>2</v>
      </c>
      <c r="O299" s="291" t="s">
        <v>1735</v>
      </c>
      <c r="P299" s="13" t="s">
        <v>1763</v>
      </c>
      <c r="Q299" s="13" t="s">
        <v>1744</v>
      </c>
      <c r="R299" s="292" t="s">
        <v>252</v>
      </c>
      <c r="S299" s="437"/>
      <c r="T299" s="437"/>
      <c r="U299" s="437"/>
      <c r="V299" s="438"/>
    </row>
    <row r="300" spans="1:22" x14ac:dyDescent="0.25">
      <c r="A300" s="437"/>
      <c r="B300" s="438"/>
      <c r="C300" s="436"/>
      <c r="D300" s="289" t="s">
        <v>2406</v>
      </c>
      <c r="E300" s="436"/>
      <c r="F300" s="436"/>
      <c r="G300" s="436"/>
      <c r="H300" s="436"/>
      <c r="I300" s="436"/>
      <c r="J300" s="290">
        <v>6.8</v>
      </c>
      <c r="K300" s="290">
        <v>89</v>
      </c>
      <c r="L300" s="290">
        <v>3.5</v>
      </c>
      <c r="M300" s="283" t="s">
        <v>268</v>
      </c>
      <c r="N300" s="290">
        <v>2</v>
      </c>
      <c r="O300" s="291" t="s">
        <v>1735</v>
      </c>
      <c r="P300" s="13" t="s">
        <v>1763</v>
      </c>
      <c r="Q300" s="13" t="s">
        <v>1744</v>
      </c>
      <c r="R300" s="292" t="s">
        <v>252</v>
      </c>
      <c r="S300" s="437"/>
      <c r="T300" s="437"/>
      <c r="U300" s="437"/>
      <c r="V300" s="438"/>
    </row>
    <row r="301" spans="1:22" x14ac:dyDescent="0.25">
      <c r="A301" s="437"/>
      <c r="B301" s="438"/>
      <c r="C301" s="436"/>
      <c r="D301" s="289" t="s">
        <v>2407</v>
      </c>
      <c r="E301" s="436"/>
      <c r="F301" s="436"/>
      <c r="G301" s="436"/>
      <c r="H301" s="436"/>
      <c r="I301" s="436"/>
      <c r="J301" s="290">
        <v>2.5099999999999998</v>
      </c>
      <c r="K301" s="290">
        <v>57</v>
      </c>
      <c r="L301" s="290">
        <v>3</v>
      </c>
      <c r="M301" s="283" t="s">
        <v>268</v>
      </c>
      <c r="N301" s="290">
        <v>1.5</v>
      </c>
      <c r="O301" s="291" t="s">
        <v>1735</v>
      </c>
      <c r="P301" s="13" t="s">
        <v>1763</v>
      </c>
      <c r="Q301" s="13" t="s">
        <v>1744</v>
      </c>
      <c r="R301" s="292" t="s">
        <v>252</v>
      </c>
      <c r="S301" s="437"/>
      <c r="T301" s="437"/>
      <c r="U301" s="437"/>
      <c r="V301" s="438"/>
    </row>
    <row r="302" spans="1:22" x14ac:dyDescent="0.25">
      <c r="A302" s="437"/>
      <c r="B302" s="438"/>
      <c r="C302" s="436"/>
      <c r="D302" s="289" t="s">
        <v>2408</v>
      </c>
      <c r="E302" s="436"/>
      <c r="F302" s="436"/>
      <c r="G302" s="436"/>
      <c r="H302" s="436"/>
      <c r="I302" s="436"/>
      <c r="J302" s="290">
        <v>3.4550000000000001</v>
      </c>
      <c r="K302" s="290">
        <v>25</v>
      </c>
      <c r="L302" s="290">
        <v>2</v>
      </c>
      <c r="M302" s="283" t="s">
        <v>268</v>
      </c>
      <c r="N302" s="290">
        <v>1</v>
      </c>
      <c r="O302" s="291" t="s">
        <v>1735</v>
      </c>
      <c r="P302" s="13" t="s">
        <v>1763</v>
      </c>
      <c r="Q302" s="13" t="s">
        <v>1744</v>
      </c>
      <c r="R302" s="292" t="s">
        <v>252</v>
      </c>
      <c r="S302" s="437"/>
      <c r="T302" s="437"/>
      <c r="U302" s="437"/>
      <c r="V302" s="438"/>
    </row>
    <row r="303" spans="1:22" x14ac:dyDescent="0.25">
      <c r="A303" s="437"/>
      <c r="B303" s="438"/>
      <c r="C303" s="436"/>
      <c r="D303" s="289" t="s">
        <v>2409</v>
      </c>
      <c r="E303" s="436"/>
      <c r="F303" s="436"/>
      <c r="G303" s="436"/>
      <c r="H303" s="436"/>
      <c r="I303" s="436"/>
      <c r="J303" s="290">
        <v>2.7949999999999999</v>
      </c>
      <c r="K303" s="290">
        <v>25</v>
      </c>
      <c r="L303" s="290">
        <v>2</v>
      </c>
      <c r="M303" s="283" t="s">
        <v>268</v>
      </c>
      <c r="N303" s="290">
        <v>1</v>
      </c>
      <c r="O303" s="291" t="s">
        <v>1735</v>
      </c>
      <c r="P303" s="13" t="s">
        <v>1763</v>
      </c>
      <c r="Q303" s="13" t="s">
        <v>1744</v>
      </c>
      <c r="R303" s="292" t="s">
        <v>252</v>
      </c>
      <c r="S303" s="437"/>
      <c r="T303" s="437"/>
      <c r="U303" s="437"/>
      <c r="V303" s="438"/>
    </row>
    <row r="304" spans="1:22" x14ac:dyDescent="0.25">
      <c r="A304" s="437" t="s">
        <v>2095</v>
      </c>
      <c r="B304" s="438" t="s">
        <v>2410</v>
      </c>
      <c r="C304" s="436" t="s">
        <v>2411</v>
      </c>
      <c r="D304" s="289" t="s">
        <v>2412</v>
      </c>
      <c r="E304" s="436" t="s">
        <v>2300</v>
      </c>
      <c r="F304" s="436" t="s">
        <v>1825</v>
      </c>
      <c r="G304" s="436" t="s">
        <v>2413</v>
      </c>
      <c r="H304" s="436" t="s">
        <v>2414</v>
      </c>
      <c r="I304" s="436" t="s">
        <v>1615</v>
      </c>
      <c r="J304" s="290">
        <v>0.70499999999999996</v>
      </c>
      <c r="K304" s="290">
        <v>89</v>
      </c>
      <c r="L304" s="290">
        <v>3.5</v>
      </c>
      <c r="M304" s="283" t="s">
        <v>268</v>
      </c>
      <c r="N304" s="290">
        <v>2</v>
      </c>
      <c r="O304" s="291" t="s">
        <v>1735</v>
      </c>
      <c r="P304" s="13" t="s">
        <v>1763</v>
      </c>
      <c r="Q304" s="13" t="s">
        <v>1744</v>
      </c>
      <c r="R304" s="292" t="s">
        <v>252</v>
      </c>
      <c r="S304" s="437">
        <v>6</v>
      </c>
      <c r="T304" s="437">
        <v>1</v>
      </c>
      <c r="U304" s="437">
        <f>SUM(S304:T311)</f>
        <v>7</v>
      </c>
      <c r="V304" s="438" t="s">
        <v>7003</v>
      </c>
    </row>
    <row r="305" spans="1:22" x14ac:dyDescent="0.25">
      <c r="A305" s="437"/>
      <c r="B305" s="438"/>
      <c r="C305" s="436"/>
      <c r="D305" s="289" t="s">
        <v>2415</v>
      </c>
      <c r="E305" s="436"/>
      <c r="F305" s="436"/>
      <c r="G305" s="436"/>
      <c r="H305" s="436"/>
      <c r="I305" s="436"/>
      <c r="J305" s="290">
        <v>0.70499999999999996</v>
      </c>
      <c r="K305" s="290">
        <v>89</v>
      </c>
      <c r="L305" s="290">
        <v>3.5</v>
      </c>
      <c r="M305" s="283" t="s">
        <v>268</v>
      </c>
      <c r="N305" s="290">
        <v>2</v>
      </c>
      <c r="O305" s="291" t="s">
        <v>1735</v>
      </c>
      <c r="P305" s="13" t="s">
        <v>1763</v>
      </c>
      <c r="Q305" s="13" t="s">
        <v>1744</v>
      </c>
      <c r="R305" s="292" t="s">
        <v>252</v>
      </c>
      <c r="S305" s="437"/>
      <c r="T305" s="437"/>
      <c r="U305" s="437"/>
      <c r="V305" s="438"/>
    </row>
    <row r="306" spans="1:22" x14ac:dyDescent="0.25">
      <c r="A306" s="437"/>
      <c r="B306" s="438"/>
      <c r="C306" s="436"/>
      <c r="D306" s="289" t="s">
        <v>2416</v>
      </c>
      <c r="E306" s="436"/>
      <c r="F306" s="436"/>
      <c r="G306" s="436"/>
      <c r="H306" s="436"/>
      <c r="I306" s="436"/>
      <c r="J306" s="290">
        <v>4.8150000000000004</v>
      </c>
      <c r="K306" s="290">
        <v>89</v>
      </c>
      <c r="L306" s="290">
        <v>4</v>
      </c>
      <c r="M306" s="283" t="s">
        <v>268</v>
      </c>
      <c r="N306" s="290">
        <v>2</v>
      </c>
      <c r="O306" s="291" t="s">
        <v>1735</v>
      </c>
      <c r="P306" s="13" t="s">
        <v>1763</v>
      </c>
      <c r="Q306" s="13" t="s">
        <v>1744</v>
      </c>
      <c r="R306" s="292" t="s">
        <v>252</v>
      </c>
      <c r="S306" s="437"/>
      <c r="T306" s="437"/>
      <c r="U306" s="437"/>
      <c r="V306" s="438"/>
    </row>
    <row r="307" spans="1:22" x14ac:dyDescent="0.25">
      <c r="A307" s="437"/>
      <c r="B307" s="438"/>
      <c r="C307" s="436"/>
      <c r="D307" s="289" t="s">
        <v>2417</v>
      </c>
      <c r="E307" s="436"/>
      <c r="F307" s="436"/>
      <c r="G307" s="436"/>
      <c r="H307" s="436"/>
      <c r="I307" s="436"/>
      <c r="J307" s="290">
        <v>22.399000000000001</v>
      </c>
      <c r="K307" s="290">
        <v>57</v>
      </c>
      <c r="L307" s="290">
        <v>3</v>
      </c>
      <c r="M307" s="283" t="s">
        <v>268</v>
      </c>
      <c r="N307" s="290">
        <v>1.5</v>
      </c>
      <c r="O307" s="291" t="s">
        <v>1735</v>
      </c>
      <c r="P307" s="13" t="s">
        <v>1763</v>
      </c>
      <c r="Q307" s="13" t="s">
        <v>1744</v>
      </c>
      <c r="R307" s="292" t="s">
        <v>252</v>
      </c>
      <c r="S307" s="437"/>
      <c r="T307" s="437"/>
      <c r="U307" s="437"/>
      <c r="V307" s="438"/>
    </row>
    <row r="308" spans="1:22" x14ac:dyDescent="0.25">
      <c r="A308" s="437"/>
      <c r="B308" s="438"/>
      <c r="C308" s="436"/>
      <c r="D308" s="289" t="s">
        <v>2418</v>
      </c>
      <c r="E308" s="436"/>
      <c r="F308" s="436"/>
      <c r="G308" s="436"/>
      <c r="H308" s="436"/>
      <c r="I308" s="436"/>
      <c r="J308" s="290">
        <v>3</v>
      </c>
      <c r="K308" s="290">
        <v>57</v>
      </c>
      <c r="L308" s="290">
        <v>3</v>
      </c>
      <c r="M308" s="283" t="s">
        <v>268</v>
      </c>
      <c r="N308" s="290">
        <v>1.5</v>
      </c>
      <c r="O308" s="291" t="s">
        <v>1735</v>
      </c>
      <c r="P308" s="13" t="s">
        <v>1763</v>
      </c>
      <c r="Q308" s="13" t="s">
        <v>1744</v>
      </c>
      <c r="R308" s="292" t="s">
        <v>252</v>
      </c>
      <c r="S308" s="437"/>
      <c r="T308" s="437"/>
      <c r="U308" s="437"/>
      <c r="V308" s="438"/>
    </row>
    <row r="309" spans="1:22" x14ac:dyDescent="0.25">
      <c r="A309" s="437"/>
      <c r="B309" s="438"/>
      <c r="C309" s="436"/>
      <c r="D309" s="289" t="s">
        <v>2419</v>
      </c>
      <c r="E309" s="436"/>
      <c r="F309" s="436"/>
      <c r="G309" s="436"/>
      <c r="H309" s="436"/>
      <c r="I309" s="436"/>
      <c r="J309" s="290">
        <v>2.7</v>
      </c>
      <c r="K309" s="290">
        <v>25</v>
      </c>
      <c r="L309" s="290">
        <v>2</v>
      </c>
      <c r="M309" s="283" t="s">
        <v>268</v>
      </c>
      <c r="N309" s="290">
        <v>1</v>
      </c>
      <c r="O309" s="291" t="s">
        <v>1735</v>
      </c>
      <c r="P309" s="13" t="s">
        <v>1763</v>
      </c>
      <c r="Q309" s="13" t="s">
        <v>1744</v>
      </c>
      <c r="R309" s="292" t="s">
        <v>252</v>
      </c>
      <c r="S309" s="437"/>
      <c r="T309" s="437"/>
      <c r="U309" s="437"/>
      <c r="V309" s="438"/>
    </row>
    <row r="310" spans="1:22" x14ac:dyDescent="0.25">
      <c r="A310" s="437"/>
      <c r="B310" s="438"/>
      <c r="C310" s="436"/>
      <c r="D310" s="289" t="s">
        <v>2420</v>
      </c>
      <c r="E310" s="436"/>
      <c r="F310" s="436"/>
      <c r="G310" s="436"/>
      <c r="H310" s="436"/>
      <c r="I310" s="436"/>
      <c r="J310" s="290">
        <v>2.9</v>
      </c>
      <c r="K310" s="290">
        <v>25</v>
      </c>
      <c r="L310" s="290">
        <v>2</v>
      </c>
      <c r="M310" s="283" t="s">
        <v>268</v>
      </c>
      <c r="N310" s="290">
        <v>1</v>
      </c>
      <c r="O310" s="291" t="s">
        <v>1735</v>
      </c>
      <c r="P310" s="13" t="s">
        <v>1763</v>
      </c>
      <c r="Q310" s="13" t="s">
        <v>1744</v>
      </c>
      <c r="R310" s="292" t="s">
        <v>252</v>
      </c>
      <c r="S310" s="437"/>
      <c r="T310" s="437"/>
      <c r="U310" s="437"/>
      <c r="V310" s="438"/>
    </row>
    <row r="311" spans="1:22" x14ac:dyDescent="0.25">
      <c r="A311" s="437"/>
      <c r="B311" s="438"/>
      <c r="C311" s="436"/>
      <c r="D311" s="289" t="s">
        <v>2421</v>
      </c>
      <c r="E311" s="436"/>
      <c r="F311" s="436"/>
      <c r="G311" s="436"/>
      <c r="H311" s="436"/>
      <c r="I311" s="436"/>
      <c r="J311" s="290">
        <v>9.9700000000000006</v>
      </c>
      <c r="K311" s="290">
        <v>57</v>
      </c>
      <c r="L311" s="290">
        <v>3</v>
      </c>
      <c r="M311" s="283" t="s">
        <v>268</v>
      </c>
      <c r="N311" s="290">
        <v>1.5</v>
      </c>
      <c r="O311" s="291" t="s">
        <v>1735</v>
      </c>
      <c r="P311" s="13" t="s">
        <v>1763</v>
      </c>
      <c r="Q311" s="13" t="s">
        <v>1744</v>
      </c>
      <c r="R311" s="292" t="s">
        <v>252</v>
      </c>
      <c r="S311" s="437"/>
      <c r="T311" s="437"/>
      <c r="U311" s="437"/>
      <c r="V311" s="438"/>
    </row>
    <row r="312" spans="1:22" x14ac:dyDescent="0.25">
      <c r="A312" s="437" t="s">
        <v>6969</v>
      </c>
      <c r="B312" s="438" t="s">
        <v>2423</v>
      </c>
      <c r="C312" s="436" t="s">
        <v>2425</v>
      </c>
      <c r="D312" s="289" t="s">
        <v>2426</v>
      </c>
      <c r="E312" s="436" t="s">
        <v>2276</v>
      </c>
      <c r="F312" s="436" t="s">
        <v>1767</v>
      </c>
      <c r="G312" s="436" t="s">
        <v>2278</v>
      </c>
      <c r="H312" s="436" t="s">
        <v>2299</v>
      </c>
      <c r="I312" s="436" t="s">
        <v>1615</v>
      </c>
      <c r="J312" s="290">
        <v>2.5</v>
      </c>
      <c r="K312" s="290">
        <v>25</v>
      </c>
      <c r="L312" s="290">
        <v>2.5</v>
      </c>
      <c r="M312" s="283" t="s">
        <v>268</v>
      </c>
      <c r="N312" s="290">
        <v>1</v>
      </c>
      <c r="O312" s="291" t="s">
        <v>1735</v>
      </c>
      <c r="P312" s="13" t="s">
        <v>1763</v>
      </c>
      <c r="Q312" s="13" t="s">
        <v>1744</v>
      </c>
      <c r="R312" s="292" t="s">
        <v>252</v>
      </c>
      <c r="S312" s="437">
        <v>3</v>
      </c>
      <c r="T312" s="437">
        <v>3</v>
      </c>
      <c r="U312" s="437">
        <f>SUM(S312:T316)</f>
        <v>6</v>
      </c>
      <c r="V312" s="438" t="s">
        <v>7003</v>
      </c>
    </row>
    <row r="313" spans="1:22" x14ac:dyDescent="0.25">
      <c r="A313" s="437"/>
      <c r="B313" s="438"/>
      <c r="C313" s="436"/>
      <c r="D313" s="289" t="s">
        <v>2427</v>
      </c>
      <c r="E313" s="436"/>
      <c r="F313" s="436"/>
      <c r="G313" s="436"/>
      <c r="H313" s="436"/>
      <c r="I313" s="436"/>
      <c r="J313" s="290">
        <v>3.516</v>
      </c>
      <c r="K313" s="290">
        <v>25</v>
      </c>
      <c r="L313" s="290">
        <v>2.5</v>
      </c>
      <c r="M313" s="283" t="s">
        <v>268</v>
      </c>
      <c r="N313" s="290">
        <v>1</v>
      </c>
      <c r="O313" s="291" t="s">
        <v>1735</v>
      </c>
      <c r="P313" s="13" t="s">
        <v>1763</v>
      </c>
      <c r="Q313" s="13" t="s">
        <v>1744</v>
      </c>
      <c r="R313" s="292" t="s">
        <v>252</v>
      </c>
      <c r="S313" s="437"/>
      <c r="T313" s="437"/>
      <c r="U313" s="437"/>
      <c r="V313" s="438"/>
    </row>
    <row r="314" spans="1:22" x14ac:dyDescent="0.25">
      <c r="A314" s="437"/>
      <c r="B314" s="438"/>
      <c r="C314" s="436"/>
      <c r="D314" s="289" t="s">
        <v>2428</v>
      </c>
      <c r="E314" s="436"/>
      <c r="F314" s="436"/>
      <c r="G314" s="436"/>
      <c r="H314" s="436"/>
      <c r="I314" s="436"/>
      <c r="J314" s="290">
        <v>34.840000000000003</v>
      </c>
      <c r="K314" s="290">
        <v>25</v>
      </c>
      <c r="L314" s="290">
        <v>3</v>
      </c>
      <c r="M314" s="283" t="s">
        <v>268</v>
      </c>
      <c r="N314" s="290">
        <v>1</v>
      </c>
      <c r="O314" s="291" t="s">
        <v>1735</v>
      </c>
      <c r="P314" s="13" t="s">
        <v>1763</v>
      </c>
      <c r="Q314" s="13" t="s">
        <v>1744</v>
      </c>
      <c r="R314" s="292" t="s">
        <v>252</v>
      </c>
      <c r="S314" s="437"/>
      <c r="T314" s="437"/>
      <c r="U314" s="437"/>
      <c r="V314" s="438"/>
    </row>
    <row r="315" spans="1:22" x14ac:dyDescent="0.25">
      <c r="A315" s="437"/>
      <c r="B315" s="438"/>
      <c r="C315" s="436"/>
      <c r="D315" s="289" t="s">
        <v>2429</v>
      </c>
      <c r="E315" s="436"/>
      <c r="F315" s="436"/>
      <c r="G315" s="436"/>
      <c r="H315" s="436"/>
      <c r="I315" s="436"/>
      <c r="J315" s="290">
        <v>4.95</v>
      </c>
      <c r="K315" s="290">
        <v>25</v>
      </c>
      <c r="L315" s="290">
        <v>2.5</v>
      </c>
      <c r="M315" s="283" t="s">
        <v>268</v>
      </c>
      <c r="N315" s="290">
        <v>1</v>
      </c>
      <c r="O315" s="291" t="s">
        <v>1735</v>
      </c>
      <c r="P315" s="13" t="s">
        <v>1763</v>
      </c>
      <c r="Q315" s="13" t="s">
        <v>1744</v>
      </c>
      <c r="R315" s="292" t="s">
        <v>252</v>
      </c>
      <c r="S315" s="437"/>
      <c r="T315" s="437"/>
      <c r="U315" s="437"/>
      <c r="V315" s="438"/>
    </row>
    <row r="316" spans="1:22" x14ac:dyDescent="0.25">
      <c r="A316" s="437"/>
      <c r="B316" s="438"/>
      <c r="C316" s="436"/>
      <c r="D316" s="289" t="s">
        <v>2430</v>
      </c>
      <c r="E316" s="436"/>
      <c r="F316" s="436"/>
      <c r="G316" s="436"/>
      <c r="H316" s="436"/>
      <c r="I316" s="436"/>
      <c r="J316" s="290">
        <v>0.86</v>
      </c>
      <c r="K316" s="290">
        <v>25</v>
      </c>
      <c r="L316" s="290">
        <v>2.5</v>
      </c>
      <c r="M316" s="283" t="s">
        <v>268</v>
      </c>
      <c r="N316" s="290">
        <v>1</v>
      </c>
      <c r="O316" s="291" t="s">
        <v>1735</v>
      </c>
      <c r="P316" s="13" t="s">
        <v>1763</v>
      </c>
      <c r="Q316" s="13" t="s">
        <v>1744</v>
      </c>
      <c r="R316" s="292" t="s">
        <v>252</v>
      </c>
      <c r="S316" s="437"/>
      <c r="T316" s="437"/>
      <c r="U316" s="437"/>
      <c r="V316" s="438"/>
    </row>
    <row r="317" spans="1:22" ht="13.5" customHeight="1" x14ac:dyDescent="0.25">
      <c r="A317" s="437" t="s">
        <v>5864</v>
      </c>
      <c r="B317" s="438" t="s">
        <v>2431</v>
      </c>
      <c r="C317" s="436" t="s">
        <v>2432</v>
      </c>
      <c r="D317" s="289" t="s">
        <v>2433</v>
      </c>
      <c r="E317" s="436" t="s">
        <v>2276</v>
      </c>
      <c r="F317" s="436" t="s">
        <v>1767</v>
      </c>
      <c r="G317" s="436" t="s">
        <v>2278</v>
      </c>
      <c r="H317" s="436" t="s">
        <v>2434</v>
      </c>
      <c r="I317" s="436" t="s">
        <v>1615</v>
      </c>
      <c r="J317" s="290"/>
      <c r="K317" s="290"/>
      <c r="L317" s="290"/>
      <c r="M317" s="283" t="s">
        <v>268</v>
      </c>
      <c r="N317" s="290"/>
      <c r="O317" s="291" t="s">
        <v>1735</v>
      </c>
      <c r="P317" s="13" t="s">
        <v>1763</v>
      </c>
      <c r="Q317" s="13" t="s">
        <v>1744</v>
      </c>
      <c r="R317" s="292" t="s">
        <v>252</v>
      </c>
      <c r="S317" s="437">
        <v>1</v>
      </c>
      <c r="T317" s="437">
        <v>1</v>
      </c>
      <c r="U317" s="437">
        <f>SUM(S317:T321)</f>
        <v>2</v>
      </c>
      <c r="V317" s="438" t="s">
        <v>7003</v>
      </c>
    </row>
    <row r="318" spans="1:22" x14ac:dyDescent="0.25">
      <c r="A318" s="437"/>
      <c r="B318" s="438"/>
      <c r="C318" s="436"/>
      <c r="D318" s="289" t="s">
        <v>2435</v>
      </c>
      <c r="E318" s="436"/>
      <c r="F318" s="436"/>
      <c r="G318" s="436"/>
      <c r="H318" s="436"/>
      <c r="I318" s="436"/>
      <c r="J318" s="290">
        <v>1.8</v>
      </c>
      <c r="K318" s="290">
        <v>25</v>
      </c>
      <c r="L318" s="290">
        <v>2.5</v>
      </c>
      <c r="M318" s="283" t="s">
        <v>268</v>
      </c>
      <c r="N318" s="290">
        <v>1</v>
      </c>
      <c r="O318" s="291" t="s">
        <v>1735</v>
      </c>
      <c r="P318" s="13" t="s">
        <v>1763</v>
      </c>
      <c r="Q318" s="13" t="s">
        <v>1744</v>
      </c>
      <c r="R318" s="292" t="s">
        <v>252</v>
      </c>
      <c r="S318" s="437"/>
      <c r="T318" s="437"/>
      <c r="U318" s="437"/>
      <c r="V318" s="438"/>
    </row>
    <row r="319" spans="1:22" x14ac:dyDescent="0.25">
      <c r="A319" s="437"/>
      <c r="B319" s="438"/>
      <c r="C319" s="436"/>
      <c r="D319" s="289" t="s">
        <v>2436</v>
      </c>
      <c r="E319" s="436"/>
      <c r="F319" s="436"/>
      <c r="G319" s="436"/>
      <c r="H319" s="436"/>
      <c r="I319" s="436"/>
      <c r="J319" s="290">
        <v>4</v>
      </c>
      <c r="K319" s="290">
        <v>25</v>
      </c>
      <c r="L319" s="290">
        <v>2.5</v>
      </c>
      <c r="M319" s="283" t="s">
        <v>268</v>
      </c>
      <c r="N319" s="290">
        <v>1</v>
      </c>
      <c r="O319" s="291" t="s">
        <v>1735</v>
      </c>
      <c r="P319" s="13" t="s">
        <v>1763</v>
      </c>
      <c r="Q319" s="13" t="s">
        <v>1744</v>
      </c>
      <c r="R319" s="292" t="s">
        <v>252</v>
      </c>
      <c r="S319" s="437"/>
      <c r="T319" s="437"/>
      <c r="U319" s="437"/>
      <c r="V319" s="438"/>
    </row>
    <row r="320" spans="1:22" x14ac:dyDescent="0.25">
      <c r="A320" s="437"/>
      <c r="B320" s="438"/>
      <c r="C320" s="436"/>
      <c r="D320" s="289" t="s">
        <v>2437</v>
      </c>
      <c r="E320" s="436"/>
      <c r="F320" s="436"/>
      <c r="G320" s="436"/>
      <c r="H320" s="436"/>
      <c r="I320" s="436"/>
      <c r="J320" s="290">
        <v>0.23499999999999999</v>
      </c>
      <c r="K320" s="290">
        <v>25</v>
      </c>
      <c r="L320" s="290">
        <v>2.5</v>
      </c>
      <c r="M320" s="283" t="s">
        <v>268</v>
      </c>
      <c r="N320" s="290">
        <v>1</v>
      </c>
      <c r="O320" s="291" t="s">
        <v>1735</v>
      </c>
      <c r="P320" s="13" t="s">
        <v>1763</v>
      </c>
      <c r="Q320" s="13" t="s">
        <v>1744</v>
      </c>
      <c r="R320" s="292" t="s">
        <v>252</v>
      </c>
      <c r="S320" s="437"/>
      <c r="T320" s="437"/>
      <c r="U320" s="437"/>
      <c r="V320" s="438"/>
    </row>
    <row r="321" spans="1:22" x14ac:dyDescent="0.25">
      <c r="A321" s="437"/>
      <c r="B321" s="438"/>
      <c r="C321" s="436"/>
      <c r="D321" s="289" t="s">
        <v>2438</v>
      </c>
      <c r="E321" s="436"/>
      <c r="F321" s="436"/>
      <c r="G321" s="436"/>
      <c r="H321" s="436"/>
      <c r="I321" s="436"/>
      <c r="J321" s="290">
        <v>3.7949999999999999</v>
      </c>
      <c r="K321" s="290">
        <v>25</v>
      </c>
      <c r="L321" s="290">
        <v>2.5</v>
      </c>
      <c r="M321" s="283" t="s">
        <v>268</v>
      </c>
      <c r="N321" s="290">
        <v>1</v>
      </c>
      <c r="O321" s="291" t="s">
        <v>1735</v>
      </c>
      <c r="P321" s="13" t="s">
        <v>1763</v>
      </c>
      <c r="Q321" s="13" t="s">
        <v>1744</v>
      </c>
      <c r="R321" s="292" t="s">
        <v>252</v>
      </c>
      <c r="S321" s="437"/>
      <c r="T321" s="437"/>
      <c r="U321" s="437"/>
      <c r="V321" s="438"/>
    </row>
    <row r="322" spans="1:22" ht="22.5" x14ac:dyDescent="0.25">
      <c r="A322" s="300" t="s">
        <v>6155</v>
      </c>
      <c r="B322" s="285" t="s">
        <v>2440</v>
      </c>
      <c r="C322" s="289" t="s">
        <v>2441</v>
      </c>
      <c r="D322" s="289" t="s">
        <v>2442</v>
      </c>
      <c r="E322" s="289" t="s">
        <v>2324</v>
      </c>
      <c r="F322" s="289" t="s">
        <v>1734</v>
      </c>
      <c r="G322" s="289" t="s">
        <v>1965</v>
      </c>
      <c r="H322" s="289" t="s">
        <v>2439</v>
      </c>
      <c r="I322" s="289" t="s">
        <v>1770</v>
      </c>
      <c r="J322" s="290">
        <v>25</v>
      </c>
      <c r="K322" s="290">
        <v>32</v>
      </c>
      <c r="L322" s="290">
        <v>2.5</v>
      </c>
      <c r="M322" s="283" t="s">
        <v>268</v>
      </c>
      <c r="N322" s="290">
        <v>1</v>
      </c>
      <c r="O322" s="291" t="s">
        <v>1735</v>
      </c>
      <c r="P322" s="13" t="s">
        <v>1763</v>
      </c>
      <c r="Q322" s="13" t="s">
        <v>1744</v>
      </c>
      <c r="R322" s="292" t="s">
        <v>252</v>
      </c>
      <c r="S322" s="300">
        <v>1</v>
      </c>
      <c r="T322" s="300"/>
      <c r="U322" s="300">
        <f>SUM(S322:T322)</f>
        <v>1</v>
      </c>
      <c r="V322" s="285" t="s">
        <v>7003</v>
      </c>
    </row>
    <row r="323" spans="1:22" x14ac:dyDescent="0.25">
      <c r="A323" s="437" t="s">
        <v>6970</v>
      </c>
      <c r="B323" s="438" t="s">
        <v>2443</v>
      </c>
      <c r="C323" s="436" t="s">
        <v>2444</v>
      </c>
      <c r="D323" s="289" t="s">
        <v>2445</v>
      </c>
      <c r="E323" s="436" t="s">
        <v>1765</v>
      </c>
      <c r="F323" s="436" t="s">
        <v>1767</v>
      </c>
      <c r="G323" s="436" t="s">
        <v>2024</v>
      </c>
      <c r="H323" s="436" t="s">
        <v>2234</v>
      </c>
      <c r="I323" s="436" t="s">
        <v>1615</v>
      </c>
      <c r="J323" s="290">
        <v>0.59499999999999997</v>
      </c>
      <c r="K323" s="290">
        <v>25</v>
      </c>
      <c r="L323" s="290">
        <v>4</v>
      </c>
      <c r="M323" s="283" t="s">
        <v>268</v>
      </c>
      <c r="N323" s="290">
        <v>1</v>
      </c>
      <c r="O323" s="291" t="s">
        <v>1735</v>
      </c>
      <c r="P323" s="13" t="s">
        <v>1763</v>
      </c>
      <c r="Q323" s="13" t="s">
        <v>1744</v>
      </c>
      <c r="R323" s="292" t="s">
        <v>252</v>
      </c>
      <c r="S323" s="437">
        <v>3</v>
      </c>
      <c r="T323" s="437">
        <v>5</v>
      </c>
      <c r="U323" s="437">
        <f>SUM(S323:T324)</f>
        <v>8</v>
      </c>
      <c r="V323" s="438" t="s">
        <v>7003</v>
      </c>
    </row>
    <row r="324" spans="1:22" x14ac:dyDescent="0.25">
      <c r="A324" s="437"/>
      <c r="B324" s="438"/>
      <c r="C324" s="436"/>
      <c r="D324" s="289" t="s">
        <v>2446</v>
      </c>
      <c r="E324" s="436"/>
      <c r="F324" s="436"/>
      <c r="G324" s="436"/>
      <c r="H324" s="436"/>
      <c r="I324" s="436"/>
      <c r="J324" s="290">
        <v>0.89500000000000002</v>
      </c>
      <c r="K324" s="290">
        <v>25</v>
      </c>
      <c r="L324" s="290">
        <v>4</v>
      </c>
      <c r="M324" s="283" t="s">
        <v>268</v>
      </c>
      <c r="N324" s="290">
        <v>1</v>
      </c>
      <c r="O324" s="291" t="s">
        <v>1735</v>
      </c>
      <c r="P324" s="13" t="s">
        <v>1763</v>
      </c>
      <c r="Q324" s="13" t="s">
        <v>1744</v>
      </c>
      <c r="R324" s="292" t="s">
        <v>252</v>
      </c>
      <c r="S324" s="437"/>
      <c r="T324" s="437"/>
      <c r="U324" s="437"/>
      <c r="V324" s="438"/>
    </row>
    <row r="325" spans="1:22" ht="22.5" x14ac:dyDescent="0.25">
      <c r="A325" s="300" t="s">
        <v>6971</v>
      </c>
      <c r="B325" s="285" t="s">
        <v>2450</v>
      </c>
      <c r="C325" s="289" t="s">
        <v>2451</v>
      </c>
      <c r="D325" s="289" t="s">
        <v>2452</v>
      </c>
      <c r="E325" s="289" t="s">
        <v>2300</v>
      </c>
      <c r="F325" s="289" t="s">
        <v>2341</v>
      </c>
      <c r="G325" s="289" t="s">
        <v>1421</v>
      </c>
      <c r="H325" s="289" t="s">
        <v>347</v>
      </c>
      <c r="I325" s="289" t="s">
        <v>2453</v>
      </c>
      <c r="J325" s="290">
        <v>7.28</v>
      </c>
      <c r="K325" s="290">
        <v>89</v>
      </c>
      <c r="L325" s="290">
        <v>3.5</v>
      </c>
      <c r="M325" s="283" t="s">
        <v>268</v>
      </c>
      <c r="N325" s="290">
        <v>2</v>
      </c>
      <c r="O325" s="291" t="s">
        <v>1735</v>
      </c>
      <c r="P325" s="13" t="s">
        <v>1758</v>
      </c>
      <c r="Q325" s="13" t="s">
        <v>2094</v>
      </c>
      <c r="R325" s="292" t="s">
        <v>252</v>
      </c>
      <c r="S325" s="300">
        <v>2</v>
      </c>
      <c r="T325" s="300">
        <v>3</v>
      </c>
      <c r="U325" s="300">
        <f>S325+T325</f>
        <v>5</v>
      </c>
      <c r="V325" s="285" t="s">
        <v>7003</v>
      </c>
    </row>
    <row r="326" spans="1:22" x14ac:dyDescent="0.25">
      <c r="A326" s="437" t="s">
        <v>3324</v>
      </c>
      <c r="B326" s="438" t="s">
        <v>2454</v>
      </c>
      <c r="C326" s="436" t="s">
        <v>2455</v>
      </c>
      <c r="D326" s="436" t="s">
        <v>2456</v>
      </c>
      <c r="E326" s="436" t="s">
        <v>2001</v>
      </c>
      <c r="F326" s="436" t="s">
        <v>2341</v>
      </c>
      <c r="G326" s="436" t="s">
        <v>2216</v>
      </c>
      <c r="H326" s="436" t="s">
        <v>1975</v>
      </c>
      <c r="I326" s="436" t="s">
        <v>564</v>
      </c>
      <c r="J326" s="441">
        <v>1.4750000000000001</v>
      </c>
      <c r="K326" s="441">
        <v>57</v>
      </c>
      <c r="L326" s="441">
        <v>2.5</v>
      </c>
      <c r="M326" s="440" t="s">
        <v>268</v>
      </c>
      <c r="N326" s="441">
        <v>1.5</v>
      </c>
      <c r="O326" s="442" t="s">
        <v>1735</v>
      </c>
      <c r="P326" s="13" t="s">
        <v>1758</v>
      </c>
      <c r="Q326" s="13" t="s">
        <v>2094</v>
      </c>
      <c r="R326" s="292" t="s">
        <v>252</v>
      </c>
      <c r="S326" s="437">
        <f>4+5+3</f>
        <v>12</v>
      </c>
      <c r="T326" s="437">
        <f>5+4+4</f>
        <v>13</v>
      </c>
      <c r="U326" s="437">
        <f>S326+T326</f>
        <v>25</v>
      </c>
      <c r="V326" s="438" t="s">
        <v>7003</v>
      </c>
    </row>
    <row r="327" spans="1:22" x14ac:dyDescent="0.25">
      <c r="A327" s="437"/>
      <c r="B327" s="438"/>
      <c r="C327" s="436"/>
      <c r="D327" s="436"/>
      <c r="E327" s="436"/>
      <c r="F327" s="436"/>
      <c r="G327" s="436"/>
      <c r="H327" s="436"/>
      <c r="I327" s="436"/>
      <c r="J327" s="441"/>
      <c r="K327" s="441"/>
      <c r="L327" s="441"/>
      <c r="M327" s="440"/>
      <c r="N327" s="441"/>
      <c r="O327" s="442"/>
      <c r="P327" s="13" t="s">
        <v>1758</v>
      </c>
      <c r="Q327" s="13" t="s">
        <v>2094</v>
      </c>
      <c r="R327" s="292" t="s">
        <v>252</v>
      </c>
      <c r="S327" s="437"/>
      <c r="T327" s="437"/>
      <c r="U327" s="437"/>
      <c r="V327" s="438"/>
    </row>
    <row r="328" spans="1:22" ht="45" x14ac:dyDescent="0.25">
      <c r="A328" s="300" t="s">
        <v>6972</v>
      </c>
      <c r="B328" s="285" t="s">
        <v>2460</v>
      </c>
      <c r="C328" s="289" t="s">
        <v>2461</v>
      </c>
      <c r="D328" s="289" t="s">
        <v>2462</v>
      </c>
      <c r="E328" s="289" t="s">
        <v>2457</v>
      </c>
      <c r="F328" s="289" t="s">
        <v>2211</v>
      </c>
      <c r="G328" s="289" t="s">
        <v>2458</v>
      </c>
      <c r="H328" s="289" t="s">
        <v>2463</v>
      </c>
      <c r="I328" s="289" t="s">
        <v>2314</v>
      </c>
      <c r="J328" s="12">
        <v>2.88</v>
      </c>
      <c r="K328" s="12">
        <v>88.9</v>
      </c>
      <c r="L328" s="12">
        <v>5.49</v>
      </c>
      <c r="M328" s="286" t="s">
        <v>268</v>
      </c>
      <c r="N328" s="12">
        <v>2</v>
      </c>
      <c r="O328" s="292" t="s">
        <v>1735</v>
      </c>
      <c r="P328" s="13" t="s">
        <v>1763</v>
      </c>
      <c r="Q328" s="13" t="s">
        <v>1744</v>
      </c>
      <c r="R328" s="292" t="s">
        <v>252</v>
      </c>
      <c r="S328" s="300">
        <v>3</v>
      </c>
      <c r="T328" s="300">
        <v>1</v>
      </c>
      <c r="U328" s="300">
        <f>SUM(S328:T328)</f>
        <v>4</v>
      </c>
      <c r="V328" s="285" t="s">
        <v>7003</v>
      </c>
    </row>
    <row r="329" spans="1:22" x14ac:dyDescent="0.25">
      <c r="A329" s="437" t="s">
        <v>6256</v>
      </c>
      <c r="B329" s="438" t="s">
        <v>2467</v>
      </c>
      <c r="C329" s="436" t="s">
        <v>2468</v>
      </c>
      <c r="D329" s="289" t="s">
        <v>2469</v>
      </c>
      <c r="E329" s="436" t="s">
        <v>1853</v>
      </c>
      <c r="F329" s="436" t="s">
        <v>2459</v>
      </c>
      <c r="G329" s="436" t="s">
        <v>2449</v>
      </c>
      <c r="H329" s="436" t="s">
        <v>2470</v>
      </c>
      <c r="I329" s="436" t="s">
        <v>2090</v>
      </c>
      <c r="J329" s="12">
        <v>5.3550000000000004</v>
      </c>
      <c r="K329" s="12">
        <v>323.8</v>
      </c>
      <c r="L329" s="12">
        <v>9.5299999999999994</v>
      </c>
      <c r="M329" s="286" t="s">
        <v>268</v>
      </c>
      <c r="N329" s="12">
        <v>3</v>
      </c>
      <c r="O329" s="292" t="s">
        <v>1735</v>
      </c>
      <c r="P329" s="13" t="s">
        <v>1763</v>
      </c>
      <c r="Q329" s="13" t="s">
        <v>1744</v>
      </c>
      <c r="R329" s="292" t="s">
        <v>252</v>
      </c>
      <c r="S329" s="437">
        <v>84</v>
      </c>
      <c r="T329" s="437">
        <v>15</v>
      </c>
      <c r="U329" s="437">
        <f>SUM(S329:T352)</f>
        <v>99</v>
      </c>
      <c r="V329" s="438" t="s">
        <v>7003</v>
      </c>
    </row>
    <row r="330" spans="1:22" x14ac:dyDescent="0.25">
      <c r="A330" s="437"/>
      <c r="B330" s="438"/>
      <c r="C330" s="436"/>
      <c r="D330" s="289" t="s">
        <v>2471</v>
      </c>
      <c r="E330" s="436"/>
      <c r="F330" s="436"/>
      <c r="G330" s="436"/>
      <c r="H330" s="436"/>
      <c r="I330" s="436"/>
      <c r="J330" s="12">
        <v>54.854999999999997</v>
      </c>
      <c r="K330" s="12">
        <v>323.8</v>
      </c>
      <c r="L330" s="12">
        <v>7.11</v>
      </c>
      <c r="M330" s="286" t="s">
        <v>268</v>
      </c>
      <c r="N330" s="12">
        <v>3</v>
      </c>
      <c r="O330" s="292" t="s">
        <v>1735</v>
      </c>
      <c r="P330" s="13" t="s">
        <v>1763</v>
      </c>
      <c r="Q330" s="13" t="s">
        <v>1744</v>
      </c>
      <c r="R330" s="292" t="s">
        <v>252</v>
      </c>
      <c r="S330" s="437"/>
      <c r="T330" s="437"/>
      <c r="U330" s="437"/>
      <c r="V330" s="438"/>
    </row>
    <row r="331" spans="1:22" x14ac:dyDescent="0.25">
      <c r="A331" s="437"/>
      <c r="B331" s="438"/>
      <c r="C331" s="436"/>
      <c r="D331" s="289" t="s">
        <v>2472</v>
      </c>
      <c r="E331" s="436"/>
      <c r="F331" s="436"/>
      <c r="G331" s="436"/>
      <c r="H331" s="436"/>
      <c r="I331" s="436"/>
      <c r="J331" s="12">
        <v>18.332999999999998</v>
      </c>
      <c r="K331" s="12">
        <v>323.8</v>
      </c>
      <c r="L331" s="12">
        <v>9.5299999999999994</v>
      </c>
      <c r="M331" s="286" t="s">
        <v>268</v>
      </c>
      <c r="N331" s="12">
        <v>3</v>
      </c>
      <c r="O331" s="292" t="s">
        <v>1735</v>
      </c>
      <c r="P331" s="13" t="s">
        <v>1763</v>
      </c>
      <c r="Q331" s="13" t="s">
        <v>1744</v>
      </c>
      <c r="R331" s="292" t="s">
        <v>252</v>
      </c>
      <c r="S331" s="437"/>
      <c r="T331" s="437"/>
      <c r="U331" s="437"/>
      <c r="V331" s="438"/>
    </row>
    <row r="332" spans="1:22" x14ac:dyDescent="0.25">
      <c r="A332" s="437"/>
      <c r="B332" s="438"/>
      <c r="C332" s="436"/>
      <c r="D332" s="289" t="s">
        <v>2473</v>
      </c>
      <c r="E332" s="436"/>
      <c r="F332" s="436"/>
      <c r="G332" s="436"/>
      <c r="H332" s="436"/>
      <c r="I332" s="436"/>
      <c r="J332" s="12">
        <v>52.44</v>
      </c>
      <c r="K332" s="12">
        <v>219.1</v>
      </c>
      <c r="L332" s="12">
        <v>6.35</v>
      </c>
      <c r="M332" s="286" t="s">
        <v>268</v>
      </c>
      <c r="N332" s="12">
        <v>2.5</v>
      </c>
      <c r="O332" s="292" t="s">
        <v>1735</v>
      </c>
      <c r="P332" s="13" t="s">
        <v>1763</v>
      </c>
      <c r="Q332" s="13" t="s">
        <v>1744</v>
      </c>
      <c r="R332" s="292" t="s">
        <v>252</v>
      </c>
      <c r="S332" s="437"/>
      <c r="T332" s="437"/>
      <c r="U332" s="437"/>
      <c r="V332" s="438"/>
    </row>
    <row r="333" spans="1:22" x14ac:dyDescent="0.25">
      <c r="A333" s="437"/>
      <c r="B333" s="438"/>
      <c r="C333" s="436"/>
      <c r="D333" s="289" t="s">
        <v>2474</v>
      </c>
      <c r="E333" s="436"/>
      <c r="F333" s="436"/>
      <c r="G333" s="436"/>
      <c r="H333" s="436"/>
      <c r="I333" s="436"/>
      <c r="J333" s="12">
        <v>14.87</v>
      </c>
      <c r="K333" s="12">
        <v>219.1</v>
      </c>
      <c r="L333" s="12">
        <v>6.35</v>
      </c>
      <c r="M333" s="286" t="s">
        <v>268</v>
      </c>
      <c r="N333" s="12">
        <v>2.5</v>
      </c>
      <c r="O333" s="292" t="s">
        <v>1735</v>
      </c>
      <c r="P333" s="13" t="s">
        <v>1763</v>
      </c>
      <c r="Q333" s="13" t="s">
        <v>1744</v>
      </c>
      <c r="R333" s="292" t="s">
        <v>252</v>
      </c>
      <c r="S333" s="437"/>
      <c r="T333" s="437"/>
      <c r="U333" s="437"/>
      <c r="V333" s="438"/>
    </row>
    <row r="334" spans="1:22" x14ac:dyDescent="0.25">
      <c r="A334" s="437"/>
      <c r="B334" s="438"/>
      <c r="C334" s="436"/>
      <c r="D334" s="289" t="s">
        <v>2475</v>
      </c>
      <c r="E334" s="436"/>
      <c r="F334" s="436"/>
      <c r="G334" s="436"/>
      <c r="H334" s="436"/>
      <c r="I334" s="436"/>
      <c r="J334" s="12">
        <v>8.5250000000000004</v>
      </c>
      <c r="K334" s="12">
        <v>219.1</v>
      </c>
      <c r="L334" s="12">
        <v>6.35</v>
      </c>
      <c r="M334" s="286" t="s">
        <v>268</v>
      </c>
      <c r="N334" s="12">
        <v>2.5</v>
      </c>
      <c r="O334" s="292" t="s">
        <v>1735</v>
      </c>
      <c r="P334" s="13" t="s">
        <v>1763</v>
      </c>
      <c r="Q334" s="13" t="s">
        <v>1744</v>
      </c>
      <c r="R334" s="292" t="s">
        <v>252</v>
      </c>
      <c r="S334" s="437"/>
      <c r="T334" s="437"/>
      <c r="U334" s="437"/>
      <c r="V334" s="438"/>
    </row>
    <row r="335" spans="1:22" x14ac:dyDescent="0.25">
      <c r="A335" s="437"/>
      <c r="B335" s="438"/>
      <c r="C335" s="436"/>
      <c r="D335" s="289" t="s">
        <v>2476</v>
      </c>
      <c r="E335" s="436"/>
      <c r="F335" s="436"/>
      <c r="G335" s="436"/>
      <c r="H335" s="436"/>
      <c r="I335" s="436"/>
      <c r="J335" s="12">
        <v>69.010000000000005</v>
      </c>
      <c r="K335" s="12">
        <v>219.1</v>
      </c>
      <c r="L335" s="12">
        <v>6.35</v>
      </c>
      <c r="M335" s="286" t="s">
        <v>268</v>
      </c>
      <c r="N335" s="12">
        <v>2.5</v>
      </c>
      <c r="O335" s="292" t="s">
        <v>1735</v>
      </c>
      <c r="P335" s="13" t="s">
        <v>1763</v>
      </c>
      <c r="Q335" s="13" t="s">
        <v>1744</v>
      </c>
      <c r="R335" s="292" t="s">
        <v>252</v>
      </c>
      <c r="S335" s="437"/>
      <c r="T335" s="437"/>
      <c r="U335" s="437"/>
      <c r="V335" s="438"/>
    </row>
    <row r="336" spans="1:22" x14ac:dyDescent="0.25">
      <c r="A336" s="437"/>
      <c r="B336" s="438"/>
      <c r="C336" s="436"/>
      <c r="D336" s="289" t="s">
        <v>2477</v>
      </c>
      <c r="E336" s="436"/>
      <c r="F336" s="436"/>
      <c r="G336" s="436"/>
      <c r="H336" s="436"/>
      <c r="I336" s="436"/>
      <c r="J336" s="12">
        <v>7.5549999999999997</v>
      </c>
      <c r="K336" s="12">
        <v>21.1</v>
      </c>
      <c r="L336" s="12">
        <v>6.35</v>
      </c>
      <c r="M336" s="286" t="s">
        <v>268</v>
      </c>
      <c r="N336" s="12">
        <v>1</v>
      </c>
      <c r="O336" s="292" t="s">
        <v>1735</v>
      </c>
      <c r="P336" s="13" t="s">
        <v>1763</v>
      </c>
      <c r="Q336" s="13" t="s">
        <v>1744</v>
      </c>
      <c r="R336" s="292" t="s">
        <v>252</v>
      </c>
      <c r="S336" s="437"/>
      <c r="T336" s="437"/>
      <c r="U336" s="437"/>
      <c r="V336" s="438"/>
    </row>
    <row r="337" spans="1:22" x14ac:dyDescent="0.25">
      <c r="A337" s="437"/>
      <c r="B337" s="438"/>
      <c r="C337" s="436"/>
      <c r="D337" s="289" t="s">
        <v>2478</v>
      </c>
      <c r="E337" s="436"/>
      <c r="F337" s="436"/>
      <c r="G337" s="436"/>
      <c r="H337" s="436"/>
      <c r="I337" s="436"/>
      <c r="J337" s="12">
        <v>1.2949999999999999</v>
      </c>
      <c r="K337" s="12">
        <v>60.3</v>
      </c>
      <c r="L337" s="12">
        <v>3.91</v>
      </c>
      <c r="M337" s="286" t="s">
        <v>268</v>
      </c>
      <c r="N337" s="12">
        <v>2</v>
      </c>
      <c r="O337" s="292" t="s">
        <v>1735</v>
      </c>
      <c r="P337" s="13" t="s">
        <v>1763</v>
      </c>
      <c r="Q337" s="13" t="s">
        <v>1744</v>
      </c>
      <c r="R337" s="292" t="s">
        <v>252</v>
      </c>
      <c r="S337" s="437"/>
      <c r="T337" s="437"/>
      <c r="U337" s="437"/>
      <c r="V337" s="438"/>
    </row>
    <row r="338" spans="1:22" x14ac:dyDescent="0.25">
      <c r="A338" s="437"/>
      <c r="B338" s="438"/>
      <c r="C338" s="436"/>
      <c r="D338" s="289" t="s">
        <v>2479</v>
      </c>
      <c r="E338" s="436"/>
      <c r="F338" s="436"/>
      <c r="G338" s="436"/>
      <c r="H338" s="436"/>
      <c r="I338" s="436"/>
      <c r="J338" s="12">
        <v>6.9029999999999996</v>
      </c>
      <c r="K338" s="12">
        <v>60.3</v>
      </c>
      <c r="L338" s="12">
        <v>3.91</v>
      </c>
      <c r="M338" s="286" t="s">
        <v>268</v>
      </c>
      <c r="N338" s="12">
        <v>2</v>
      </c>
      <c r="O338" s="292" t="s">
        <v>1735</v>
      </c>
      <c r="P338" s="13" t="s">
        <v>1763</v>
      </c>
      <c r="Q338" s="13" t="s">
        <v>1744</v>
      </c>
      <c r="R338" s="292" t="s">
        <v>252</v>
      </c>
      <c r="S338" s="437"/>
      <c r="T338" s="437"/>
      <c r="U338" s="437"/>
      <c r="V338" s="438"/>
    </row>
    <row r="339" spans="1:22" x14ac:dyDescent="0.25">
      <c r="A339" s="437"/>
      <c r="B339" s="438"/>
      <c r="C339" s="436"/>
      <c r="D339" s="289" t="s">
        <v>2480</v>
      </c>
      <c r="E339" s="436"/>
      <c r="F339" s="436"/>
      <c r="G339" s="436"/>
      <c r="H339" s="436"/>
      <c r="I339" s="436"/>
      <c r="J339" s="12">
        <v>1</v>
      </c>
      <c r="K339" s="12">
        <v>21.3</v>
      </c>
      <c r="L339" s="12">
        <v>3.73</v>
      </c>
      <c r="M339" s="286" t="s">
        <v>268</v>
      </c>
      <c r="N339" s="12">
        <v>1</v>
      </c>
      <c r="O339" s="292" t="s">
        <v>1735</v>
      </c>
      <c r="P339" s="13" t="s">
        <v>1763</v>
      </c>
      <c r="Q339" s="13" t="s">
        <v>1744</v>
      </c>
      <c r="R339" s="292" t="s">
        <v>252</v>
      </c>
      <c r="S339" s="437"/>
      <c r="T339" s="437"/>
      <c r="U339" s="437"/>
      <c r="V339" s="438"/>
    </row>
    <row r="340" spans="1:22" x14ac:dyDescent="0.25">
      <c r="A340" s="437"/>
      <c r="B340" s="438"/>
      <c r="C340" s="436"/>
      <c r="D340" s="292" t="s">
        <v>2481</v>
      </c>
      <c r="E340" s="436"/>
      <c r="F340" s="436"/>
      <c r="G340" s="436"/>
      <c r="H340" s="436"/>
      <c r="I340" s="436"/>
      <c r="J340" s="12">
        <v>5.97</v>
      </c>
      <c r="K340" s="12">
        <v>33.4</v>
      </c>
      <c r="L340" s="12">
        <v>4.55</v>
      </c>
      <c r="M340" s="286" t="s">
        <v>268</v>
      </c>
      <c r="N340" s="12">
        <v>1.5</v>
      </c>
      <c r="O340" s="292" t="s">
        <v>1735</v>
      </c>
      <c r="P340" s="13" t="s">
        <v>1763</v>
      </c>
      <c r="Q340" s="13" t="s">
        <v>1744</v>
      </c>
      <c r="R340" s="292" t="s">
        <v>252</v>
      </c>
      <c r="S340" s="437"/>
      <c r="T340" s="437"/>
      <c r="U340" s="437"/>
      <c r="V340" s="438"/>
    </row>
    <row r="341" spans="1:22" x14ac:dyDescent="0.25">
      <c r="A341" s="437"/>
      <c r="B341" s="438"/>
      <c r="C341" s="436"/>
      <c r="D341" s="289" t="s">
        <v>2482</v>
      </c>
      <c r="E341" s="436"/>
      <c r="F341" s="436"/>
      <c r="G341" s="436"/>
      <c r="H341" s="436"/>
      <c r="I341" s="436"/>
      <c r="J341" s="12">
        <v>0.2</v>
      </c>
      <c r="K341" s="12">
        <v>114.3</v>
      </c>
      <c r="L341" s="12">
        <v>6.02</v>
      </c>
      <c r="M341" s="286" t="s">
        <v>268</v>
      </c>
      <c r="N341" s="12">
        <v>2.5</v>
      </c>
      <c r="O341" s="292" t="s">
        <v>1735</v>
      </c>
      <c r="P341" s="13" t="s">
        <v>1763</v>
      </c>
      <c r="Q341" s="13" t="s">
        <v>1744</v>
      </c>
      <c r="R341" s="292" t="s">
        <v>252</v>
      </c>
      <c r="S341" s="437"/>
      <c r="T341" s="437"/>
      <c r="U341" s="437"/>
      <c r="V341" s="438"/>
    </row>
    <row r="342" spans="1:22" x14ac:dyDescent="0.25">
      <c r="A342" s="437"/>
      <c r="B342" s="438"/>
      <c r="C342" s="436"/>
      <c r="D342" s="292" t="s">
        <v>2483</v>
      </c>
      <c r="E342" s="436"/>
      <c r="F342" s="436"/>
      <c r="G342" s="436"/>
      <c r="H342" s="436"/>
      <c r="I342" s="436"/>
      <c r="J342" s="12">
        <v>10.516999999999999</v>
      </c>
      <c r="K342" s="12">
        <v>323.8</v>
      </c>
      <c r="L342" s="12">
        <v>6.35</v>
      </c>
      <c r="M342" s="286" t="s">
        <v>268</v>
      </c>
      <c r="N342" s="12">
        <v>3</v>
      </c>
      <c r="O342" s="292" t="s">
        <v>1735</v>
      </c>
      <c r="P342" s="13" t="s">
        <v>1763</v>
      </c>
      <c r="Q342" s="13" t="s">
        <v>1744</v>
      </c>
      <c r="R342" s="292" t="s">
        <v>252</v>
      </c>
      <c r="S342" s="437"/>
      <c r="T342" s="437"/>
      <c r="U342" s="437"/>
      <c r="V342" s="438"/>
    </row>
    <row r="343" spans="1:22" x14ac:dyDescent="0.25">
      <c r="A343" s="437"/>
      <c r="B343" s="438"/>
      <c r="C343" s="436"/>
      <c r="D343" s="292" t="s">
        <v>2484</v>
      </c>
      <c r="E343" s="436"/>
      <c r="F343" s="436"/>
      <c r="G343" s="436"/>
      <c r="H343" s="436"/>
      <c r="I343" s="436"/>
      <c r="J343" s="12">
        <v>18.61</v>
      </c>
      <c r="K343" s="12">
        <v>323.8</v>
      </c>
      <c r="L343" s="12">
        <v>6.35</v>
      </c>
      <c r="M343" s="286" t="s">
        <v>268</v>
      </c>
      <c r="N343" s="12">
        <v>3</v>
      </c>
      <c r="O343" s="292" t="s">
        <v>1735</v>
      </c>
      <c r="P343" s="13" t="s">
        <v>1763</v>
      </c>
      <c r="Q343" s="13" t="s">
        <v>1744</v>
      </c>
      <c r="R343" s="292" t="s">
        <v>252</v>
      </c>
      <c r="S343" s="437"/>
      <c r="T343" s="437"/>
      <c r="U343" s="437"/>
      <c r="V343" s="438"/>
    </row>
    <row r="344" spans="1:22" x14ac:dyDescent="0.25">
      <c r="A344" s="437"/>
      <c r="B344" s="438"/>
      <c r="C344" s="436"/>
      <c r="D344" s="292" t="s">
        <v>2485</v>
      </c>
      <c r="E344" s="436"/>
      <c r="F344" s="436"/>
      <c r="G344" s="436"/>
      <c r="H344" s="436"/>
      <c r="I344" s="436"/>
      <c r="J344" s="12">
        <v>67.739000000000004</v>
      </c>
      <c r="K344" s="12">
        <v>323.8</v>
      </c>
      <c r="L344" s="12">
        <v>7.11</v>
      </c>
      <c r="M344" s="286" t="s">
        <v>268</v>
      </c>
      <c r="N344" s="12">
        <v>3</v>
      </c>
      <c r="O344" s="292" t="s">
        <v>1735</v>
      </c>
      <c r="P344" s="13" t="s">
        <v>1763</v>
      </c>
      <c r="Q344" s="13" t="s">
        <v>1744</v>
      </c>
      <c r="R344" s="292" t="s">
        <v>252</v>
      </c>
      <c r="S344" s="437"/>
      <c r="T344" s="437"/>
      <c r="U344" s="437"/>
      <c r="V344" s="438"/>
    </row>
    <row r="345" spans="1:22" x14ac:dyDescent="0.25">
      <c r="A345" s="437"/>
      <c r="B345" s="438"/>
      <c r="C345" s="436"/>
      <c r="D345" s="292" t="s">
        <v>2486</v>
      </c>
      <c r="E345" s="436"/>
      <c r="F345" s="436"/>
      <c r="G345" s="436"/>
      <c r="H345" s="436"/>
      <c r="I345" s="436"/>
      <c r="J345" s="12">
        <v>8.7200000000000006</v>
      </c>
      <c r="K345" s="12">
        <v>323.8</v>
      </c>
      <c r="L345" s="12">
        <v>6.35</v>
      </c>
      <c r="M345" s="286" t="s">
        <v>268</v>
      </c>
      <c r="N345" s="12">
        <v>3</v>
      </c>
      <c r="O345" s="292" t="s">
        <v>1735</v>
      </c>
      <c r="P345" s="13" t="s">
        <v>1763</v>
      </c>
      <c r="Q345" s="13" t="s">
        <v>1744</v>
      </c>
      <c r="R345" s="292" t="s">
        <v>252</v>
      </c>
      <c r="S345" s="437"/>
      <c r="T345" s="437"/>
      <c r="U345" s="437"/>
      <c r="V345" s="438"/>
    </row>
    <row r="346" spans="1:22" x14ac:dyDescent="0.25">
      <c r="A346" s="437"/>
      <c r="B346" s="438"/>
      <c r="C346" s="436"/>
      <c r="D346" s="289" t="s">
        <v>2487</v>
      </c>
      <c r="E346" s="436"/>
      <c r="F346" s="436"/>
      <c r="G346" s="436"/>
      <c r="H346" s="436"/>
      <c r="I346" s="436"/>
      <c r="J346" s="12">
        <v>1.1399999999999999</v>
      </c>
      <c r="K346" s="12">
        <v>60.3</v>
      </c>
      <c r="L346" s="12">
        <v>3.91</v>
      </c>
      <c r="M346" s="286" t="s">
        <v>268</v>
      </c>
      <c r="N346" s="12">
        <v>2</v>
      </c>
      <c r="O346" s="292" t="s">
        <v>1735</v>
      </c>
      <c r="P346" s="13" t="s">
        <v>1763</v>
      </c>
      <c r="Q346" s="13" t="s">
        <v>1744</v>
      </c>
      <c r="R346" s="292" t="s">
        <v>252</v>
      </c>
      <c r="S346" s="437"/>
      <c r="T346" s="437"/>
      <c r="U346" s="437"/>
      <c r="V346" s="438"/>
    </row>
    <row r="347" spans="1:22" x14ac:dyDescent="0.25">
      <c r="A347" s="437"/>
      <c r="B347" s="438"/>
      <c r="C347" s="436"/>
      <c r="D347" s="289" t="s">
        <v>2488</v>
      </c>
      <c r="E347" s="436"/>
      <c r="F347" s="436"/>
      <c r="G347" s="436"/>
      <c r="H347" s="436"/>
      <c r="I347" s="436"/>
      <c r="J347" s="12">
        <v>5.19</v>
      </c>
      <c r="K347" s="12">
        <v>60.3</v>
      </c>
      <c r="L347" s="12">
        <v>3.91</v>
      </c>
      <c r="M347" s="286" t="s">
        <v>268</v>
      </c>
      <c r="N347" s="12">
        <v>2</v>
      </c>
      <c r="O347" s="292" t="s">
        <v>1735</v>
      </c>
      <c r="P347" s="13" t="s">
        <v>1763</v>
      </c>
      <c r="Q347" s="13" t="s">
        <v>1744</v>
      </c>
      <c r="R347" s="292" t="s">
        <v>252</v>
      </c>
      <c r="S347" s="437"/>
      <c r="T347" s="437"/>
      <c r="U347" s="437"/>
      <c r="V347" s="438"/>
    </row>
    <row r="348" spans="1:22" x14ac:dyDescent="0.25">
      <c r="A348" s="437"/>
      <c r="B348" s="438"/>
      <c r="C348" s="436"/>
      <c r="D348" s="292" t="s">
        <v>2489</v>
      </c>
      <c r="E348" s="436"/>
      <c r="F348" s="436"/>
      <c r="G348" s="436"/>
      <c r="H348" s="436"/>
      <c r="I348" s="436"/>
      <c r="J348" s="12">
        <v>21.420999999999999</v>
      </c>
      <c r="K348" s="12">
        <v>88.9</v>
      </c>
      <c r="L348" s="12">
        <v>5.49</v>
      </c>
      <c r="M348" s="286" t="s">
        <v>268</v>
      </c>
      <c r="N348" s="12">
        <v>2</v>
      </c>
      <c r="O348" s="292" t="s">
        <v>1735</v>
      </c>
      <c r="P348" s="13" t="s">
        <v>1763</v>
      </c>
      <c r="Q348" s="13" t="s">
        <v>1744</v>
      </c>
      <c r="R348" s="292" t="s">
        <v>252</v>
      </c>
      <c r="S348" s="437"/>
      <c r="T348" s="437"/>
      <c r="U348" s="437"/>
      <c r="V348" s="438"/>
    </row>
    <row r="349" spans="1:22" x14ac:dyDescent="0.25">
      <c r="A349" s="437"/>
      <c r="B349" s="438"/>
      <c r="C349" s="436"/>
      <c r="D349" s="292" t="s">
        <v>2490</v>
      </c>
      <c r="E349" s="436"/>
      <c r="F349" s="436"/>
      <c r="G349" s="436"/>
      <c r="H349" s="436"/>
      <c r="I349" s="436"/>
      <c r="J349" s="12">
        <v>59.104999999999997</v>
      </c>
      <c r="K349" s="12">
        <v>88.9</v>
      </c>
      <c r="L349" s="12">
        <v>5.49</v>
      </c>
      <c r="M349" s="286" t="s">
        <v>268</v>
      </c>
      <c r="N349" s="12">
        <v>2</v>
      </c>
      <c r="O349" s="292" t="s">
        <v>1735</v>
      </c>
      <c r="P349" s="13" t="s">
        <v>1763</v>
      </c>
      <c r="Q349" s="13" t="s">
        <v>1744</v>
      </c>
      <c r="R349" s="292" t="s">
        <v>252</v>
      </c>
      <c r="S349" s="437"/>
      <c r="T349" s="437"/>
      <c r="U349" s="437"/>
      <c r="V349" s="438"/>
    </row>
    <row r="350" spans="1:22" x14ac:dyDescent="0.25">
      <c r="A350" s="437"/>
      <c r="B350" s="438"/>
      <c r="C350" s="436"/>
      <c r="D350" s="292" t="s">
        <v>2491</v>
      </c>
      <c r="E350" s="436"/>
      <c r="F350" s="436"/>
      <c r="G350" s="436"/>
      <c r="H350" s="436"/>
      <c r="I350" s="436"/>
      <c r="J350" s="12">
        <v>6.0010000000000003</v>
      </c>
      <c r="K350" s="12">
        <v>88.9</v>
      </c>
      <c r="L350" s="12">
        <v>5.49</v>
      </c>
      <c r="M350" s="286" t="s">
        <v>268</v>
      </c>
      <c r="N350" s="12">
        <v>2</v>
      </c>
      <c r="O350" s="292" t="s">
        <v>1735</v>
      </c>
      <c r="P350" s="13" t="s">
        <v>1763</v>
      </c>
      <c r="Q350" s="13" t="s">
        <v>1744</v>
      </c>
      <c r="R350" s="292" t="s">
        <v>252</v>
      </c>
      <c r="S350" s="437"/>
      <c r="T350" s="437"/>
      <c r="U350" s="437"/>
      <c r="V350" s="438"/>
    </row>
    <row r="351" spans="1:22" x14ac:dyDescent="0.25">
      <c r="A351" s="437"/>
      <c r="B351" s="438"/>
      <c r="C351" s="436"/>
      <c r="D351" s="289" t="s">
        <v>2492</v>
      </c>
      <c r="E351" s="436"/>
      <c r="F351" s="436"/>
      <c r="G351" s="436"/>
      <c r="H351" s="436"/>
      <c r="I351" s="436"/>
      <c r="J351" s="12"/>
      <c r="K351" s="12"/>
      <c r="L351" s="12"/>
      <c r="M351" s="286" t="s">
        <v>268</v>
      </c>
      <c r="N351" s="12"/>
      <c r="O351" s="292" t="s">
        <v>1735</v>
      </c>
      <c r="P351" s="13" t="s">
        <v>1763</v>
      </c>
      <c r="Q351" s="13" t="s">
        <v>1744</v>
      </c>
      <c r="R351" s="292" t="s">
        <v>252</v>
      </c>
      <c r="S351" s="437"/>
      <c r="T351" s="437"/>
      <c r="U351" s="437"/>
      <c r="V351" s="438"/>
    </row>
    <row r="352" spans="1:22" x14ac:dyDescent="0.25">
      <c r="A352" s="437"/>
      <c r="B352" s="438"/>
      <c r="C352" s="436"/>
      <c r="D352" s="289" t="s">
        <v>2493</v>
      </c>
      <c r="E352" s="436"/>
      <c r="F352" s="436"/>
      <c r="G352" s="436"/>
      <c r="H352" s="436"/>
      <c r="I352" s="436"/>
      <c r="J352" s="12">
        <v>38.892000000000003</v>
      </c>
      <c r="K352" s="12">
        <v>60.3</v>
      </c>
      <c r="L352" s="12">
        <v>3.91</v>
      </c>
      <c r="M352" s="286" t="s">
        <v>268</v>
      </c>
      <c r="N352" s="12">
        <v>2</v>
      </c>
      <c r="O352" s="292" t="s">
        <v>1735</v>
      </c>
      <c r="P352" s="13" t="s">
        <v>1763</v>
      </c>
      <c r="Q352" s="13" t="s">
        <v>1744</v>
      </c>
      <c r="R352" s="292" t="s">
        <v>252</v>
      </c>
      <c r="S352" s="437"/>
      <c r="T352" s="437"/>
      <c r="U352" s="437"/>
      <c r="V352" s="438"/>
    </row>
    <row r="353" spans="1:22" ht="33.75" x14ac:dyDescent="0.25">
      <c r="A353" s="300" t="s">
        <v>2551</v>
      </c>
      <c r="B353" s="285" t="s">
        <v>2497</v>
      </c>
      <c r="C353" s="289" t="s">
        <v>2498</v>
      </c>
      <c r="D353" s="289" t="s">
        <v>2499</v>
      </c>
      <c r="E353" s="289" t="s">
        <v>2464</v>
      </c>
      <c r="F353" s="289" t="s">
        <v>2459</v>
      </c>
      <c r="G353" s="289" t="s">
        <v>2500</v>
      </c>
      <c r="H353" s="289" t="s">
        <v>2501</v>
      </c>
      <c r="I353" s="289" t="s">
        <v>2019</v>
      </c>
      <c r="J353" s="12">
        <v>4.0999999999999996</v>
      </c>
      <c r="K353" s="12">
        <v>159</v>
      </c>
      <c r="L353" s="12">
        <v>4.5</v>
      </c>
      <c r="M353" s="286" t="s">
        <v>268</v>
      </c>
      <c r="N353" s="12">
        <v>2.5</v>
      </c>
      <c r="O353" s="292" t="s">
        <v>1735</v>
      </c>
      <c r="P353" s="13" t="s">
        <v>1763</v>
      </c>
      <c r="Q353" s="13" t="s">
        <v>1744</v>
      </c>
      <c r="R353" s="292" t="s">
        <v>252</v>
      </c>
      <c r="S353" s="300">
        <v>1</v>
      </c>
      <c r="T353" s="300"/>
      <c r="U353" s="300">
        <f>SUM(S353:T353)</f>
        <v>1</v>
      </c>
      <c r="V353" s="285" t="s">
        <v>7003</v>
      </c>
    </row>
    <row r="354" spans="1:22" x14ac:dyDescent="0.25">
      <c r="A354" s="437" t="s">
        <v>6973</v>
      </c>
      <c r="B354" s="438" t="s">
        <v>2502</v>
      </c>
      <c r="C354" s="436" t="s">
        <v>2503</v>
      </c>
      <c r="D354" s="289" t="s">
        <v>2504</v>
      </c>
      <c r="E354" s="436" t="s">
        <v>1853</v>
      </c>
      <c r="F354" s="436" t="s">
        <v>2211</v>
      </c>
      <c r="G354" s="436" t="s">
        <v>2495</v>
      </c>
      <c r="H354" s="436" t="s">
        <v>2496</v>
      </c>
      <c r="I354" s="436" t="s">
        <v>1615</v>
      </c>
      <c r="J354" s="12">
        <v>23.533999999999999</v>
      </c>
      <c r="K354" s="12">
        <v>198.3</v>
      </c>
      <c r="L354" s="12">
        <v>7.11</v>
      </c>
      <c r="M354" s="286" t="s">
        <v>268</v>
      </c>
      <c r="N354" s="12">
        <v>2.5</v>
      </c>
      <c r="O354" s="292" t="s">
        <v>1735</v>
      </c>
      <c r="P354" s="13" t="s">
        <v>1763</v>
      </c>
      <c r="Q354" s="13" t="s">
        <v>1744</v>
      </c>
      <c r="R354" s="292" t="s">
        <v>252</v>
      </c>
      <c r="S354" s="437">
        <v>70</v>
      </c>
      <c r="T354" s="437">
        <v>7</v>
      </c>
      <c r="U354" s="437">
        <f>SUM(S354:T369)</f>
        <v>77</v>
      </c>
      <c r="V354" s="438" t="s">
        <v>7003</v>
      </c>
    </row>
    <row r="355" spans="1:22" x14ac:dyDescent="0.25">
      <c r="A355" s="437"/>
      <c r="B355" s="438"/>
      <c r="C355" s="436"/>
      <c r="D355" s="289" t="s">
        <v>2505</v>
      </c>
      <c r="E355" s="436"/>
      <c r="F355" s="436"/>
      <c r="G355" s="436"/>
      <c r="H355" s="436"/>
      <c r="I355" s="436"/>
      <c r="J355" s="12">
        <v>3.9470000000000001</v>
      </c>
      <c r="K355" s="12">
        <v>88.9</v>
      </c>
      <c r="L355" s="12">
        <v>5.49</v>
      </c>
      <c r="M355" s="286" t="s">
        <v>268</v>
      </c>
      <c r="N355" s="12">
        <v>2</v>
      </c>
      <c r="O355" s="292" t="s">
        <v>1735</v>
      </c>
      <c r="P355" s="13" t="s">
        <v>1763</v>
      </c>
      <c r="Q355" s="13" t="s">
        <v>1744</v>
      </c>
      <c r="R355" s="292" t="s">
        <v>252</v>
      </c>
      <c r="S355" s="437"/>
      <c r="T355" s="437"/>
      <c r="U355" s="437"/>
      <c r="V355" s="438"/>
    </row>
    <row r="356" spans="1:22" x14ac:dyDescent="0.25">
      <c r="A356" s="437"/>
      <c r="B356" s="438"/>
      <c r="C356" s="436"/>
      <c r="D356" s="289" t="s">
        <v>2506</v>
      </c>
      <c r="E356" s="436"/>
      <c r="F356" s="436"/>
      <c r="G356" s="436"/>
      <c r="H356" s="436"/>
      <c r="I356" s="436"/>
      <c r="J356" s="12">
        <v>31.157</v>
      </c>
      <c r="K356" s="12">
        <v>60.3</v>
      </c>
      <c r="L356" s="12">
        <v>3.91</v>
      </c>
      <c r="M356" s="286" t="s">
        <v>268</v>
      </c>
      <c r="N356" s="12">
        <v>2</v>
      </c>
      <c r="O356" s="292" t="s">
        <v>1735</v>
      </c>
      <c r="P356" s="13" t="s">
        <v>1763</v>
      </c>
      <c r="Q356" s="13" t="s">
        <v>1744</v>
      </c>
      <c r="R356" s="292" t="s">
        <v>252</v>
      </c>
      <c r="S356" s="437"/>
      <c r="T356" s="437"/>
      <c r="U356" s="437"/>
      <c r="V356" s="438"/>
    </row>
    <row r="357" spans="1:22" x14ac:dyDescent="0.25">
      <c r="A357" s="437"/>
      <c r="B357" s="438"/>
      <c r="C357" s="436"/>
      <c r="D357" s="289" t="s">
        <v>2507</v>
      </c>
      <c r="E357" s="436"/>
      <c r="F357" s="436"/>
      <c r="G357" s="436"/>
      <c r="H357" s="436"/>
      <c r="I357" s="436"/>
      <c r="J357" s="12">
        <v>41.454999999999998</v>
      </c>
      <c r="K357" s="12">
        <v>60.3</v>
      </c>
      <c r="L357" s="12">
        <v>3.91</v>
      </c>
      <c r="M357" s="286" t="s">
        <v>268</v>
      </c>
      <c r="N357" s="12">
        <v>2</v>
      </c>
      <c r="O357" s="292" t="s">
        <v>1735</v>
      </c>
      <c r="P357" s="13" t="s">
        <v>1763</v>
      </c>
      <c r="Q357" s="13" t="s">
        <v>1744</v>
      </c>
      <c r="R357" s="292" t="s">
        <v>252</v>
      </c>
      <c r="S357" s="437"/>
      <c r="T357" s="437"/>
      <c r="U357" s="437"/>
      <c r="V357" s="438"/>
    </row>
    <row r="358" spans="1:22" x14ac:dyDescent="0.25">
      <c r="A358" s="437"/>
      <c r="B358" s="438"/>
      <c r="C358" s="436"/>
      <c r="D358" s="289" t="s">
        <v>2508</v>
      </c>
      <c r="E358" s="436"/>
      <c r="F358" s="436"/>
      <c r="G358" s="436"/>
      <c r="H358" s="436"/>
      <c r="I358" s="436"/>
      <c r="J358" s="12">
        <v>1.03</v>
      </c>
      <c r="K358" s="12">
        <v>60.3</v>
      </c>
      <c r="L358" s="12">
        <v>3.91</v>
      </c>
      <c r="M358" s="286" t="s">
        <v>268</v>
      </c>
      <c r="N358" s="12">
        <v>2</v>
      </c>
      <c r="O358" s="292" t="s">
        <v>1735</v>
      </c>
      <c r="P358" s="13" t="s">
        <v>1763</v>
      </c>
      <c r="Q358" s="13" t="s">
        <v>1744</v>
      </c>
      <c r="R358" s="292" t="s">
        <v>252</v>
      </c>
      <c r="S358" s="437"/>
      <c r="T358" s="437"/>
      <c r="U358" s="437"/>
      <c r="V358" s="438"/>
    </row>
    <row r="359" spans="1:22" x14ac:dyDescent="0.25">
      <c r="A359" s="437"/>
      <c r="B359" s="438"/>
      <c r="C359" s="436"/>
      <c r="D359" s="289" t="s">
        <v>2509</v>
      </c>
      <c r="E359" s="436"/>
      <c r="F359" s="436"/>
      <c r="G359" s="436"/>
      <c r="H359" s="436"/>
      <c r="I359" s="436"/>
      <c r="J359" s="12">
        <v>0.98</v>
      </c>
      <c r="K359" s="12">
        <v>60.3</v>
      </c>
      <c r="L359" s="12">
        <v>3.91</v>
      </c>
      <c r="M359" s="286" t="s">
        <v>268</v>
      </c>
      <c r="N359" s="12">
        <v>2</v>
      </c>
      <c r="O359" s="292" t="s">
        <v>1735</v>
      </c>
      <c r="P359" s="13" t="s">
        <v>1763</v>
      </c>
      <c r="Q359" s="13" t="s">
        <v>1744</v>
      </c>
      <c r="R359" s="292" t="s">
        <v>252</v>
      </c>
      <c r="S359" s="437"/>
      <c r="T359" s="437"/>
      <c r="U359" s="437"/>
      <c r="V359" s="438"/>
    </row>
    <row r="360" spans="1:22" x14ac:dyDescent="0.25">
      <c r="A360" s="437"/>
      <c r="B360" s="438"/>
      <c r="C360" s="436"/>
      <c r="D360" s="292" t="s">
        <v>2510</v>
      </c>
      <c r="E360" s="436"/>
      <c r="F360" s="436"/>
      <c r="G360" s="436"/>
      <c r="H360" s="436"/>
      <c r="I360" s="436"/>
      <c r="J360" s="12">
        <v>23.15</v>
      </c>
      <c r="K360" s="12">
        <v>60.3</v>
      </c>
      <c r="L360" s="12">
        <v>3.91</v>
      </c>
      <c r="M360" s="286" t="s">
        <v>268</v>
      </c>
      <c r="N360" s="12">
        <v>2</v>
      </c>
      <c r="O360" s="292" t="s">
        <v>1735</v>
      </c>
      <c r="P360" s="13" t="s">
        <v>1763</v>
      </c>
      <c r="Q360" s="13" t="s">
        <v>1744</v>
      </c>
      <c r="R360" s="292" t="s">
        <v>252</v>
      </c>
      <c r="S360" s="437"/>
      <c r="T360" s="437"/>
      <c r="U360" s="437"/>
      <c r="V360" s="438"/>
    </row>
    <row r="361" spans="1:22" x14ac:dyDescent="0.25">
      <c r="A361" s="437"/>
      <c r="B361" s="438"/>
      <c r="C361" s="436"/>
      <c r="D361" s="292" t="s">
        <v>2511</v>
      </c>
      <c r="E361" s="436"/>
      <c r="F361" s="436"/>
      <c r="G361" s="436"/>
      <c r="H361" s="436"/>
      <c r="I361" s="436"/>
      <c r="J361" s="12">
        <v>7.875</v>
      </c>
      <c r="K361" s="12">
        <v>159</v>
      </c>
      <c r="L361" s="12">
        <v>4.5</v>
      </c>
      <c r="M361" s="286" t="s">
        <v>268</v>
      </c>
      <c r="N361" s="12">
        <v>2.5</v>
      </c>
      <c r="O361" s="292" t="s">
        <v>1735</v>
      </c>
      <c r="P361" s="13" t="s">
        <v>1763</v>
      </c>
      <c r="Q361" s="13" t="s">
        <v>1744</v>
      </c>
      <c r="R361" s="292" t="s">
        <v>252</v>
      </c>
      <c r="S361" s="437"/>
      <c r="T361" s="437"/>
      <c r="U361" s="437"/>
      <c r="V361" s="438"/>
    </row>
    <row r="362" spans="1:22" x14ac:dyDescent="0.25">
      <c r="A362" s="437"/>
      <c r="B362" s="438"/>
      <c r="C362" s="436"/>
      <c r="D362" s="292" t="s">
        <v>2512</v>
      </c>
      <c r="E362" s="436"/>
      <c r="F362" s="436"/>
      <c r="G362" s="436"/>
      <c r="H362" s="436"/>
      <c r="I362" s="436"/>
      <c r="J362" s="12">
        <v>68.03</v>
      </c>
      <c r="K362" s="12">
        <v>159</v>
      </c>
      <c r="L362" s="12">
        <v>4.5</v>
      </c>
      <c r="M362" s="286" t="s">
        <v>268</v>
      </c>
      <c r="N362" s="12">
        <v>2.5</v>
      </c>
      <c r="O362" s="292" t="s">
        <v>1735</v>
      </c>
      <c r="P362" s="13" t="s">
        <v>1763</v>
      </c>
      <c r="Q362" s="13" t="s">
        <v>1744</v>
      </c>
      <c r="R362" s="292" t="s">
        <v>252</v>
      </c>
      <c r="S362" s="437"/>
      <c r="T362" s="437"/>
      <c r="U362" s="437"/>
      <c r="V362" s="438"/>
    </row>
    <row r="363" spans="1:22" x14ac:dyDescent="0.25">
      <c r="A363" s="437"/>
      <c r="B363" s="438"/>
      <c r="C363" s="436"/>
      <c r="D363" s="289" t="s">
        <v>2513</v>
      </c>
      <c r="E363" s="436"/>
      <c r="F363" s="436"/>
      <c r="G363" s="436"/>
      <c r="H363" s="436"/>
      <c r="I363" s="436"/>
      <c r="J363" s="12">
        <v>20.164999999999999</v>
      </c>
      <c r="K363" s="12">
        <v>159</v>
      </c>
      <c r="L363" s="12">
        <v>4.5</v>
      </c>
      <c r="M363" s="286" t="s">
        <v>268</v>
      </c>
      <c r="N363" s="12">
        <v>2.5</v>
      </c>
      <c r="O363" s="292" t="s">
        <v>1735</v>
      </c>
      <c r="P363" s="13" t="s">
        <v>1763</v>
      </c>
      <c r="Q363" s="13" t="s">
        <v>1744</v>
      </c>
      <c r="R363" s="292" t="s">
        <v>252</v>
      </c>
      <c r="S363" s="437"/>
      <c r="T363" s="437"/>
      <c r="U363" s="437"/>
      <c r="V363" s="438"/>
    </row>
    <row r="364" spans="1:22" x14ac:dyDescent="0.25">
      <c r="A364" s="437"/>
      <c r="B364" s="438"/>
      <c r="C364" s="436"/>
      <c r="D364" s="289" t="s">
        <v>2514</v>
      </c>
      <c r="E364" s="436"/>
      <c r="F364" s="436"/>
      <c r="G364" s="436"/>
      <c r="H364" s="436"/>
      <c r="I364" s="436"/>
      <c r="J364" s="12">
        <v>37.774999999999999</v>
      </c>
      <c r="K364" s="12">
        <v>159</v>
      </c>
      <c r="L364" s="12">
        <v>4.5</v>
      </c>
      <c r="M364" s="286" t="s">
        <v>268</v>
      </c>
      <c r="N364" s="12">
        <v>2.5</v>
      </c>
      <c r="O364" s="292" t="s">
        <v>1735</v>
      </c>
      <c r="P364" s="13" t="s">
        <v>1763</v>
      </c>
      <c r="Q364" s="13" t="s">
        <v>1744</v>
      </c>
      <c r="R364" s="292" t="s">
        <v>252</v>
      </c>
      <c r="S364" s="437"/>
      <c r="T364" s="437"/>
      <c r="U364" s="437"/>
      <c r="V364" s="438"/>
    </row>
    <row r="365" spans="1:22" x14ac:dyDescent="0.25">
      <c r="A365" s="437"/>
      <c r="B365" s="438"/>
      <c r="C365" s="436"/>
      <c r="D365" s="289" t="s">
        <v>2515</v>
      </c>
      <c r="E365" s="436"/>
      <c r="F365" s="436"/>
      <c r="G365" s="436"/>
      <c r="H365" s="436"/>
      <c r="I365" s="436"/>
      <c r="J365" s="12">
        <v>24.4</v>
      </c>
      <c r="K365" s="12">
        <v>32</v>
      </c>
      <c r="L365" s="12">
        <v>2.5</v>
      </c>
      <c r="M365" s="286" t="s">
        <v>268</v>
      </c>
      <c r="N365" s="12">
        <v>1.5</v>
      </c>
      <c r="O365" s="292" t="s">
        <v>1735</v>
      </c>
      <c r="P365" s="13" t="s">
        <v>1763</v>
      </c>
      <c r="Q365" s="13" t="s">
        <v>1744</v>
      </c>
      <c r="R365" s="292" t="s">
        <v>252</v>
      </c>
      <c r="S365" s="437"/>
      <c r="T365" s="437"/>
      <c r="U365" s="437"/>
      <c r="V365" s="438"/>
    </row>
    <row r="366" spans="1:22" x14ac:dyDescent="0.25">
      <c r="A366" s="437"/>
      <c r="B366" s="438"/>
      <c r="C366" s="436"/>
      <c r="D366" s="289" t="s">
        <v>2516</v>
      </c>
      <c r="E366" s="436"/>
      <c r="F366" s="436"/>
      <c r="G366" s="436"/>
      <c r="H366" s="436"/>
      <c r="I366" s="436"/>
      <c r="J366" s="12">
        <v>39.28</v>
      </c>
      <c r="K366" s="12">
        <v>32</v>
      </c>
      <c r="L366" s="12">
        <v>2.5</v>
      </c>
      <c r="M366" s="286" t="s">
        <v>268</v>
      </c>
      <c r="N366" s="12">
        <v>1.5</v>
      </c>
      <c r="O366" s="292" t="s">
        <v>1735</v>
      </c>
      <c r="P366" s="13" t="s">
        <v>1763</v>
      </c>
      <c r="Q366" s="13" t="s">
        <v>1744</v>
      </c>
      <c r="R366" s="292" t="s">
        <v>252</v>
      </c>
      <c r="S366" s="437"/>
      <c r="T366" s="437"/>
      <c r="U366" s="437"/>
      <c r="V366" s="438"/>
    </row>
    <row r="367" spans="1:22" x14ac:dyDescent="0.25">
      <c r="A367" s="437"/>
      <c r="B367" s="438"/>
      <c r="C367" s="436"/>
      <c r="D367" s="289" t="s">
        <v>2517</v>
      </c>
      <c r="E367" s="436"/>
      <c r="F367" s="436"/>
      <c r="G367" s="436"/>
      <c r="H367" s="436"/>
      <c r="I367" s="436"/>
      <c r="J367" s="12">
        <v>51.8</v>
      </c>
      <c r="K367" s="12">
        <v>32</v>
      </c>
      <c r="L367" s="12">
        <v>2.5</v>
      </c>
      <c r="M367" s="286" t="s">
        <v>268</v>
      </c>
      <c r="N367" s="12">
        <v>1.5</v>
      </c>
      <c r="O367" s="292" t="s">
        <v>1735</v>
      </c>
      <c r="P367" s="13" t="s">
        <v>1763</v>
      </c>
      <c r="Q367" s="13" t="s">
        <v>1744</v>
      </c>
      <c r="R367" s="292" t="s">
        <v>252</v>
      </c>
      <c r="S367" s="437"/>
      <c r="T367" s="437"/>
      <c r="U367" s="437"/>
      <c r="V367" s="438"/>
    </row>
    <row r="368" spans="1:22" x14ac:dyDescent="0.25">
      <c r="A368" s="437"/>
      <c r="B368" s="438"/>
      <c r="C368" s="436"/>
      <c r="D368" s="292" t="s">
        <v>2518</v>
      </c>
      <c r="E368" s="436"/>
      <c r="F368" s="436"/>
      <c r="G368" s="436"/>
      <c r="H368" s="436"/>
      <c r="I368" s="436"/>
      <c r="J368" s="12">
        <v>31.253</v>
      </c>
      <c r="K368" s="12">
        <v>89</v>
      </c>
      <c r="L368" s="12">
        <v>2.5</v>
      </c>
      <c r="M368" s="286" t="s">
        <v>268</v>
      </c>
      <c r="N368" s="12">
        <v>2</v>
      </c>
      <c r="O368" s="292" t="s">
        <v>1735</v>
      </c>
      <c r="P368" s="13" t="s">
        <v>1763</v>
      </c>
      <c r="Q368" s="13" t="s">
        <v>1744</v>
      </c>
      <c r="R368" s="292" t="s">
        <v>252</v>
      </c>
      <c r="S368" s="437"/>
      <c r="T368" s="437"/>
      <c r="U368" s="437"/>
      <c r="V368" s="438"/>
    </row>
    <row r="369" spans="1:22" x14ac:dyDescent="0.25">
      <c r="A369" s="437"/>
      <c r="B369" s="438"/>
      <c r="C369" s="436"/>
      <c r="D369" s="292" t="s">
        <v>2519</v>
      </c>
      <c r="E369" s="436"/>
      <c r="F369" s="436"/>
      <c r="G369" s="436"/>
      <c r="H369" s="436"/>
      <c r="I369" s="436"/>
      <c r="J369" s="12">
        <v>9.032</v>
      </c>
      <c r="K369" s="12">
        <v>25</v>
      </c>
      <c r="L369" s="12">
        <v>2.5</v>
      </c>
      <c r="M369" s="286" t="s">
        <v>268</v>
      </c>
      <c r="N369" s="12">
        <v>1</v>
      </c>
      <c r="O369" s="292" t="s">
        <v>1735</v>
      </c>
      <c r="P369" s="13" t="s">
        <v>1763</v>
      </c>
      <c r="Q369" s="13" t="s">
        <v>1744</v>
      </c>
      <c r="R369" s="292" t="s">
        <v>252</v>
      </c>
      <c r="S369" s="437"/>
      <c r="T369" s="437"/>
      <c r="U369" s="437"/>
      <c r="V369" s="438"/>
    </row>
    <row r="370" spans="1:22" ht="22.5" x14ac:dyDescent="0.25">
      <c r="A370" s="300" t="s">
        <v>6422</v>
      </c>
      <c r="B370" s="285" t="s">
        <v>2523</v>
      </c>
      <c r="C370" s="289" t="s">
        <v>2524</v>
      </c>
      <c r="D370" s="289" t="s">
        <v>2525</v>
      </c>
      <c r="E370" s="289" t="s">
        <v>2522</v>
      </c>
      <c r="F370" s="289" t="s">
        <v>2459</v>
      </c>
      <c r="G370" s="289" t="s">
        <v>1961</v>
      </c>
      <c r="H370" s="289" t="s">
        <v>2526</v>
      </c>
      <c r="I370" s="289" t="s">
        <v>2315</v>
      </c>
      <c r="J370" s="12"/>
      <c r="K370" s="12"/>
      <c r="L370" s="12"/>
      <c r="M370" s="286" t="s">
        <v>268</v>
      </c>
      <c r="N370" s="12"/>
      <c r="O370" s="292" t="s">
        <v>1735</v>
      </c>
      <c r="P370" s="13" t="s">
        <v>1763</v>
      </c>
      <c r="Q370" s="13" t="s">
        <v>1744</v>
      </c>
      <c r="R370" s="292" t="s">
        <v>252</v>
      </c>
      <c r="S370" s="300">
        <v>2</v>
      </c>
      <c r="T370" s="300"/>
      <c r="U370" s="300">
        <f>SUM(S370:T370)</f>
        <v>2</v>
      </c>
      <c r="V370" s="285" t="s">
        <v>7003</v>
      </c>
    </row>
    <row r="371" spans="1:22" x14ac:dyDescent="0.25">
      <c r="A371" s="437" t="s">
        <v>6688</v>
      </c>
      <c r="B371" s="438" t="s">
        <v>2528</v>
      </c>
      <c r="C371" s="436" t="s">
        <v>2529</v>
      </c>
      <c r="D371" s="289" t="s">
        <v>2530</v>
      </c>
      <c r="E371" s="436" t="s">
        <v>2531</v>
      </c>
      <c r="F371" s="436" t="s">
        <v>2459</v>
      </c>
      <c r="G371" s="436" t="s">
        <v>349</v>
      </c>
      <c r="H371" s="436" t="s">
        <v>2532</v>
      </c>
      <c r="I371" s="436" t="s">
        <v>1615</v>
      </c>
      <c r="J371" s="12">
        <v>1.115</v>
      </c>
      <c r="K371" s="12">
        <v>108</v>
      </c>
      <c r="L371" s="12">
        <v>4</v>
      </c>
      <c r="M371" s="286" t="s">
        <v>268</v>
      </c>
      <c r="N371" s="12">
        <v>2</v>
      </c>
      <c r="O371" s="292" t="s">
        <v>1735</v>
      </c>
      <c r="P371" s="13" t="s">
        <v>1763</v>
      </c>
      <c r="Q371" s="13" t="s">
        <v>1744</v>
      </c>
      <c r="R371" s="292" t="s">
        <v>252</v>
      </c>
      <c r="S371" s="437">
        <v>5</v>
      </c>
      <c r="T371" s="437">
        <v>1</v>
      </c>
      <c r="U371" s="437">
        <f>SUM(S371:T372)</f>
        <v>6</v>
      </c>
      <c r="V371" s="438" t="s">
        <v>7003</v>
      </c>
    </row>
    <row r="372" spans="1:22" x14ac:dyDescent="0.25">
      <c r="A372" s="437"/>
      <c r="B372" s="438"/>
      <c r="C372" s="436"/>
      <c r="D372" s="289" t="s">
        <v>2533</v>
      </c>
      <c r="E372" s="436"/>
      <c r="F372" s="436"/>
      <c r="G372" s="436"/>
      <c r="H372" s="436"/>
      <c r="I372" s="436"/>
      <c r="J372" s="12">
        <v>18.914000000000001</v>
      </c>
      <c r="K372" s="12">
        <v>57</v>
      </c>
      <c r="L372" s="12">
        <v>3</v>
      </c>
      <c r="M372" s="286" t="s">
        <v>268</v>
      </c>
      <c r="N372" s="12">
        <v>1.5</v>
      </c>
      <c r="O372" s="292" t="s">
        <v>1735</v>
      </c>
      <c r="P372" s="13" t="s">
        <v>1763</v>
      </c>
      <c r="Q372" s="13" t="s">
        <v>1744</v>
      </c>
      <c r="R372" s="292" t="s">
        <v>252</v>
      </c>
      <c r="S372" s="437"/>
      <c r="T372" s="437"/>
      <c r="U372" s="437"/>
      <c r="V372" s="438"/>
    </row>
    <row r="373" spans="1:22" x14ac:dyDescent="0.25">
      <c r="A373" s="437" t="s">
        <v>1984</v>
      </c>
      <c r="B373" s="438" t="s">
        <v>2534</v>
      </c>
      <c r="C373" s="436" t="s">
        <v>2535</v>
      </c>
      <c r="D373" s="289" t="s">
        <v>2536</v>
      </c>
      <c r="E373" s="436" t="s">
        <v>413</v>
      </c>
      <c r="F373" s="436" t="s">
        <v>2459</v>
      </c>
      <c r="G373" s="436" t="s">
        <v>2527</v>
      </c>
      <c r="H373" s="436" t="s">
        <v>2537</v>
      </c>
      <c r="I373" s="436" t="s">
        <v>1615</v>
      </c>
      <c r="J373" s="12">
        <v>13.308999999999999</v>
      </c>
      <c r="K373" s="12">
        <v>57</v>
      </c>
      <c r="L373" s="12">
        <v>3</v>
      </c>
      <c r="M373" s="286" t="s">
        <v>268</v>
      </c>
      <c r="N373" s="12">
        <v>1.5</v>
      </c>
      <c r="O373" s="292" t="s">
        <v>1735</v>
      </c>
      <c r="P373" s="13" t="s">
        <v>1763</v>
      </c>
      <c r="Q373" s="13" t="s">
        <v>1744</v>
      </c>
      <c r="R373" s="292" t="s">
        <v>252</v>
      </c>
      <c r="S373" s="437">
        <v>15</v>
      </c>
      <c r="T373" s="437">
        <v>2</v>
      </c>
      <c r="U373" s="437">
        <f>SUM(S373:T375)</f>
        <v>17</v>
      </c>
      <c r="V373" s="438" t="s">
        <v>7003</v>
      </c>
    </row>
    <row r="374" spans="1:22" ht="22.5" x14ac:dyDescent="0.25">
      <c r="A374" s="437"/>
      <c r="B374" s="438"/>
      <c r="C374" s="436"/>
      <c r="D374" s="289" t="s">
        <v>2538</v>
      </c>
      <c r="E374" s="436"/>
      <c r="F374" s="436"/>
      <c r="G374" s="436"/>
      <c r="H374" s="436"/>
      <c r="I374" s="436"/>
      <c r="J374" s="12">
        <v>0.15</v>
      </c>
      <c r="K374" s="12">
        <v>57</v>
      </c>
      <c r="L374" s="12">
        <v>3</v>
      </c>
      <c r="M374" s="286" t="s">
        <v>268</v>
      </c>
      <c r="N374" s="12">
        <v>1.5</v>
      </c>
      <c r="O374" s="292" t="s">
        <v>1735</v>
      </c>
      <c r="P374" s="13" t="s">
        <v>1763</v>
      </c>
      <c r="Q374" s="13" t="s">
        <v>1744</v>
      </c>
      <c r="R374" s="292" t="s">
        <v>252</v>
      </c>
      <c r="S374" s="437"/>
      <c r="T374" s="437"/>
      <c r="U374" s="437"/>
      <c r="V374" s="438"/>
    </row>
    <row r="375" spans="1:22" x14ac:dyDescent="0.25">
      <c r="A375" s="437"/>
      <c r="B375" s="438"/>
      <c r="C375" s="436"/>
      <c r="D375" s="289" t="s">
        <v>2539</v>
      </c>
      <c r="E375" s="436"/>
      <c r="F375" s="436"/>
      <c r="G375" s="436"/>
      <c r="H375" s="436"/>
      <c r="I375" s="436"/>
      <c r="J375" s="12">
        <v>2.355</v>
      </c>
      <c r="K375" s="12">
        <v>25</v>
      </c>
      <c r="L375" s="12">
        <v>2</v>
      </c>
      <c r="M375" s="286" t="s">
        <v>268</v>
      </c>
      <c r="N375" s="12">
        <v>1</v>
      </c>
      <c r="O375" s="292" t="s">
        <v>1735</v>
      </c>
      <c r="P375" s="13" t="s">
        <v>1763</v>
      </c>
      <c r="Q375" s="13" t="s">
        <v>1744</v>
      </c>
      <c r="R375" s="292" t="s">
        <v>252</v>
      </c>
      <c r="S375" s="437"/>
      <c r="T375" s="437"/>
      <c r="U375" s="437"/>
      <c r="V375" s="438"/>
    </row>
    <row r="376" spans="1:22" ht="22.5" x14ac:dyDescent="0.25">
      <c r="A376" s="300" t="s">
        <v>6974</v>
      </c>
      <c r="B376" s="285" t="s">
        <v>2540</v>
      </c>
      <c r="C376" s="289" t="s">
        <v>2541</v>
      </c>
      <c r="D376" s="289" t="s">
        <v>2542</v>
      </c>
      <c r="E376" s="289" t="s">
        <v>413</v>
      </c>
      <c r="F376" s="289" t="s">
        <v>2459</v>
      </c>
      <c r="G376" s="289" t="s">
        <v>2543</v>
      </c>
      <c r="H376" s="289" t="s">
        <v>2544</v>
      </c>
      <c r="I376" s="289" t="s">
        <v>1615</v>
      </c>
      <c r="J376" s="12">
        <v>21.986999999999998</v>
      </c>
      <c r="K376" s="12">
        <v>89</v>
      </c>
      <c r="L376" s="12">
        <v>3.5</v>
      </c>
      <c r="M376" s="286" t="s">
        <v>268</v>
      </c>
      <c r="N376" s="12">
        <v>2</v>
      </c>
      <c r="O376" s="292" t="s">
        <v>1735</v>
      </c>
      <c r="P376" s="13" t="s">
        <v>1763</v>
      </c>
      <c r="Q376" s="13" t="s">
        <v>1744</v>
      </c>
      <c r="R376" s="292" t="s">
        <v>252</v>
      </c>
      <c r="S376" s="300">
        <v>4</v>
      </c>
      <c r="T376" s="300"/>
      <c r="U376" s="300">
        <f>SUM(S376:T376)</f>
        <v>4</v>
      </c>
      <c r="V376" s="285" t="s">
        <v>7003</v>
      </c>
    </row>
    <row r="377" spans="1:22" x14ac:dyDescent="0.25">
      <c r="A377" s="437" t="s">
        <v>6975</v>
      </c>
      <c r="B377" s="438" t="s">
        <v>2546</v>
      </c>
      <c r="C377" s="436" t="s">
        <v>2547</v>
      </c>
      <c r="D377" s="289" t="s">
        <v>2548</v>
      </c>
      <c r="E377" s="436" t="s">
        <v>2549</v>
      </c>
      <c r="F377" s="436" t="s">
        <v>2211</v>
      </c>
      <c r="G377" s="436" t="s">
        <v>2545</v>
      </c>
      <c r="H377" s="436" t="s">
        <v>2550</v>
      </c>
      <c r="I377" s="436" t="s">
        <v>2551</v>
      </c>
      <c r="J377" s="12">
        <v>29.553000000000001</v>
      </c>
      <c r="K377" s="12">
        <v>57</v>
      </c>
      <c r="L377" s="12">
        <v>3</v>
      </c>
      <c r="M377" s="286" t="s">
        <v>268</v>
      </c>
      <c r="N377" s="12">
        <v>1.5</v>
      </c>
      <c r="O377" s="292" t="s">
        <v>1735</v>
      </c>
      <c r="P377" s="13" t="s">
        <v>1763</v>
      </c>
      <c r="Q377" s="13" t="s">
        <v>1744</v>
      </c>
      <c r="R377" s="292" t="s">
        <v>252</v>
      </c>
      <c r="S377" s="437">
        <v>7</v>
      </c>
      <c r="T377" s="437">
        <v>12</v>
      </c>
      <c r="U377" s="437">
        <f>SUM(S377:T379)</f>
        <v>19</v>
      </c>
      <c r="V377" s="438" t="s">
        <v>7003</v>
      </c>
    </row>
    <row r="378" spans="1:22" x14ac:dyDescent="0.25">
      <c r="A378" s="437"/>
      <c r="B378" s="438"/>
      <c r="C378" s="436"/>
      <c r="D378" s="289" t="s">
        <v>2552</v>
      </c>
      <c r="E378" s="436"/>
      <c r="F378" s="436"/>
      <c r="G378" s="436"/>
      <c r="H378" s="436"/>
      <c r="I378" s="436"/>
      <c r="J378" s="12">
        <v>0.77500000000000002</v>
      </c>
      <c r="K378" s="12">
        <v>57</v>
      </c>
      <c r="L378" s="12">
        <v>3</v>
      </c>
      <c r="M378" s="286" t="s">
        <v>268</v>
      </c>
      <c r="N378" s="12">
        <v>1.5</v>
      </c>
      <c r="O378" s="292" t="s">
        <v>1735</v>
      </c>
      <c r="P378" s="13" t="s">
        <v>1763</v>
      </c>
      <c r="Q378" s="13" t="s">
        <v>1744</v>
      </c>
      <c r="R378" s="292" t="s">
        <v>252</v>
      </c>
      <c r="S378" s="437"/>
      <c r="T378" s="437"/>
      <c r="U378" s="437"/>
      <c r="V378" s="438"/>
    </row>
    <row r="379" spans="1:22" x14ac:dyDescent="0.25">
      <c r="A379" s="437"/>
      <c r="B379" s="438"/>
      <c r="C379" s="436"/>
      <c r="D379" s="289" t="s">
        <v>2553</v>
      </c>
      <c r="E379" s="436"/>
      <c r="F379" s="436"/>
      <c r="G379" s="436"/>
      <c r="H379" s="436"/>
      <c r="I379" s="436"/>
      <c r="J379" s="12">
        <v>16.38</v>
      </c>
      <c r="K379" s="12">
        <v>57</v>
      </c>
      <c r="L379" s="12">
        <v>3</v>
      </c>
      <c r="M379" s="286" t="s">
        <v>268</v>
      </c>
      <c r="N379" s="12">
        <v>1.5</v>
      </c>
      <c r="O379" s="292" t="s">
        <v>1735</v>
      </c>
      <c r="P379" s="13" t="s">
        <v>1763</v>
      </c>
      <c r="Q379" s="13" t="s">
        <v>1744</v>
      </c>
      <c r="R379" s="292" t="s">
        <v>252</v>
      </c>
      <c r="S379" s="437"/>
      <c r="T379" s="437"/>
      <c r="U379" s="437"/>
      <c r="V379" s="438"/>
    </row>
    <row r="380" spans="1:22" x14ac:dyDescent="0.25">
      <c r="A380" s="437" t="s">
        <v>2090</v>
      </c>
      <c r="B380" s="438" t="s">
        <v>2554</v>
      </c>
      <c r="C380" s="436" t="s">
        <v>2555</v>
      </c>
      <c r="D380" s="289" t="s">
        <v>2556</v>
      </c>
      <c r="E380" s="436" t="s">
        <v>2557</v>
      </c>
      <c r="F380" s="436" t="s">
        <v>2459</v>
      </c>
      <c r="G380" s="436" t="s">
        <v>2326</v>
      </c>
      <c r="H380" s="436" t="s">
        <v>2558</v>
      </c>
      <c r="I380" s="436" t="s">
        <v>2422</v>
      </c>
      <c r="J380" s="12">
        <v>11.028</v>
      </c>
      <c r="K380" s="12">
        <v>219</v>
      </c>
      <c r="L380" s="12">
        <v>6</v>
      </c>
      <c r="M380" s="286" t="s">
        <v>268</v>
      </c>
      <c r="N380" s="12">
        <v>2.5</v>
      </c>
      <c r="O380" s="292" t="s">
        <v>1735</v>
      </c>
      <c r="P380" s="13" t="s">
        <v>1763</v>
      </c>
      <c r="Q380" s="13" t="s">
        <v>1744</v>
      </c>
      <c r="R380" s="292" t="s">
        <v>252</v>
      </c>
      <c r="S380" s="437">
        <v>7</v>
      </c>
      <c r="T380" s="437"/>
      <c r="U380" s="437">
        <f>SUM(S380:T382)</f>
        <v>7</v>
      </c>
      <c r="V380" s="438" t="s">
        <v>7003</v>
      </c>
    </row>
    <row r="381" spans="1:22" x14ac:dyDescent="0.25">
      <c r="A381" s="437"/>
      <c r="B381" s="438"/>
      <c r="C381" s="436"/>
      <c r="D381" s="289" t="s">
        <v>2559</v>
      </c>
      <c r="E381" s="436"/>
      <c r="F381" s="436"/>
      <c r="G381" s="436"/>
      <c r="H381" s="436"/>
      <c r="I381" s="436"/>
      <c r="J381" s="12">
        <v>2.09</v>
      </c>
      <c r="K381" s="12">
        <v>159</v>
      </c>
      <c r="L381" s="12">
        <v>4.5</v>
      </c>
      <c r="M381" s="286" t="s">
        <v>268</v>
      </c>
      <c r="N381" s="12">
        <v>2.5</v>
      </c>
      <c r="O381" s="292" t="s">
        <v>1735</v>
      </c>
      <c r="P381" s="13" t="s">
        <v>1763</v>
      </c>
      <c r="Q381" s="13" t="s">
        <v>1744</v>
      </c>
      <c r="R381" s="292" t="s">
        <v>252</v>
      </c>
      <c r="S381" s="437"/>
      <c r="T381" s="437"/>
      <c r="U381" s="437"/>
      <c r="V381" s="438"/>
    </row>
    <row r="382" spans="1:22" x14ac:dyDescent="0.25">
      <c r="A382" s="437"/>
      <c r="B382" s="438"/>
      <c r="C382" s="436"/>
      <c r="D382" s="292" t="s">
        <v>2560</v>
      </c>
      <c r="E382" s="436"/>
      <c r="F382" s="436"/>
      <c r="G382" s="436"/>
      <c r="H382" s="436"/>
      <c r="I382" s="436"/>
      <c r="J382" s="12">
        <v>0.17499999999999999</v>
      </c>
      <c r="K382" s="12">
        <v>89</v>
      </c>
      <c r="L382" s="12">
        <v>3.5</v>
      </c>
      <c r="M382" s="286" t="s">
        <v>268</v>
      </c>
      <c r="N382" s="12">
        <v>2</v>
      </c>
      <c r="O382" s="292" t="s">
        <v>1735</v>
      </c>
      <c r="P382" s="13" t="s">
        <v>1763</v>
      </c>
      <c r="Q382" s="13" t="s">
        <v>1744</v>
      </c>
      <c r="R382" s="292" t="s">
        <v>252</v>
      </c>
      <c r="S382" s="437"/>
      <c r="T382" s="437"/>
      <c r="U382" s="437"/>
      <c r="V382" s="438"/>
    </row>
    <row r="383" spans="1:22" x14ac:dyDescent="0.25">
      <c r="A383" s="300" t="s">
        <v>1901</v>
      </c>
      <c r="B383" s="285" t="s">
        <v>2561</v>
      </c>
      <c r="C383" s="289" t="s">
        <v>2562</v>
      </c>
      <c r="D383" s="289" t="s">
        <v>2563</v>
      </c>
      <c r="E383" s="289" t="s">
        <v>2557</v>
      </c>
      <c r="F383" s="289" t="s">
        <v>2459</v>
      </c>
      <c r="G383" s="289" t="s">
        <v>2326</v>
      </c>
      <c r="H383" s="289" t="s">
        <v>2564</v>
      </c>
      <c r="I383" s="289" t="s">
        <v>2447</v>
      </c>
      <c r="J383" s="12"/>
      <c r="K383" s="12"/>
      <c r="L383" s="12"/>
      <c r="M383" s="286" t="s">
        <v>268</v>
      </c>
      <c r="N383" s="12"/>
      <c r="O383" s="292" t="s">
        <v>353</v>
      </c>
      <c r="P383" s="13" t="s">
        <v>1763</v>
      </c>
      <c r="Q383" s="13" t="s">
        <v>1744</v>
      </c>
      <c r="R383" s="292" t="s">
        <v>252</v>
      </c>
      <c r="S383" s="300">
        <v>2</v>
      </c>
      <c r="T383" s="300"/>
      <c r="U383" s="300">
        <f>SUM(S383:T383)</f>
        <v>2</v>
      </c>
      <c r="V383" s="285" t="s">
        <v>7003</v>
      </c>
    </row>
    <row r="384" spans="1:22" ht="22.5" x14ac:dyDescent="0.25">
      <c r="A384" s="300" t="s">
        <v>6309</v>
      </c>
      <c r="B384" s="285" t="s">
        <v>2565</v>
      </c>
      <c r="C384" s="289" t="s">
        <v>2566</v>
      </c>
      <c r="D384" s="289" t="s">
        <v>2567</v>
      </c>
      <c r="E384" s="289" t="s">
        <v>2557</v>
      </c>
      <c r="F384" s="289" t="s">
        <v>2459</v>
      </c>
      <c r="G384" s="289" t="s">
        <v>267</v>
      </c>
      <c r="H384" s="289" t="s">
        <v>2558</v>
      </c>
      <c r="I384" s="289" t="s">
        <v>2422</v>
      </c>
      <c r="J384" s="12">
        <v>3.9</v>
      </c>
      <c r="K384" s="12">
        <v>159</v>
      </c>
      <c r="L384" s="12">
        <v>4.5</v>
      </c>
      <c r="M384" s="286" t="s">
        <v>268</v>
      </c>
      <c r="N384" s="12">
        <v>2.5</v>
      </c>
      <c r="O384" s="292" t="s">
        <v>1735</v>
      </c>
      <c r="P384" s="13" t="s">
        <v>1763</v>
      </c>
      <c r="Q384" s="13" t="s">
        <v>1744</v>
      </c>
      <c r="R384" s="292" t="s">
        <v>252</v>
      </c>
      <c r="S384" s="300">
        <v>3</v>
      </c>
      <c r="T384" s="300">
        <v>1</v>
      </c>
      <c r="U384" s="300">
        <f>SUM(S384:T384)</f>
        <v>4</v>
      </c>
      <c r="V384" s="285" t="s">
        <v>7003</v>
      </c>
    </row>
    <row r="385" spans="1:22" ht="22.5" x14ac:dyDescent="0.25">
      <c r="A385" s="300" t="s">
        <v>6976</v>
      </c>
      <c r="B385" s="285" t="s">
        <v>2568</v>
      </c>
      <c r="C385" s="289" t="s">
        <v>2569</v>
      </c>
      <c r="D385" s="286" t="s">
        <v>2570</v>
      </c>
      <c r="E385" s="289" t="s">
        <v>2557</v>
      </c>
      <c r="F385" s="289" t="s">
        <v>2459</v>
      </c>
      <c r="G385" s="289" t="s">
        <v>2326</v>
      </c>
      <c r="H385" s="289" t="s">
        <v>2571</v>
      </c>
      <c r="I385" s="289" t="s">
        <v>2572</v>
      </c>
      <c r="J385" s="12">
        <v>25.504999999999999</v>
      </c>
      <c r="K385" s="12">
        <v>159</v>
      </c>
      <c r="L385" s="12">
        <v>4.5</v>
      </c>
      <c r="M385" s="286" t="s">
        <v>268</v>
      </c>
      <c r="N385" s="12">
        <v>2.5</v>
      </c>
      <c r="O385" s="292" t="s">
        <v>1735</v>
      </c>
      <c r="P385" s="13" t="s">
        <v>1763</v>
      </c>
      <c r="Q385" s="13" t="s">
        <v>1744</v>
      </c>
      <c r="R385" s="292" t="s">
        <v>252</v>
      </c>
      <c r="S385" s="300">
        <v>9</v>
      </c>
      <c r="T385" s="300"/>
      <c r="U385" s="300">
        <f>SUM(S385:T385)</f>
        <v>9</v>
      </c>
      <c r="V385" s="285" t="s">
        <v>7003</v>
      </c>
    </row>
    <row r="386" spans="1:22" x14ac:dyDescent="0.25">
      <c r="A386" s="437" t="s">
        <v>2097</v>
      </c>
      <c r="B386" s="438" t="s">
        <v>2573</v>
      </c>
      <c r="C386" s="436" t="s">
        <v>2575</v>
      </c>
      <c r="D386" s="289" t="s">
        <v>2576</v>
      </c>
      <c r="E386" s="436" t="s">
        <v>2557</v>
      </c>
      <c r="F386" s="436" t="s">
        <v>2459</v>
      </c>
      <c r="G386" s="436" t="s">
        <v>267</v>
      </c>
      <c r="H386" s="436" t="s">
        <v>345</v>
      </c>
      <c r="I386" s="436" t="s">
        <v>1916</v>
      </c>
      <c r="J386" s="12">
        <v>23.6</v>
      </c>
      <c r="K386" s="12">
        <v>159</v>
      </c>
      <c r="L386" s="12">
        <v>4.5</v>
      </c>
      <c r="M386" s="286" t="s">
        <v>268</v>
      </c>
      <c r="N386" s="12">
        <v>2.5</v>
      </c>
      <c r="O386" s="292" t="s">
        <v>1735</v>
      </c>
      <c r="P386" s="13" t="s">
        <v>1763</v>
      </c>
      <c r="Q386" s="13" t="s">
        <v>1744</v>
      </c>
      <c r="R386" s="292" t="s">
        <v>252</v>
      </c>
      <c r="S386" s="437">
        <v>50</v>
      </c>
      <c r="T386" s="437">
        <v>17</v>
      </c>
      <c r="U386" s="437">
        <f>SUM(S386:T388)</f>
        <v>67</v>
      </c>
      <c r="V386" s="438" t="s">
        <v>7003</v>
      </c>
    </row>
    <row r="387" spans="1:22" x14ac:dyDescent="0.25">
      <c r="A387" s="437"/>
      <c r="B387" s="438"/>
      <c r="C387" s="436"/>
      <c r="D387" s="289" t="s">
        <v>2577</v>
      </c>
      <c r="E387" s="436"/>
      <c r="F387" s="436"/>
      <c r="G387" s="436"/>
      <c r="H387" s="436"/>
      <c r="I387" s="436"/>
      <c r="J387" s="12">
        <v>9.6649999999999991</v>
      </c>
      <c r="K387" s="12">
        <v>159</v>
      </c>
      <c r="L387" s="12">
        <v>4.5</v>
      </c>
      <c r="M387" s="286" t="s">
        <v>268</v>
      </c>
      <c r="N387" s="12">
        <v>2.5</v>
      </c>
      <c r="O387" s="292" t="s">
        <v>1735</v>
      </c>
      <c r="P387" s="13" t="s">
        <v>1763</v>
      </c>
      <c r="Q387" s="13" t="s">
        <v>1744</v>
      </c>
      <c r="R387" s="292" t="s">
        <v>252</v>
      </c>
      <c r="S387" s="437"/>
      <c r="T387" s="437"/>
      <c r="U387" s="437"/>
      <c r="V387" s="438"/>
    </row>
    <row r="388" spans="1:22" x14ac:dyDescent="0.25">
      <c r="A388" s="437"/>
      <c r="B388" s="438"/>
      <c r="C388" s="436"/>
      <c r="D388" s="289" t="s">
        <v>2578</v>
      </c>
      <c r="E388" s="436"/>
      <c r="F388" s="436"/>
      <c r="G388" s="436"/>
      <c r="H388" s="436"/>
      <c r="I388" s="436"/>
      <c r="J388" s="12">
        <v>16.751000000000001</v>
      </c>
      <c r="K388" s="12">
        <v>159</v>
      </c>
      <c r="L388" s="12">
        <v>4.5</v>
      </c>
      <c r="M388" s="286" t="s">
        <v>268</v>
      </c>
      <c r="N388" s="12">
        <v>2.5</v>
      </c>
      <c r="O388" s="292" t="s">
        <v>1735</v>
      </c>
      <c r="P388" s="13" t="s">
        <v>1763</v>
      </c>
      <c r="Q388" s="13" t="s">
        <v>1744</v>
      </c>
      <c r="R388" s="292" t="s">
        <v>252</v>
      </c>
      <c r="S388" s="437"/>
      <c r="T388" s="437"/>
      <c r="U388" s="437"/>
      <c r="V388" s="438"/>
    </row>
    <row r="389" spans="1:22" x14ac:dyDescent="0.25">
      <c r="A389" s="437" t="s">
        <v>2110</v>
      </c>
      <c r="B389" s="438" t="s">
        <v>2580</v>
      </c>
      <c r="C389" s="436" t="s">
        <v>2581</v>
      </c>
      <c r="D389" s="289" t="s">
        <v>2582</v>
      </c>
      <c r="E389" s="436" t="s">
        <v>1594</v>
      </c>
      <c r="F389" s="436" t="s">
        <v>2211</v>
      </c>
      <c r="G389" s="436" t="s">
        <v>1903</v>
      </c>
      <c r="H389" s="436" t="s">
        <v>2583</v>
      </c>
      <c r="I389" s="436" t="s">
        <v>2281</v>
      </c>
      <c r="J389" s="12">
        <v>11.565</v>
      </c>
      <c r="K389" s="12">
        <v>57</v>
      </c>
      <c r="L389" s="12">
        <v>3</v>
      </c>
      <c r="M389" s="286" t="s">
        <v>268</v>
      </c>
      <c r="N389" s="12">
        <v>1.5</v>
      </c>
      <c r="O389" s="292" t="s">
        <v>1735</v>
      </c>
      <c r="P389" s="13" t="s">
        <v>1763</v>
      </c>
      <c r="Q389" s="13" t="s">
        <v>1744</v>
      </c>
      <c r="R389" s="292" t="s">
        <v>252</v>
      </c>
      <c r="S389" s="437">
        <v>12</v>
      </c>
      <c r="T389" s="437"/>
      <c r="U389" s="437">
        <f>SUM(S389:T391)</f>
        <v>12</v>
      </c>
      <c r="V389" s="438" t="s">
        <v>7003</v>
      </c>
    </row>
    <row r="390" spans="1:22" x14ac:dyDescent="0.25">
      <c r="A390" s="437"/>
      <c r="B390" s="438"/>
      <c r="C390" s="436"/>
      <c r="D390" s="289" t="s">
        <v>2584</v>
      </c>
      <c r="E390" s="436"/>
      <c r="F390" s="436"/>
      <c r="G390" s="436"/>
      <c r="H390" s="436"/>
      <c r="I390" s="436"/>
      <c r="J390" s="12">
        <v>71.582999999999998</v>
      </c>
      <c r="K390" s="12">
        <v>57</v>
      </c>
      <c r="L390" s="12">
        <v>3</v>
      </c>
      <c r="M390" s="286" t="s">
        <v>268</v>
      </c>
      <c r="N390" s="12">
        <v>1.5</v>
      </c>
      <c r="O390" s="292" t="s">
        <v>1735</v>
      </c>
      <c r="P390" s="13" t="s">
        <v>1763</v>
      </c>
      <c r="Q390" s="13" t="s">
        <v>1744</v>
      </c>
      <c r="R390" s="292" t="s">
        <v>252</v>
      </c>
      <c r="S390" s="437"/>
      <c r="T390" s="437"/>
      <c r="U390" s="437"/>
      <c r="V390" s="438"/>
    </row>
    <row r="391" spans="1:22" x14ac:dyDescent="0.25">
      <c r="A391" s="437"/>
      <c r="B391" s="438"/>
      <c r="C391" s="436"/>
      <c r="D391" s="289" t="s">
        <v>2585</v>
      </c>
      <c r="E391" s="436"/>
      <c r="F391" s="436"/>
      <c r="G391" s="436"/>
      <c r="H391" s="436"/>
      <c r="I391" s="436"/>
      <c r="J391" s="12">
        <v>36.298999999999999</v>
      </c>
      <c r="K391" s="12">
        <v>57</v>
      </c>
      <c r="L391" s="12">
        <v>3</v>
      </c>
      <c r="M391" s="286" t="s">
        <v>268</v>
      </c>
      <c r="N391" s="12">
        <v>1.5</v>
      </c>
      <c r="O391" s="292" t="s">
        <v>1735</v>
      </c>
      <c r="P391" s="13" t="s">
        <v>1763</v>
      </c>
      <c r="Q391" s="13" t="s">
        <v>1744</v>
      </c>
      <c r="R391" s="292" t="s">
        <v>252</v>
      </c>
      <c r="S391" s="437"/>
      <c r="T391" s="437"/>
      <c r="U391" s="437"/>
      <c r="V391" s="438"/>
    </row>
    <row r="392" spans="1:22" ht="22.5" x14ac:dyDescent="0.25">
      <c r="A392" s="301" t="s">
        <v>2010</v>
      </c>
      <c r="B392" s="284" t="s">
        <v>2590</v>
      </c>
      <c r="C392" s="287" t="s">
        <v>2591</v>
      </c>
      <c r="D392" s="286" t="s">
        <v>2592</v>
      </c>
      <c r="E392" s="287" t="s">
        <v>1765</v>
      </c>
      <c r="F392" s="287" t="s">
        <v>2593</v>
      </c>
      <c r="G392" s="287" t="s">
        <v>345</v>
      </c>
      <c r="H392" s="287" t="s">
        <v>2594</v>
      </c>
      <c r="I392" s="287" t="s">
        <v>1743</v>
      </c>
      <c r="J392" s="12">
        <v>0.1</v>
      </c>
      <c r="K392" s="12">
        <v>57</v>
      </c>
      <c r="L392" s="12">
        <v>3</v>
      </c>
      <c r="M392" s="286" t="s">
        <v>268</v>
      </c>
      <c r="N392" s="12">
        <v>1.5</v>
      </c>
      <c r="O392" s="292" t="s">
        <v>1735</v>
      </c>
      <c r="P392" s="13" t="s">
        <v>1758</v>
      </c>
      <c r="Q392" s="13" t="s">
        <v>1736</v>
      </c>
      <c r="R392" s="292" t="s">
        <v>252</v>
      </c>
      <c r="S392" s="301">
        <v>2</v>
      </c>
      <c r="T392" s="301">
        <v>3</v>
      </c>
      <c r="U392" s="301">
        <f>S392+T392</f>
        <v>5</v>
      </c>
      <c r="V392" s="284" t="s">
        <v>7003</v>
      </c>
    </row>
    <row r="393" spans="1:22" ht="33.75" x14ac:dyDescent="0.25">
      <c r="A393" s="301" t="s">
        <v>6977</v>
      </c>
      <c r="B393" s="284" t="s">
        <v>2595</v>
      </c>
      <c r="C393" s="287" t="s">
        <v>2596</v>
      </c>
      <c r="D393" s="288" t="s">
        <v>2597</v>
      </c>
      <c r="E393" s="286" t="s">
        <v>2598</v>
      </c>
      <c r="F393" s="287" t="s">
        <v>2599</v>
      </c>
      <c r="G393" s="287" t="s">
        <v>1759</v>
      </c>
      <c r="H393" s="287" t="s">
        <v>2216</v>
      </c>
      <c r="I393" s="287" t="s">
        <v>1743</v>
      </c>
      <c r="J393" s="12">
        <v>0.1</v>
      </c>
      <c r="K393" s="12">
        <v>57</v>
      </c>
      <c r="L393" s="12">
        <v>2.5</v>
      </c>
      <c r="M393" s="286" t="s">
        <v>268</v>
      </c>
      <c r="N393" s="12">
        <v>1.5</v>
      </c>
      <c r="O393" s="292" t="s">
        <v>1735</v>
      </c>
      <c r="P393" s="13" t="s">
        <v>1758</v>
      </c>
      <c r="Q393" s="13" t="s">
        <v>1736</v>
      </c>
      <c r="R393" s="292" t="s">
        <v>252</v>
      </c>
      <c r="S393" s="301">
        <v>0</v>
      </c>
      <c r="T393" s="301">
        <v>1</v>
      </c>
      <c r="U393" s="301">
        <f>S393+T393</f>
        <v>1</v>
      </c>
      <c r="V393" s="284" t="s">
        <v>7003</v>
      </c>
    </row>
    <row r="394" spans="1:22" ht="33.75" x14ac:dyDescent="0.25">
      <c r="A394" s="301" t="s">
        <v>6978</v>
      </c>
      <c r="B394" s="284" t="s">
        <v>2600</v>
      </c>
      <c r="C394" s="287" t="s">
        <v>2601</v>
      </c>
      <c r="D394" s="288" t="s">
        <v>2602</v>
      </c>
      <c r="E394" s="286" t="s">
        <v>2598</v>
      </c>
      <c r="F394" s="287" t="s">
        <v>2599</v>
      </c>
      <c r="G394" s="287" t="s">
        <v>1759</v>
      </c>
      <c r="H394" s="287" t="s">
        <v>2216</v>
      </c>
      <c r="I394" s="287" t="s">
        <v>1743</v>
      </c>
      <c r="J394" s="12">
        <v>0.1</v>
      </c>
      <c r="K394" s="12">
        <v>32</v>
      </c>
      <c r="L394" s="12">
        <v>2.5</v>
      </c>
      <c r="M394" s="286" t="s">
        <v>268</v>
      </c>
      <c r="N394" s="12">
        <v>1</v>
      </c>
      <c r="O394" s="292" t="s">
        <v>1735</v>
      </c>
      <c r="P394" s="13" t="s">
        <v>1758</v>
      </c>
      <c r="Q394" s="13" t="s">
        <v>1736</v>
      </c>
      <c r="R394" s="292" t="s">
        <v>252</v>
      </c>
      <c r="S394" s="301">
        <v>0</v>
      </c>
      <c r="T394" s="301">
        <v>1</v>
      </c>
      <c r="U394" s="301">
        <f>S394+T394</f>
        <v>1</v>
      </c>
      <c r="V394" s="284" t="s">
        <v>7003</v>
      </c>
    </row>
    <row r="395" spans="1:22" ht="22.5" x14ac:dyDescent="0.25">
      <c r="A395" s="301" t="s">
        <v>6979</v>
      </c>
      <c r="B395" s="284" t="s">
        <v>2603</v>
      </c>
      <c r="C395" s="286" t="s">
        <v>2605</v>
      </c>
      <c r="D395" s="287" t="s">
        <v>2606</v>
      </c>
      <c r="E395" s="287" t="s">
        <v>2607</v>
      </c>
      <c r="F395" s="287" t="s">
        <v>2608</v>
      </c>
      <c r="G395" s="287" t="s">
        <v>347</v>
      </c>
      <c r="H395" s="287" t="s">
        <v>238</v>
      </c>
      <c r="I395" s="287" t="s">
        <v>2003</v>
      </c>
      <c r="J395" s="12">
        <v>0.1</v>
      </c>
      <c r="K395" s="12">
        <v>25</v>
      </c>
      <c r="L395" s="12">
        <v>2.5</v>
      </c>
      <c r="M395" s="286" t="s">
        <v>268</v>
      </c>
      <c r="N395" s="12">
        <v>1</v>
      </c>
      <c r="O395" s="292" t="s">
        <v>1735</v>
      </c>
      <c r="P395" s="13" t="s">
        <v>1758</v>
      </c>
      <c r="Q395" s="13" t="s">
        <v>1736</v>
      </c>
      <c r="R395" s="292" t="s">
        <v>252</v>
      </c>
      <c r="S395" s="301">
        <v>0</v>
      </c>
      <c r="T395" s="301">
        <v>2</v>
      </c>
      <c r="U395" s="301">
        <f>S395+T395</f>
        <v>2</v>
      </c>
      <c r="V395" s="284" t="s">
        <v>7003</v>
      </c>
    </row>
    <row r="396" spans="1:22" ht="22.5" x14ac:dyDescent="0.25">
      <c r="A396" s="301" t="s">
        <v>2130</v>
      </c>
      <c r="B396" s="284" t="s">
        <v>2609</v>
      </c>
      <c r="C396" s="286" t="s">
        <v>2610</v>
      </c>
      <c r="D396" s="287" t="s">
        <v>2611</v>
      </c>
      <c r="E396" s="287" t="s">
        <v>2607</v>
      </c>
      <c r="F396" s="287" t="s">
        <v>2608</v>
      </c>
      <c r="G396" s="287" t="s">
        <v>347</v>
      </c>
      <c r="H396" s="287" t="s">
        <v>238</v>
      </c>
      <c r="I396" s="287" t="s">
        <v>2003</v>
      </c>
      <c r="J396" s="12">
        <v>0.1</v>
      </c>
      <c r="K396" s="12">
        <v>25</v>
      </c>
      <c r="L396" s="12">
        <v>2</v>
      </c>
      <c r="M396" s="286" t="s">
        <v>268</v>
      </c>
      <c r="N396" s="12">
        <v>1</v>
      </c>
      <c r="O396" s="292" t="s">
        <v>1735</v>
      </c>
      <c r="P396" s="13" t="s">
        <v>1758</v>
      </c>
      <c r="Q396" s="13" t="s">
        <v>1736</v>
      </c>
      <c r="R396" s="292" t="s">
        <v>252</v>
      </c>
      <c r="S396" s="301">
        <v>0</v>
      </c>
      <c r="T396" s="301">
        <v>1</v>
      </c>
      <c r="U396" s="301">
        <f>S396+T396</f>
        <v>1</v>
      </c>
      <c r="V396" s="284" t="s">
        <v>7003</v>
      </c>
    </row>
    <row r="397" spans="1:22" x14ac:dyDescent="0.25">
      <c r="A397" s="443" t="s">
        <v>2134</v>
      </c>
      <c r="B397" s="440" t="s">
        <v>2612</v>
      </c>
      <c r="C397" s="444" t="s">
        <v>2613</v>
      </c>
      <c r="D397" s="287" t="s">
        <v>2614</v>
      </c>
      <c r="E397" s="444" t="s">
        <v>2615</v>
      </c>
      <c r="F397" s="445" t="s">
        <v>2616</v>
      </c>
      <c r="G397" s="444" t="s">
        <v>358</v>
      </c>
      <c r="H397" s="444" t="s">
        <v>208</v>
      </c>
      <c r="I397" s="444" t="s">
        <v>1842</v>
      </c>
      <c r="J397" s="12">
        <v>1.28</v>
      </c>
      <c r="K397" s="12">
        <v>57</v>
      </c>
      <c r="L397" s="12">
        <v>4</v>
      </c>
      <c r="M397" s="286" t="s">
        <v>268</v>
      </c>
      <c r="N397" s="12">
        <v>1.5</v>
      </c>
      <c r="O397" s="292" t="s">
        <v>353</v>
      </c>
      <c r="P397" s="13" t="s">
        <v>1763</v>
      </c>
      <c r="Q397" s="13" t="s">
        <v>1744</v>
      </c>
      <c r="R397" s="292" t="s">
        <v>252</v>
      </c>
      <c r="S397" s="443">
        <v>20</v>
      </c>
      <c r="T397" s="443">
        <v>16</v>
      </c>
      <c r="U397" s="443">
        <f>SUM(S397:T403)</f>
        <v>36</v>
      </c>
      <c r="V397" s="440" t="s">
        <v>7003</v>
      </c>
    </row>
    <row r="398" spans="1:22" x14ac:dyDescent="0.25">
      <c r="A398" s="443"/>
      <c r="B398" s="440"/>
      <c r="C398" s="444"/>
      <c r="D398" s="287" t="s">
        <v>2617</v>
      </c>
      <c r="E398" s="444"/>
      <c r="F398" s="445"/>
      <c r="G398" s="444"/>
      <c r="H398" s="444"/>
      <c r="I398" s="444"/>
      <c r="J398" s="12">
        <v>3.21</v>
      </c>
      <c r="K398" s="12">
        <v>57</v>
      </c>
      <c r="L398" s="12">
        <v>4</v>
      </c>
      <c r="M398" s="286" t="s">
        <v>268</v>
      </c>
      <c r="N398" s="12">
        <v>1.5</v>
      </c>
      <c r="O398" s="292" t="s">
        <v>353</v>
      </c>
      <c r="P398" s="13" t="s">
        <v>1763</v>
      </c>
      <c r="Q398" s="13" t="s">
        <v>1744</v>
      </c>
      <c r="R398" s="292" t="s">
        <v>252</v>
      </c>
      <c r="S398" s="443"/>
      <c r="T398" s="443"/>
      <c r="U398" s="443"/>
      <c r="V398" s="440"/>
    </row>
    <row r="399" spans="1:22" x14ac:dyDescent="0.25">
      <c r="A399" s="443"/>
      <c r="B399" s="440"/>
      <c r="C399" s="444"/>
      <c r="D399" s="287" t="s">
        <v>2618</v>
      </c>
      <c r="E399" s="444"/>
      <c r="F399" s="445"/>
      <c r="G399" s="444"/>
      <c r="H399" s="444"/>
      <c r="I399" s="444"/>
      <c r="J399" s="12">
        <v>1.46</v>
      </c>
      <c r="K399" s="12">
        <v>25</v>
      </c>
      <c r="L399" s="12">
        <v>3.5</v>
      </c>
      <c r="M399" s="286" t="s">
        <v>268</v>
      </c>
      <c r="N399" s="12">
        <v>1</v>
      </c>
      <c r="O399" s="292" t="s">
        <v>353</v>
      </c>
      <c r="P399" s="13" t="s">
        <v>1763</v>
      </c>
      <c r="Q399" s="13" t="s">
        <v>1744</v>
      </c>
      <c r="R399" s="292" t="s">
        <v>252</v>
      </c>
      <c r="S399" s="443"/>
      <c r="T399" s="443"/>
      <c r="U399" s="443"/>
      <c r="V399" s="440"/>
    </row>
    <row r="400" spans="1:22" x14ac:dyDescent="0.25">
      <c r="A400" s="443"/>
      <c r="B400" s="440"/>
      <c r="C400" s="444"/>
      <c r="D400" s="287" t="s">
        <v>2619</v>
      </c>
      <c r="E400" s="444"/>
      <c r="F400" s="445"/>
      <c r="G400" s="444"/>
      <c r="H400" s="444"/>
      <c r="I400" s="444"/>
      <c r="J400" s="12">
        <v>1.708</v>
      </c>
      <c r="K400" s="12">
        <v>25</v>
      </c>
      <c r="L400" s="12">
        <v>3.5</v>
      </c>
      <c r="M400" s="286" t="s">
        <v>268</v>
      </c>
      <c r="N400" s="12">
        <v>1</v>
      </c>
      <c r="O400" s="292" t="s">
        <v>353</v>
      </c>
      <c r="P400" s="13" t="s">
        <v>1763</v>
      </c>
      <c r="Q400" s="13" t="s">
        <v>1744</v>
      </c>
      <c r="R400" s="292" t="s">
        <v>252</v>
      </c>
      <c r="S400" s="443"/>
      <c r="T400" s="443"/>
      <c r="U400" s="443"/>
      <c r="V400" s="440"/>
    </row>
    <row r="401" spans="1:22" x14ac:dyDescent="0.25">
      <c r="A401" s="443"/>
      <c r="B401" s="440"/>
      <c r="C401" s="444"/>
      <c r="D401" s="287" t="s">
        <v>2620</v>
      </c>
      <c r="E401" s="444"/>
      <c r="F401" s="445"/>
      <c r="G401" s="444"/>
      <c r="H401" s="444"/>
      <c r="I401" s="444"/>
      <c r="J401" s="12">
        <v>10.94</v>
      </c>
      <c r="K401" s="12">
        <v>25</v>
      </c>
      <c r="L401" s="12">
        <v>3.5</v>
      </c>
      <c r="M401" s="286" t="s">
        <v>268</v>
      </c>
      <c r="N401" s="12">
        <v>1</v>
      </c>
      <c r="O401" s="292" t="s">
        <v>353</v>
      </c>
      <c r="P401" s="13" t="s">
        <v>1763</v>
      </c>
      <c r="Q401" s="13" t="s">
        <v>1744</v>
      </c>
      <c r="R401" s="292" t="s">
        <v>252</v>
      </c>
      <c r="S401" s="443"/>
      <c r="T401" s="443"/>
      <c r="U401" s="443"/>
      <c r="V401" s="440"/>
    </row>
    <row r="402" spans="1:22" x14ac:dyDescent="0.25">
      <c r="A402" s="443"/>
      <c r="B402" s="440"/>
      <c r="C402" s="444"/>
      <c r="D402" s="287" t="s">
        <v>2621</v>
      </c>
      <c r="E402" s="444"/>
      <c r="F402" s="445"/>
      <c r="G402" s="444"/>
      <c r="H402" s="444"/>
      <c r="I402" s="444"/>
      <c r="J402" s="12">
        <v>4.9349999999999996</v>
      </c>
      <c r="K402" s="12">
        <v>25</v>
      </c>
      <c r="L402" s="12">
        <v>3.5</v>
      </c>
      <c r="M402" s="286" t="s">
        <v>268</v>
      </c>
      <c r="N402" s="12">
        <v>1</v>
      </c>
      <c r="O402" s="292" t="s">
        <v>353</v>
      </c>
      <c r="P402" s="13" t="s">
        <v>1763</v>
      </c>
      <c r="Q402" s="13" t="s">
        <v>1744</v>
      </c>
      <c r="R402" s="292" t="s">
        <v>252</v>
      </c>
      <c r="S402" s="443"/>
      <c r="T402" s="443"/>
      <c r="U402" s="443"/>
      <c r="V402" s="440"/>
    </row>
    <row r="403" spans="1:22" x14ac:dyDescent="0.25">
      <c r="A403" s="443"/>
      <c r="B403" s="440"/>
      <c r="C403" s="444"/>
      <c r="D403" s="287" t="s">
        <v>2622</v>
      </c>
      <c r="E403" s="444"/>
      <c r="F403" s="445"/>
      <c r="G403" s="444"/>
      <c r="H403" s="444"/>
      <c r="I403" s="444"/>
      <c r="J403" s="12">
        <v>1.585</v>
      </c>
      <c r="K403" s="12">
        <v>25</v>
      </c>
      <c r="L403" s="12">
        <v>3.5</v>
      </c>
      <c r="M403" s="286" t="s">
        <v>268</v>
      </c>
      <c r="N403" s="12">
        <v>1</v>
      </c>
      <c r="O403" s="292" t="s">
        <v>353</v>
      </c>
      <c r="P403" s="13" t="s">
        <v>1763</v>
      </c>
      <c r="Q403" s="13" t="s">
        <v>1744</v>
      </c>
      <c r="R403" s="292" t="s">
        <v>252</v>
      </c>
      <c r="S403" s="443"/>
      <c r="T403" s="443"/>
      <c r="U403" s="443"/>
      <c r="V403" s="440"/>
    </row>
    <row r="404" spans="1:22" x14ac:dyDescent="0.25">
      <c r="A404" s="443" t="s">
        <v>6980</v>
      </c>
      <c r="B404" s="440" t="s">
        <v>2623</v>
      </c>
      <c r="C404" s="444" t="s">
        <v>2624</v>
      </c>
      <c r="D404" s="287" t="s">
        <v>2625</v>
      </c>
      <c r="E404" s="444" t="s">
        <v>2615</v>
      </c>
      <c r="F404" s="444" t="s">
        <v>2616</v>
      </c>
      <c r="G404" s="444" t="s">
        <v>358</v>
      </c>
      <c r="H404" s="444" t="s">
        <v>528</v>
      </c>
      <c r="I404" s="444" t="s">
        <v>1916</v>
      </c>
      <c r="J404" s="12">
        <v>3.01</v>
      </c>
      <c r="K404" s="12">
        <v>25</v>
      </c>
      <c r="L404" s="12">
        <v>3.5</v>
      </c>
      <c r="M404" s="286" t="s">
        <v>268</v>
      </c>
      <c r="N404" s="12">
        <v>1</v>
      </c>
      <c r="O404" s="292" t="s">
        <v>353</v>
      </c>
      <c r="P404" s="13" t="s">
        <v>1763</v>
      </c>
      <c r="Q404" s="13" t="s">
        <v>1744</v>
      </c>
      <c r="R404" s="292" t="s">
        <v>252</v>
      </c>
      <c r="S404" s="443">
        <v>18</v>
      </c>
      <c r="T404" s="443">
        <v>14</v>
      </c>
      <c r="U404" s="443">
        <f>SUM(S404:T411)</f>
        <v>32</v>
      </c>
      <c r="V404" s="440" t="s">
        <v>7003</v>
      </c>
    </row>
    <row r="405" spans="1:22" x14ac:dyDescent="0.25">
      <c r="A405" s="443"/>
      <c r="B405" s="440"/>
      <c r="C405" s="444"/>
      <c r="D405" s="287" t="s">
        <v>2626</v>
      </c>
      <c r="E405" s="444"/>
      <c r="F405" s="444"/>
      <c r="G405" s="444"/>
      <c r="H405" s="444"/>
      <c r="I405" s="444"/>
      <c r="J405" s="12">
        <v>48.878999999999998</v>
      </c>
      <c r="K405" s="12">
        <v>57</v>
      </c>
      <c r="L405" s="12">
        <v>4</v>
      </c>
      <c r="M405" s="286" t="s">
        <v>268</v>
      </c>
      <c r="N405" s="12">
        <v>1.5</v>
      </c>
      <c r="O405" s="292" t="s">
        <v>353</v>
      </c>
      <c r="P405" s="13" t="s">
        <v>1763</v>
      </c>
      <c r="Q405" s="13" t="s">
        <v>1744</v>
      </c>
      <c r="R405" s="292" t="s">
        <v>252</v>
      </c>
      <c r="S405" s="443"/>
      <c r="T405" s="443"/>
      <c r="U405" s="443"/>
      <c r="V405" s="440"/>
    </row>
    <row r="406" spans="1:22" x14ac:dyDescent="0.25">
      <c r="A406" s="443"/>
      <c r="B406" s="440"/>
      <c r="C406" s="444"/>
      <c r="D406" s="287" t="s">
        <v>2627</v>
      </c>
      <c r="E406" s="444"/>
      <c r="F406" s="444"/>
      <c r="G406" s="444"/>
      <c r="H406" s="444"/>
      <c r="I406" s="444"/>
      <c r="J406" s="12">
        <v>3.3679999999999999</v>
      </c>
      <c r="K406" s="12">
        <v>89</v>
      </c>
      <c r="L406" s="12">
        <v>4.5</v>
      </c>
      <c r="M406" s="286" t="s">
        <v>268</v>
      </c>
      <c r="N406" s="12">
        <v>2</v>
      </c>
      <c r="O406" s="292" t="s">
        <v>353</v>
      </c>
      <c r="P406" s="13" t="s">
        <v>1763</v>
      </c>
      <c r="Q406" s="13" t="s">
        <v>1744</v>
      </c>
      <c r="R406" s="292" t="s">
        <v>252</v>
      </c>
      <c r="S406" s="443"/>
      <c r="T406" s="443"/>
      <c r="U406" s="443"/>
      <c r="V406" s="440"/>
    </row>
    <row r="407" spans="1:22" x14ac:dyDescent="0.25">
      <c r="A407" s="443"/>
      <c r="B407" s="440"/>
      <c r="C407" s="444"/>
      <c r="D407" s="287" t="s">
        <v>2628</v>
      </c>
      <c r="E407" s="444"/>
      <c r="F407" s="444"/>
      <c r="G407" s="444"/>
      <c r="H407" s="444"/>
      <c r="I407" s="444"/>
      <c r="J407" s="12">
        <v>0.94799999999999995</v>
      </c>
      <c r="K407" s="12">
        <v>25</v>
      </c>
      <c r="L407" s="12">
        <v>2</v>
      </c>
      <c r="M407" s="286" t="s">
        <v>268</v>
      </c>
      <c r="N407" s="12">
        <v>1</v>
      </c>
      <c r="O407" s="292" t="s">
        <v>353</v>
      </c>
      <c r="P407" s="13" t="s">
        <v>1763</v>
      </c>
      <c r="Q407" s="13" t="s">
        <v>1744</v>
      </c>
      <c r="R407" s="292" t="s">
        <v>252</v>
      </c>
      <c r="S407" s="443"/>
      <c r="T407" s="443"/>
      <c r="U407" s="443"/>
      <c r="V407" s="440"/>
    </row>
    <row r="408" spans="1:22" x14ac:dyDescent="0.25">
      <c r="A408" s="443"/>
      <c r="B408" s="440"/>
      <c r="C408" s="444"/>
      <c r="D408" s="287" t="s">
        <v>2629</v>
      </c>
      <c r="E408" s="444"/>
      <c r="F408" s="444"/>
      <c r="G408" s="444"/>
      <c r="H408" s="444"/>
      <c r="I408" s="444"/>
      <c r="J408" s="12">
        <v>3.67</v>
      </c>
      <c r="K408" s="12">
        <v>25</v>
      </c>
      <c r="L408" s="12">
        <v>3.5</v>
      </c>
      <c r="M408" s="286" t="s">
        <v>268</v>
      </c>
      <c r="N408" s="12">
        <v>1</v>
      </c>
      <c r="O408" s="292" t="s">
        <v>353</v>
      </c>
      <c r="P408" s="13" t="s">
        <v>1763</v>
      </c>
      <c r="Q408" s="13" t="s">
        <v>1744</v>
      </c>
      <c r="R408" s="292" t="s">
        <v>252</v>
      </c>
      <c r="S408" s="443"/>
      <c r="T408" s="443"/>
      <c r="U408" s="443"/>
      <c r="V408" s="440"/>
    </row>
    <row r="409" spans="1:22" x14ac:dyDescent="0.25">
      <c r="A409" s="443"/>
      <c r="B409" s="440"/>
      <c r="C409" s="444"/>
      <c r="D409" s="287" t="s">
        <v>2630</v>
      </c>
      <c r="E409" s="444"/>
      <c r="F409" s="444"/>
      <c r="G409" s="444"/>
      <c r="H409" s="444"/>
      <c r="I409" s="444"/>
      <c r="J409" s="12">
        <v>1.72</v>
      </c>
      <c r="K409" s="12">
        <v>25</v>
      </c>
      <c r="L409" s="12">
        <v>3.5</v>
      </c>
      <c r="M409" s="286" t="s">
        <v>268</v>
      </c>
      <c r="N409" s="12">
        <v>1</v>
      </c>
      <c r="O409" s="292" t="s">
        <v>353</v>
      </c>
      <c r="P409" s="13" t="s">
        <v>1763</v>
      </c>
      <c r="Q409" s="13" t="s">
        <v>1744</v>
      </c>
      <c r="R409" s="292" t="s">
        <v>252</v>
      </c>
      <c r="S409" s="443"/>
      <c r="T409" s="443"/>
      <c r="U409" s="443"/>
      <c r="V409" s="440"/>
    </row>
    <row r="410" spans="1:22" x14ac:dyDescent="0.25">
      <c r="A410" s="443"/>
      <c r="B410" s="440"/>
      <c r="C410" s="444"/>
      <c r="D410" s="287" t="s">
        <v>2631</v>
      </c>
      <c r="E410" s="444"/>
      <c r="F410" s="444"/>
      <c r="G410" s="444"/>
      <c r="H410" s="444"/>
      <c r="I410" s="444"/>
      <c r="J410" s="12">
        <v>1.3109999999999999</v>
      </c>
      <c r="K410" s="12">
        <v>57</v>
      </c>
      <c r="L410" s="12">
        <v>4</v>
      </c>
      <c r="M410" s="286" t="s">
        <v>268</v>
      </c>
      <c r="N410" s="12">
        <v>1.5</v>
      </c>
      <c r="O410" s="292" t="s">
        <v>353</v>
      </c>
      <c r="P410" s="13" t="s">
        <v>1763</v>
      </c>
      <c r="Q410" s="13" t="s">
        <v>1744</v>
      </c>
      <c r="R410" s="292" t="s">
        <v>252</v>
      </c>
      <c r="S410" s="443"/>
      <c r="T410" s="443"/>
      <c r="U410" s="443"/>
      <c r="V410" s="440"/>
    </row>
    <row r="411" spans="1:22" x14ac:dyDescent="0.25">
      <c r="A411" s="443"/>
      <c r="B411" s="440"/>
      <c r="C411" s="444"/>
      <c r="D411" s="287" t="s">
        <v>2632</v>
      </c>
      <c r="E411" s="444"/>
      <c r="F411" s="444"/>
      <c r="G411" s="444"/>
      <c r="H411" s="444"/>
      <c r="I411" s="444"/>
      <c r="J411" s="12">
        <v>3.99</v>
      </c>
      <c r="K411" s="12">
        <v>57</v>
      </c>
      <c r="L411" s="12">
        <v>4</v>
      </c>
      <c r="M411" s="286" t="s">
        <v>268</v>
      </c>
      <c r="N411" s="12">
        <v>1.5</v>
      </c>
      <c r="O411" s="292" t="s">
        <v>353</v>
      </c>
      <c r="P411" s="13" t="s">
        <v>1763</v>
      </c>
      <c r="Q411" s="13" t="s">
        <v>1744</v>
      </c>
      <c r="R411" s="292" t="s">
        <v>252</v>
      </c>
      <c r="S411" s="443"/>
      <c r="T411" s="443"/>
      <c r="U411" s="443"/>
      <c r="V411" s="440"/>
    </row>
    <row r="412" spans="1:22" x14ac:dyDescent="0.25">
      <c r="A412" s="443" t="s">
        <v>6981</v>
      </c>
      <c r="B412" s="440" t="s">
        <v>2635</v>
      </c>
      <c r="C412" s="444" t="s">
        <v>2636</v>
      </c>
      <c r="D412" s="286" t="s">
        <v>2637</v>
      </c>
      <c r="E412" s="444" t="s">
        <v>2633</v>
      </c>
      <c r="F412" s="444" t="s">
        <v>2634</v>
      </c>
      <c r="G412" s="444" t="s">
        <v>347</v>
      </c>
      <c r="H412" s="444" t="s">
        <v>208</v>
      </c>
      <c r="I412" s="444" t="s">
        <v>1783</v>
      </c>
      <c r="J412" s="12">
        <v>69.475999999999999</v>
      </c>
      <c r="K412" s="12">
        <v>159</v>
      </c>
      <c r="L412" s="12">
        <v>4.5</v>
      </c>
      <c r="M412" s="286" t="s">
        <v>268</v>
      </c>
      <c r="N412" s="12">
        <v>2.5</v>
      </c>
      <c r="O412" s="292" t="s">
        <v>1735</v>
      </c>
      <c r="P412" s="13" t="s">
        <v>1736</v>
      </c>
      <c r="Q412" s="13" t="s">
        <v>1744</v>
      </c>
      <c r="R412" s="292" t="s">
        <v>252</v>
      </c>
      <c r="S412" s="443">
        <v>1</v>
      </c>
      <c r="T412" s="443"/>
      <c r="U412" s="443">
        <f>SUM(S412:T519)</f>
        <v>1</v>
      </c>
      <c r="V412" s="440" t="s">
        <v>7003</v>
      </c>
    </row>
    <row r="413" spans="1:22" x14ac:dyDescent="0.25">
      <c r="A413" s="443"/>
      <c r="B413" s="440"/>
      <c r="C413" s="444"/>
      <c r="D413" s="286" t="s">
        <v>2638</v>
      </c>
      <c r="E413" s="444"/>
      <c r="F413" s="444"/>
      <c r="G413" s="444"/>
      <c r="H413" s="444"/>
      <c r="I413" s="444"/>
      <c r="J413" s="12">
        <v>14.401999999999999</v>
      </c>
      <c r="K413" s="12">
        <v>25</v>
      </c>
      <c r="L413" s="12">
        <v>3.5</v>
      </c>
      <c r="M413" s="286" t="s">
        <v>268</v>
      </c>
      <c r="N413" s="12">
        <v>1</v>
      </c>
      <c r="O413" s="292" t="s">
        <v>1735</v>
      </c>
      <c r="P413" s="13" t="s">
        <v>1736</v>
      </c>
      <c r="Q413" s="13" t="s">
        <v>1744</v>
      </c>
      <c r="R413" s="292" t="s">
        <v>252</v>
      </c>
      <c r="S413" s="443"/>
      <c r="T413" s="443"/>
      <c r="U413" s="443"/>
      <c r="V413" s="440"/>
    </row>
    <row r="414" spans="1:22" x14ac:dyDescent="0.25">
      <c r="A414" s="443"/>
      <c r="B414" s="440"/>
      <c r="C414" s="444"/>
      <c r="D414" s="286" t="s">
        <v>2639</v>
      </c>
      <c r="E414" s="444"/>
      <c r="F414" s="444"/>
      <c r="G414" s="444"/>
      <c r="H414" s="444"/>
      <c r="I414" s="444"/>
      <c r="J414" s="12">
        <v>22.38</v>
      </c>
      <c r="K414" s="12">
        <v>57</v>
      </c>
      <c r="L414" s="12">
        <v>3</v>
      </c>
      <c r="M414" s="286" t="s">
        <v>268</v>
      </c>
      <c r="N414" s="12">
        <v>1.5</v>
      </c>
      <c r="O414" s="292" t="s">
        <v>1735</v>
      </c>
      <c r="P414" s="13" t="s">
        <v>1736</v>
      </c>
      <c r="Q414" s="13" t="s">
        <v>1744</v>
      </c>
      <c r="R414" s="292" t="s">
        <v>252</v>
      </c>
      <c r="S414" s="443"/>
      <c r="T414" s="443"/>
      <c r="U414" s="443"/>
      <c r="V414" s="440"/>
    </row>
    <row r="415" spans="1:22" x14ac:dyDescent="0.25">
      <c r="A415" s="443"/>
      <c r="B415" s="440"/>
      <c r="C415" s="444"/>
      <c r="D415" s="286" t="s">
        <v>2640</v>
      </c>
      <c r="E415" s="444"/>
      <c r="F415" s="444"/>
      <c r="G415" s="444"/>
      <c r="H415" s="444"/>
      <c r="I415" s="444"/>
      <c r="J415" s="12">
        <v>0.505</v>
      </c>
      <c r="K415" s="12">
        <v>25</v>
      </c>
      <c r="L415" s="12">
        <v>2</v>
      </c>
      <c r="M415" s="286" t="s">
        <v>268</v>
      </c>
      <c r="N415" s="12">
        <v>1</v>
      </c>
      <c r="O415" s="292" t="s">
        <v>1735</v>
      </c>
      <c r="P415" s="13" t="s">
        <v>1736</v>
      </c>
      <c r="Q415" s="13" t="s">
        <v>1744</v>
      </c>
      <c r="R415" s="292" t="s">
        <v>252</v>
      </c>
      <c r="S415" s="443"/>
      <c r="T415" s="443"/>
      <c r="U415" s="443"/>
      <c r="V415" s="440"/>
    </row>
    <row r="416" spans="1:22" x14ac:dyDescent="0.25">
      <c r="A416" s="443"/>
      <c r="B416" s="440"/>
      <c r="C416" s="444"/>
      <c r="D416" s="286" t="s">
        <v>2641</v>
      </c>
      <c r="E416" s="444"/>
      <c r="F416" s="444"/>
      <c r="G416" s="444"/>
      <c r="H416" s="444"/>
      <c r="I416" s="444"/>
      <c r="J416" s="12"/>
      <c r="K416" s="12"/>
      <c r="L416" s="12"/>
      <c r="M416" s="286" t="s">
        <v>268</v>
      </c>
      <c r="N416" s="12"/>
      <c r="O416" s="292" t="s">
        <v>1735</v>
      </c>
      <c r="P416" s="13" t="s">
        <v>1736</v>
      </c>
      <c r="Q416" s="13" t="s">
        <v>1744</v>
      </c>
      <c r="R416" s="292" t="s">
        <v>252</v>
      </c>
      <c r="S416" s="443"/>
      <c r="T416" s="443"/>
      <c r="U416" s="443"/>
      <c r="V416" s="440"/>
    </row>
    <row r="417" spans="1:22" x14ac:dyDescent="0.25">
      <c r="A417" s="443"/>
      <c r="B417" s="440"/>
      <c r="C417" s="444"/>
      <c r="D417" s="286" t="s">
        <v>2642</v>
      </c>
      <c r="E417" s="444"/>
      <c r="F417" s="444"/>
      <c r="G417" s="444"/>
      <c r="H417" s="444"/>
      <c r="I417" s="444"/>
      <c r="J417" s="12">
        <v>1.1120000000000001</v>
      </c>
      <c r="K417" s="12">
        <v>25</v>
      </c>
      <c r="L417" s="12">
        <v>2</v>
      </c>
      <c r="M417" s="286" t="s">
        <v>268</v>
      </c>
      <c r="N417" s="12">
        <v>1</v>
      </c>
      <c r="O417" s="292" t="s">
        <v>1735</v>
      </c>
      <c r="P417" s="13" t="s">
        <v>1736</v>
      </c>
      <c r="Q417" s="13" t="s">
        <v>1744</v>
      </c>
      <c r="R417" s="292" t="s">
        <v>252</v>
      </c>
      <c r="S417" s="443"/>
      <c r="T417" s="443"/>
      <c r="U417" s="443"/>
      <c r="V417" s="440"/>
    </row>
    <row r="418" spans="1:22" x14ac:dyDescent="0.25">
      <c r="A418" s="443"/>
      <c r="B418" s="440"/>
      <c r="C418" s="444"/>
      <c r="D418" s="286" t="s">
        <v>2643</v>
      </c>
      <c r="E418" s="444"/>
      <c r="F418" s="444"/>
      <c r="G418" s="444"/>
      <c r="H418" s="444"/>
      <c r="I418" s="444"/>
      <c r="J418" s="12">
        <v>0.98</v>
      </c>
      <c r="K418" s="12">
        <v>25</v>
      </c>
      <c r="L418" s="12">
        <v>2</v>
      </c>
      <c r="M418" s="286" t="s">
        <v>268</v>
      </c>
      <c r="N418" s="12">
        <v>1</v>
      </c>
      <c r="O418" s="292" t="s">
        <v>1735</v>
      </c>
      <c r="P418" s="13" t="s">
        <v>1736</v>
      </c>
      <c r="Q418" s="13" t="s">
        <v>1744</v>
      </c>
      <c r="R418" s="292" t="s">
        <v>252</v>
      </c>
      <c r="S418" s="443"/>
      <c r="T418" s="443"/>
      <c r="U418" s="443"/>
      <c r="V418" s="440"/>
    </row>
    <row r="419" spans="1:22" x14ac:dyDescent="0.25">
      <c r="A419" s="443"/>
      <c r="B419" s="440"/>
      <c r="C419" s="444"/>
      <c r="D419" s="286" t="s">
        <v>2644</v>
      </c>
      <c r="E419" s="444"/>
      <c r="F419" s="444"/>
      <c r="G419" s="444"/>
      <c r="H419" s="444"/>
      <c r="I419" s="444"/>
      <c r="J419" s="12">
        <v>0.99</v>
      </c>
      <c r="K419" s="12">
        <v>25</v>
      </c>
      <c r="L419" s="12">
        <v>2</v>
      </c>
      <c r="M419" s="286" t="s">
        <v>268</v>
      </c>
      <c r="N419" s="12">
        <v>1</v>
      </c>
      <c r="O419" s="292" t="s">
        <v>1735</v>
      </c>
      <c r="P419" s="13" t="s">
        <v>1736</v>
      </c>
      <c r="Q419" s="13" t="s">
        <v>1744</v>
      </c>
      <c r="R419" s="292" t="s">
        <v>252</v>
      </c>
      <c r="S419" s="443"/>
      <c r="T419" s="443"/>
      <c r="U419" s="443"/>
      <c r="V419" s="440"/>
    </row>
    <row r="420" spans="1:22" x14ac:dyDescent="0.25">
      <c r="A420" s="443"/>
      <c r="B420" s="440"/>
      <c r="C420" s="444"/>
      <c r="D420" s="286" t="s">
        <v>2645</v>
      </c>
      <c r="E420" s="444"/>
      <c r="F420" s="444"/>
      <c r="G420" s="444"/>
      <c r="H420" s="444"/>
      <c r="I420" s="444"/>
      <c r="J420" s="12">
        <v>1.405</v>
      </c>
      <c r="K420" s="12">
        <v>25</v>
      </c>
      <c r="L420" s="12">
        <v>2</v>
      </c>
      <c r="M420" s="286" t="s">
        <v>268</v>
      </c>
      <c r="N420" s="12">
        <v>1</v>
      </c>
      <c r="O420" s="292" t="s">
        <v>1735</v>
      </c>
      <c r="P420" s="13" t="s">
        <v>1736</v>
      </c>
      <c r="Q420" s="13" t="s">
        <v>1744</v>
      </c>
      <c r="R420" s="292" t="s">
        <v>252</v>
      </c>
      <c r="S420" s="443"/>
      <c r="T420" s="443"/>
      <c r="U420" s="443"/>
      <c r="V420" s="440"/>
    </row>
    <row r="421" spans="1:22" x14ac:dyDescent="0.25">
      <c r="A421" s="443"/>
      <c r="B421" s="440"/>
      <c r="C421" s="444"/>
      <c r="D421" s="286" t="s">
        <v>2646</v>
      </c>
      <c r="E421" s="444"/>
      <c r="F421" s="444"/>
      <c r="G421" s="444"/>
      <c r="H421" s="444"/>
      <c r="I421" s="444"/>
      <c r="J421" s="12">
        <v>1.5</v>
      </c>
      <c r="K421" s="12">
        <v>25</v>
      </c>
      <c r="L421" s="12">
        <v>2</v>
      </c>
      <c r="M421" s="286" t="s">
        <v>268</v>
      </c>
      <c r="N421" s="12">
        <v>1</v>
      </c>
      <c r="O421" s="292" t="s">
        <v>1735</v>
      </c>
      <c r="P421" s="13" t="s">
        <v>1736</v>
      </c>
      <c r="Q421" s="13" t="s">
        <v>1744</v>
      </c>
      <c r="R421" s="292" t="s">
        <v>252</v>
      </c>
      <c r="S421" s="443"/>
      <c r="T421" s="443"/>
      <c r="U421" s="443"/>
      <c r="V421" s="440"/>
    </row>
    <row r="422" spans="1:22" x14ac:dyDescent="0.25">
      <c r="A422" s="443"/>
      <c r="B422" s="440"/>
      <c r="C422" s="444"/>
      <c r="D422" s="286" t="s">
        <v>2647</v>
      </c>
      <c r="E422" s="444"/>
      <c r="F422" s="444"/>
      <c r="G422" s="444"/>
      <c r="H422" s="444"/>
      <c r="I422" s="444"/>
      <c r="J422" s="12">
        <v>2.63</v>
      </c>
      <c r="K422" s="12">
        <v>25</v>
      </c>
      <c r="L422" s="12">
        <v>2</v>
      </c>
      <c r="M422" s="286" t="s">
        <v>268</v>
      </c>
      <c r="N422" s="12">
        <v>1</v>
      </c>
      <c r="O422" s="292" t="s">
        <v>1735</v>
      </c>
      <c r="P422" s="13" t="s">
        <v>1736</v>
      </c>
      <c r="Q422" s="13" t="s">
        <v>1744</v>
      </c>
      <c r="R422" s="292" t="s">
        <v>252</v>
      </c>
      <c r="S422" s="443"/>
      <c r="T422" s="443"/>
      <c r="U422" s="443"/>
      <c r="V422" s="440"/>
    </row>
    <row r="423" spans="1:22" x14ac:dyDescent="0.25">
      <c r="A423" s="443"/>
      <c r="B423" s="440"/>
      <c r="C423" s="444"/>
      <c r="D423" s="286" t="s">
        <v>2648</v>
      </c>
      <c r="E423" s="444"/>
      <c r="F423" s="444"/>
      <c r="G423" s="444"/>
      <c r="H423" s="444"/>
      <c r="I423" s="444"/>
      <c r="J423" s="12">
        <v>45.372999999999998</v>
      </c>
      <c r="K423" s="12">
        <v>108</v>
      </c>
      <c r="L423" s="12">
        <v>4</v>
      </c>
      <c r="M423" s="286" t="s">
        <v>268</v>
      </c>
      <c r="N423" s="12">
        <v>2</v>
      </c>
      <c r="O423" s="292" t="s">
        <v>1735</v>
      </c>
      <c r="P423" s="13" t="s">
        <v>1736</v>
      </c>
      <c r="Q423" s="13" t="s">
        <v>1744</v>
      </c>
      <c r="R423" s="292" t="s">
        <v>252</v>
      </c>
      <c r="S423" s="443"/>
      <c r="T423" s="443"/>
      <c r="U423" s="443"/>
      <c r="V423" s="440"/>
    </row>
    <row r="424" spans="1:22" x14ac:dyDescent="0.25">
      <c r="A424" s="443"/>
      <c r="B424" s="440"/>
      <c r="C424" s="444"/>
      <c r="D424" s="286" t="s">
        <v>2649</v>
      </c>
      <c r="E424" s="444"/>
      <c r="F424" s="444"/>
      <c r="G424" s="444"/>
      <c r="H424" s="444"/>
      <c r="I424" s="444"/>
      <c r="J424" s="12">
        <v>0.55500000000000005</v>
      </c>
      <c r="K424" s="12">
        <v>25</v>
      </c>
      <c r="L424" s="12">
        <v>2</v>
      </c>
      <c r="M424" s="286" t="s">
        <v>268</v>
      </c>
      <c r="N424" s="12">
        <v>1</v>
      </c>
      <c r="O424" s="292" t="s">
        <v>1735</v>
      </c>
      <c r="P424" s="13" t="s">
        <v>1736</v>
      </c>
      <c r="Q424" s="13" t="s">
        <v>1744</v>
      </c>
      <c r="R424" s="292" t="s">
        <v>252</v>
      </c>
      <c r="S424" s="443"/>
      <c r="T424" s="443"/>
      <c r="U424" s="443"/>
      <c r="V424" s="440"/>
    </row>
    <row r="425" spans="1:22" x14ac:dyDescent="0.25">
      <c r="A425" s="443"/>
      <c r="B425" s="440"/>
      <c r="C425" s="444"/>
      <c r="D425" s="286" t="s">
        <v>2650</v>
      </c>
      <c r="E425" s="444"/>
      <c r="F425" s="444"/>
      <c r="G425" s="444"/>
      <c r="H425" s="444"/>
      <c r="I425" s="444"/>
      <c r="J425" s="12">
        <v>19.18</v>
      </c>
      <c r="K425" s="12">
        <v>57</v>
      </c>
      <c r="L425" s="12">
        <v>4</v>
      </c>
      <c r="M425" s="286" t="s">
        <v>268</v>
      </c>
      <c r="N425" s="12">
        <v>1.5</v>
      </c>
      <c r="O425" s="292" t="s">
        <v>1735</v>
      </c>
      <c r="P425" s="13" t="s">
        <v>1736</v>
      </c>
      <c r="Q425" s="13" t="s">
        <v>1744</v>
      </c>
      <c r="R425" s="292" t="s">
        <v>252</v>
      </c>
      <c r="S425" s="443"/>
      <c r="T425" s="443"/>
      <c r="U425" s="443"/>
      <c r="V425" s="440"/>
    </row>
    <row r="426" spans="1:22" x14ac:dyDescent="0.25">
      <c r="A426" s="443"/>
      <c r="B426" s="440"/>
      <c r="C426" s="444"/>
      <c r="D426" s="286" t="s">
        <v>2651</v>
      </c>
      <c r="E426" s="444"/>
      <c r="F426" s="444"/>
      <c r="G426" s="444"/>
      <c r="H426" s="444"/>
      <c r="I426" s="444"/>
      <c r="J426" s="12">
        <v>4.6349999999999998</v>
      </c>
      <c r="K426" s="12">
        <v>25</v>
      </c>
      <c r="L426" s="12">
        <v>2</v>
      </c>
      <c r="M426" s="286" t="s">
        <v>268</v>
      </c>
      <c r="N426" s="12">
        <v>1</v>
      </c>
      <c r="O426" s="292" t="s">
        <v>1735</v>
      </c>
      <c r="P426" s="13" t="s">
        <v>1736</v>
      </c>
      <c r="Q426" s="13" t="s">
        <v>1744</v>
      </c>
      <c r="R426" s="292" t="s">
        <v>252</v>
      </c>
      <c r="S426" s="443"/>
      <c r="T426" s="443"/>
      <c r="U426" s="443"/>
      <c r="V426" s="440"/>
    </row>
    <row r="427" spans="1:22" x14ac:dyDescent="0.25">
      <c r="A427" s="443"/>
      <c r="B427" s="440"/>
      <c r="C427" s="444"/>
      <c r="D427" s="286" t="s">
        <v>2652</v>
      </c>
      <c r="E427" s="444"/>
      <c r="F427" s="444"/>
      <c r="G427" s="444"/>
      <c r="H427" s="444"/>
      <c r="I427" s="444"/>
      <c r="J427" s="12">
        <v>4.3949999999999996</v>
      </c>
      <c r="K427" s="12">
        <v>57</v>
      </c>
      <c r="L427" s="12">
        <v>4</v>
      </c>
      <c r="M427" s="286" t="s">
        <v>268</v>
      </c>
      <c r="N427" s="12">
        <v>1.5</v>
      </c>
      <c r="O427" s="292" t="s">
        <v>1735</v>
      </c>
      <c r="P427" s="13" t="s">
        <v>1736</v>
      </c>
      <c r="Q427" s="13" t="s">
        <v>1744</v>
      </c>
      <c r="R427" s="292" t="s">
        <v>252</v>
      </c>
      <c r="S427" s="443"/>
      <c r="T427" s="443"/>
      <c r="U427" s="443"/>
      <c r="V427" s="440"/>
    </row>
    <row r="428" spans="1:22" x14ac:dyDescent="0.25">
      <c r="A428" s="443"/>
      <c r="B428" s="440"/>
      <c r="C428" s="444"/>
      <c r="D428" s="286" t="s">
        <v>2653</v>
      </c>
      <c r="E428" s="444"/>
      <c r="F428" s="444"/>
      <c r="G428" s="444"/>
      <c r="H428" s="444"/>
      <c r="I428" s="444"/>
      <c r="J428" s="12">
        <v>1.571</v>
      </c>
      <c r="K428" s="12">
        <v>25</v>
      </c>
      <c r="L428" s="12">
        <v>2</v>
      </c>
      <c r="M428" s="286" t="s">
        <v>268</v>
      </c>
      <c r="N428" s="12">
        <v>1</v>
      </c>
      <c r="O428" s="292" t="s">
        <v>1735</v>
      </c>
      <c r="P428" s="13" t="s">
        <v>1736</v>
      </c>
      <c r="Q428" s="13" t="s">
        <v>1744</v>
      </c>
      <c r="R428" s="292" t="s">
        <v>252</v>
      </c>
      <c r="S428" s="443"/>
      <c r="T428" s="443"/>
      <c r="U428" s="443"/>
      <c r="V428" s="440"/>
    </row>
    <row r="429" spans="1:22" x14ac:dyDescent="0.25">
      <c r="A429" s="443"/>
      <c r="B429" s="440"/>
      <c r="C429" s="444"/>
      <c r="D429" s="286" t="s">
        <v>2654</v>
      </c>
      <c r="E429" s="444"/>
      <c r="F429" s="444"/>
      <c r="G429" s="444"/>
      <c r="H429" s="444"/>
      <c r="I429" s="444"/>
      <c r="J429" s="12">
        <v>0.79100000000000004</v>
      </c>
      <c r="K429" s="12">
        <v>25</v>
      </c>
      <c r="L429" s="12">
        <v>2</v>
      </c>
      <c r="M429" s="286" t="s">
        <v>268</v>
      </c>
      <c r="N429" s="12">
        <v>1</v>
      </c>
      <c r="O429" s="292" t="s">
        <v>1735</v>
      </c>
      <c r="P429" s="13" t="s">
        <v>1736</v>
      </c>
      <c r="Q429" s="13" t="s">
        <v>1744</v>
      </c>
      <c r="R429" s="292" t="s">
        <v>252</v>
      </c>
      <c r="S429" s="443"/>
      <c r="T429" s="443"/>
      <c r="U429" s="443"/>
      <c r="V429" s="440"/>
    </row>
    <row r="430" spans="1:22" x14ac:dyDescent="0.25">
      <c r="A430" s="443"/>
      <c r="B430" s="440"/>
      <c r="C430" s="444"/>
      <c r="D430" s="286" t="s">
        <v>2655</v>
      </c>
      <c r="E430" s="444"/>
      <c r="F430" s="444"/>
      <c r="G430" s="444"/>
      <c r="H430" s="444"/>
      <c r="I430" s="444"/>
      <c r="J430" s="12">
        <v>0.623</v>
      </c>
      <c r="K430" s="12">
        <v>25</v>
      </c>
      <c r="L430" s="12">
        <v>3.5</v>
      </c>
      <c r="M430" s="286" t="s">
        <v>268</v>
      </c>
      <c r="N430" s="12">
        <v>1</v>
      </c>
      <c r="O430" s="292" t="s">
        <v>1735</v>
      </c>
      <c r="P430" s="13" t="s">
        <v>1736</v>
      </c>
      <c r="Q430" s="13" t="s">
        <v>1744</v>
      </c>
      <c r="R430" s="292" t="s">
        <v>252</v>
      </c>
      <c r="S430" s="443"/>
      <c r="T430" s="443"/>
      <c r="U430" s="443"/>
      <c r="V430" s="440"/>
    </row>
    <row r="431" spans="1:22" x14ac:dyDescent="0.25">
      <c r="A431" s="443"/>
      <c r="B431" s="440"/>
      <c r="C431" s="444"/>
      <c r="D431" s="286" t="s">
        <v>2656</v>
      </c>
      <c r="E431" s="444"/>
      <c r="F431" s="444"/>
      <c r="G431" s="444"/>
      <c r="H431" s="444"/>
      <c r="I431" s="444"/>
      <c r="J431" s="12">
        <v>13.596</v>
      </c>
      <c r="K431" s="12">
        <v>25</v>
      </c>
      <c r="L431" s="12">
        <v>2</v>
      </c>
      <c r="M431" s="286" t="s">
        <v>268</v>
      </c>
      <c r="N431" s="12">
        <v>1</v>
      </c>
      <c r="O431" s="292" t="s">
        <v>1735</v>
      </c>
      <c r="P431" s="13" t="s">
        <v>1736</v>
      </c>
      <c r="Q431" s="13" t="s">
        <v>1744</v>
      </c>
      <c r="R431" s="292" t="s">
        <v>252</v>
      </c>
      <c r="S431" s="443"/>
      <c r="T431" s="443"/>
      <c r="U431" s="443"/>
      <c r="V431" s="440"/>
    </row>
    <row r="432" spans="1:22" x14ac:dyDescent="0.25">
      <c r="A432" s="443"/>
      <c r="B432" s="440"/>
      <c r="C432" s="444"/>
      <c r="D432" s="286" t="s">
        <v>2657</v>
      </c>
      <c r="E432" s="444"/>
      <c r="F432" s="444"/>
      <c r="G432" s="444"/>
      <c r="H432" s="444"/>
      <c r="I432" s="444"/>
      <c r="J432" s="12">
        <v>10.95</v>
      </c>
      <c r="K432" s="12">
        <v>25</v>
      </c>
      <c r="L432" s="12">
        <v>2</v>
      </c>
      <c r="M432" s="286" t="s">
        <v>268</v>
      </c>
      <c r="N432" s="12">
        <v>1</v>
      </c>
      <c r="O432" s="292" t="s">
        <v>1735</v>
      </c>
      <c r="P432" s="13" t="s">
        <v>1736</v>
      </c>
      <c r="Q432" s="13" t="s">
        <v>1744</v>
      </c>
      <c r="R432" s="292" t="s">
        <v>252</v>
      </c>
      <c r="S432" s="443"/>
      <c r="T432" s="443"/>
      <c r="U432" s="443"/>
      <c r="V432" s="440"/>
    </row>
    <row r="433" spans="1:22" x14ac:dyDescent="0.25">
      <c r="A433" s="443"/>
      <c r="B433" s="440"/>
      <c r="C433" s="444"/>
      <c r="D433" s="286" t="s">
        <v>2658</v>
      </c>
      <c r="E433" s="444"/>
      <c r="F433" s="444"/>
      <c r="G433" s="444"/>
      <c r="H433" s="444"/>
      <c r="I433" s="444"/>
      <c r="J433" s="12"/>
      <c r="K433" s="12"/>
      <c r="L433" s="12"/>
      <c r="M433" s="286" t="s">
        <v>268</v>
      </c>
      <c r="N433" s="12"/>
      <c r="O433" s="292" t="s">
        <v>1735</v>
      </c>
      <c r="P433" s="13" t="s">
        <v>1736</v>
      </c>
      <c r="Q433" s="13" t="s">
        <v>1744</v>
      </c>
      <c r="R433" s="292" t="s">
        <v>252</v>
      </c>
      <c r="S433" s="443"/>
      <c r="T433" s="443"/>
      <c r="U433" s="443"/>
      <c r="V433" s="440"/>
    </row>
    <row r="434" spans="1:22" x14ac:dyDescent="0.25">
      <c r="A434" s="443"/>
      <c r="B434" s="440"/>
      <c r="C434" s="444"/>
      <c r="D434" s="286" t="s">
        <v>2659</v>
      </c>
      <c r="E434" s="444"/>
      <c r="F434" s="444"/>
      <c r="G434" s="444"/>
      <c r="H434" s="444"/>
      <c r="I434" s="444"/>
      <c r="J434" s="12">
        <v>10.689</v>
      </c>
      <c r="K434" s="12">
        <v>25</v>
      </c>
      <c r="L434" s="12">
        <v>2</v>
      </c>
      <c r="M434" s="286" t="s">
        <v>268</v>
      </c>
      <c r="N434" s="12">
        <v>1</v>
      </c>
      <c r="O434" s="292" t="s">
        <v>1735</v>
      </c>
      <c r="P434" s="13" t="s">
        <v>1736</v>
      </c>
      <c r="Q434" s="13" t="s">
        <v>1744</v>
      </c>
      <c r="R434" s="292" t="s">
        <v>252</v>
      </c>
      <c r="S434" s="443"/>
      <c r="T434" s="443"/>
      <c r="U434" s="443"/>
      <c r="V434" s="440"/>
    </row>
    <row r="435" spans="1:22" x14ac:dyDescent="0.25">
      <c r="A435" s="443"/>
      <c r="B435" s="440"/>
      <c r="C435" s="444"/>
      <c r="D435" s="286" t="s">
        <v>2660</v>
      </c>
      <c r="E435" s="444"/>
      <c r="F435" s="444"/>
      <c r="G435" s="444"/>
      <c r="H435" s="444"/>
      <c r="I435" s="444"/>
      <c r="J435" s="12">
        <v>0.45800000000000002</v>
      </c>
      <c r="K435" s="12">
        <v>25</v>
      </c>
      <c r="L435" s="12">
        <v>2</v>
      </c>
      <c r="M435" s="286" t="s">
        <v>268</v>
      </c>
      <c r="N435" s="12">
        <v>1</v>
      </c>
      <c r="O435" s="292" t="s">
        <v>1735</v>
      </c>
      <c r="P435" s="13" t="s">
        <v>1736</v>
      </c>
      <c r="Q435" s="13" t="s">
        <v>1744</v>
      </c>
      <c r="R435" s="292" t="s">
        <v>252</v>
      </c>
      <c r="S435" s="443"/>
      <c r="T435" s="443"/>
      <c r="U435" s="443"/>
      <c r="V435" s="440"/>
    </row>
    <row r="436" spans="1:22" x14ac:dyDescent="0.25">
      <c r="A436" s="443"/>
      <c r="B436" s="440"/>
      <c r="C436" s="444"/>
      <c r="D436" s="286" t="s">
        <v>2661</v>
      </c>
      <c r="E436" s="444"/>
      <c r="F436" s="444"/>
      <c r="G436" s="444"/>
      <c r="H436" s="444"/>
      <c r="I436" s="444"/>
      <c r="J436" s="12">
        <v>0.28899999999999998</v>
      </c>
      <c r="K436" s="12">
        <v>25</v>
      </c>
      <c r="L436" s="12">
        <v>2</v>
      </c>
      <c r="M436" s="286" t="s">
        <v>268</v>
      </c>
      <c r="N436" s="12">
        <v>1</v>
      </c>
      <c r="O436" s="292" t="s">
        <v>1735</v>
      </c>
      <c r="P436" s="13" t="s">
        <v>1736</v>
      </c>
      <c r="Q436" s="13" t="s">
        <v>1744</v>
      </c>
      <c r="R436" s="292" t="s">
        <v>252</v>
      </c>
      <c r="S436" s="443"/>
      <c r="T436" s="443"/>
      <c r="U436" s="443"/>
      <c r="V436" s="440"/>
    </row>
    <row r="437" spans="1:22" x14ac:dyDescent="0.25">
      <c r="A437" s="443"/>
      <c r="B437" s="440"/>
      <c r="C437" s="444"/>
      <c r="D437" s="286" t="s">
        <v>2662</v>
      </c>
      <c r="E437" s="444"/>
      <c r="F437" s="444"/>
      <c r="G437" s="444"/>
      <c r="H437" s="444"/>
      <c r="I437" s="444"/>
      <c r="J437" s="12">
        <v>10.938000000000001</v>
      </c>
      <c r="K437" s="12">
        <v>25</v>
      </c>
      <c r="L437" s="12">
        <v>3</v>
      </c>
      <c r="M437" s="286" t="s">
        <v>268</v>
      </c>
      <c r="N437" s="12">
        <v>1</v>
      </c>
      <c r="O437" s="292" t="s">
        <v>1735</v>
      </c>
      <c r="P437" s="13" t="s">
        <v>1736</v>
      </c>
      <c r="Q437" s="13" t="s">
        <v>1744</v>
      </c>
      <c r="R437" s="292" t="s">
        <v>252</v>
      </c>
      <c r="S437" s="443"/>
      <c r="T437" s="443"/>
      <c r="U437" s="443"/>
      <c r="V437" s="440"/>
    </row>
    <row r="438" spans="1:22" x14ac:dyDescent="0.25">
      <c r="A438" s="443"/>
      <c r="B438" s="440"/>
      <c r="C438" s="444"/>
      <c r="D438" s="286" t="s">
        <v>2663</v>
      </c>
      <c r="E438" s="444"/>
      <c r="F438" s="444"/>
      <c r="G438" s="444"/>
      <c r="H438" s="444"/>
      <c r="I438" s="444"/>
      <c r="J438" s="12">
        <v>0.36</v>
      </c>
      <c r="K438" s="12">
        <v>25</v>
      </c>
      <c r="L438" s="12">
        <v>2</v>
      </c>
      <c r="M438" s="286" t="s">
        <v>268</v>
      </c>
      <c r="N438" s="12">
        <v>1</v>
      </c>
      <c r="O438" s="292" t="s">
        <v>1735</v>
      </c>
      <c r="P438" s="13" t="s">
        <v>1736</v>
      </c>
      <c r="Q438" s="13" t="s">
        <v>1744</v>
      </c>
      <c r="R438" s="292" t="s">
        <v>252</v>
      </c>
      <c r="S438" s="443"/>
      <c r="T438" s="443"/>
      <c r="U438" s="443"/>
      <c r="V438" s="440"/>
    </row>
    <row r="439" spans="1:22" x14ac:dyDescent="0.25">
      <c r="A439" s="443"/>
      <c r="B439" s="440"/>
      <c r="C439" s="444"/>
      <c r="D439" s="286" t="s">
        <v>2664</v>
      </c>
      <c r="E439" s="444"/>
      <c r="F439" s="444"/>
      <c r="G439" s="444"/>
      <c r="H439" s="444"/>
      <c r="I439" s="444"/>
      <c r="J439" s="12">
        <v>2.4500000000000002</v>
      </c>
      <c r="K439" s="12">
        <v>57</v>
      </c>
      <c r="L439" s="12">
        <v>3</v>
      </c>
      <c r="M439" s="286" t="s">
        <v>268</v>
      </c>
      <c r="N439" s="12">
        <v>1.5</v>
      </c>
      <c r="O439" s="292" t="s">
        <v>1735</v>
      </c>
      <c r="P439" s="13" t="s">
        <v>1736</v>
      </c>
      <c r="Q439" s="13" t="s">
        <v>1744</v>
      </c>
      <c r="R439" s="292" t="s">
        <v>252</v>
      </c>
      <c r="S439" s="443"/>
      <c r="T439" s="443"/>
      <c r="U439" s="443"/>
      <c r="V439" s="440"/>
    </row>
    <row r="440" spans="1:22" x14ac:dyDescent="0.25">
      <c r="A440" s="443"/>
      <c r="B440" s="440"/>
      <c r="C440" s="444"/>
      <c r="D440" s="286" t="s">
        <v>2665</v>
      </c>
      <c r="E440" s="444"/>
      <c r="F440" s="444"/>
      <c r="G440" s="444"/>
      <c r="H440" s="444"/>
      <c r="I440" s="444"/>
      <c r="J440" s="12">
        <v>11.35</v>
      </c>
      <c r="K440" s="12">
        <v>57</v>
      </c>
      <c r="L440" s="12">
        <v>4</v>
      </c>
      <c r="M440" s="286" t="s">
        <v>268</v>
      </c>
      <c r="N440" s="12">
        <v>1.5</v>
      </c>
      <c r="O440" s="292" t="s">
        <v>1735</v>
      </c>
      <c r="P440" s="13" t="s">
        <v>1736</v>
      </c>
      <c r="Q440" s="13" t="s">
        <v>1744</v>
      </c>
      <c r="R440" s="292" t="s">
        <v>252</v>
      </c>
      <c r="S440" s="443"/>
      <c r="T440" s="443"/>
      <c r="U440" s="443"/>
      <c r="V440" s="440"/>
    </row>
    <row r="441" spans="1:22" x14ac:dyDescent="0.25">
      <c r="A441" s="443"/>
      <c r="B441" s="440"/>
      <c r="C441" s="444"/>
      <c r="D441" s="286" t="s">
        <v>2666</v>
      </c>
      <c r="E441" s="444"/>
      <c r="F441" s="444"/>
      <c r="G441" s="444"/>
      <c r="H441" s="444"/>
      <c r="I441" s="444"/>
      <c r="J441" s="12">
        <v>0.57299999999999995</v>
      </c>
      <c r="K441" s="12">
        <v>25</v>
      </c>
      <c r="L441" s="12">
        <v>2</v>
      </c>
      <c r="M441" s="286" t="s">
        <v>268</v>
      </c>
      <c r="N441" s="12">
        <v>1</v>
      </c>
      <c r="O441" s="292" t="s">
        <v>1735</v>
      </c>
      <c r="P441" s="13" t="s">
        <v>1736</v>
      </c>
      <c r="Q441" s="13" t="s">
        <v>1744</v>
      </c>
      <c r="R441" s="292" t="s">
        <v>252</v>
      </c>
      <c r="S441" s="443"/>
      <c r="T441" s="443"/>
      <c r="U441" s="443"/>
      <c r="V441" s="440"/>
    </row>
    <row r="442" spans="1:22" x14ac:dyDescent="0.25">
      <c r="A442" s="443"/>
      <c r="B442" s="440"/>
      <c r="C442" s="444"/>
      <c r="D442" s="286" t="s">
        <v>2667</v>
      </c>
      <c r="E442" s="444"/>
      <c r="F442" s="444"/>
      <c r="G442" s="444"/>
      <c r="H442" s="444"/>
      <c r="I442" s="444"/>
      <c r="J442" s="12">
        <v>8.92</v>
      </c>
      <c r="K442" s="12">
        <v>25</v>
      </c>
      <c r="L442" s="12">
        <v>2</v>
      </c>
      <c r="M442" s="286" t="s">
        <v>268</v>
      </c>
      <c r="N442" s="12">
        <v>1</v>
      </c>
      <c r="O442" s="292" t="s">
        <v>1735</v>
      </c>
      <c r="P442" s="13" t="s">
        <v>1736</v>
      </c>
      <c r="Q442" s="13" t="s">
        <v>1744</v>
      </c>
      <c r="R442" s="292" t="s">
        <v>252</v>
      </c>
      <c r="S442" s="443"/>
      <c r="T442" s="443"/>
      <c r="U442" s="443"/>
      <c r="V442" s="440"/>
    </row>
    <row r="443" spans="1:22" x14ac:dyDescent="0.25">
      <c r="A443" s="443"/>
      <c r="B443" s="440"/>
      <c r="C443" s="444"/>
      <c r="D443" s="286" t="s">
        <v>2668</v>
      </c>
      <c r="E443" s="444"/>
      <c r="F443" s="444"/>
      <c r="G443" s="444"/>
      <c r="H443" s="444"/>
      <c r="I443" s="444"/>
      <c r="J443" s="12"/>
      <c r="K443" s="12"/>
      <c r="L443" s="12"/>
      <c r="M443" s="286" t="s">
        <v>268</v>
      </c>
      <c r="N443" s="12"/>
      <c r="O443" s="292" t="s">
        <v>1735</v>
      </c>
      <c r="P443" s="13" t="s">
        <v>1736</v>
      </c>
      <c r="Q443" s="13" t="s">
        <v>1744</v>
      </c>
      <c r="R443" s="292" t="s">
        <v>252</v>
      </c>
      <c r="S443" s="443"/>
      <c r="T443" s="443"/>
      <c r="U443" s="443"/>
      <c r="V443" s="440"/>
    </row>
    <row r="444" spans="1:22" x14ac:dyDescent="0.25">
      <c r="A444" s="443"/>
      <c r="B444" s="440"/>
      <c r="C444" s="444"/>
      <c r="D444" s="286" t="s">
        <v>2669</v>
      </c>
      <c r="E444" s="444"/>
      <c r="F444" s="444"/>
      <c r="G444" s="444"/>
      <c r="H444" s="444"/>
      <c r="I444" s="444"/>
      <c r="J444" s="12">
        <v>0.57199999999999995</v>
      </c>
      <c r="K444" s="12">
        <v>25</v>
      </c>
      <c r="L444" s="12">
        <v>2</v>
      </c>
      <c r="M444" s="286" t="s">
        <v>268</v>
      </c>
      <c r="N444" s="12">
        <v>1</v>
      </c>
      <c r="O444" s="292" t="s">
        <v>1735</v>
      </c>
      <c r="P444" s="13" t="s">
        <v>1736</v>
      </c>
      <c r="Q444" s="13" t="s">
        <v>1744</v>
      </c>
      <c r="R444" s="292" t="s">
        <v>252</v>
      </c>
      <c r="S444" s="443"/>
      <c r="T444" s="443"/>
      <c r="U444" s="443"/>
      <c r="V444" s="440"/>
    </row>
    <row r="445" spans="1:22" x14ac:dyDescent="0.25">
      <c r="A445" s="443"/>
      <c r="B445" s="440"/>
      <c r="C445" s="444"/>
      <c r="D445" s="286" t="s">
        <v>2670</v>
      </c>
      <c r="E445" s="444"/>
      <c r="F445" s="444"/>
      <c r="G445" s="444"/>
      <c r="H445" s="444"/>
      <c r="I445" s="444"/>
      <c r="J445" s="12">
        <v>23.167999999999999</v>
      </c>
      <c r="K445" s="12">
        <v>25</v>
      </c>
      <c r="L445" s="12">
        <v>2</v>
      </c>
      <c r="M445" s="286" t="s">
        <v>268</v>
      </c>
      <c r="N445" s="12">
        <v>1</v>
      </c>
      <c r="O445" s="292" t="s">
        <v>1735</v>
      </c>
      <c r="P445" s="13" t="s">
        <v>1736</v>
      </c>
      <c r="Q445" s="13" t="s">
        <v>1744</v>
      </c>
      <c r="R445" s="292" t="s">
        <v>252</v>
      </c>
      <c r="S445" s="443"/>
      <c r="T445" s="443"/>
      <c r="U445" s="443"/>
      <c r="V445" s="440"/>
    </row>
    <row r="446" spans="1:22" x14ac:dyDescent="0.25">
      <c r="A446" s="443"/>
      <c r="B446" s="440"/>
      <c r="C446" s="444"/>
      <c r="D446" s="286" t="s">
        <v>2671</v>
      </c>
      <c r="E446" s="444"/>
      <c r="F446" s="444"/>
      <c r="G446" s="444"/>
      <c r="H446" s="444"/>
      <c r="I446" s="444"/>
      <c r="J446" s="12">
        <v>46.509</v>
      </c>
      <c r="K446" s="12">
        <v>108</v>
      </c>
      <c r="L446" s="12">
        <v>4</v>
      </c>
      <c r="M446" s="286" t="s">
        <v>268</v>
      </c>
      <c r="N446" s="12">
        <v>2</v>
      </c>
      <c r="O446" s="292" t="s">
        <v>1735</v>
      </c>
      <c r="P446" s="13" t="s">
        <v>1736</v>
      </c>
      <c r="Q446" s="13" t="s">
        <v>1744</v>
      </c>
      <c r="R446" s="292" t="s">
        <v>252</v>
      </c>
      <c r="S446" s="443"/>
      <c r="T446" s="443"/>
      <c r="U446" s="443"/>
      <c r="V446" s="440"/>
    </row>
    <row r="447" spans="1:22" x14ac:dyDescent="0.25">
      <c r="A447" s="443"/>
      <c r="B447" s="440"/>
      <c r="C447" s="444"/>
      <c r="D447" s="286" t="s">
        <v>2672</v>
      </c>
      <c r="E447" s="444"/>
      <c r="F447" s="444"/>
      <c r="G447" s="444"/>
      <c r="H447" s="444"/>
      <c r="I447" s="444"/>
      <c r="J447" s="12">
        <v>2.145</v>
      </c>
      <c r="K447" s="12">
        <v>57</v>
      </c>
      <c r="L447" s="12">
        <v>3</v>
      </c>
      <c r="M447" s="286" t="s">
        <v>268</v>
      </c>
      <c r="N447" s="12">
        <v>1.5</v>
      </c>
      <c r="O447" s="292" t="s">
        <v>1735</v>
      </c>
      <c r="P447" s="13" t="s">
        <v>1736</v>
      </c>
      <c r="Q447" s="13" t="s">
        <v>1744</v>
      </c>
      <c r="R447" s="292" t="s">
        <v>252</v>
      </c>
      <c r="S447" s="443"/>
      <c r="T447" s="443"/>
      <c r="U447" s="443"/>
      <c r="V447" s="440"/>
    </row>
    <row r="448" spans="1:22" x14ac:dyDescent="0.25">
      <c r="A448" s="443"/>
      <c r="B448" s="440"/>
      <c r="C448" s="444"/>
      <c r="D448" s="286" t="s">
        <v>2673</v>
      </c>
      <c r="E448" s="444"/>
      <c r="F448" s="444"/>
      <c r="G448" s="444"/>
      <c r="H448" s="444"/>
      <c r="I448" s="444"/>
      <c r="J448" s="12">
        <v>9.1059999999999999</v>
      </c>
      <c r="K448" s="12">
        <v>25</v>
      </c>
      <c r="L448" s="12">
        <v>3.5</v>
      </c>
      <c r="M448" s="286" t="s">
        <v>268</v>
      </c>
      <c r="N448" s="12">
        <v>1</v>
      </c>
      <c r="O448" s="292" t="s">
        <v>1735</v>
      </c>
      <c r="P448" s="13" t="s">
        <v>1736</v>
      </c>
      <c r="Q448" s="13" t="s">
        <v>1744</v>
      </c>
      <c r="R448" s="292" t="s">
        <v>252</v>
      </c>
      <c r="S448" s="443"/>
      <c r="T448" s="443"/>
      <c r="U448" s="443"/>
      <c r="V448" s="440"/>
    </row>
    <row r="449" spans="1:22" x14ac:dyDescent="0.25">
      <c r="A449" s="443"/>
      <c r="B449" s="440"/>
      <c r="C449" s="444"/>
      <c r="D449" s="286" t="s">
        <v>2674</v>
      </c>
      <c r="E449" s="444"/>
      <c r="F449" s="444"/>
      <c r="G449" s="444"/>
      <c r="H449" s="444"/>
      <c r="I449" s="444"/>
      <c r="J449" s="12">
        <v>15.645</v>
      </c>
      <c r="K449" s="12">
        <v>57</v>
      </c>
      <c r="L449" s="12">
        <v>4</v>
      </c>
      <c r="M449" s="286" t="s">
        <v>268</v>
      </c>
      <c r="N449" s="12">
        <v>1.5</v>
      </c>
      <c r="O449" s="292" t="s">
        <v>1735</v>
      </c>
      <c r="P449" s="13" t="s">
        <v>1736</v>
      </c>
      <c r="Q449" s="13" t="s">
        <v>1744</v>
      </c>
      <c r="R449" s="292" t="s">
        <v>252</v>
      </c>
      <c r="S449" s="443"/>
      <c r="T449" s="443"/>
      <c r="U449" s="443"/>
      <c r="V449" s="440"/>
    </row>
    <row r="450" spans="1:22" x14ac:dyDescent="0.25">
      <c r="A450" s="443"/>
      <c r="B450" s="440"/>
      <c r="C450" s="444"/>
      <c r="D450" s="286" t="s">
        <v>2675</v>
      </c>
      <c r="E450" s="444"/>
      <c r="F450" s="444"/>
      <c r="G450" s="444"/>
      <c r="H450" s="444"/>
      <c r="I450" s="444"/>
      <c r="J450" s="12"/>
      <c r="K450" s="12"/>
      <c r="L450" s="12"/>
      <c r="M450" s="286" t="s">
        <v>268</v>
      </c>
      <c r="N450" s="12"/>
      <c r="O450" s="292" t="s">
        <v>1735</v>
      </c>
      <c r="P450" s="13" t="s">
        <v>1736</v>
      </c>
      <c r="Q450" s="13" t="s">
        <v>1744</v>
      </c>
      <c r="R450" s="292" t="s">
        <v>252</v>
      </c>
      <c r="S450" s="443"/>
      <c r="T450" s="443"/>
      <c r="U450" s="443"/>
      <c r="V450" s="440"/>
    </row>
    <row r="451" spans="1:22" x14ac:dyDescent="0.25">
      <c r="A451" s="443"/>
      <c r="B451" s="440"/>
      <c r="C451" s="444"/>
      <c r="D451" s="286" t="s">
        <v>2676</v>
      </c>
      <c r="E451" s="444"/>
      <c r="F451" s="444"/>
      <c r="G451" s="444"/>
      <c r="H451" s="444"/>
      <c r="I451" s="444"/>
      <c r="J451" s="12">
        <v>5.1050000000000004</v>
      </c>
      <c r="K451" s="12">
        <v>57</v>
      </c>
      <c r="L451" s="12">
        <v>4</v>
      </c>
      <c r="M451" s="286" t="s">
        <v>268</v>
      </c>
      <c r="N451" s="12">
        <v>1.5</v>
      </c>
      <c r="O451" s="292" t="s">
        <v>1735</v>
      </c>
      <c r="P451" s="13" t="s">
        <v>1736</v>
      </c>
      <c r="Q451" s="13" t="s">
        <v>1744</v>
      </c>
      <c r="R451" s="292" t="s">
        <v>252</v>
      </c>
      <c r="S451" s="443"/>
      <c r="T451" s="443"/>
      <c r="U451" s="443"/>
      <c r="V451" s="440"/>
    </row>
    <row r="452" spans="1:22" x14ac:dyDescent="0.25">
      <c r="A452" s="443"/>
      <c r="B452" s="440"/>
      <c r="C452" s="444"/>
      <c r="D452" s="286" t="s">
        <v>2677</v>
      </c>
      <c r="E452" s="444"/>
      <c r="F452" s="444"/>
      <c r="G452" s="444"/>
      <c r="H452" s="444"/>
      <c r="I452" s="444"/>
      <c r="J452" s="12">
        <v>25.573</v>
      </c>
      <c r="K452" s="12">
        <v>25</v>
      </c>
      <c r="L452" s="12">
        <v>3.5</v>
      </c>
      <c r="M452" s="286" t="s">
        <v>268</v>
      </c>
      <c r="N452" s="12">
        <v>1</v>
      </c>
      <c r="O452" s="292" t="s">
        <v>1735</v>
      </c>
      <c r="P452" s="13" t="s">
        <v>1736</v>
      </c>
      <c r="Q452" s="13" t="s">
        <v>1744</v>
      </c>
      <c r="R452" s="292" t="s">
        <v>252</v>
      </c>
      <c r="S452" s="443"/>
      <c r="T452" s="443"/>
      <c r="U452" s="443"/>
      <c r="V452" s="440"/>
    </row>
    <row r="453" spans="1:22" x14ac:dyDescent="0.25">
      <c r="A453" s="443"/>
      <c r="B453" s="440"/>
      <c r="C453" s="444"/>
      <c r="D453" s="286" t="s">
        <v>2678</v>
      </c>
      <c r="E453" s="444"/>
      <c r="F453" s="444"/>
      <c r="G453" s="444"/>
      <c r="H453" s="444"/>
      <c r="I453" s="444"/>
      <c r="J453" s="12">
        <v>14.195</v>
      </c>
      <c r="K453" s="12">
        <v>25</v>
      </c>
      <c r="L453" s="12">
        <v>2</v>
      </c>
      <c r="M453" s="286" t="s">
        <v>268</v>
      </c>
      <c r="N453" s="12">
        <v>1</v>
      </c>
      <c r="O453" s="292" t="s">
        <v>1735</v>
      </c>
      <c r="P453" s="13" t="s">
        <v>1736</v>
      </c>
      <c r="Q453" s="13" t="s">
        <v>1744</v>
      </c>
      <c r="R453" s="292" t="s">
        <v>252</v>
      </c>
      <c r="S453" s="443"/>
      <c r="T453" s="443"/>
      <c r="U453" s="443"/>
      <c r="V453" s="440"/>
    </row>
    <row r="454" spans="1:22" x14ac:dyDescent="0.25">
      <c r="A454" s="443"/>
      <c r="B454" s="440"/>
      <c r="C454" s="444"/>
      <c r="D454" s="286" t="s">
        <v>2679</v>
      </c>
      <c r="E454" s="444"/>
      <c r="F454" s="444"/>
      <c r="G454" s="444"/>
      <c r="H454" s="444"/>
      <c r="I454" s="444"/>
      <c r="J454" s="12">
        <v>2.77</v>
      </c>
      <c r="K454" s="12">
        <v>25</v>
      </c>
      <c r="L454" s="12">
        <v>2</v>
      </c>
      <c r="M454" s="286" t="s">
        <v>268</v>
      </c>
      <c r="N454" s="12">
        <v>1</v>
      </c>
      <c r="O454" s="292" t="s">
        <v>1735</v>
      </c>
      <c r="P454" s="13" t="s">
        <v>1736</v>
      </c>
      <c r="Q454" s="13" t="s">
        <v>1744</v>
      </c>
      <c r="R454" s="292" t="s">
        <v>252</v>
      </c>
      <c r="S454" s="443"/>
      <c r="T454" s="443"/>
      <c r="U454" s="443"/>
      <c r="V454" s="440"/>
    </row>
    <row r="455" spans="1:22" x14ac:dyDescent="0.25">
      <c r="A455" s="443"/>
      <c r="B455" s="440"/>
      <c r="C455" s="444"/>
      <c r="D455" s="286" t="s">
        <v>2680</v>
      </c>
      <c r="E455" s="444"/>
      <c r="F455" s="444"/>
      <c r="G455" s="444"/>
      <c r="H455" s="444"/>
      <c r="I455" s="444"/>
      <c r="J455" s="12">
        <v>6.2119999999999997</v>
      </c>
      <c r="K455" s="12">
        <v>57</v>
      </c>
      <c r="L455" s="12">
        <v>3</v>
      </c>
      <c r="M455" s="286" t="s">
        <v>268</v>
      </c>
      <c r="N455" s="12">
        <v>1.5</v>
      </c>
      <c r="O455" s="292" t="s">
        <v>1735</v>
      </c>
      <c r="P455" s="13" t="s">
        <v>1736</v>
      </c>
      <c r="Q455" s="13" t="s">
        <v>1744</v>
      </c>
      <c r="R455" s="292" t="s">
        <v>252</v>
      </c>
      <c r="S455" s="443"/>
      <c r="T455" s="443"/>
      <c r="U455" s="443"/>
      <c r="V455" s="440"/>
    </row>
    <row r="456" spans="1:22" x14ac:dyDescent="0.25">
      <c r="A456" s="443"/>
      <c r="B456" s="440"/>
      <c r="C456" s="444"/>
      <c r="D456" s="286" t="s">
        <v>2681</v>
      </c>
      <c r="E456" s="444"/>
      <c r="F456" s="444"/>
      <c r="G456" s="444"/>
      <c r="H456" s="444"/>
      <c r="I456" s="444"/>
      <c r="J456" s="12">
        <v>6.34</v>
      </c>
      <c r="K456" s="12">
        <v>25</v>
      </c>
      <c r="L456" s="12">
        <v>2</v>
      </c>
      <c r="M456" s="286" t="s">
        <v>268</v>
      </c>
      <c r="N456" s="12">
        <v>1</v>
      </c>
      <c r="O456" s="292" t="s">
        <v>1735</v>
      </c>
      <c r="P456" s="13" t="s">
        <v>1736</v>
      </c>
      <c r="Q456" s="13" t="s">
        <v>1744</v>
      </c>
      <c r="R456" s="292" t="s">
        <v>252</v>
      </c>
      <c r="S456" s="443"/>
      <c r="T456" s="443"/>
      <c r="U456" s="443"/>
      <c r="V456" s="440"/>
    </row>
    <row r="457" spans="1:22" x14ac:dyDescent="0.25">
      <c r="A457" s="443"/>
      <c r="B457" s="440"/>
      <c r="C457" s="444"/>
      <c r="D457" s="286" t="s">
        <v>2682</v>
      </c>
      <c r="E457" s="444"/>
      <c r="F457" s="444"/>
      <c r="G457" s="444"/>
      <c r="H457" s="444"/>
      <c r="I457" s="444"/>
      <c r="J457" s="12">
        <v>1.61</v>
      </c>
      <c r="K457" s="12">
        <v>25</v>
      </c>
      <c r="L457" s="12">
        <v>2</v>
      </c>
      <c r="M457" s="286" t="s">
        <v>268</v>
      </c>
      <c r="N457" s="12">
        <v>1</v>
      </c>
      <c r="O457" s="292" t="s">
        <v>1735</v>
      </c>
      <c r="P457" s="13" t="s">
        <v>1736</v>
      </c>
      <c r="Q457" s="13" t="s">
        <v>1744</v>
      </c>
      <c r="R457" s="292" t="s">
        <v>252</v>
      </c>
      <c r="S457" s="443"/>
      <c r="T457" s="443"/>
      <c r="U457" s="443"/>
      <c r="V457" s="440"/>
    </row>
    <row r="458" spans="1:22" x14ac:dyDescent="0.25">
      <c r="A458" s="443"/>
      <c r="B458" s="440"/>
      <c r="C458" s="444"/>
      <c r="D458" s="286" t="s">
        <v>2683</v>
      </c>
      <c r="E458" s="444"/>
      <c r="F458" s="444"/>
      <c r="G458" s="444"/>
      <c r="H458" s="444"/>
      <c r="I458" s="444"/>
      <c r="J458" s="12">
        <v>9.4550000000000001</v>
      </c>
      <c r="K458" s="12">
        <v>57</v>
      </c>
      <c r="L458" s="12">
        <v>3</v>
      </c>
      <c r="M458" s="286" t="s">
        <v>268</v>
      </c>
      <c r="N458" s="12">
        <v>1.5</v>
      </c>
      <c r="O458" s="292" t="s">
        <v>1735</v>
      </c>
      <c r="P458" s="13" t="s">
        <v>1736</v>
      </c>
      <c r="Q458" s="13" t="s">
        <v>1744</v>
      </c>
      <c r="R458" s="292" t="s">
        <v>252</v>
      </c>
      <c r="S458" s="443"/>
      <c r="T458" s="443"/>
      <c r="U458" s="443"/>
      <c r="V458" s="440"/>
    </row>
    <row r="459" spans="1:22" x14ac:dyDescent="0.25">
      <c r="A459" s="443"/>
      <c r="B459" s="440"/>
      <c r="C459" s="444"/>
      <c r="D459" s="286" t="s">
        <v>2684</v>
      </c>
      <c r="E459" s="444"/>
      <c r="F459" s="444"/>
      <c r="G459" s="444"/>
      <c r="H459" s="444"/>
      <c r="I459" s="444"/>
      <c r="J459" s="12">
        <v>1.125</v>
      </c>
      <c r="K459" s="12">
        <v>57</v>
      </c>
      <c r="L459" s="12">
        <v>3</v>
      </c>
      <c r="M459" s="286" t="s">
        <v>268</v>
      </c>
      <c r="N459" s="12">
        <v>1.5</v>
      </c>
      <c r="O459" s="292" t="s">
        <v>1735</v>
      </c>
      <c r="P459" s="13" t="s">
        <v>1736</v>
      </c>
      <c r="Q459" s="13" t="s">
        <v>1744</v>
      </c>
      <c r="R459" s="292" t="s">
        <v>252</v>
      </c>
      <c r="S459" s="443"/>
      <c r="T459" s="443"/>
      <c r="U459" s="443"/>
      <c r="V459" s="440"/>
    </row>
    <row r="460" spans="1:22" x14ac:dyDescent="0.25">
      <c r="A460" s="443"/>
      <c r="B460" s="440"/>
      <c r="C460" s="444"/>
      <c r="D460" s="286" t="s">
        <v>2685</v>
      </c>
      <c r="E460" s="444"/>
      <c r="F460" s="444"/>
      <c r="G460" s="444"/>
      <c r="H460" s="444"/>
      <c r="I460" s="444"/>
      <c r="J460" s="12">
        <v>4.2549999999999999</v>
      </c>
      <c r="K460" s="12">
        <v>25</v>
      </c>
      <c r="L460" s="12">
        <v>2</v>
      </c>
      <c r="M460" s="286" t="s">
        <v>268</v>
      </c>
      <c r="N460" s="12">
        <v>1</v>
      </c>
      <c r="O460" s="292" t="s">
        <v>1735</v>
      </c>
      <c r="P460" s="13" t="s">
        <v>1736</v>
      </c>
      <c r="Q460" s="13" t="s">
        <v>1744</v>
      </c>
      <c r="R460" s="292" t="s">
        <v>252</v>
      </c>
      <c r="S460" s="443"/>
      <c r="T460" s="443"/>
      <c r="U460" s="443"/>
      <c r="V460" s="440"/>
    </row>
    <row r="461" spans="1:22" x14ac:dyDescent="0.25">
      <c r="A461" s="443"/>
      <c r="B461" s="440"/>
      <c r="C461" s="444"/>
      <c r="D461" s="286" t="s">
        <v>2686</v>
      </c>
      <c r="E461" s="444"/>
      <c r="F461" s="444"/>
      <c r="G461" s="444"/>
      <c r="H461" s="444"/>
      <c r="I461" s="444"/>
      <c r="J461" s="12">
        <v>1.292</v>
      </c>
      <c r="K461" s="12">
        <v>25</v>
      </c>
      <c r="L461" s="12">
        <v>2</v>
      </c>
      <c r="M461" s="286" t="s">
        <v>268</v>
      </c>
      <c r="N461" s="12">
        <v>1</v>
      </c>
      <c r="O461" s="292" t="s">
        <v>1735</v>
      </c>
      <c r="P461" s="13" t="s">
        <v>1736</v>
      </c>
      <c r="Q461" s="13" t="s">
        <v>1744</v>
      </c>
      <c r="R461" s="292" t="s">
        <v>252</v>
      </c>
      <c r="S461" s="443"/>
      <c r="T461" s="443"/>
      <c r="U461" s="443"/>
      <c r="V461" s="440"/>
    </row>
    <row r="462" spans="1:22" x14ac:dyDescent="0.25">
      <c r="A462" s="443"/>
      <c r="B462" s="440"/>
      <c r="C462" s="444"/>
      <c r="D462" s="286" t="s">
        <v>2687</v>
      </c>
      <c r="E462" s="444"/>
      <c r="F462" s="444"/>
      <c r="G462" s="444"/>
      <c r="H462" s="444"/>
      <c r="I462" s="444"/>
      <c r="J462" s="12">
        <v>3.55</v>
      </c>
      <c r="K462" s="12">
        <v>25</v>
      </c>
      <c r="L462" s="12">
        <v>2</v>
      </c>
      <c r="M462" s="286" t="s">
        <v>268</v>
      </c>
      <c r="N462" s="12">
        <v>1</v>
      </c>
      <c r="O462" s="292" t="s">
        <v>1735</v>
      </c>
      <c r="P462" s="13" t="s">
        <v>1736</v>
      </c>
      <c r="Q462" s="13" t="s">
        <v>1744</v>
      </c>
      <c r="R462" s="292" t="s">
        <v>252</v>
      </c>
      <c r="S462" s="443"/>
      <c r="T462" s="443"/>
      <c r="U462" s="443"/>
      <c r="V462" s="440"/>
    </row>
    <row r="463" spans="1:22" x14ac:dyDescent="0.25">
      <c r="A463" s="443"/>
      <c r="B463" s="440"/>
      <c r="C463" s="444"/>
      <c r="D463" s="286" t="s">
        <v>2688</v>
      </c>
      <c r="E463" s="444"/>
      <c r="F463" s="444"/>
      <c r="G463" s="444"/>
      <c r="H463" s="444"/>
      <c r="I463" s="444"/>
      <c r="J463" s="12">
        <v>1.292</v>
      </c>
      <c r="K463" s="12">
        <v>25</v>
      </c>
      <c r="L463" s="12">
        <v>2</v>
      </c>
      <c r="M463" s="286" t="s">
        <v>268</v>
      </c>
      <c r="N463" s="12">
        <v>1</v>
      </c>
      <c r="O463" s="292" t="s">
        <v>1735</v>
      </c>
      <c r="P463" s="13" t="s">
        <v>1736</v>
      </c>
      <c r="Q463" s="13" t="s">
        <v>1744</v>
      </c>
      <c r="R463" s="292" t="s">
        <v>252</v>
      </c>
      <c r="S463" s="443"/>
      <c r="T463" s="443"/>
      <c r="U463" s="443"/>
      <c r="V463" s="440"/>
    </row>
    <row r="464" spans="1:22" x14ac:dyDescent="0.25">
      <c r="A464" s="443"/>
      <c r="B464" s="440"/>
      <c r="C464" s="444"/>
      <c r="D464" s="286" t="s">
        <v>2689</v>
      </c>
      <c r="E464" s="444"/>
      <c r="F464" s="444"/>
      <c r="G464" s="444"/>
      <c r="H464" s="444"/>
      <c r="I464" s="444"/>
      <c r="J464" s="12">
        <v>1.41</v>
      </c>
      <c r="K464" s="12">
        <v>25</v>
      </c>
      <c r="L464" s="12">
        <v>2</v>
      </c>
      <c r="M464" s="286" t="s">
        <v>268</v>
      </c>
      <c r="N464" s="12">
        <v>1</v>
      </c>
      <c r="O464" s="292" t="s">
        <v>1735</v>
      </c>
      <c r="P464" s="13" t="s">
        <v>1736</v>
      </c>
      <c r="Q464" s="13" t="s">
        <v>1744</v>
      </c>
      <c r="R464" s="292" t="s">
        <v>252</v>
      </c>
      <c r="S464" s="443"/>
      <c r="T464" s="443"/>
      <c r="U464" s="443"/>
      <c r="V464" s="440"/>
    </row>
    <row r="465" spans="1:22" x14ac:dyDescent="0.25">
      <c r="A465" s="443"/>
      <c r="B465" s="440"/>
      <c r="C465" s="444"/>
      <c r="D465" s="286" t="s">
        <v>2690</v>
      </c>
      <c r="E465" s="444"/>
      <c r="F465" s="444"/>
      <c r="G465" s="444"/>
      <c r="H465" s="444"/>
      <c r="I465" s="444"/>
      <c r="J465" s="12">
        <v>3.3149999999999999</v>
      </c>
      <c r="K465" s="12">
        <v>25</v>
      </c>
      <c r="L465" s="12">
        <v>2</v>
      </c>
      <c r="M465" s="286" t="s">
        <v>268</v>
      </c>
      <c r="N465" s="12">
        <v>1</v>
      </c>
      <c r="O465" s="292" t="s">
        <v>1735</v>
      </c>
      <c r="P465" s="13" t="s">
        <v>1736</v>
      </c>
      <c r="Q465" s="13" t="s">
        <v>1744</v>
      </c>
      <c r="R465" s="292" t="s">
        <v>252</v>
      </c>
      <c r="S465" s="443"/>
      <c r="T465" s="443"/>
      <c r="U465" s="443"/>
      <c r="V465" s="440"/>
    </row>
    <row r="466" spans="1:22" x14ac:dyDescent="0.25">
      <c r="A466" s="443"/>
      <c r="B466" s="440"/>
      <c r="C466" s="444"/>
      <c r="D466" s="286" t="s">
        <v>2691</v>
      </c>
      <c r="E466" s="444"/>
      <c r="F466" s="444"/>
      <c r="G466" s="444"/>
      <c r="H466" s="444"/>
      <c r="I466" s="444"/>
      <c r="J466" s="12">
        <v>3.4449999999999998</v>
      </c>
      <c r="K466" s="12">
        <v>25</v>
      </c>
      <c r="L466" s="12">
        <v>2</v>
      </c>
      <c r="M466" s="286" t="s">
        <v>268</v>
      </c>
      <c r="N466" s="12">
        <v>1</v>
      </c>
      <c r="O466" s="292" t="s">
        <v>1735</v>
      </c>
      <c r="P466" s="13" t="s">
        <v>1736</v>
      </c>
      <c r="Q466" s="13" t="s">
        <v>1744</v>
      </c>
      <c r="R466" s="292" t="s">
        <v>252</v>
      </c>
      <c r="S466" s="443"/>
      <c r="T466" s="443"/>
      <c r="U466" s="443"/>
      <c r="V466" s="440"/>
    </row>
    <row r="467" spans="1:22" x14ac:dyDescent="0.25">
      <c r="A467" s="443"/>
      <c r="B467" s="440"/>
      <c r="C467" s="444"/>
      <c r="D467" s="286" t="s">
        <v>2692</v>
      </c>
      <c r="E467" s="444"/>
      <c r="F467" s="444"/>
      <c r="G467" s="444"/>
      <c r="H467" s="444"/>
      <c r="I467" s="444"/>
      <c r="J467" s="12">
        <v>1.292</v>
      </c>
      <c r="K467" s="12">
        <v>25</v>
      </c>
      <c r="L467" s="12">
        <v>2</v>
      </c>
      <c r="M467" s="286" t="s">
        <v>268</v>
      </c>
      <c r="N467" s="12">
        <v>1</v>
      </c>
      <c r="O467" s="292" t="s">
        <v>1735</v>
      </c>
      <c r="P467" s="13" t="s">
        <v>1736</v>
      </c>
      <c r="Q467" s="13" t="s">
        <v>1744</v>
      </c>
      <c r="R467" s="292" t="s">
        <v>252</v>
      </c>
      <c r="S467" s="443"/>
      <c r="T467" s="443"/>
      <c r="U467" s="443"/>
      <c r="V467" s="440"/>
    </row>
    <row r="468" spans="1:22" x14ac:dyDescent="0.25">
      <c r="A468" s="443"/>
      <c r="B468" s="440"/>
      <c r="C468" s="444"/>
      <c r="D468" s="286" t="s">
        <v>2693</v>
      </c>
      <c r="E468" s="444"/>
      <c r="F468" s="444"/>
      <c r="G468" s="444"/>
      <c r="H468" s="444"/>
      <c r="I468" s="444"/>
      <c r="J468" s="12">
        <v>26.096</v>
      </c>
      <c r="K468" s="12">
        <v>57</v>
      </c>
      <c r="L468" s="12">
        <v>3</v>
      </c>
      <c r="M468" s="286" t="s">
        <v>268</v>
      </c>
      <c r="N468" s="12">
        <v>1.5</v>
      </c>
      <c r="O468" s="292" t="s">
        <v>1735</v>
      </c>
      <c r="P468" s="13" t="s">
        <v>1736</v>
      </c>
      <c r="Q468" s="13" t="s">
        <v>1744</v>
      </c>
      <c r="R468" s="292" t="s">
        <v>252</v>
      </c>
      <c r="S468" s="443"/>
      <c r="T468" s="443"/>
      <c r="U468" s="443"/>
      <c r="V468" s="440"/>
    </row>
    <row r="469" spans="1:22" x14ac:dyDescent="0.25">
      <c r="A469" s="443"/>
      <c r="B469" s="440"/>
      <c r="C469" s="444"/>
      <c r="D469" s="286" t="s">
        <v>2694</v>
      </c>
      <c r="E469" s="444"/>
      <c r="F469" s="444"/>
      <c r="G469" s="444"/>
      <c r="H469" s="444"/>
      <c r="I469" s="444"/>
      <c r="J469" s="12">
        <v>1.08</v>
      </c>
      <c r="K469" s="12">
        <v>25</v>
      </c>
      <c r="L469" s="12">
        <v>2</v>
      </c>
      <c r="M469" s="286" t="s">
        <v>268</v>
      </c>
      <c r="N469" s="12">
        <v>1</v>
      </c>
      <c r="O469" s="292" t="s">
        <v>1735</v>
      </c>
      <c r="P469" s="13" t="s">
        <v>1736</v>
      </c>
      <c r="Q469" s="13" t="s">
        <v>1744</v>
      </c>
      <c r="R469" s="292" t="s">
        <v>252</v>
      </c>
      <c r="S469" s="443"/>
      <c r="T469" s="443"/>
      <c r="U469" s="443"/>
      <c r="V469" s="440"/>
    </row>
    <row r="470" spans="1:22" x14ac:dyDescent="0.25">
      <c r="A470" s="443"/>
      <c r="B470" s="440"/>
      <c r="C470" s="444"/>
      <c r="D470" s="286" t="s">
        <v>2695</v>
      </c>
      <c r="E470" s="444"/>
      <c r="F470" s="444"/>
      <c r="G470" s="444"/>
      <c r="H470" s="444"/>
      <c r="I470" s="444"/>
      <c r="J470" s="12">
        <v>2.61</v>
      </c>
      <c r="K470" s="12">
        <v>25</v>
      </c>
      <c r="L470" s="12">
        <v>2</v>
      </c>
      <c r="M470" s="286" t="s">
        <v>268</v>
      </c>
      <c r="N470" s="12">
        <v>1</v>
      </c>
      <c r="O470" s="292" t="s">
        <v>1735</v>
      </c>
      <c r="P470" s="13" t="s">
        <v>1736</v>
      </c>
      <c r="Q470" s="13" t="s">
        <v>1744</v>
      </c>
      <c r="R470" s="292" t="s">
        <v>252</v>
      </c>
      <c r="S470" s="443"/>
      <c r="T470" s="443"/>
      <c r="U470" s="443"/>
      <c r="V470" s="440"/>
    </row>
    <row r="471" spans="1:22" x14ac:dyDescent="0.25">
      <c r="A471" s="443"/>
      <c r="B471" s="440"/>
      <c r="C471" s="444"/>
      <c r="D471" s="286" t="s">
        <v>2696</v>
      </c>
      <c r="E471" s="444"/>
      <c r="F471" s="444"/>
      <c r="G471" s="444"/>
      <c r="H471" s="444"/>
      <c r="I471" s="444"/>
      <c r="J471" s="12">
        <v>1.292</v>
      </c>
      <c r="K471" s="12">
        <v>25</v>
      </c>
      <c r="L471" s="12">
        <v>2</v>
      </c>
      <c r="M471" s="286" t="s">
        <v>268</v>
      </c>
      <c r="N471" s="12">
        <v>1</v>
      </c>
      <c r="O471" s="292" t="s">
        <v>1735</v>
      </c>
      <c r="P471" s="13" t="s">
        <v>1736</v>
      </c>
      <c r="Q471" s="13" t="s">
        <v>1744</v>
      </c>
      <c r="R471" s="292" t="s">
        <v>252</v>
      </c>
      <c r="S471" s="443"/>
      <c r="T471" s="443"/>
      <c r="U471" s="443"/>
      <c r="V471" s="440"/>
    </row>
    <row r="472" spans="1:22" x14ac:dyDescent="0.25">
      <c r="A472" s="443"/>
      <c r="B472" s="440"/>
      <c r="C472" s="444"/>
      <c r="D472" s="286" t="s">
        <v>2697</v>
      </c>
      <c r="E472" s="444"/>
      <c r="F472" s="444"/>
      <c r="G472" s="444"/>
      <c r="H472" s="444"/>
      <c r="I472" s="444"/>
      <c r="J472" s="12">
        <v>9.7850000000000001</v>
      </c>
      <c r="K472" s="12">
        <v>25</v>
      </c>
      <c r="L472" s="12">
        <v>2</v>
      </c>
      <c r="M472" s="286" t="s">
        <v>268</v>
      </c>
      <c r="N472" s="12">
        <v>1</v>
      </c>
      <c r="O472" s="292" t="s">
        <v>1735</v>
      </c>
      <c r="P472" s="13" t="s">
        <v>1736</v>
      </c>
      <c r="Q472" s="13" t="s">
        <v>1744</v>
      </c>
      <c r="R472" s="292" t="s">
        <v>252</v>
      </c>
      <c r="S472" s="443"/>
      <c r="T472" s="443"/>
      <c r="U472" s="443"/>
      <c r="V472" s="440"/>
    </row>
    <row r="473" spans="1:22" x14ac:dyDescent="0.25">
      <c r="A473" s="443"/>
      <c r="B473" s="440"/>
      <c r="C473" s="444"/>
      <c r="D473" s="286" t="s">
        <v>2698</v>
      </c>
      <c r="E473" s="444"/>
      <c r="F473" s="444"/>
      <c r="G473" s="444"/>
      <c r="H473" s="444"/>
      <c r="I473" s="444"/>
      <c r="J473" s="12">
        <v>1.355</v>
      </c>
      <c r="K473" s="12">
        <v>25</v>
      </c>
      <c r="L473" s="12">
        <v>2</v>
      </c>
      <c r="M473" s="286" t="s">
        <v>268</v>
      </c>
      <c r="N473" s="12">
        <v>1</v>
      </c>
      <c r="O473" s="292" t="s">
        <v>1735</v>
      </c>
      <c r="P473" s="13" t="s">
        <v>1736</v>
      </c>
      <c r="Q473" s="13" t="s">
        <v>1744</v>
      </c>
      <c r="R473" s="292" t="s">
        <v>252</v>
      </c>
      <c r="S473" s="443"/>
      <c r="T473" s="443"/>
      <c r="U473" s="443"/>
      <c r="V473" s="440"/>
    </row>
    <row r="474" spans="1:22" x14ac:dyDescent="0.25">
      <c r="A474" s="443"/>
      <c r="B474" s="440"/>
      <c r="C474" s="444"/>
      <c r="D474" s="286" t="s">
        <v>2699</v>
      </c>
      <c r="E474" s="444"/>
      <c r="F474" s="444"/>
      <c r="G474" s="444"/>
      <c r="H474" s="444"/>
      <c r="I474" s="444"/>
      <c r="J474" s="12">
        <v>28.271999999999998</v>
      </c>
      <c r="K474" s="12">
        <v>89</v>
      </c>
      <c r="L474" s="12">
        <v>4</v>
      </c>
      <c r="M474" s="286" t="s">
        <v>268</v>
      </c>
      <c r="N474" s="12">
        <v>2</v>
      </c>
      <c r="O474" s="292" t="s">
        <v>1735</v>
      </c>
      <c r="P474" s="13" t="s">
        <v>1736</v>
      </c>
      <c r="Q474" s="13" t="s">
        <v>1744</v>
      </c>
      <c r="R474" s="292" t="s">
        <v>252</v>
      </c>
      <c r="S474" s="443"/>
      <c r="T474" s="443"/>
      <c r="U474" s="443"/>
      <c r="V474" s="440"/>
    </row>
    <row r="475" spans="1:22" x14ac:dyDescent="0.25">
      <c r="A475" s="443"/>
      <c r="B475" s="440"/>
      <c r="C475" s="444"/>
      <c r="D475" s="286" t="s">
        <v>2700</v>
      </c>
      <c r="E475" s="444"/>
      <c r="F475" s="444"/>
      <c r="G475" s="444"/>
      <c r="H475" s="444"/>
      <c r="I475" s="444"/>
      <c r="J475" s="12">
        <v>16.850000000000001</v>
      </c>
      <c r="K475" s="12">
        <v>57</v>
      </c>
      <c r="L475" s="12">
        <v>3</v>
      </c>
      <c r="M475" s="286" t="s">
        <v>268</v>
      </c>
      <c r="N475" s="12">
        <v>1.5</v>
      </c>
      <c r="O475" s="292" t="s">
        <v>1735</v>
      </c>
      <c r="P475" s="13" t="s">
        <v>1736</v>
      </c>
      <c r="Q475" s="13" t="s">
        <v>1744</v>
      </c>
      <c r="R475" s="292" t="s">
        <v>252</v>
      </c>
      <c r="S475" s="443"/>
      <c r="T475" s="443"/>
      <c r="U475" s="443"/>
      <c r="V475" s="440"/>
    </row>
    <row r="476" spans="1:22" x14ac:dyDescent="0.25">
      <c r="A476" s="443"/>
      <c r="B476" s="440"/>
      <c r="C476" s="444"/>
      <c r="D476" s="286" t="s">
        <v>2701</v>
      </c>
      <c r="E476" s="444"/>
      <c r="F476" s="444"/>
      <c r="G476" s="444"/>
      <c r="H476" s="444"/>
      <c r="I476" s="444"/>
      <c r="J476" s="12">
        <v>10.878</v>
      </c>
      <c r="K476" s="12">
        <v>25</v>
      </c>
      <c r="L476" s="12">
        <v>2</v>
      </c>
      <c r="M476" s="286" t="s">
        <v>268</v>
      </c>
      <c r="N476" s="12">
        <v>1</v>
      </c>
      <c r="O476" s="292" t="s">
        <v>1735</v>
      </c>
      <c r="P476" s="13" t="s">
        <v>1736</v>
      </c>
      <c r="Q476" s="13" t="s">
        <v>1744</v>
      </c>
      <c r="R476" s="292" t="s">
        <v>252</v>
      </c>
      <c r="S476" s="443"/>
      <c r="T476" s="443"/>
      <c r="U476" s="443"/>
      <c r="V476" s="440"/>
    </row>
    <row r="477" spans="1:22" x14ac:dyDescent="0.25">
      <c r="A477" s="443"/>
      <c r="B477" s="440"/>
      <c r="C477" s="444"/>
      <c r="D477" s="286" t="s">
        <v>2702</v>
      </c>
      <c r="E477" s="444"/>
      <c r="F477" s="444"/>
      <c r="G477" s="444"/>
      <c r="H477" s="444"/>
      <c r="I477" s="444"/>
      <c r="J477" s="12">
        <v>8.7550000000000008</v>
      </c>
      <c r="K477" s="12">
        <v>57</v>
      </c>
      <c r="L477" s="12">
        <v>3</v>
      </c>
      <c r="M477" s="286" t="s">
        <v>268</v>
      </c>
      <c r="N477" s="12">
        <v>1.5</v>
      </c>
      <c r="O477" s="292" t="s">
        <v>1735</v>
      </c>
      <c r="P477" s="13" t="s">
        <v>1736</v>
      </c>
      <c r="Q477" s="13" t="s">
        <v>1744</v>
      </c>
      <c r="R477" s="292" t="s">
        <v>252</v>
      </c>
      <c r="S477" s="443"/>
      <c r="T477" s="443"/>
      <c r="U477" s="443"/>
      <c r="V477" s="440"/>
    </row>
    <row r="478" spans="1:22" x14ac:dyDescent="0.25">
      <c r="A478" s="443"/>
      <c r="B478" s="440"/>
      <c r="C478" s="444"/>
      <c r="D478" s="286" t="s">
        <v>2703</v>
      </c>
      <c r="E478" s="444"/>
      <c r="F478" s="444"/>
      <c r="G478" s="444"/>
      <c r="H478" s="444"/>
      <c r="I478" s="444"/>
      <c r="J478" s="12">
        <v>10.33</v>
      </c>
      <c r="K478" s="12">
        <v>57</v>
      </c>
      <c r="L478" s="12">
        <v>3</v>
      </c>
      <c r="M478" s="286" t="s">
        <v>268</v>
      </c>
      <c r="N478" s="12">
        <v>1.5</v>
      </c>
      <c r="O478" s="292" t="s">
        <v>1735</v>
      </c>
      <c r="P478" s="13" t="s">
        <v>1736</v>
      </c>
      <c r="Q478" s="13" t="s">
        <v>1744</v>
      </c>
      <c r="R478" s="292" t="s">
        <v>252</v>
      </c>
      <c r="S478" s="443"/>
      <c r="T478" s="443"/>
      <c r="U478" s="443"/>
      <c r="V478" s="440"/>
    </row>
    <row r="479" spans="1:22" x14ac:dyDescent="0.25">
      <c r="A479" s="443"/>
      <c r="B479" s="440"/>
      <c r="C479" s="444"/>
      <c r="D479" s="286" t="s">
        <v>2704</v>
      </c>
      <c r="E479" s="444"/>
      <c r="F479" s="444"/>
      <c r="G479" s="444"/>
      <c r="H479" s="444"/>
      <c r="I479" s="444"/>
      <c r="J479" s="12">
        <v>4.8849999999999998</v>
      </c>
      <c r="K479" s="12">
        <v>57</v>
      </c>
      <c r="L479" s="12">
        <v>3</v>
      </c>
      <c r="M479" s="286" t="s">
        <v>268</v>
      </c>
      <c r="N479" s="12">
        <v>1.5</v>
      </c>
      <c r="O479" s="292" t="s">
        <v>1735</v>
      </c>
      <c r="P479" s="13" t="s">
        <v>1736</v>
      </c>
      <c r="Q479" s="13" t="s">
        <v>1744</v>
      </c>
      <c r="R479" s="292" t="s">
        <v>252</v>
      </c>
      <c r="S479" s="443"/>
      <c r="T479" s="443"/>
      <c r="U479" s="443"/>
      <c r="V479" s="440"/>
    </row>
    <row r="480" spans="1:22" x14ac:dyDescent="0.25">
      <c r="A480" s="443"/>
      <c r="B480" s="440"/>
      <c r="C480" s="444"/>
      <c r="D480" s="286" t="s">
        <v>2705</v>
      </c>
      <c r="E480" s="444"/>
      <c r="F480" s="444"/>
      <c r="G480" s="444"/>
      <c r="H480" s="444"/>
      <c r="I480" s="444"/>
      <c r="J480" s="12">
        <v>5.27</v>
      </c>
      <c r="K480" s="12">
        <v>25</v>
      </c>
      <c r="L480" s="12">
        <v>2</v>
      </c>
      <c r="M480" s="286" t="s">
        <v>268</v>
      </c>
      <c r="N480" s="12">
        <v>1</v>
      </c>
      <c r="O480" s="292" t="s">
        <v>1735</v>
      </c>
      <c r="P480" s="13" t="s">
        <v>1736</v>
      </c>
      <c r="Q480" s="13" t="s">
        <v>1744</v>
      </c>
      <c r="R480" s="292" t="s">
        <v>252</v>
      </c>
      <c r="S480" s="443"/>
      <c r="T480" s="443"/>
      <c r="U480" s="443"/>
      <c r="V480" s="440"/>
    </row>
    <row r="481" spans="1:22" x14ac:dyDescent="0.25">
      <c r="A481" s="443"/>
      <c r="B481" s="440"/>
      <c r="C481" s="444"/>
      <c r="D481" s="286" t="s">
        <v>2706</v>
      </c>
      <c r="E481" s="444"/>
      <c r="F481" s="444"/>
      <c r="G481" s="444"/>
      <c r="H481" s="444"/>
      <c r="I481" s="444"/>
      <c r="J481" s="12">
        <v>8.0050000000000008</v>
      </c>
      <c r="K481" s="12">
        <v>25</v>
      </c>
      <c r="L481" s="12">
        <v>2</v>
      </c>
      <c r="M481" s="286" t="s">
        <v>268</v>
      </c>
      <c r="N481" s="12">
        <v>1</v>
      </c>
      <c r="O481" s="292" t="s">
        <v>1735</v>
      </c>
      <c r="P481" s="13" t="s">
        <v>1736</v>
      </c>
      <c r="Q481" s="13" t="s">
        <v>1744</v>
      </c>
      <c r="R481" s="292" t="s">
        <v>252</v>
      </c>
      <c r="S481" s="443"/>
      <c r="T481" s="443"/>
      <c r="U481" s="443"/>
      <c r="V481" s="440"/>
    </row>
    <row r="482" spans="1:22" x14ac:dyDescent="0.25">
      <c r="A482" s="443"/>
      <c r="B482" s="440"/>
      <c r="C482" s="444"/>
      <c r="D482" s="286" t="s">
        <v>2707</v>
      </c>
      <c r="E482" s="444"/>
      <c r="F482" s="444"/>
      <c r="G482" s="444"/>
      <c r="H482" s="444"/>
      <c r="I482" s="444"/>
      <c r="J482" s="12">
        <v>15.090999999999999</v>
      </c>
      <c r="K482" s="12">
        <v>25</v>
      </c>
      <c r="L482" s="12">
        <v>2</v>
      </c>
      <c r="M482" s="286" t="s">
        <v>268</v>
      </c>
      <c r="N482" s="12">
        <v>1</v>
      </c>
      <c r="O482" s="292" t="s">
        <v>1735</v>
      </c>
      <c r="P482" s="13" t="s">
        <v>1736</v>
      </c>
      <c r="Q482" s="13" t="s">
        <v>1744</v>
      </c>
      <c r="R482" s="292" t="s">
        <v>252</v>
      </c>
      <c r="S482" s="443"/>
      <c r="T482" s="443"/>
      <c r="U482" s="443"/>
      <c r="V482" s="440"/>
    </row>
    <row r="483" spans="1:22" x14ac:dyDescent="0.25">
      <c r="A483" s="443"/>
      <c r="B483" s="440"/>
      <c r="C483" s="444"/>
      <c r="D483" s="286" t="s">
        <v>2708</v>
      </c>
      <c r="E483" s="444"/>
      <c r="F483" s="444"/>
      <c r="G483" s="444"/>
      <c r="H483" s="444"/>
      <c r="I483" s="444"/>
      <c r="J483" s="12">
        <v>19.648</v>
      </c>
      <c r="K483" s="12">
        <v>25</v>
      </c>
      <c r="L483" s="12">
        <v>2</v>
      </c>
      <c r="M483" s="286" t="s">
        <v>268</v>
      </c>
      <c r="N483" s="12">
        <v>1</v>
      </c>
      <c r="O483" s="292" t="s">
        <v>1735</v>
      </c>
      <c r="P483" s="13" t="s">
        <v>1736</v>
      </c>
      <c r="Q483" s="13" t="s">
        <v>1744</v>
      </c>
      <c r="R483" s="292" t="s">
        <v>252</v>
      </c>
      <c r="S483" s="443"/>
      <c r="T483" s="443"/>
      <c r="U483" s="443"/>
      <c r="V483" s="440"/>
    </row>
    <row r="484" spans="1:22" x14ac:dyDescent="0.25">
      <c r="A484" s="443"/>
      <c r="B484" s="440"/>
      <c r="C484" s="444"/>
      <c r="D484" s="286" t="s">
        <v>2709</v>
      </c>
      <c r="E484" s="444"/>
      <c r="F484" s="444"/>
      <c r="G484" s="444"/>
      <c r="H484" s="444"/>
      <c r="I484" s="444"/>
      <c r="J484" s="12">
        <v>16.05</v>
      </c>
      <c r="K484" s="12">
        <v>25</v>
      </c>
      <c r="L484" s="12">
        <v>2</v>
      </c>
      <c r="M484" s="286" t="s">
        <v>268</v>
      </c>
      <c r="N484" s="12">
        <v>1</v>
      </c>
      <c r="O484" s="292" t="s">
        <v>1735</v>
      </c>
      <c r="P484" s="13" t="s">
        <v>1736</v>
      </c>
      <c r="Q484" s="13" t="s">
        <v>1744</v>
      </c>
      <c r="R484" s="292" t="s">
        <v>252</v>
      </c>
      <c r="S484" s="443"/>
      <c r="T484" s="443"/>
      <c r="U484" s="443"/>
      <c r="V484" s="440"/>
    </row>
    <row r="485" spans="1:22" x14ac:dyDescent="0.25">
      <c r="A485" s="443"/>
      <c r="B485" s="440"/>
      <c r="C485" s="444"/>
      <c r="D485" s="286" t="s">
        <v>2710</v>
      </c>
      <c r="E485" s="444"/>
      <c r="F485" s="444"/>
      <c r="G485" s="444"/>
      <c r="H485" s="444"/>
      <c r="I485" s="444"/>
      <c r="J485" s="12">
        <v>19.605</v>
      </c>
      <c r="K485" s="12">
        <v>89</v>
      </c>
      <c r="L485" s="12">
        <v>4</v>
      </c>
      <c r="M485" s="286" t="s">
        <v>268</v>
      </c>
      <c r="N485" s="12">
        <v>2</v>
      </c>
      <c r="O485" s="292" t="s">
        <v>1735</v>
      </c>
      <c r="P485" s="13" t="s">
        <v>1736</v>
      </c>
      <c r="Q485" s="13" t="s">
        <v>1744</v>
      </c>
      <c r="R485" s="292" t="s">
        <v>252</v>
      </c>
      <c r="S485" s="443"/>
      <c r="T485" s="443"/>
      <c r="U485" s="443"/>
      <c r="V485" s="440"/>
    </row>
    <row r="486" spans="1:22" x14ac:dyDescent="0.25">
      <c r="A486" s="443"/>
      <c r="B486" s="440"/>
      <c r="C486" s="444"/>
      <c r="D486" s="286" t="s">
        <v>2711</v>
      </c>
      <c r="E486" s="444"/>
      <c r="F486" s="444"/>
      <c r="G486" s="444"/>
      <c r="H486" s="444"/>
      <c r="I486" s="444"/>
      <c r="J486" s="12">
        <v>7.46</v>
      </c>
      <c r="K486" s="12">
        <v>57</v>
      </c>
      <c r="L486" s="12">
        <v>3</v>
      </c>
      <c r="M486" s="286" t="s">
        <v>268</v>
      </c>
      <c r="N486" s="12">
        <v>1.5</v>
      </c>
      <c r="O486" s="292" t="s">
        <v>1735</v>
      </c>
      <c r="P486" s="13" t="s">
        <v>1736</v>
      </c>
      <c r="Q486" s="13" t="s">
        <v>1744</v>
      </c>
      <c r="R486" s="292" t="s">
        <v>252</v>
      </c>
      <c r="S486" s="443"/>
      <c r="T486" s="443"/>
      <c r="U486" s="443"/>
      <c r="V486" s="440"/>
    </row>
    <row r="487" spans="1:22" x14ac:dyDescent="0.25">
      <c r="A487" s="443"/>
      <c r="B487" s="440"/>
      <c r="C487" s="444"/>
      <c r="D487" s="286" t="s">
        <v>2712</v>
      </c>
      <c r="E487" s="444"/>
      <c r="F487" s="444"/>
      <c r="G487" s="444"/>
      <c r="H487" s="444"/>
      <c r="I487" s="444"/>
      <c r="J487" s="12">
        <v>13.35</v>
      </c>
      <c r="K487" s="12">
        <v>25</v>
      </c>
      <c r="L487" s="12">
        <v>2</v>
      </c>
      <c r="M487" s="286" t="s">
        <v>268</v>
      </c>
      <c r="N487" s="12">
        <v>1</v>
      </c>
      <c r="O487" s="292" t="s">
        <v>1735</v>
      </c>
      <c r="P487" s="13" t="s">
        <v>1736</v>
      </c>
      <c r="Q487" s="13" t="s">
        <v>1744</v>
      </c>
      <c r="R487" s="292" t="s">
        <v>252</v>
      </c>
      <c r="S487" s="443"/>
      <c r="T487" s="443"/>
      <c r="U487" s="443"/>
      <c r="V487" s="440"/>
    </row>
    <row r="488" spans="1:22" x14ac:dyDescent="0.25">
      <c r="A488" s="443"/>
      <c r="B488" s="440"/>
      <c r="C488" s="444"/>
      <c r="D488" s="286" t="s">
        <v>2713</v>
      </c>
      <c r="E488" s="444"/>
      <c r="F488" s="444"/>
      <c r="G488" s="444"/>
      <c r="H488" s="444"/>
      <c r="I488" s="444"/>
      <c r="J488" s="12">
        <v>9.2409999999999997</v>
      </c>
      <c r="K488" s="12">
        <v>89</v>
      </c>
      <c r="L488" s="12">
        <v>4</v>
      </c>
      <c r="M488" s="286" t="s">
        <v>268</v>
      </c>
      <c r="N488" s="12">
        <v>2</v>
      </c>
      <c r="O488" s="292" t="s">
        <v>1735</v>
      </c>
      <c r="P488" s="13" t="s">
        <v>1736</v>
      </c>
      <c r="Q488" s="13" t="s">
        <v>1744</v>
      </c>
      <c r="R488" s="292" t="s">
        <v>252</v>
      </c>
      <c r="S488" s="443"/>
      <c r="T488" s="443"/>
      <c r="U488" s="443"/>
      <c r="V488" s="440"/>
    </row>
    <row r="489" spans="1:22" x14ac:dyDescent="0.25">
      <c r="A489" s="443"/>
      <c r="B489" s="440"/>
      <c r="C489" s="444"/>
      <c r="D489" s="286" t="s">
        <v>2714</v>
      </c>
      <c r="E489" s="444"/>
      <c r="F489" s="444"/>
      <c r="G489" s="444"/>
      <c r="H489" s="444"/>
      <c r="I489" s="444"/>
      <c r="J489" s="12">
        <v>48.143999999999998</v>
      </c>
      <c r="K489" s="12">
        <v>57</v>
      </c>
      <c r="L489" s="12">
        <v>3</v>
      </c>
      <c r="M489" s="286" t="s">
        <v>268</v>
      </c>
      <c r="N489" s="12">
        <v>1.5</v>
      </c>
      <c r="O489" s="292" t="s">
        <v>1735</v>
      </c>
      <c r="P489" s="13" t="s">
        <v>1736</v>
      </c>
      <c r="Q489" s="13" t="s">
        <v>1744</v>
      </c>
      <c r="R489" s="292" t="s">
        <v>252</v>
      </c>
      <c r="S489" s="443"/>
      <c r="T489" s="443"/>
      <c r="U489" s="443"/>
      <c r="V489" s="440"/>
    </row>
    <row r="490" spans="1:22" x14ac:dyDescent="0.25">
      <c r="A490" s="443"/>
      <c r="B490" s="440"/>
      <c r="C490" s="444"/>
      <c r="D490" s="286" t="s">
        <v>2715</v>
      </c>
      <c r="E490" s="444"/>
      <c r="F490" s="444"/>
      <c r="G490" s="444"/>
      <c r="H490" s="444"/>
      <c r="I490" s="444"/>
      <c r="J490" s="12">
        <v>0.83599999999999997</v>
      </c>
      <c r="K490" s="12">
        <v>25</v>
      </c>
      <c r="L490" s="12">
        <v>2</v>
      </c>
      <c r="M490" s="286" t="s">
        <v>268</v>
      </c>
      <c r="N490" s="12">
        <v>1</v>
      </c>
      <c r="O490" s="292" t="s">
        <v>1735</v>
      </c>
      <c r="P490" s="13" t="s">
        <v>1736</v>
      </c>
      <c r="Q490" s="13" t="s">
        <v>1744</v>
      </c>
      <c r="R490" s="292" t="s">
        <v>252</v>
      </c>
      <c r="S490" s="443"/>
      <c r="T490" s="443"/>
      <c r="U490" s="443"/>
      <c r="V490" s="440"/>
    </row>
    <row r="491" spans="1:22" x14ac:dyDescent="0.25">
      <c r="A491" s="443"/>
      <c r="B491" s="440"/>
      <c r="C491" s="444"/>
      <c r="D491" s="286" t="s">
        <v>2716</v>
      </c>
      <c r="E491" s="444"/>
      <c r="F491" s="444"/>
      <c r="G491" s="444"/>
      <c r="H491" s="444"/>
      <c r="I491" s="444"/>
      <c r="J491" s="12">
        <v>5.4370000000000003</v>
      </c>
      <c r="K491" s="12">
        <v>25</v>
      </c>
      <c r="L491" s="12">
        <v>2</v>
      </c>
      <c r="M491" s="286" t="s">
        <v>268</v>
      </c>
      <c r="N491" s="12">
        <v>1</v>
      </c>
      <c r="O491" s="292" t="s">
        <v>1735</v>
      </c>
      <c r="P491" s="13" t="s">
        <v>1736</v>
      </c>
      <c r="Q491" s="13" t="s">
        <v>1744</v>
      </c>
      <c r="R491" s="292" t="s">
        <v>252</v>
      </c>
      <c r="S491" s="443"/>
      <c r="T491" s="443"/>
      <c r="U491" s="443"/>
      <c r="V491" s="440"/>
    </row>
    <row r="492" spans="1:22" x14ac:dyDescent="0.25">
      <c r="A492" s="443"/>
      <c r="B492" s="440"/>
      <c r="C492" s="444"/>
      <c r="D492" s="286" t="s">
        <v>2717</v>
      </c>
      <c r="E492" s="444"/>
      <c r="F492" s="444"/>
      <c r="G492" s="444"/>
      <c r="H492" s="444"/>
      <c r="I492" s="444"/>
      <c r="J492" s="12">
        <v>32.454000000000001</v>
      </c>
      <c r="K492" s="12">
        <v>25</v>
      </c>
      <c r="L492" s="12">
        <v>2</v>
      </c>
      <c r="M492" s="286" t="s">
        <v>268</v>
      </c>
      <c r="N492" s="12">
        <v>1</v>
      </c>
      <c r="O492" s="292" t="s">
        <v>1735</v>
      </c>
      <c r="P492" s="13" t="s">
        <v>1736</v>
      </c>
      <c r="Q492" s="13" t="s">
        <v>1744</v>
      </c>
      <c r="R492" s="292" t="s">
        <v>252</v>
      </c>
      <c r="S492" s="443"/>
      <c r="T492" s="443"/>
      <c r="U492" s="443"/>
      <c r="V492" s="440"/>
    </row>
    <row r="493" spans="1:22" x14ac:dyDescent="0.25">
      <c r="A493" s="443"/>
      <c r="B493" s="440"/>
      <c r="C493" s="444"/>
      <c r="D493" s="286" t="s">
        <v>2718</v>
      </c>
      <c r="E493" s="444"/>
      <c r="F493" s="444"/>
      <c r="G493" s="444"/>
      <c r="H493" s="444"/>
      <c r="I493" s="444"/>
      <c r="J493" s="12">
        <v>57.78</v>
      </c>
      <c r="K493" s="12">
        <v>108</v>
      </c>
      <c r="L493" s="12">
        <v>4</v>
      </c>
      <c r="M493" s="286" t="s">
        <v>268</v>
      </c>
      <c r="N493" s="12">
        <v>2</v>
      </c>
      <c r="O493" s="292" t="s">
        <v>1735</v>
      </c>
      <c r="P493" s="13" t="s">
        <v>1736</v>
      </c>
      <c r="Q493" s="13" t="s">
        <v>1744</v>
      </c>
      <c r="R493" s="292" t="s">
        <v>252</v>
      </c>
      <c r="S493" s="443"/>
      <c r="T493" s="443"/>
      <c r="U493" s="443"/>
      <c r="V493" s="440"/>
    </row>
    <row r="494" spans="1:22" x14ac:dyDescent="0.25">
      <c r="A494" s="443"/>
      <c r="B494" s="440"/>
      <c r="C494" s="444"/>
      <c r="D494" s="286" t="s">
        <v>2719</v>
      </c>
      <c r="E494" s="444"/>
      <c r="F494" s="444"/>
      <c r="G494" s="444"/>
      <c r="H494" s="444"/>
      <c r="I494" s="444"/>
      <c r="J494" s="12">
        <v>11.596</v>
      </c>
      <c r="K494" s="12">
        <v>57</v>
      </c>
      <c r="L494" s="12">
        <v>3</v>
      </c>
      <c r="M494" s="286" t="s">
        <v>268</v>
      </c>
      <c r="N494" s="12">
        <v>1.5</v>
      </c>
      <c r="O494" s="292" t="s">
        <v>1735</v>
      </c>
      <c r="P494" s="13" t="s">
        <v>1736</v>
      </c>
      <c r="Q494" s="13" t="s">
        <v>1744</v>
      </c>
      <c r="R494" s="292" t="s">
        <v>252</v>
      </c>
      <c r="S494" s="443"/>
      <c r="T494" s="443"/>
      <c r="U494" s="443"/>
      <c r="V494" s="440"/>
    </row>
    <row r="495" spans="1:22" x14ac:dyDescent="0.25">
      <c r="A495" s="443"/>
      <c r="B495" s="440"/>
      <c r="C495" s="444"/>
      <c r="D495" s="286" t="s">
        <v>2720</v>
      </c>
      <c r="E495" s="444"/>
      <c r="F495" s="444"/>
      <c r="G495" s="444"/>
      <c r="H495" s="444"/>
      <c r="I495" s="444"/>
      <c r="J495" s="12">
        <v>52.271000000000001</v>
      </c>
      <c r="K495" s="12">
        <v>57</v>
      </c>
      <c r="L495" s="12">
        <v>3</v>
      </c>
      <c r="M495" s="286" t="s">
        <v>268</v>
      </c>
      <c r="N495" s="12">
        <v>1.5</v>
      </c>
      <c r="O495" s="292" t="s">
        <v>1735</v>
      </c>
      <c r="P495" s="13" t="s">
        <v>1736</v>
      </c>
      <c r="Q495" s="13" t="s">
        <v>1744</v>
      </c>
      <c r="R495" s="292" t="s">
        <v>252</v>
      </c>
      <c r="S495" s="443"/>
      <c r="T495" s="443"/>
      <c r="U495" s="443"/>
      <c r="V495" s="440"/>
    </row>
    <row r="496" spans="1:22" x14ac:dyDescent="0.25">
      <c r="A496" s="443"/>
      <c r="B496" s="440"/>
      <c r="C496" s="444"/>
      <c r="D496" s="286" t="s">
        <v>2721</v>
      </c>
      <c r="E496" s="444"/>
      <c r="F496" s="444"/>
      <c r="G496" s="444"/>
      <c r="H496" s="444"/>
      <c r="I496" s="444"/>
      <c r="J496" s="12">
        <v>1.982</v>
      </c>
      <c r="K496" s="12">
        <v>25</v>
      </c>
      <c r="L496" s="12">
        <v>2</v>
      </c>
      <c r="M496" s="286" t="s">
        <v>268</v>
      </c>
      <c r="N496" s="12">
        <v>1</v>
      </c>
      <c r="O496" s="292" t="s">
        <v>1735</v>
      </c>
      <c r="P496" s="13" t="s">
        <v>1736</v>
      </c>
      <c r="Q496" s="13" t="s">
        <v>1744</v>
      </c>
      <c r="R496" s="292" t="s">
        <v>252</v>
      </c>
      <c r="S496" s="443"/>
      <c r="T496" s="443"/>
      <c r="U496" s="443"/>
      <c r="V496" s="440"/>
    </row>
    <row r="497" spans="1:22" x14ac:dyDescent="0.25">
      <c r="A497" s="443"/>
      <c r="B497" s="440"/>
      <c r="C497" s="444"/>
      <c r="D497" s="286" t="s">
        <v>2722</v>
      </c>
      <c r="E497" s="444"/>
      <c r="F497" s="444"/>
      <c r="G497" s="444"/>
      <c r="H497" s="444"/>
      <c r="I497" s="444"/>
      <c r="J497" s="12">
        <v>4.6920000000000002</v>
      </c>
      <c r="K497" s="12">
        <v>25</v>
      </c>
      <c r="L497" s="12">
        <v>2</v>
      </c>
      <c r="M497" s="286" t="s">
        <v>268</v>
      </c>
      <c r="N497" s="12">
        <v>1</v>
      </c>
      <c r="O497" s="292" t="s">
        <v>1735</v>
      </c>
      <c r="P497" s="13" t="s">
        <v>1736</v>
      </c>
      <c r="Q497" s="13" t="s">
        <v>1744</v>
      </c>
      <c r="R497" s="292" t="s">
        <v>252</v>
      </c>
      <c r="S497" s="443"/>
      <c r="T497" s="443"/>
      <c r="U497" s="443"/>
      <c r="V497" s="440"/>
    </row>
    <row r="498" spans="1:22" x14ac:dyDescent="0.25">
      <c r="A498" s="443"/>
      <c r="B498" s="440"/>
      <c r="C498" s="444"/>
      <c r="D498" s="286" t="s">
        <v>2723</v>
      </c>
      <c r="E498" s="444"/>
      <c r="F498" s="444"/>
      <c r="G498" s="444"/>
      <c r="H498" s="444"/>
      <c r="I498" s="444"/>
      <c r="J498" s="12">
        <v>5.0309999999999997</v>
      </c>
      <c r="K498" s="12">
        <v>25</v>
      </c>
      <c r="L498" s="12">
        <v>2</v>
      </c>
      <c r="M498" s="286" t="s">
        <v>268</v>
      </c>
      <c r="N498" s="12">
        <v>1</v>
      </c>
      <c r="O498" s="292" t="s">
        <v>1735</v>
      </c>
      <c r="P498" s="13" t="s">
        <v>1736</v>
      </c>
      <c r="Q498" s="13" t="s">
        <v>1744</v>
      </c>
      <c r="R498" s="292" t="s">
        <v>252</v>
      </c>
      <c r="S498" s="443"/>
      <c r="T498" s="443"/>
      <c r="U498" s="443"/>
      <c r="V498" s="440"/>
    </row>
    <row r="499" spans="1:22" x14ac:dyDescent="0.25">
      <c r="A499" s="443"/>
      <c r="B499" s="440"/>
      <c r="C499" s="444"/>
      <c r="D499" s="286" t="s">
        <v>2724</v>
      </c>
      <c r="E499" s="444"/>
      <c r="F499" s="444"/>
      <c r="G499" s="444"/>
      <c r="H499" s="444"/>
      <c r="I499" s="444"/>
      <c r="J499" s="12">
        <v>3.8519999999999999</v>
      </c>
      <c r="K499" s="12">
        <v>25</v>
      </c>
      <c r="L499" s="12">
        <v>2</v>
      </c>
      <c r="M499" s="286" t="s">
        <v>268</v>
      </c>
      <c r="N499" s="12">
        <v>1</v>
      </c>
      <c r="O499" s="292" t="s">
        <v>1735</v>
      </c>
      <c r="P499" s="13" t="s">
        <v>1736</v>
      </c>
      <c r="Q499" s="13" t="s">
        <v>1744</v>
      </c>
      <c r="R499" s="292" t="s">
        <v>252</v>
      </c>
      <c r="S499" s="443"/>
      <c r="T499" s="443"/>
      <c r="U499" s="443"/>
      <c r="V499" s="440"/>
    </row>
    <row r="500" spans="1:22" x14ac:dyDescent="0.25">
      <c r="A500" s="443"/>
      <c r="B500" s="440"/>
      <c r="C500" s="444"/>
      <c r="D500" s="286" t="s">
        <v>2725</v>
      </c>
      <c r="E500" s="444"/>
      <c r="F500" s="444"/>
      <c r="G500" s="444"/>
      <c r="H500" s="444"/>
      <c r="I500" s="444"/>
      <c r="J500" s="12">
        <v>4.8929999999999998</v>
      </c>
      <c r="K500" s="12">
        <v>57</v>
      </c>
      <c r="L500" s="12">
        <v>3</v>
      </c>
      <c r="M500" s="286" t="s">
        <v>268</v>
      </c>
      <c r="N500" s="12">
        <v>1.5</v>
      </c>
      <c r="O500" s="292" t="s">
        <v>1735</v>
      </c>
      <c r="P500" s="13" t="s">
        <v>1736</v>
      </c>
      <c r="Q500" s="13" t="s">
        <v>1744</v>
      </c>
      <c r="R500" s="292" t="s">
        <v>252</v>
      </c>
      <c r="S500" s="443"/>
      <c r="T500" s="443"/>
      <c r="U500" s="443"/>
      <c r="V500" s="440"/>
    </row>
    <row r="501" spans="1:22" x14ac:dyDescent="0.25">
      <c r="A501" s="443"/>
      <c r="B501" s="440"/>
      <c r="C501" s="444"/>
      <c r="D501" s="286" t="s">
        <v>2726</v>
      </c>
      <c r="E501" s="444"/>
      <c r="F501" s="444"/>
      <c r="G501" s="444"/>
      <c r="H501" s="444"/>
      <c r="I501" s="444"/>
      <c r="J501" s="12">
        <v>0.57399999999999995</v>
      </c>
      <c r="K501" s="12">
        <v>25</v>
      </c>
      <c r="L501" s="12">
        <v>2</v>
      </c>
      <c r="M501" s="286" t="s">
        <v>268</v>
      </c>
      <c r="N501" s="12">
        <v>1</v>
      </c>
      <c r="O501" s="292" t="s">
        <v>1735</v>
      </c>
      <c r="P501" s="13" t="s">
        <v>1736</v>
      </c>
      <c r="Q501" s="13" t="s">
        <v>1744</v>
      </c>
      <c r="R501" s="292" t="s">
        <v>252</v>
      </c>
      <c r="S501" s="443"/>
      <c r="T501" s="443"/>
      <c r="U501" s="443"/>
      <c r="V501" s="440"/>
    </row>
    <row r="502" spans="1:22" x14ac:dyDescent="0.25">
      <c r="A502" s="443"/>
      <c r="B502" s="440"/>
      <c r="C502" s="444"/>
      <c r="D502" s="286" t="s">
        <v>2727</v>
      </c>
      <c r="E502" s="444"/>
      <c r="F502" s="444"/>
      <c r="G502" s="444"/>
      <c r="H502" s="444"/>
      <c r="I502" s="444"/>
      <c r="J502" s="12">
        <v>9.34</v>
      </c>
      <c r="K502" s="12">
        <v>57</v>
      </c>
      <c r="L502" s="12">
        <v>3</v>
      </c>
      <c r="M502" s="286" t="s">
        <v>268</v>
      </c>
      <c r="N502" s="12">
        <v>1.5</v>
      </c>
      <c r="O502" s="292" t="s">
        <v>1735</v>
      </c>
      <c r="P502" s="13" t="s">
        <v>1736</v>
      </c>
      <c r="Q502" s="13" t="s">
        <v>1744</v>
      </c>
      <c r="R502" s="292" t="s">
        <v>252</v>
      </c>
      <c r="S502" s="443"/>
      <c r="T502" s="443"/>
      <c r="U502" s="443"/>
      <c r="V502" s="440"/>
    </row>
    <row r="503" spans="1:22" x14ac:dyDescent="0.25">
      <c r="A503" s="443"/>
      <c r="B503" s="440"/>
      <c r="C503" s="444"/>
      <c r="D503" s="286" t="s">
        <v>2728</v>
      </c>
      <c r="E503" s="444"/>
      <c r="F503" s="444"/>
      <c r="G503" s="444"/>
      <c r="H503" s="444"/>
      <c r="I503" s="444"/>
      <c r="J503" s="12">
        <v>11.28</v>
      </c>
      <c r="K503" s="12">
        <v>32</v>
      </c>
      <c r="L503" s="12">
        <v>2</v>
      </c>
      <c r="M503" s="286" t="s">
        <v>268</v>
      </c>
      <c r="N503" s="12">
        <v>1.5</v>
      </c>
      <c r="O503" s="292" t="s">
        <v>1735</v>
      </c>
      <c r="P503" s="13" t="s">
        <v>1736</v>
      </c>
      <c r="Q503" s="13" t="s">
        <v>1744</v>
      </c>
      <c r="R503" s="292" t="s">
        <v>252</v>
      </c>
      <c r="S503" s="443"/>
      <c r="T503" s="443"/>
      <c r="U503" s="443"/>
      <c r="V503" s="440"/>
    </row>
    <row r="504" spans="1:22" x14ac:dyDescent="0.25">
      <c r="A504" s="443"/>
      <c r="B504" s="440"/>
      <c r="C504" s="444"/>
      <c r="D504" s="286" t="s">
        <v>2729</v>
      </c>
      <c r="E504" s="444"/>
      <c r="F504" s="444"/>
      <c r="G504" s="444"/>
      <c r="H504" s="444"/>
      <c r="I504" s="444"/>
      <c r="J504" s="12">
        <v>6.7880000000000003</v>
      </c>
      <c r="K504" s="12">
        <v>25</v>
      </c>
      <c r="L504" s="12">
        <v>2</v>
      </c>
      <c r="M504" s="286" t="s">
        <v>268</v>
      </c>
      <c r="N504" s="12">
        <v>1</v>
      </c>
      <c r="O504" s="292" t="s">
        <v>1735</v>
      </c>
      <c r="P504" s="13" t="s">
        <v>1736</v>
      </c>
      <c r="Q504" s="13" t="s">
        <v>1744</v>
      </c>
      <c r="R504" s="292" t="s">
        <v>252</v>
      </c>
      <c r="S504" s="443"/>
      <c r="T504" s="443"/>
      <c r="U504" s="443"/>
      <c r="V504" s="440"/>
    </row>
    <row r="505" spans="1:22" x14ac:dyDescent="0.25">
      <c r="A505" s="443"/>
      <c r="B505" s="440"/>
      <c r="C505" s="444"/>
      <c r="D505" s="286" t="s">
        <v>2730</v>
      </c>
      <c r="E505" s="444"/>
      <c r="F505" s="444"/>
      <c r="G505" s="444"/>
      <c r="H505" s="444"/>
      <c r="I505" s="444"/>
      <c r="J505" s="12">
        <v>0.755</v>
      </c>
      <c r="K505" s="12">
        <v>25</v>
      </c>
      <c r="L505" s="12">
        <v>2</v>
      </c>
      <c r="M505" s="286" t="s">
        <v>268</v>
      </c>
      <c r="N505" s="12">
        <v>1</v>
      </c>
      <c r="O505" s="292" t="s">
        <v>1735</v>
      </c>
      <c r="P505" s="13" t="s">
        <v>1736</v>
      </c>
      <c r="Q505" s="13" t="s">
        <v>1744</v>
      </c>
      <c r="R505" s="292" t="s">
        <v>252</v>
      </c>
      <c r="S505" s="443"/>
      <c r="T505" s="443"/>
      <c r="U505" s="443"/>
      <c r="V505" s="440"/>
    </row>
    <row r="506" spans="1:22" x14ac:dyDescent="0.25">
      <c r="A506" s="443"/>
      <c r="B506" s="440"/>
      <c r="C506" s="444"/>
      <c r="D506" s="286" t="s">
        <v>2731</v>
      </c>
      <c r="E506" s="444"/>
      <c r="F506" s="444"/>
      <c r="G506" s="444"/>
      <c r="H506" s="444"/>
      <c r="I506" s="444"/>
      <c r="J506" s="12">
        <v>6.62</v>
      </c>
      <c r="K506" s="12">
        <v>25</v>
      </c>
      <c r="L506" s="12">
        <v>2</v>
      </c>
      <c r="M506" s="286" t="s">
        <v>268</v>
      </c>
      <c r="N506" s="12">
        <v>1</v>
      </c>
      <c r="O506" s="292" t="s">
        <v>1735</v>
      </c>
      <c r="P506" s="13" t="s">
        <v>1736</v>
      </c>
      <c r="Q506" s="13" t="s">
        <v>1744</v>
      </c>
      <c r="R506" s="292" t="s">
        <v>252</v>
      </c>
      <c r="S506" s="443"/>
      <c r="T506" s="443"/>
      <c r="U506" s="443"/>
      <c r="V506" s="440"/>
    </row>
    <row r="507" spans="1:22" x14ac:dyDescent="0.25">
      <c r="A507" s="443"/>
      <c r="B507" s="440"/>
      <c r="C507" s="444"/>
      <c r="D507" s="286" t="s">
        <v>2732</v>
      </c>
      <c r="E507" s="444"/>
      <c r="F507" s="444"/>
      <c r="G507" s="444"/>
      <c r="H507" s="444"/>
      <c r="I507" s="444"/>
      <c r="J507" s="12">
        <v>1.71</v>
      </c>
      <c r="K507" s="12">
        <v>25</v>
      </c>
      <c r="L507" s="12">
        <v>2</v>
      </c>
      <c r="M507" s="286" t="s">
        <v>268</v>
      </c>
      <c r="N507" s="12">
        <v>1</v>
      </c>
      <c r="O507" s="292" t="s">
        <v>1735</v>
      </c>
      <c r="P507" s="13" t="s">
        <v>1736</v>
      </c>
      <c r="Q507" s="13" t="s">
        <v>1744</v>
      </c>
      <c r="R507" s="292" t="s">
        <v>252</v>
      </c>
      <c r="S507" s="443"/>
      <c r="T507" s="443"/>
      <c r="U507" s="443"/>
      <c r="V507" s="440"/>
    </row>
    <row r="508" spans="1:22" x14ac:dyDescent="0.25">
      <c r="A508" s="443"/>
      <c r="B508" s="440"/>
      <c r="C508" s="444"/>
      <c r="D508" s="286" t="s">
        <v>2733</v>
      </c>
      <c r="E508" s="444"/>
      <c r="F508" s="444"/>
      <c r="G508" s="444"/>
      <c r="H508" s="444"/>
      <c r="I508" s="444"/>
      <c r="J508" s="12">
        <v>8.0259999999999998</v>
      </c>
      <c r="K508" s="12">
        <v>25</v>
      </c>
      <c r="L508" s="12">
        <v>2</v>
      </c>
      <c r="M508" s="286" t="s">
        <v>268</v>
      </c>
      <c r="N508" s="12">
        <v>1</v>
      </c>
      <c r="O508" s="292" t="s">
        <v>1735</v>
      </c>
      <c r="P508" s="13" t="s">
        <v>1736</v>
      </c>
      <c r="Q508" s="13" t="s">
        <v>1744</v>
      </c>
      <c r="R508" s="292" t="s">
        <v>252</v>
      </c>
      <c r="S508" s="443"/>
      <c r="T508" s="443"/>
      <c r="U508" s="443"/>
      <c r="V508" s="440"/>
    </row>
    <row r="509" spans="1:22" x14ac:dyDescent="0.25">
      <c r="A509" s="443"/>
      <c r="B509" s="440"/>
      <c r="C509" s="444"/>
      <c r="D509" s="286" t="s">
        <v>2734</v>
      </c>
      <c r="E509" s="444"/>
      <c r="F509" s="444"/>
      <c r="G509" s="444"/>
      <c r="H509" s="444"/>
      <c r="I509" s="444"/>
      <c r="J509" s="12">
        <v>2.02</v>
      </c>
      <c r="K509" s="12">
        <v>57</v>
      </c>
      <c r="L509" s="12">
        <v>3</v>
      </c>
      <c r="M509" s="286" t="s">
        <v>268</v>
      </c>
      <c r="N509" s="12">
        <v>1.5</v>
      </c>
      <c r="O509" s="292" t="s">
        <v>1735</v>
      </c>
      <c r="P509" s="13" t="s">
        <v>1736</v>
      </c>
      <c r="Q509" s="13" t="s">
        <v>1744</v>
      </c>
      <c r="R509" s="292" t="s">
        <v>252</v>
      </c>
      <c r="S509" s="443"/>
      <c r="T509" s="443"/>
      <c r="U509" s="443"/>
      <c r="V509" s="440"/>
    </row>
    <row r="510" spans="1:22" x14ac:dyDescent="0.25">
      <c r="A510" s="443"/>
      <c r="B510" s="440"/>
      <c r="C510" s="444"/>
      <c r="D510" s="286" t="s">
        <v>2735</v>
      </c>
      <c r="E510" s="444"/>
      <c r="F510" s="444"/>
      <c r="G510" s="444"/>
      <c r="H510" s="444"/>
      <c r="I510" s="444"/>
      <c r="J510" s="12">
        <v>9.8330000000000002</v>
      </c>
      <c r="K510" s="12">
        <v>25</v>
      </c>
      <c r="L510" s="12">
        <v>2</v>
      </c>
      <c r="M510" s="286" t="s">
        <v>268</v>
      </c>
      <c r="N510" s="12">
        <v>1</v>
      </c>
      <c r="O510" s="292" t="s">
        <v>1735</v>
      </c>
      <c r="P510" s="13" t="s">
        <v>1736</v>
      </c>
      <c r="Q510" s="13" t="s">
        <v>1744</v>
      </c>
      <c r="R510" s="292" t="s">
        <v>252</v>
      </c>
      <c r="S510" s="443"/>
      <c r="T510" s="443"/>
      <c r="U510" s="443"/>
      <c r="V510" s="440"/>
    </row>
    <row r="511" spans="1:22" x14ac:dyDescent="0.25">
      <c r="A511" s="443"/>
      <c r="B511" s="440"/>
      <c r="C511" s="444"/>
      <c r="D511" s="286" t="s">
        <v>2736</v>
      </c>
      <c r="E511" s="444"/>
      <c r="F511" s="444"/>
      <c r="G511" s="444"/>
      <c r="H511" s="444"/>
      <c r="I511" s="444"/>
      <c r="J511" s="12">
        <v>5.0199999999999996</v>
      </c>
      <c r="K511" s="12">
        <v>25</v>
      </c>
      <c r="L511" s="12">
        <v>3.5</v>
      </c>
      <c r="M511" s="286" t="s">
        <v>268</v>
      </c>
      <c r="N511" s="12">
        <v>1</v>
      </c>
      <c r="O511" s="292" t="s">
        <v>1735</v>
      </c>
      <c r="P511" s="13" t="s">
        <v>1736</v>
      </c>
      <c r="Q511" s="13" t="s">
        <v>1744</v>
      </c>
      <c r="R511" s="292" t="s">
        <v>252</v>
      </c>
      <c r="S511" s="443"/>
      <c r="T511" s="443"/>
      <c r="U511" s="443"/>
      <c r="V511" s="440"/>
    </row>
    <row r="512" spans="1:22" x14ac:dyDescent="0.25">
      <c r="A512" s="443"/>
      <c r="B512" s="440"/>
      <c r="C512" s="444"/>
      <c r="D512" s="286" t="s">
        <v>2658</v>
      </c>
      <c r="E512" s="444"/>
      <c r="F512" s="444"/>
      <c r="G512" s="444"/>
      <c r="H512" s="444"/>
      <c r="I512" s="444"/>
      <c r="J512" s="12">
        <v>2.64</v>
      </c>
      <c r="K512" s="12">
        <v>25</v>
      </c>
      <c r="L512" s="12">
        <v>2</v>
      </c>
      <c r="M512" s="286" t="s">
        <v>268</v>
      </c>
      <c r="N512" s="12">
        <v>1</v>
      </c>
      <c r="O512" s="292" t="s">
        <v>1735</v>
      </c>
      <c r="P512" s="13" t="s">
        <v>1736</v>
      </c>
      <c r="Q512" s="13" t="s">
        <v>1744</v>
      </c>
      <c r="R512" s="292" t="s">
        <v>252</v>
      </c>
      <c r="S512" s="443"/>
      <c r="T512" s="443"/>
      <c r="U512" s="443"/>
      <c r="V512" s="440"/>
    </row>
    <row r="513" spans="1:22" x14ac:dyDescent="0.25">
      <c r="A513" s="443"/>
      <c r="B513" s="440"/>
      <c r="C513" s="444"/>
      <c r="D513" s="286" t="s">
        <v>2737</v>
      </c>
      <c r="E513" s="444"/>
      <c r="F513" s="444"/>
      <c r="G513" s="444"/>
      <c r="H513" s="444"/>
      <c r="I513" s="444"/>
      <c r="J513" s="12">
        <v>5.5880000000000001</v>
      </c>
      <c r="K513" s="12">
        <v>25</v>
      </c>
      <c r="L513" s="12">
        <v>2</v>
      </c>
      <c r="M513" s="286" t="s">
        <v>268</v>
      </c>
      <c r="N513" s="12">
        <v>1</v>
      </c>
      <c r="O513" s="292" t="s">
        <v>1735</v>
      </c>
      <c r="P513" s="13" t="s">
        <v>1736</v>
      </c>
      <c r="Q513" s="13" t="s">
        <v>1744</v>
      </c>
      <c r="R513" s="292" t="s">
        <v>252</v>
      </c>
      <c r="S513" s="443"/>
      <c r="T513" s="443"/>
      <c r="U513" s="443"/>
      <c r="V513" s="440"/>
    </row>
    <row r="514" spans="1:22" x14ac:dyDescent="0.25">
      <c r="A514" s="443"/>
      <c r="B514" s="440"/>
      <c r="C514" s="444"/>
      <c r="D514" s="286" t="s">
        <v>2738</v>
      </c>
      <c r="E514" s="444"/>
      <c r="F514" s="444"/>
      <c r="G514" s="444"/>
      <c r="H514" s="444"/>
      <c r="I514" s="444"/>
      <c r="J514" s="12">
        <v>10.86</v>
      </c>
      <c r="K514" s="12">
        <v>25</v>
      </c>
      <c r="L514" s="12">
        <v>3.5</v>
      </c>
      <c r="M514" s="286" t="s">
        <v>268</v>
      </c>
      <c r="N514" s="12">
        <v>1</v>
      </c>
      <c r="O514" s="292" t="s">
        <v>1735</v>
      </c>
      <c r="P514" s="13" t="s">
        <v>1736</v>
      </c>
      <c r="Q514" s="13" t="s">
        <v>1744</v>
      </c>
      <c r="R514" s="292" t="s">
        <v>252</v>
      </c>
      <c r="S514" s="443"/>
      <c r="T514" s="443"/>
      <c r="U514" s="443"/>
      <c r="V514" s="440"/>
    </row>
    <row r="515" spans="1:22" x14ac:dyDescent="0.25">
      <c r="A515" s="443"/>
      <c r="B515" s="440"/>
      <c r="C515" s="444"/>
      <c r="D515" s="286" t="s">
        <v>2739</v>
      </c>
      <c r="E515" s="444"/>
      <c r="F515" s="444"/>
      <c r="G515" s="444"/>
      <c r="H515" s="444"/>
      <c r="I515" s="444"/>
      <c r="J515" s="12">
        <v>8.4610000000000003</v>
      </c>
      <c r="K515" s="12">
        <v>25</v>
      </c>
      <c r="L515" s="12">
        <v>2</v>
      </c>
      <c r="M515" s="286" t="s">
        <v>268</v>
      </c>
      <c r="N515" s="12">
        <v>1</v>
      </c>
      <c r="O515" s="292" t="s">
        <v>1735</v>
      </c>
      <c r="P515" s="13" t="s">
        <v>1736</v>
      </c>
      <c r="Q515" s="13" t="s">
        <v>1744</v>
      </c>
      <c r="R515" s="292" t="s">
        <v>252</v>
      </c>
      <c r="S515" s="443"/>
      <c r="T515" s="443"/>
      <c r="U515" s="443"/>
      <c r="V515" s="440"/>
    </row>
    <row r="516" spans="1:22" x14ac:dyDescent="0.25">
      <c r="A516" s="443"/>
      <c r="B516" s="440"/>
      <c r="C516" s="444"/>
      <c r="D516" s="286" t="s">
        <v>2740</v>
      </c>
      <c r="E516" s="444"/>
      <c r="F516" s="444"/>
      <c r="G516" s="444"/>
      <c r="H516" s="444"/>
      <c r="I516" s="444"/>
      <c r="J516" s="12">
        <v>0.66400000000000003</v>
      </c>
      <c r="K516" s="12">
        <v>25</v>
      </c>
      <c r="L516" s="12">
        <v>3.5</v>
      </c>
      <c r="M516" s="286" t="s">
        <v>268</v>
      </c>
      <c r="N516" s="12">
        <v>1</v>
      </c>
      <c r="O516" s="292" t="s">
        <v>1735</v>
      </c>
      <c r="P516" s="13" t="s">
        <v>1736</v>
      </c>
      <c r="Q516" s="13" t="s">
        <v>1744</v>
      </c>
      <c r="R516" s="292" t="s">
        <v>252</v>
      </c>
      <c r="S516" s="443"/>
      <c r="T516" s="443"/>
      <c r="U516" s="443"/>
      <c r="V516" s="440"/>
    </row>
    <row r="517" spans="1:22" x14ac:dyDescent="0.25">
      <c r="A517" s="443"/>
      <c r="B517" s="440"/>
      <c r="C517" s="444"/>
      <c r="D517" s="286" t="s">
        <v>2741</v>
      </c>
      <c r="E517" s="444"/>
      <c r="F517" s="444"/>
      <c r="G517" s="444"/>
      <c r="H517" s="444"/>
      <c r="I517" s="444"/>
      <c r="J517" s="12">
        <v>11.667999999999999</v>
      </c>
      <c r="K517" s="12">
        <v>57</v>
      </c>
      <c r="L517" s="12">
        <v>3</v>
      </c>
      <c r="M517" s="286" t="s">
        <v>268</v>
      </c>
      <c r="N517" s="12">
        <v>1.5</v>
      </c>
      <c r="O517" s="292" t="s">
        <v>1735</v>
      </c>
      <c r="P517" s="13" t="s">
        <v>1736</v>
      </c>
      <c r="Q517" s="13" t="s">
        <v>1744</v>
      </c>
      <c r="R517" s="292" t="s">
        <v>252</v>
      </c>
      <c r="S517" s="443"/>
      <c r="T517" s="443"/>
      <c r="U517" s="443"/>
      <c r="V517" s="440"/>
    </row>
    <row r="518" spans="1:22" x14ac:dyDescent="0.25">
      <c r="A518" s="443"/>
      <c r="B518" s="440"/>
      <c r="C518" s="444"/>
      <c r="D518" s="286" t="s">
        <v>2742</v>
      </c>
      <c r="E518" s="444"/>
      <c r="F518" s="444"/>
      <c r="G518" s="444"/>
      <c r="H518" s="444"/>
      <c r="I518" s="444"/>
      <c r="J518" s="12">
        <v>0.71699999999999997</v>
      </c>
      <c r="K518" s="12">
        <v>25</v>
      </c>
      <c r="L518" s="12">
        <v>2</v>
      </c>
      <c r="M518" s="286" t="s">
        <v>268</v>
      </c>
      <c r="N518" s="12">
        <v>1</v>
      </c>
      <c r="O518" s="292" t="s">
        <v>1735</v>
      </c>
      <c r="P518" s="13" t="s">
        <v>1736</v>
      </c>
      <c r="Q518" s="13" t="s">
        <v>1744</v>
      </c>
      <c r="R518" s="292" t="s">
        <v>252</v>
      </c>
      <c r="S518" s="443"/>
      <c r="T518" s="443"/>
      <c r="U518" s="443"/>
      <c r="V518" s="440"/>
    </row>
    <row r="519" spans="1:22" x14ac:dyDescent="0.25">
      <c r="A519" s="443"/>
      <c r="B519" s="440"/>
      <c r="C519" s="444"/>
      <c r="D519" s="286" t="s">
        <v>2743</v>
      </c>
      <c r="E519" s="444"/>
      <c r="F519" s="444"/>
      <c r="G519" s="444"/>
      <c r="H519" s="444"/>
      <c r="I519" s="444"/>
      <c r="J519" s="12">
        <v>4.12</v>
      </c>
      <c r="K519" s="12">
        <v>32</v>
      </c>
      <c r="L519" s="12">
        <v>2</v>
      </c>
      <c r="M519" s="286" t="s">
        <v>268</v>
      </c>
      <c r="N519" s="12">
        <v>1.5</v>
      </c>
      <c r="O519" s="292" t="s">
        <v>1735</v>
      </c>
      <c r="P519" s="13" t="s">
        <v>1736</v>
      </c>
      <c r="Q519" s="13" t="s">
        <v>1744</v>
      </c>
      <c r="R519" s="292" t="s">
        <v>252</v>
      </c>
      <c r="S519" s="443"/>
      <c r="T519" s="443"/>
      <c r="U519" s="443"/>
      <c r="V519" s="440"/>
    </row>
    <row r="520" spans="1:22" x14ac:dyDescent="0.25">
      <c r="A520" s="443" t="s">
        <v>6982</v>
      </c>
      <c r="B520" s="440" t="s">
        <v>2745</v>
      </c>
      <c r="C520" s="444" t="s">
        <v>2746</v>
      </c>
      <c r="D520" s="286" t="s">
        <v>2747</v>
      </c>
      <c r="E520" s="444" t="s">
        <v>2744</v>
      </c>
      <c r="F520" s="444" t="s">
        <v>2634</v>
      </c>
      <c r="G520" s="444" t="s">
        <v>347</v>
      </c>
      <c r="H520" s="444" t="s">
        <v>2748</v>
      </c>
      <c r="I520" s="444" t="s">
        <v>2520</v>
      </c>
      <c r="J520" s="12">
        <v>1.054</v>
      </c>
      <c r="K520" s="12">
        <v>1220</v>
      </c>
      <c r="L520" s="12">
        <v>12</v>
      </c>
      <c r="M520" s="286" t="s">
        <v>268</v>
      </c>
      <c r="N520" s="12">
        <v>4</v>
      </c>
      <c r="O520" s="292" t="s">
        <v>1735</v>
      </c>
      <c r="P520" s="13" t="s">
        <v>1736</v>
      </c>
      <c r="Q520" s="13" t="s">
        <v>1744</v>
      </c>
      <c r="R520" s="292" t="s">
        <v>252</v>
      </c>
      <c r="S520" s="443">
        <v>3</v>
      </c>
      <c r="T520" s="443"/>
      <c r="U520" s="443">
        <f>SUM(S520:T682)</f>
        <v>3</v>
      </c>
      <c r="V520" s="440" t="s">
        <v>7003</v>
      </c>
    </row>
    <row r="521" spans="1:22" x14ac:dyDescent="0.25">
      <c r="A521" s="443"/>
      <c r="B521" s="440"/>
      <c r="C521" s="444"/>
      <c r="D521" s="286" t="s">
        <v>2749</v>
      </c>
      <c r="E521" s="444"/>
      <c r="F521" s="444"/>
      <c r="G521" s="444"/>
      <c r="H521" s="444"/>
      <c r="I521" s="444"/>
      <c r="J521" s="12">
        <v>7.5350000000000001</v>
      </c>
      <c r="K521" s="12">
        <v>1220</v>
      </c>
      <c r="L521" s="12">
        <v>12</v>
      </c>
      <c r="M521" s="286" t="s">
        <v>268</v>
      </c>
      <c r="N521" s="12">
        <v>4</v>
      </c>
      <c r="O521" s="292" t="s">
        <v>1735</v>
      </c>
      <c r="P521" s="13" t="s">
        <v>1736</v>
      </c>
      <c r="Q521" s="13" t="s">
        <v>1744</v>
      </c>
      <c r="R521" s="292" t="s">
        <v>252</v>
      </c>
      <c r="S521" s="443"/>
      <c r="T521" s="443"/>
      <c r="U521" s="443"/>
      <c r="V521" s="440"/>
    </row>
    <row r="522" spans="1:22" x14ac:dyDescent="0.25">
      <c r="A522" s="443"/>
      <c r="B522" s="440"/>
      <c r="C522" s="444"/>
      <c r="D522" s="286" t="s">
        <v>2750</v>
      </c>
      <c r="E522" s="444"/>
      <c r="F522" s="444"/>
      <c r="G522" s="444"/>
      <c r="H522" s="444"/>
      <c r="I522" s="444"/>
      <c r="J522" s="12">
        <v>68.929000000000002</v>
      </c>
      <c r="K522" s="12">
        <v>1220</v>
      </c>
      <c r="L522" s="12">
        <v>12</v>
      </c>
      <c r="M522" s="286" t="s">
        <v>268</v>
      </c>
      <c r="N522" s="12">
        <v>4</v>
      </c>
      <c r="O522" s="292" t="s">
        <v>1735</v>
      </c>
      <c r="P522" s="13" t="s">
        <v>1736</v>
      </c>
      <c r="Q522" s="13" t="s">
        <v>1744</v>
      </c>
      <c r="R522" s="292" t="s">
        <v>252</v>
      </c>
      <c r="S522" s="443"/>
      <c r="T522" s="443"/>
      <c r="U522" s="443"/>
      <c r="V522" s="440"/>
    </row>
    <row r="523" spans="1:22" x14ac:dyDescent="0.25">
      <c r="A523" s="443"/>
      <c r="B523" s="440"/>
      <c r="C523" s="444"/>
      <c r="D523" s="286" t="s">
        <v>2751</v>
      </c>
      <c r="E523" s="444"/>
      <c r="F523" s="444"/>
      <c r="G523" s="444"/>
      <c r="H523" s="444"/>
      <c r="I523" s="444"/>
      <c r="J523" s="12">
        <v>2.0579999999999998</v>
      </c>
      <c r="K523" s="12">
        <v>57</v>
      </c>
      <c r="L523" s="12">
        <v>3</v>
      </c>
      <c r="M523" s="286" t="s">
        <v>268</v>
      </c>
      <c r="N523" s="12">
        <v>1.5</v>
      </c>
      <c r="O523" s="292" t="s">
        <v>1735</v>
      </c>
      <c r="P523" s="13" t="s">
        <v>1736</v>
      </c>
      <c r="Q523" s="13" t="s">
        <v>1744</v>
      </c>
      <c r="R523" s="292" t="s">
        <v>252</v>
      </c>
      <c r="S523" s="443"/>
      <c r="T523" s="443"/>
      <c r="U523" s="443"/>
      <c r="V523" s="440"/>
    </row>
    <row r="524" spans="1:22" x14ac:dyDescent="0.25">
      <c r="A524" s="443"/>
      <c r="B524" s="440"/>
      <c r="C524" s="444"/>
      <c r="D524" s="286" t="s">
        <v>2752</v>
      </c>
      <c r="E524" s="444"/>
      <c r="F524" s="444"/>
      <c r="G524" s="444"/>
      <c r="H524" s="444"/>
      <c r="I524" s="444"/>
      <c r="J524" s="12">
        <v>28.225999999999999</v>
      </c>
      <c r="K524" s="12">
        <v>57</v>
      </c>
      <c r="L524" s="12">
        <v>3</v>
      </c>
      <c r="M524" s="286" t="s">
        <v>268</v>
      </c>
      <c r="N524" s="12">
        <v>1.5</v>
      </c>
      <c r="O524" s="292" t="s">
        <v>1735</v>
      </c>
      <c r="P524" s="13" t="s">
        <v>1736</v>
      </c>
      <c r="Q524" s="13" t="s">
        <v>1744</v>
      </c>
      <c r="R524" s="292" t="s">
        <v>252</v>
      </c>
      <c r="S524" s="443"/>
      <c r="T524" s="443"/>
      <c r="U524" s="443"/>
      <c r="V524" s="440"/>
    </row>
    <row r="525" spans="1:22" x14ac:dyDescent="0.25">
      <c r="A525" s="443"/>
      <c r="B525" s="440"/>
      <c r="C525" s="444"/>
      <c r="D525" s="286" t="s">
        <v>2753</v>
      </c>
      <c r="E525" s="444"/>
      <c r="F525" s="444"/>
      <c r="G525" s="444"/>
      <c r="H525" s="444"/>
      <c r="I525" s="444"/>
      <c r="J525" s="12">
        <v>15.958</v>
      </c>
      <c r="K525" s="12">
        <v>57</v>
      </c>
      <c r="L525" s="12">
        <v>3</v>
      </c>
      <c r="M525" s="286" t="s">
        <v>268</v>
      </c>
      <c r="N525" s="12">
        <v>1.5</v>
      </c>
      <c r="O525" s="292" t="s">
        <v>1735</v>
      </c>
      <c r="P525" s="13" t="s">
        <v>1736</v>
      </c>
      <c r="Q525" s="13" t="s">
        <v>1744</v>
      </c>
      <c r="R525" s="292" t="s">
        <v>252</v>
      </c>
      <c r="S525" s="443"/>
      <c r="T525" s="443"/>
      <c r="U525" s="443"/>
      <c r="V525" s="440"/>
    </row>
    <row r="526" spans="1:22" x14ac:dyDescent="0.25">
      <c r="A526" s="443"/>
      <c r="B526" s="440"/>
      <c r="C526" s="444"/>
      <c r="D526" s="286" t="s">
        <v>2754</v>
      </c>
      <c r="E526" s="444"/>
      <c r="F526" s="444"/>
      <c r="G526" s="444"/>
      <c r="H526" s="444"/>
      <c r="I526" s="444"/>
      <c r="J526" s="12"/>
      <c r="K526" s="12"/>
      <c r="L526" s="12"/>
      <c r="M526" s="286" t="s">
        <v>268</v>
      </c>
      <c r="N526" s="12"/>
      <c r="O526" s="292" t="s">
        <v>1735</v>
      </c>
      <c r="P526" s="13" t="s">
        <v>1736</v>
      </c>
      <c r="Q526" s="13" t="s">
        <v>1744</v>
      </c>
      <c r="R526" s="292" t="s">
        <v>252</v>
      </c>
      <c r="S526" s="443"/>
      <c r="T526" s="443"/>
      <c r="U526" s="443"/>
      <c r="V526" s="440"/>
    </row>
    <row r="527" spans="1:22" x14ac:dyDescent="0.25">
      <c r="A527" s="443"/>
      <c r="B527" s="440"/>
      <c r="C527" s="444"/>
      <c r="D527" s="286" t="s">
        <v>2755</v>
      </c>
      <c r="E527" s="444"/>
      <c r="F527" s="444"/>
      <c r="G527" s="444"/>
      <c r="H527" s="444"/>
      <c r="I527" s="444"/>
      <c r="J527" s="12"/>
      <c r="K527" s="12"/>
      <c r="L527" s="12"/>
      <c r="M527" s="286" t="s">
        <v>268</v>
      </c>
      <c r="N527" s="12"/>
      <c r="O527" s="292" t="s">
        <v>1735</v>
      </c>
      <c r="P527" s="13" t="s">
        <v>1736</v>
      </c>
      <c r="Q527" s="13" t="s">
        <v>1744</v>
      </c>
      <c r="R527" s="292" t="s">
        <v>252</v>
      </c>
      <c r="S527" s="443"/>
      <c r="T527" s="443"/>
      <c r="U527" s="443"/>
      <c r="V527" s="440"/>
    </row>
    <row r="528" spans="1:22" x14ac:dyDescent="0.25">
      <c r="A528" s="443"/>
      <c r="B528" s="440"/>
      <c r="C528" s="444"/>
      <c r="D528" s="286" t="s">
        <v>2756</v>
      </c>
      <c r="E528" s="444"/>
      <c r="F528" s="444"/>
      <c r="G528" s="444"/>
      <c r="H528" s="444"/>
      <c r="I528" s="444"/>
      <c r="J528" s="12">
        <v>7.5019999999999998</v>
      </c>
      <c r="K528" s="12">
        <v>25</v>
      </c>
      <c r="L528" s="12">
        <v>2</v>
      </c>
      <c r="M528" s="286" t="s">
        <v>268</v>
      </c>
      <c r="N528" s="12">
        <v>1</v>
      </c>
      <c r="O528" s="292" t="s">
        <v>1735</v>
      </c>
      <c r="P528" s="13" t="s">
        <v>1736</v>
      </c>
      <c r="Q528" s="13" t="s">
        <v>1744</v>
      </c>
      <c r="R528" s="292" t="s">
        <v>252</v>
      </c>
      <c r="S528" s="443"/>
      <c r="T528" s="443"/>
      <c r="U528" s="443"/>
      <c r="V528" s="440"/>
    </row>
    <row r="529" spans="1:22" x14ac:dyDescent="0.25">
      <c r="A529" s="443"/>
      <c r="B529" s="440"/>
      <c r="C529" s="444"/>
      <c r="D529" s="286" t="s">
        <v>2757</v>
      </c>
      <c r="E529" s="444"/>
      <c r="F529" s="444"/>
      <c r="G529" s="444"/>
      <c r="H529" s="444"/>
      <c r="I529" s="444"/>
      <c r="J529" s="12">
        <v>17.510999999999999</v>
      </c>
      <c r="K529" s="12">
        <v>25</v>
      </c>
      <c r="L529" s="12">
        <v>2</v>
      </c>
      <c r="M529" s="286" t="s">
        <v>268</v>
      </c>
      <c r="N529" s="12">
        <v>1</v>
      </c>
      <c r="O529" s="292" t="s">
        <v>1735</v>
      </c>
      <c r="P529" s="13" t="s">
        <v>1736</v>
      </c>
      <c r="Q529" s="13" t="s">
        <v>1744</v>
      </c>
      <c r="R529" s="292" t="s">
        <v>252</v>
      </c>
      <c r="S529" s="443"/>
      <c r="T529" s="443"/>
      <c r="U529" s="443"/>
      <c r="V529" s="440"/>
    </row>
    <row r="530" spans="1:22" x14ac:dyDescent="0.25">
      <c r="A530" s="443"/>
      <c r="B530" s="440"/>
      <c r="C530" s="444"/>
      <c r="D530" s="286" t="s">
        <v>2758</v>
      </c>
      <c r="E530" s="444"/>
      <c r="F530" s="444"/>
      <c r="G530" s="444"/>
      <c r="H530" s="444"/>
      <c r="I530" s="444"/>
      <c r="J530" s="12"/>
      <c r="K530" s="12"/>
      <c r="L530" s="12"/>
      <c r="M530" s="286" t="s">
        <v>268</v>
      </c>
      <c r="N530" s="12"/>
      <c r="O530" s="292" t="s">
        <v>1735</v>
      </c>
      <c r="P530" s="13" t="s">
        <v>1736</v>
      </c>
      <c r="Q530" s="13" t="s">
        <v>1744</v>
      </c>
      <c r="R530" s="292" t="s">
        <v>252</v>
      </c>
      <c r="S530" s="443"/>
      <c r="T530" s="443"/>
      <c r="U530" s="443"/>
      <c r="V530" s="440"/>
    </row>
    <row r="531" spans="1:22" x14ac:dyDescent="0.25">
      <c r="A531" s="443"/>
      <c r="B531" s="440"/>
      <c r="C531" s="444"/>
      <c r="D531" s="287" t="s">
        <v>2759</v>
      </c>
      <c r="E531" s="444"/>
      <c r="F531" s="444"/>
      <c r="G531" s="444"/>
      <c r="H531" s="444"/>
      <c r="I531" s="444"/>
      <c r="J531" s="12">
        <v>25.305</v>
      </c>
      <c r="K531" s="12">
        <v>159</v>
      </c>
      <c r="L531" s="12">
        <v>5</v>
      </c>
      <c r="M531" s="286" t="s">
        <v>268</v>
      </c>
      <c r="N531" s="12">
        <v>2.5</v>
      </c>
      <c r="O531" s="292" t="s">
        <v>1735</v>
      </c>
      <c r="P531" s="13" t="s">
        <v>1736</v>
      </c>
      <c r="Q531" s="13" t="s">
        <v>1744</v>
      </c>
      <c r="R531" s="292" t="s">
        <v>252</v>
      </c>
      <c r="S531" s="443"/>
      <c r="T531" s="443"/>
      <c r="U531" s="443"/>
      <c r="V531" s="440"/>
    </row>
    <row r="532" spans="1:22" x14ac:dyDescent="0.25">
      <c r="A532" s="443"/>
      <c r="B532" s="440"/>
      <c r="C532" s="444"/>
      <c r="D532" s="286" t="s">
        <v>2760</v>
      </c>
      <c r="E532" s="444"/>
      <c r="F532" s="444"/>
      <c r="G532" s="444"/>
      <c r="H532" s="444"/>
      <c r="I532" s="444"/>
      <c r="J532" s="12">
        <v>7.2140000000000004</v>
      </c>
      <c r="K532" s="12">
        <v>89</v>
      </c>
      <c r="L532" s="12">
        <v>3.5</v>
      </c>
      <c r="M532" s="286" t="s">
        <v>268</v>
      </c>
      <c r="N532" s="12">
        <v>2</v>
      </c>
      <c r="O532" s="292" t="s">
        <v>1735</v>
      </c>
      <c r="P532" s="13" t="s">
        <v>1736</v>
      </c>
      <c r="Q532" s="13" t="s">
        <v>1744</v>
      </c>
      <c r="R532" s="292" t="s">
        <v>252</v>
      </c>
      <c r="S532" s="443"/>
      <c r="T532" s="443"/>
      <c r="U532" s="443"/>
      <c r="V532" s="440"/>
    </row>
    <row r="533" spans="1:22" x14ac:dyDescent="0.25">
      <c r="A533" s="443"/>
      <c r="B533" s="440"/>
      <c r="C533" s="444"/>
      <c r="D533" s="286" t="s">
        <v>2761</v>
      </c>
      <c r="E533" s="444"/>
      <c r="F533" s="444"/>
      <c r="G533" s="444"/>
      <c r="H533" s="444"/>
      <c r="I533" s="444"/>
      <c r="J533" s="12">
        <v>45.83</v>
      </c>
      <c r="K533" s="12">
        <v>219</v>
      </c>
      <c r="L533" s="12">
        <v>6</v>
      </c>
      <c r="M533" s="286" t="s">
        <v>268</v>
      </c>
      <c r="N533" s="12">
        <v>2.5</v>
      </c>
      <c r="O533" s="292" t="s">
        <v>1735</v>
      </c>
      <c r="P533" s="13" t="s">
        <v>1736</v>
      </c>
      <c r="Q533" s="13" t="s">
        <v>1744</v>
      </c>
      <c r="R533" s="292" t="s">
        <v>252</v>
      </c>
      <c r="S533" s="443"/>
      <c r="T533" s="443"/>
      <c r="U533" s="443"/>
      <c r="V533" s="440"/>
    </row>
    <row r="534" spans="1:22" x14ac:dyDescent="0.25">
      <c r="A534" s="443"/>
      <c r="B534" s="440"/>
      <c r="C534" s="444"/>
      <c r="D534" s="287" t="s">
        <v>2762</v>
      </c>
      <c r="E534" s="444"/>
      <c r="F534" s="444"/>
      <c r="G534" s="444"/>
      <c r="H534" s="444"/>
      <c r="I534" s="444"/>
      <c r="J534" s="12">
        <v>0.91800000000000004</v>
      </c>
      <c r="K534" s="12">
        <v>159</v>
      </c>
      <c r="L534" s="12">
        <v>4.5</v>
      </c>
      <c r="M534" s="286" t="s">
        <v>268</v>
      </c>
      <c r="N534" s="12">
        <v>2.5</v>
      </c>
      <c r="O534" s="292" t="s">
        <v>1735</v>
      </c>
      <c r="P534" s="13" t="s">
        <v>1736</v>
      </c>
      <c r="Q534" s="13" t="s">
        <v>1744</v>
      </c>
      <c r="R534" s="292" t="s">
        <v>252</v>
      </c>
      <c r="S534" s="443"/>
      <c r="T534" s="443"/>
      <c r="U534" s="443"/>
      <c r="V534" s="440"/>
    </row>
    <row r="535" spans="1:22" x14ac:dyDescent="0.25">
      <c r="A535" s="443"/>
      <c r="B535" s="440"/>
      <c r="C535" s="444"/>
      <c r="D535" s="287" t="s">
        <v>2763</v>
      </c>
      <c r="E535" s="444"/>
      <c r="F535" s="444"/>
      <c r="G535" s="444"/>
      <c r="H535" s="444"/>
      <c r="I535" s="444"/>
      <c r="J535" s="12">
        <v>37.765000000000001</v>
      </c>
      <c r="K535" s="12">
        <v>630</v>
      </c>
      <c r="L535" s="12">
        <v>10</v>
      </c>
      <c r="M535" s="286" t="s">
        <v>268</v>
      </c>
      <c r="N535" s="12">
        <v>4</v>
      </c>
      <c r="O535" s="292" t="s">
        <v>1735</v>
      </c>
      <c r="P535" s="13" t="s">
        <v>1736</v>
      </c>
      <c r="Q535" s="13" t="s">
        <v>1744</v>
      </c>
      <c r="R535" s="292" t="s">
        <v>252</v>
      </c>
      <c r="S535" s="443"/>
      <c r="T535" s="443"/>
      <c r="U535" s="443"/>
      <c r="V535" s="440"/>
    </row>
    <row r="536" spans="1:22" x14ac:dyDescent="0.25">
      <c r="A536" s="443"/>
      <c r="B536" s="440"/>
      <c r="C536" s="444"/>
      <c r="D536" s="287" t="s">
        <v>2764</v>
      </c>
      <c r="E536" s="444"/>
      <c r="F536" s="444"/>
      <c r="G536" s="444"/>
      <c r="H536" s="444"/>
      <c r="I536" s="444"/>
      <c r="J536" s="12">
        <v>5.0599999999999996</v>
      </c>
      <c r="K536" s="12">
        <v>273</v>
      </c>
      <c r="L536" s="12">
        <v>7</v>
      </c>
      <c r="M536" s="286" t="s">
        <v>268</v>
      </c>
      <c r="N536" s="12">
        <v>3</v>
      </c>
      <c r="O536" s="292" t="s">
        <v>1735</v>
      </c>
      <c r="P536" s="13" t="s">
        <v>1736</v>
      </c>
      <c r="Q536" s="13" t="s">
        <v>1744</v>
      </c>
      <c r="R536" s="292" t="s">
        <v>252</v>
      </c>
      <c r="S536" s="443"/>
      <c r="T536" s="443"/>
      <c r="U536" s="443"/>
      <c r="V536" s="440"/>
    </row>
    <row r="537" spans="1:22" x14ac:dyDescent="0.25">
      <c r="A537" s="443"/>
      <c r="B537" s="440"/>
      <c r="C537" s="444"/>
      <c r="D537" s="287" t="s">
        <v>2765</v>
      </c>
      <c r="E537" s="444"/>
      <c r="F537" s="444"/>
      <c r="G537" s="444"/>
      <c r="H537" s="444"/>
      <c r="I537" s="444"/>
      <c r="J537" s="12">
        <v>4.492</v>
      </c>
      <c r="K537" s="12">
        <v>325</v>
      </c>
      <c r="L537" s="12">
        <v>8</v>
      </c>
      <c r="M537" s="286" t="s">
        <v>268</v>
      </c>
      <c r="N537" s="12">
        <v>3</v>
      </c>
      <c r="O537" s="292" t="s">
        <v>1735</v>
      </c>
      <c r="P537" s="13" t="s">
        <v>1736</v>
      </c>
      <c r="Q537" s="13" t="s">
        <v>1744</v>
      </c>
      <c r="R537" s="292" t="s">
        <v>252</v>
      </c>
      <c r="S537" s="443"/>
      <c r="T537" s="443"/>
      <c r="U537" s="443"/>
      <c r="V537" s="440"/>
    </row>
    <row r="538" spans="1:22" x14ac:dyDescent="0.25">
      <c r="A538" s="443"/>
      <c r="B538" s="440"/>
      <c r="C538" s="444"/>
      <c r="D538" s="287" t="s">
        <v>2766</v>
      </c>
      <c r="E538" s="444"/>
      <c r="F538" s="444"/>
      <c r="G538" s="444"/>
      <c r="H538" s="444"/>
      <c r="I538" s="444"/>
      <c r="J538" s="12">
        <v>7.9859999999999998</v>
      </c>
      <c r="K538" s="12">
        <v>820</v>
      </c>
      <c r="L538" s="12">
        <v>11</v>
      </c>
      <c r="M538" s="286" t="s">
        <v>268</v>
      </c>
      <c r="N538" s="12">
        <v>4</v>
      </c>
      <c r="O538" s="292" t="s">
        <v>1735</v>
      </c>
      <c r="P538" s="13" t="s">
        <v>1736</v>
      </c>
      <c r="Q538" s="13" t="s">
        <v>1744</v>
      </c>
      <c r="R538" s="292" t="s">
        <v>252</v>
      </c>
      <c r="S538" s="443"/>
      <c r="T538" s="443"/>
      <c r="U538" s="443"/>
      <c r="V538" s="440"/>
    </row>
    <row r="539" spans="1:22" x14ac:dyDescent="0.25">
      <c r="A539" s="443"/>
      <c r="B539" s="440"/>
      <c r="C539" s="444"/>
      <c r="D539" s="287" t="s">
        <v>2767</v>
      </c>
      <c r="E539" s="444"/>
      <c r="F539" s="444"/>
      <c r="G539" s="444"/>
      <c r="H539" s="444"/>
      <c r="I539" s="444"/>
      <c r="J539" s="12">
        <v>15.541</v>
      </c>
      <c r="K539" s="12">
        <v>820</v>
      </c>
      <c r="L539" s="12">
        <v>11</v>
      </c>
      <c r="M539" s="286" t="s">
        <v>268</v>
      </c>
      <c r="N539" s="12">
        <v>4</v>
      </c>
      <c r="O539" s="292" t="s">
        <v>1735</v>
      </c>
      <c r="P539" s="13" t="s">
        <v>1736</v>
      </c>
      <c r="Q539" s="13" t="s">
        <v>1744</v>
      </c>
      <c r="R539" s="292" t="s">
        <v>252</v>
      </c>
      <c r="S539" s="443"/>
      <c r="T539" s="443"/>
      <c r="U539" s="443"/>
      <c r="V539" s="440"/>
    </row>
    <row r="540" spans="1:22" x14ac:dyDescent="0.25">
      <c r="A540" s="443"/>
      <c r="B540" s="440"/>
      <c r="C540" s="444"/>
      <c r="D540" s="287" t="s">
        <v>2768</v>
      </c>
      <c r="E540" s="444"/>
      <c r="F540" s="444"/>
      <c r="G540" s="444"/>
      <c r="H540" s="444"/>
      <c r="I540" s="444"/>
      <c r="J540" s="12">
        <v>3.2</v>
      </c>
      <c r="K540" s="12">
        <v>219</v>
      </c>
      <c r="L540" s="12">
        <v>6</v>
      </c>
      <c r="M540" s="286" t="s">
        <v>268</v>
      </c>
      <c r="N540" s="12">
        <v>2.5</v>
      </c>
      <c r="O540" s="292" t="s">
        <v>1735</v>
      </c>
      <c r="P540" s="13" t="s">
        <v>1736</v>
      </c>
      <c r="Q540" s="13" t="s">
        <v>1744</v>
      </c>
      <c r="R540" s="292" t="s">
        <v>252</v>
      </c>
      <c r="S540" s="443"/>
      <c r="T540" s="443"/>
      <c r="U540" s="443"/>
      <c r="V540" s="440"/>
    </row>
    <row r="541" spans="1:22" x14ac:dyDescent="0.25">
      <c r="A541" s="443"/>
      <c r="B541" s="440"/>
      <c r="C541" s="444"/>
      <c r="D541" s="287" t="s">
        <v>2769</v>
      </c>
      <c r="E541" s="444"/>
      <c r="F541" s="444"/>
      <c r="G541" s="444"/>
      <c r="H541" s="444"/>
      <c r="I541" s="444"/>
      <c r="J541" s="12">
        <v>14.615</v>
      </c>
      <c r="K541" s="12">
        <v>219</v>
      </c>
      <c r="L541" s="12">
        <v>6</v>
      </c>
      <c r="M541" s="286" t="s">
        <v>268</v>
      </c>
      <c r="N541" s="12">
        <v>2.5</v>
      </c>
      <c r="O541" s="292" t="s">
        <v>1735</v>
      </c>
      <c r="P541" s="13" t="s">
        <v>1736</v>
      </c>
      <c r="Q541" s="13" t="s">
        <v>1744</v>
      </c>
      <c r="R541" s="292" t="s">
        <v>252</v>
      </c>
      <c r="S541" s="443"/>
      <c r="T541" s="443"/>
      <c r="U541" s="443"/>
      <c r="V541" s="440"/>
    </row>
    <row r="542" spans="1:22" x14ac:dyDescent="0.25">
      <c r="A542" s="443"/>
      <c r="B542" s="440"/>
      <c r="C542" s="444"/>
      <c r="D542" s="287" t="s">
        <v>2770</v>
      </c>
      <c r="E542" s="444"/>
      <c r="F542" s="444"/>
      <c r="G542" s="444"/>
      <c r="H542" s="444"/>
      <c r="I542" s="444"/>
      <c r="J542" s="12">
        <v>9.4079999999999995</v>
      </c>
      <c r="K542" s="12">
        <v>630</v>
      </c>
      <c r="L542" s="12">
        <v>10</v>
      </c>
      <c r="M542" s="286" t="s">
        <v>268</v>
      </c>
      <c r="N542" s="12">
        <v>4</v>
      </c>
      <c r="O542" s="292" t="s">
        <v>1735</v>
      </c>
      <c r="P542" s="13" t="s">
        <v>1736</v>
      </c>
      <c r="Q542" s="13" t="s">
        <v>1744</v>
      </c>
      <c r="R542" s="292" t="s">
        <v>252</v>
      </c>
      <c r="S542" s="443"/>
      <c r="T542" s="443"/>
      <c r="U542" s="443"/>
      <c r="V542" s="440"/>
    </row>
    <row r="543" spans="1:22" x14ac:dyDescent="0.25">
      <c r="A543" s="443"/>
      <c r="B543" s="440"/>
      <c r="C543" s="444"/>
      <c r="D543" s="287" t="s">
        <v>2771</v>
      </c>
      <c r="E543" s="444"/>
      <c r="F543" s="444"/>
      <c r="G543" s="444"/>
      <c r="H543" s="444"/>
      <c r="I543" s="444"/>
      <c r="J543" s="12">
        <v>26.963000000000001</v>
      </c>
      <c r="K543" s="12">
        <v>630</v>
      </c>
      <c r="L543" s="12">
        <v>10</v>
      </c>
      <c r="M543" s="286" t="s">
        <v>268</v>
      </c>
      <c r="N543" s="12">
        <v>4</v>
      </c>
      <c r="O543" s="292" t="s">
        <v>1735</v>
      </c>
      <c r="P543" s="13" t="s">
        <v>1736</v>
      </c>
      <c r="Q543" s="13" t="s">
        <v>1744</v>
      </c>
      <c r="R543" s="292" t="s">
        <v>252</v>
      </c>
      <c r="S543" s="443"/>
      <c r="T543" s="443"/>
      <c r="U543" s="443"/>
      <c r="V543" s="440"/>
    </row>
    <row r="544" spans="1:22" x14ac:dyDescent="0.25">
      <c r="A544" s="443"/>
      <c r="B544" s="440"/>
      <c r="C544" s="444"/>
      <c r="D544" s="287" t="s">
        <v>2772</v>
      </c>
      <c r="E544" s="444"/>
      <c r="F544" s="444"/>
      <c r="G544" s="444"/>
      <c r="H544" s="444"/>
      <c r="I544" s="444"/>
      <c r="J544" s="12">
        <v>3.6240000000000001</v>
      </c>
      <c r="K544" s="12">
        <v>57</v>
      </c>
      <c r="L544" s="12">
        <v>3</v>
      </c>
      <c r="M544" s="286" t="s">
        <v>268</v>
      </c>
      <c r="N544" s="12">
        <v>1.5</v>
      </c>
      <c r="O544" s="292" t="s">
        <v>1735</v>
      </c>
      <c r="P544" s="13" t="s">
        <v>1736</v>
      </c>
      <c r="Q544" s="13" t="s">
        <v>1744</v>
      </c>
      <c r="R544" s="292" t="s">
        <v>252</v>
      </c>
      <c r="S544" s="443"/>
      <c r="T544" s="443"/>
      <c r="U544" s="443"/>
      <c r="V544" s="440"/>
    </row>
    <row r="545" spans="1:22" x14ac:dyDescent="0.25">
      <c r="A545" s="443"/>
      <c r="B545" s="440"/>
      <c r="C545" s="444"/>
      <c r="D545" s="287" t="s">
        <v>2773</v>
      </c>
      <c r="E545" s="444"/>
      <c r="F545" s="444"/>
      <c r="G545" s="444"/>
      <c r="H545" s="444"/>
      <c r="I545" s="444"/>
      <c r="J545" s="12">
        <v>4.8159999999999998</v>
      </c>
      <c r="K545" s="12">
        <v>25</v>
      </c>
      <c r="L545" s="12">
        <v>2</v>
      </c>
      <c r="M545" s="286" t="s">
        <v>268</v>
      </c>
      <c r="N545" s="12">
        <v>1</v>
      </c>
      <c r="O545" s="292" t="s">
        <v>1735</v>
      </c>
      <c r="P545" s="13" t="s">
        <v>1736</v>
      </c>
      <c r="Q545" s="13" t="s">
        <v>1744</v>
      </c>
      <c r="R545" s="292" t="s">
        <v>252</v>
      </c>
      <c r="S545" s="443"/>
      <c r="T545" s="443"/>
      <c r="U545" s="443"/>
      <c r="V545" s="440"/>
    </row>
    <row r="546" spans="1:22" x14ac:dyDescent="0.25">
      <c r="A546" s="443"/>
      <c r="B546" s="440"/>
      <c r="C546" s="444"/>
      <c r="D546" s="287" t="s">
        <v>2774</v>
      </c>
      <c r="E546" s="444"/>
      <c r="F546" s="444"/>
      <c r="G546" s="444"/>
      <c r="H546" s="444"/>
      <c r="I546" s="444"/>
      <c r="J546" s="12">
        <v>3.65</v>
      </c>
      <c r="K546" s="12">
        <v>219</v>
      </c>
      <c r="L546" s="12">
        <v>6</v>
      </c>
      <c r="M546" s="286" t="s">
        <v>268</v>
      </c>
      <c r="N546" s="12">
        <v>2.5</v>
      </c>
      <c r="O546" s="292" t="s">
        <v>1735</v>
      </c>
      <c r="P546" s="13" t="s">
        <v>1736</v>
      </c>
      <c r="Q546" s="13" t="s">
        <v>1744</v>
      </c>
      <c r="R546" s="292" t="s">
        <v>252</v>
      </c>
      <c r="S546" s="443"/>
      <c r="T546" s="443"/>
      <c r="U546" s="443"/>
      <c r="V546" s="440"/>
    </row>
    <row r="547" spans="1:22" x14ac:dyDescent="0.25">
      <c r="A547" s="443"/>
      <c r="B547" s="440"/>
      <c r="C547" s="444"/>
      <c r="D547" s="287" t="s">
        <v>2775</v>
      </c>
      <c r="E547" s="444"/>
      <c r="F547" s="444"/>
      <c r="G547" s="444"/>
      <c r="H547" s="444"/>
      <c r="I547" s="444"/>
      <c r="J547" s="12">
        <v>5.34</v>
      </c>
      <c r="K547" s="12">
        <v>57</v>
      </c>
      <c r="L547" s="12">
        <v>3</v>
      </c>
      <c r="M547" s="286" t="s">
        <v>268</v>
      </c>
      <c r="N547" s="12">
        <v>1.5</v>
      </c>
      <c r="O547" s="292" t="s">
        <v>1735</v>
      </c>
      <c r="P547" s="13" t="s">
        <v>1736</v>
      </c>
      <c r="Q547" s="13" t="s">
        <v>1744</v>
      </c>
      <c r="R547" s="292" t="s">
        <v>252</v>
      </c>
      <c r="S547" s="443"/>
      <c r="T547" s="443"/>
      <c r="U547" s="443"/>
      <c r="V547" s="440"/>
    </row>
    <row r="548" spans="1:22" x14ac:dyDescent="0.25">
      <c r="A548" s="443"/>
      <c r="B548" s="440"/>
      <c r="C548" s="444"/>
      <c r="D548" s="287" t="s">
        <v>2776</v>
      </c>
      <c r="E548" s="444"/>
      <c r="F548" s="444"/>
      <c r="G548" s="444"/>
      <c r="H548" s="444"/>
      <c r="I548" s="444"/>
      <c r="J548" s="12">
        <v>3.28</v>
      </c>
      <c r="K548" s="12">
        <v>89</v>
      </c>
      <c r="L548" s="12">
        <v>3.5</v>
      </c>
      <c r="M548" s="286" t="s">
        <v>268</v>
      </c>
      <c r="N548" s="12">
        <v>2</v>
      </c>
      <c r="O548" s="292" t="s">
        <v>1735</v>
      </c>
      <c r="P548" s="13" t="s">
        <v>1736</v>
      </c>
      <c r="Q548" s="13" t="s">
        <v>1744</v>
      </c>
      <c r="R548" s="292" t="s">
        <v>252</v>
      </c>
      <c r="S548" s="443"/>
      <c r="T548" s="443"/>
      <c r="U548" s="443"/>
      <c r="V548" s="440"/>
    </row>
    <row r="549" spans="1:22" x14ac:dyDescent="0.25">
      <c r="A549" s="443"/>
      <c r="B549" s="440"/>
      <c r="C549" s="444"/>
      <c r="D549" s="287" t="s">
        <v>2777</v>
      </c>
      <c r="E549" s="444"/>
      <c r="F549" s="444"/>
      <c r="G549" s="444"/>
      <c r="H549" s="444"/>
      <c r="I549" s="444"/>
      <c r="J549" s="12">
        <v>11.489000000000001</v>
      </c>
      <c r="K549" s="12">
        <v>25</v>
      </c>
      <c r="L549" s="12">
        <v>2</v>
      </c>
      <c r="M549" s="286" t="s">
        <v>268</v>
      </c>
      <c r="N549" s="12">
        <v>1</v>
      </c>
      <c r="O549" s="292" t="s">
        <v>1735</v>
      </c>
      <c r="P549" s="13" t="s">
        <v>1736</v>
      </c>
      <c r="Q549" s="13" t="s">
        <v>1744</v>
      </c>
      <c r="R549" s="292" t="s">
        <v>252</v>
      </c>
      <c r="S549" s="443"/>
      <c r="T549" s="443"/>
      <c r="U549" s="443"/>
      <c r="V549" s="440"/>
    </row>
    <row r="550" spans="1:22" x14ac:dyDescent="0.25">
      <c r="A550" s="443"/>
      <c r="B550" s="440"/>
      <c r="C550" s="444"/>
      <c r="D550" s="287" t="s">
        <v>2778</v>
      </c>
      <c r="E550" s="444"/>
      <c r="F550" s="444"/>
      <c r="G550" s="444"/>
      <c r="H550" s="444"/>
      <c r="I550" s="444"/>
      <c r="J550" s="12">
        <v>2.903</v>
      </c>
      <c r="K550" s="12">
        <v>159</v>
      </c>
      <c r="L550" s="12">
        <v>4.5</v>
      </c>
      <c r="M550" s="286" t="s">
        <v>268</v>
      </c>
      <c r="N550" s="12">
        <v>2.5</v>
      </c>
      <c r="O550" s="292" t="s">
        <v>1735</v>
      </c>
      <c r="P550" s="13" t="s">
        <v>1736</v>
      </c>
      <c r="Q550" s="13" t="s">
        <v>1744</v>
      </c>
      <c r="R550" s="292" t="s">
        <v>252</v>
      </c>
      <c r="S550" s="443"/>
      <c r="T550" s="443"/>
      <c r="U550" s="443"/>
      <c r="V550" s="440"/>
    </row>
    <row r="551" spans="1:22" x14ac:dyDescent="0.25">
      <c r="A551" s="443"/>
      <c r="B551" s="440"/>
      <c r="C551" s="444"/>
      <c r="D551" s="287" t="s">
        <v>2779</v>
      </c>
      <c r="E551" s="444"/>
      <c r="F551" s="444"/>
      <c r="G551" s="444"/>
      <c r="H551" s="444"/>
      <c r="I551" s="444"/>
      <c r="J551" s="12">
        <v>10.833</v>
      </c>
      <c r="K551" s="12">
        <v>57</v>
      </c>
      <c r="L551" s="12">
        <v>3</v>
      </c>
      <c r="M551" s="286" t="s">
        <v>268</v>
      </c>
      <c r="N551" s="12">
        <v>1.5</v>
      </c>
      <c r="O551" s="292" t="s">
        <v>1735</v>
      </c>
      <c r="P551" s="13" t="s">
        <v>1736</v>
      </c>
      <c r="Q551" s="13" t="s">
        <v>1744</v>
      </c>
      <c r="R551" s="292" t="s">
        <v>252</v>
      </c>
      <c r="S551" s="443"/>
      <c r="T551" s="443"/>
      <c r="U551" s="443"/>
      <c r="V551" s="440"/>
    </row>
    <row r="552" spans="1:22" x14ac:dyDescent="0.25">
      <c r="A552" s="443"/>
      <c r="B552" s="440"/>
      <c r="C552" s="444"/>
      <c r="D552" s="287" t="s">
        <v>2780</v>
      </c>
      <c r="E552" s="444"/>
      <c r="F552" s="444"/>
      <c r="G552" s="444"/>
      <c r="H552" s="444"/>
      <c r="I552" s="444"/>
      <c r="J552" s="12">
        <v>6.42</v>
      </c>
      <c r="K552" s="12">
        <v>57</v>
      </c>
      <c r="L552" s="12">
        <v>3</v>
      </c>
      <c r="M552" s="286" t="s">
        <v>268</v>
      </c>
      <c r="N552" s="12">
        <v>1.5</v>
      </c>
      <c r="O552" s="292" t="s">
        <v>1735</v>
      </c>
      <c r="P552" s="13" t="s">
        <v>1736</v>
      </c>
      <c r="Q552" s="13" t="s">
        <v>1744</v>
      </c>
      <c r="R552" s="292" t="s">
        <v>252</v>
      </c>
      <c r="S552" s="443"/>
      <c r="T552" s="443"/>
      <c r="U552" s="443"/>
      <c r="V552" s="440"/>
    </row>
    <row r="553" spans="1:22" x14ac:dyDescent="0.25">
      <c r="A553" s="443"/>
      <c r="B553" s="440"/>
      <c r="C553" s="444"/>
      <c r="D553" s="287" t="s">
        <v>2781</v>
      </c>
      <c r="E553" s="444"/>
      <c r="F553" s="444"/>
      <c r="G553" s="444"/>
      <c r="H553" s="444"/>
      <c r="I553" s="444"/>
      <c r="J553" s="12">
        <v>3.9</v>
      </c>
      <c r="K553" s="12">
        <v>25</v>
      </c>
      <c r="L553" s="12">
        <v>2</v>
      </c>
      <c r="M553" s="286" t="s">
        <v>268</v>
      </c>
      <c r="N553" s="12">
        <v>1</v>
      </c>
      <c r="O553" s="292" t="s">
        <v>1735</v>
      </c>
      <c r="P553" s="13" t="s">
        <v>1736</v>
      </c>
      <c r="Q553" s="13" t="s">
        <v>1744</v>
      </c>
      <c r="R553" s="292" t="s">
        <v>252</v>
      </c>
      <c r="S553" s="443"/>
      <c r="T553" s="443"/>
      <c r="U553" s="443"/>
      <c r="V553" s="440"/>
    </row>
    <row r="554" spans="1:22" x14ac:dyDescent="0.25">
      <c r="A554" s="443"/>
      <c r="B554" s="440"/>
      <c r="C554" s="444"/>
      <c r="D554" s="287" t="s">
        <v>2782</v>
      </c>
      <c r="E554" s="444"/>
      <c r="F554" s="444"/>
      <c r="G554" s="444"/>
      <c r="H554" s="444"/>
      <c r="I554" s="444"/>
      <c r="J554" s="12">
        <v>4.1100000000000003</v>
      </c>
      <c r="K554" s="12">
        <v>159</v>
      </c>
      <c r="L554" s="12">
        <v>4.5</v>
      </c>
      <c r="M554" s="286" t="s">
        <v>268</v>
      </c>
      <c r="N554" s="12">
        <v>2.5</v>
      </c>
      <c r="O554" s="292" t="s">
        <v>1735</v>
      </c>
      <c r="P554" s="13" t="s">
        <v>1736</v>
      </c>
      <c r="Q554" s="13" t="s">
        <v>1744</v>
      </c>
      <c r="R554" s="292" t="s">
        <v>252</v>
      </c>
      <c r="S554" s="443"/>
      <c r="T554" s="443"/>
      <c r="U554" s="443"/>
      <c r="V554" s="440"/>
    </row>
    <row r="555" spans="1:22" x14ac:dyDescent="0.25">
      <c r="A555" s="443"/>
      <c r="B555" s="440"/>
      <c r="C555" s="444"/>
      <c r="D555" s="287" t="s">
        <v>2783</v>
      </c>
      <c r="E555" s="444"/>
      <c r="F555" s="444"/>
      <c r="G555" s="444"/>
      <c r="H555" s="444"/>
      <c r="I555" s="444"/>
      <c r="J555" s="12">
        <v>17.567</v>
      </c>
      <c r="K555" s="12">
        <v>426</v>
      </c>
      <c r="L555" s="12">
        <v>10</v>
      </c>
      <c r="M555" s="286" t="s">
        <v>268</v>
      </c>
      <c r="N555" s="12">
        <v>4</v>
      </c>
      <c r="O555" s="292" t="s">
        <v>1735</v>
      </c>
      <c r="P555" s="13" t="s">
        <v>1736</v>
      </c>
      <c r="Q555" s="13" t="s">
        <v>1744</v>
      </c>
      <c r="R555" s="292" t="s">
        <v>252</v>
      </c>
      <c r="S555" s="443"/>
      <c r="T555" s="443"/>
      <c r="U555" s="443"/>
      <c r="V555" s="440"/>
    </row>
    <row r="556" spans="1:22" x14ac:dyDescent="0.25">
      <c r="A556" s="443"/>
      <c r="B556" s="440"/>
      <c r="C556" s="444"/>
      <c r="D556" s="287" t="s">
        <v>2784</v>
      </c>
      <c r="E556" s="444"/>
      <c r="F556" s="444"/>
      <c r="G556" s="444"/>
      <c r="H556" s="444"/>
      <c r="I556" s="444"/>
      <c r="J556" s="12"/>
      <c r="K556" s="12"/>
      <c r="L556" s="12"/>
      <c r="M556" s="286" t="s">
        <v>268</v>
      </c>
      <c r="N556" s="12"/>
      <c r="O556" s="292" t="s">
        <v>1735</v>
      </c>
      <c r="P556" s="13" t="s">
        <v>1736</v>
      </c>
      <c r="Q556" s="13" t="s">
        <v>1744</v>
      </c>
      <c r="R556" s="292" t="s">
        <v>252</v>
      </c>
      <c r="S556" s="443"/>
      <c r="T556" s="443"/>
      <c r="U556" s="443"/>
      <c r="V556" s="440"/>
    </row>
    <row r="557" spans="1:22" x14ac:dyDescent="0.25">
      <c r="A557" s="443"/>
      <c r="B557" s="440"/>
      <c r="C557" s="444"/>
      <c r="D557" s="287" t="s">
        <v>2785</v>
      </c>
      <c r="E557" s="444"/>
      <c r="F557" s="444"/>
      <c r="G557" s="444"/>
      <c r="H557" s="444"/>
      <c r="I557" s="444"/>
      <c r="J557" s="12">
        <v>4.0999999999999996</v>
      </c>
      <c r="K557" s="12">
        <v>25</v>
      </c>
      <c r="L557" s="12">
        <v>2</v>
      </c>
      <c r="M557" s="286" t="s">
        <v>268</v>
      </c>
      <c r="N557" s="12">
        <v>1</v>
      </c>
      <c r="O557" s="292" t="s">
        <v>1735</v>
      </c>
      <c r="P557" s="13" t="s">
        <v>1736</v>
      </c>
      <c r="Q557" s="13" t="s">
        <v>1744</v>
      </c>
      <c r="R557" s="292" t="s">
        <v>252</v>
      </c>
      <c r="S557" s="443"/>
      <c r="T557" s="443"/>
      <c r="U557" s="443"/>
      <c r="V557" s="440"/>
    </row>
    <row r="558" spans="1:22" x14ac:dyDescent="0.25">
      <c r="A558" s="443"/>
      <c r="B558" s="440"/>
      <c r="C558" s="444"/>
      <c r="D558" s="287" t="s">
        <v>2786</v>
      </c>
      <c r="E558" s="444"/>
      <c r="F558" s="444"/>
      <c r="G558" s="444"/>
      <c r="H558" s="444"/>
      <c r="I558" s="444"/>
      <c r="J558" s="12">
        <v>3.16</v>
      </c>
      <c r="K558" s="12">
        <v>108</v>
      </c>
      <c r="L558" s="12">
        <v>4</v>
      </c>
      <c r="M558" s="286" t="s">
        <v>268</v>
      </c>
      <c r="N558" s="12">
        <v>2</v>
      </c>
      <c r="O558" s="292" t="s">
        <v>1735</v>
      </c>
      <c r="P558" s="13" t="s">
        <v>1736</v>
      </c>
      <c r="Q558" s="13" t="s">
        <v>1744</v>
      </c>
      <c r="R558" s="292" t="s">
        <v>252</v>
      </c>
      <c r="S558" s="443"/>
      <c r="T558" s="443"/>
      <c r="U558" s="443"/>
      <c r="V558" s="440"/>
    </row>
    <row r="559" spans="1:22" x14ac:dyDescent="0.25">
      <c r="A559" s="443"/>
      <c r="B559" s="440"/>
      <c r="C559" s="444"/>
      <c r="D559" s="287" t="s">
        <v>2787</v>
      </c>
      <c r="E559" s="444"/>
      <c r="F559" s="444"/>
      <c r="G559" s="444"/>
      <c r="H559" s="444"/>
      <c r="I559" s="444"/>
      <c r="J559" s="12">
        <v>3.625</v>
      </c>
      <c r="K559" s="12">
        <v>57</v>
      </c>
      <c r="L559" s="12">
        <v>3</v>
      </c>
      <c r="M559" s="286" t="s">
        <v>268</v>
      </c>
      <c r="N559" s="12">
        <v>1.5</v>
      </c>
      <c r="O559" s="292" t="s">
        <v>1735</v>
      </c>
      <c r="P559" s="13" t="s">
        <v>1736</v>
      </c>
      <c r="Q559" s="13" t="s">
        <v>1744</v>
      </c>
      <c r="R559" s="292" t="s">
        <v>252</v>
      </c>
      <c r="S559" s="443"/>
      <c r="T559" s="443"/>
      <c r="U559" s="443"/>
      <c r="V559" s="440"/>
    </row>
    <row r="560" spans="1:22" x14ac:dyDescent="0.25">
      <c r="A560" s="443"/>
      <c r="B560" s="440"/>
      <c r="C560" s="444"/>
      <c r="D560" s="287" t="s">
        <v>2788</v>
      </c>
      <c r="E560" s="444"/>
      <c r="F560" s="444"/>
      <c r="G560" s="444"/>
      <c r="H560" s="444"/>
      <c r="I560" s="444"/>
      <c r="J560" s="12">
        <v>7.8449999999999998</v>
      </c>
      <c r="K560" s="12">
        <v>89</v>
      </c>
      <c r="L560" s="12">
        <v>3.5</v>
      </c>
      <c r="M560" s="286" t="s">
        <v>268</v>
      </c>
      <c r="N560" s="12">
        <v>2</v>
      </c>
      <c r="O560" s="292" t="s">
        <v>1735</v>
      </c>
      <c r="P560" s="13" t="s">
        <v>1736</v>
      </c>
      <c r="Q560" s="13" t="s">
        <v>1744</v>
      </c>
      <c r="R560" s="292" t="s">
        <v>252</v>
      </c>
      <c r="S560" s="443"/>
      <c r="T560" s="443"/>
      <c r="U560" s="443"/>
      <c r="V560" s="440"/>
    </row>
    <row r="561" spans="1:22" x14ac:dyDescent="0.25">
      <c r="A561" s="443"/>
      <c r="B561" s="440"/>
      <c r="C561" s="444"/>
      <c r="D561" s="287" t="s">
        <v>2789</v>
      </c>
      <c r="E561" s="444"/>
      <c r="F561" s="444"/>
      <c r="G561" s="444"/>
      <c r="H561" s="444"/>
      <c r="I561" s="444"/>
      <c r="J561" s="12">
        <v>7.74</v>
      </c>
      <c r="K561" s="12">
        <v>325</v>
      </c>
      <c r="L561" s="12">
        <v>8</v>
      </c>
      <c r="M561" s="286" t="s">
        <v>268</v>
      </c>
      <c r="N561" s="12">
        <v>3.5</v>
      </c>
      <c r="O561" s="292" t="s">
        <v>1735</v>
      </c>
      <c r="P561" s="13" t="s">
        <v>1736</v>
      </c>
      <c r="Q561" s="13" t="s">
        <v>1744</v>
      </c>
      <c r="R561" s="292" t="s">
        <v>252</v>
      </c>
      <c r="S561" s="443"/>
      <c r="T561" s="443"/>
      <c r="U561" s="443"/>
      <c r="V561" s="440"/>
    </row>
    <row r="562" spans="1:22" x14ac:dyDescent="0.25">
      <c r="A562" s="443"/>
      <c r="B562" s="440"/>
      <c r="C562" s="444"/>
      <c r="D562" s="287" t="s">
        <v>2790</v>
      </c>
      <c r="E562" s="444"/>
      <c r="F562" s="444"/>
      <c r="G562" s="444"/>
      <c r="H562" s="444"/>
      <c r="I562" s="444"/>
      <c r="J562" s="12">
        <v>10.698</v>
      </c>
      <c r="K562" s="12">
        <v>325</v>
      </c>
      <c r="L562" s="12">
        <v>8</v>
      </c>
      <c r="M562" s="286" t="s">
        <v>268</v>
      </c>
      <c r="N562" s="12">
        <v>3.5</v>
      </c>
      <c r="O562" s="292" t="s">
        <v>1735</v>
      </c>
      <c r="P562" s="13" t="s">
        <v>1736</v>
      </c>
      <c r="Q562" s="13" t="s">
        <v>1744</v>
      </c>
      <c r="R562" s="292" t="s">
        <v>252</v>
      </c>
      <c r="S562" s="443"/>
      <c r="T562" s="443"/>
      <c r="U562" s="443"/>
      <c r="V562" s="440"/>
    </row>
    <row r="563" spans="1:22" x14ac:dyDescent="0.25">
      <c r="A563" s="443"/>
      <c r="B563" s="440"/>
      <c r="C563" s="444"/>
      <c r="D563" s="287" t="s">
        <v>2791</v>
      </c>
      <c r="E563" s="444"/>
      <c r="F563" s="444"/>
      <c r="G563" s="444"/>
      <c r="H563" s="444"/>
      <c r="I563" s="444"/>
      <c r="J563" s="12">
        <v>18.602</v>
      </c>
      <c r="K563" s="12">
        <v>25</v>
      </c>
      <c r="L563" s="12">
        <v>2</v>
      </c>
      <c r="M563" s="286" t="s">
        <v>268</v>
      </c>
      <c r="N563" s="12">
        <v>1</v>
      </c>
      <c r="O563" s="292" t="s">
        <v>1735</v>
      </c>
      <c r="P563" s="13" t="s">
        <v>1736</v>
      </c>
      <c r="Q563" s="13" t="s">
        <v>1744</v>
      </c>
      <c r="R563" s="292" t="s">
        <v>252</v>
      </c>
      <c r="S563" s="443"/>
      <c r="T563" s="443"/>
      <c r="U563" s="443"/>
      <c r="V563" s="440"/>
    </row>
    <row r="564" spans="1:22" x14ac:dyDescent="0.25">
      <c r="A564" s="443"/>
      <c r="B564" s="440"/>
      <c r="C564" s="444"/>
      <c r="D564" s="287" t="s">
        <v>2792</v>
      </c>
      <c r="E564" s="444"/>
      <c r="F564" s="444"/>
      <c r="G564" s="444"/>
      <c r="H564" s="444"/>
      <c r="I564" s="444"/>
      <c r="J564" s="12">
        <v>10.005000000000001</v>
      </c>
      <c r="K564" s="12">
        <v>57</v>
      </c>
      <c r="L564" s="12">
        <v>3</v>
      </c>
      <c r="M564" s="286" t="s">
        <v>268</v>
      </c>
      <c r="N564" s="12">
        <v>1.5</v>
      </c>
      <c r="O564" s="292" t="s">
        <v>1735</v>
      </c>
      <c r="P564" s="13" t="s">
        <v>1736</v>
      </c>
      <c r="Q564" s="13" t="s">
        <v>1744</v>
      </c>
      <c r="R564" s="292" t="s">
        <v>252</v>
      </c>
      <c r="S564" s="443"/>
      <c r="T564" s="443"/>
      <c r="U564" s="443"/>
      <c r="V564" s="440"/>
    </row>
    <row r="565" spans="1:22" x14ac:dyDescent="0.25">
      <c r="A565" s="443"/>
      <c r="B565" s="440"/>
      <c r="C565" s="444"/>
      <c r="D565" s="287" t="s">
        <v>2793</v>
      </c>
      <c r="E565" s="444"/>
      <c r="F565" s="444"/>
      <c r="G565" s="444"/>
      <c r="H565" s="444"/>
      <c r="I565" s="444"/>
      <c r="J565" s="12">
        <v>10.625</v>
      </c>
      <c r="K565" s="12">
        <v>57</v>
      </c>
      <c r="L565" s="12">
        <v>3</v>
      </c>
      <c r="M565" s="286" t="s">
        <v>268</v>
      </c>
      <c r="N565" s="12">
        <v>1.5</v>
      </c>
      <c r="O565" s="292" t="s">
        <v>1735</v>
      </c>
      <c r="P565" s="13" t="s">
        <v>1736</v>
      </c>
      <c r="Q565" s="13" t="s">
        <v>1744</v>
      </c>
      <c r="R565" s="292" t="s">
        <v>252</v>
      </c>
      <c r="S565" s="443"/>
      <c r="T565" s="443"/>
      <c r="U565" s="443"/>
      <c r="V565" s="440"/>
    </row>
    <row r="566" spans="1:22" x14ac:dyDescent="0.25">
      <c r="A566" s="443"/>
      <c r="B566" s="440"/>
      <c r="C566" s="444"/>
      <c r="D566" s="287" t="s">
        <v>2794</v>
      </c>
      <c r="E566" s="444"/>
      <c r="F566" s="444"/>
      <c r="G566" s="444"/>
      <c r="H566" s="444"/>
      <c r="I566" s="444"/>
      <c r="J566" s="12">
        <v>2.8769999999999998</v>
      </c>
      <c r="K566" s="12">
        <v>89</v>
      </c>
      <c r="L566" s="12">
        <v>3.5</v>
      </c>
      <c r="M566" s="286" t="s">
        <v>268</v>
      </c>
      <c r="N566" s="12">
        <v>2</v>
      </c>
      <c r="O566" s="292" t="s">
        <v>1735</v>
      </c>
      <c r="P566" s="13" t="s">
        <v>1736</v>
      </c>
      <c r="Q566" s="13" t="s">
        <v>1744</v>
      </c>
      <c r="R566" s="292" t="s">
        <v>252</v>
      </c>
      <c r="S566" s="443"/>
      <c r="T566" s="443"/>
      <c r="U566" s="443"/>
      <c r="V566" s="440"/>
    </row>
    <row r="567" spans="1:22" x14ac:dyDescent="0.25">
      <c r="A567" s="443"/>
      <c r="B567" s="440"/>
      <c r="C567" s="444"/>
      <c r="D567" s="287" t="s">
        <v>2795</v>
      </c>
      <c r="E567" s="444"/>
      <c r="F567" s="444"/>
      <c r="G567" s="444"/>
      <c r="H567" s="444"/>
      <c r="I567" s="444"/>
      <c r="J567" s="12">
        <v>3.355</v>
      </c>
      <c r="K567" s="12">
        <v>57</v>
      </c>
      <c r="L567" s="12">
        <v>3</v>
      </c>
      <c r="M567" s="286" t="s">
        <v>268</v>
      </c>
      <c r="N567" s="12">
        <v>1.5</v>
      </c>
      <c r="O567" s="292" t="s">
        <v>1735</v>
      </c>
      <c r="P567" s="13" t="s">
        <v>1736</v>
      </c>
      <c r="Q567" s="13" t="s">
        <v>1744</v>
      </c>
      <c r="R567" s="292" t="s">
        <v>252</v>
      </c>
      <c r="S567" s="443"/>
      <c r="T567" s="443"/>
      <c r="U567" s="443"/>
      <c r="V567" s="440"/>
    </row>
    <row r="568" spans="1:22" x14ac:dyDescent="0.25">
      <c r="A568" s="443"/>
      <c r="B568" s="440"/>
      <c r="C568" s="444"/>
      <c r="D568" s="287" t="s">
        <v>2796</v>
      </c>
      <c r="E568" s="444"/>
      <c r="F568" s="444"/>
      <c r="G568" s="444"/>
      <c r="H568" s="444"/>
      <c r="I568" s="444"/>
      <c r="J568" s="12">
        <v>3.9689999999999999</v>
      </c>
      <c r="K568" s="12">
        <v>159</v>
      </c>
      <c r="L568" s="12">
        <v>4.5</v>
      </c>
      <c r="M568" s="286" t="s">
        <v>268</v>
      </c>
      <c r="N568" s="12">
        <v>2.5</v>
      </c>
      <c r="O568" s="292" t="s">
        <v>1735</v>
      </c>
      <c r="P568" s="13" t="s">
        <v>1736</v>
      </c>
      <c r="Q568" s="13" t="s">
        <v>1744</v>
      </c>
      <c r="R568" s="292" t="s">
        <v>252</v>
      </c>
      <c r="S568" s="443"/>
      <c r="T568" s="443"/>
      <c r="U568" s="443"/>
      <c r="V568" s="440"/>
    </row>
    <row r="569" spans="1:22" x14ac:dyDescent="0.25">
      <c r="A569" s="443"/>
      <c r="B569" s="440"/>
      <c r="C569" s="444"/>
      <c r="D569" s="287" t="s">
        <v>2797</v>
      </c>
      <c r="E569" s="444"/>
      <c r="F569" s="444"/>
      <c r="G569" s="444"/>
      <c r="H569" s="444"/>
      <c r="I569" s="444"/>
      <c r="J569" s="12">
        <v>2.2290000000000001</v>
      </c>
      <c r="K569" s="12">
        <v>159</v>
      </c>
      <c r="L569" s="12">
        <v>4.5</v>
      </c>
      <c r="M569" s="286" t="s">
        <v>268</v>
      </c>
      <c r="N569" s="12">
        <v>2.5</v>
      </c>
      <c r="O569" s="292" t="s">
        <v>1735</v>
      </c>
      <c r="P569" s="13" t="s">
        <v>1736</v>
      </c>
      <c r="Q569" s="13" t="s">
        <v>1744</v>
      </c>
      <c r="R569" s="292" t="s">
        <v>252</v>
      </c>
      <c r="S569" s="443"/>
      <c r="T569" s="443"/>
      <c r="U569" s="443"/>
      <c r="V569" s="440"/>
    </row>
    <row r="570" spans="1:22" x14ac:dyDescent="0.25">
      <c r="A570" s="443"/>
      <c r="B570" s="440"/>
      <c r="C570" s="444"/>
      <c r="D570" s="287" t="s">
        <v>2798</v>
      </c>
      <c r="E570" s="444"/>
      <c r="F570" s="444"/>
      <c r="G570" s="444"/>
      <c r="H570" s="444"/>
      <c r="I570" s="444"/>
      <c r="J570" s="12">
        <v>4.1760000000000002</v>
      </c>
      <c r="K570" s="12">
        <v>57</v>
      </c>
      <c r="L570" s="12">
        <v>3</v>
      </c>
      <c r="M570" s="286" t="s">
        <v>268</v>
      </c>
      <c r="N570" s="12">
        <v>1.5</v>
      </c>
      <c r="O570" s="292" t="s">
        <v>1735</v>
      </c>
      <c r="P570" s="13" t="s">
        <v>1736</v>
      </c>
      <c r="Q570" s="13" t="s">
        <v>1744</v>
      </c>
      <c r="R570" s="292" t="s">
        <v>252</v>
      </c>
      <c r="S570" s="443"/>
      <c r="T570" s="443"/>
      <c r="U570" s="443"/>
      <c r="V570" s="440"/>
    </row>
    <row r="571" spans="1:22" x14ac:dyDescent="0.25">
      <c r="A571" s="443"/>
      <c r="B571" s="440"/>
      <c r="C571" s="444"/>
      <c r="D571" s="287" t="s">
        <v>2799</v>
      </c>
      <c r="E571" s="444"/>
      <c r="F571" s="444"/>
      <c r="G571" s="444"/>
      <c r="H571" s="444"/>
      <c r="I571" s="444"/>
      <c r="J571" s="12">
        <v>14.845000000000001</v>
      </c>
      <c r="K571" s="12">
        <v>32</v>
      </c>
      <c r="L571" s="12">
        <v>2</v>
      </c>
      <c r="M571" s="286" t="s">
        <v>268</v>
      </c>
      <c r="N571" s="12">
        <v>1.5</v>
      </c>
      <c r="O571" s="292" t="s">
        <v>1735</v>
      </c>
      <c r="P571" s="13" t="s">
        <v>1736</v>
      </c>
      <c r="Q571" s="13" t="s">
        <v>1744</v>
      </c>
      <c r="R571" s="292" t="s">
        <v>252</v>
      </c>
      <c r="S571" s="443"/>
      <c r="T571" s="443"/>
      <c r="U571" s="443"/>
      <c r="V571" s="440"/>
    </row>
    <row r="572" spans="1:22" x14ac:dyDescent="0.25">
      <c r="A572" s="443"/>
      <c r="B572" s="440"/>
      <c r="C572" s="444"/>
      <c r="D572" s="287" t="s">
        <v>2800</v>
      </c>
      <c r="E572" s="444"/>
      <c r="F572" s="444"/>
      <c r="G572" s="444"/>
      <c r="H572" s="444"/>
      <c r="I572" s="444"/>
      <c r="J572" s="12">
        <v>4.29</v>
      </c>
      <c r="K572" s="12">
        <v>32</v>
      </c>
      <c r="L572" s="12">
        <v>2</v>
      </c>
      <c r="M572" s="286" t="s">
        <v>268</v>
      </c>
      <c r="N572" s="12">
        <v>1.5</v>
      </c>
      <c r="O572" s="292" t="s">
        <v>1735</v>
      </c>
      <c r="P572" s="13" t="s">
        <v>1736</v>
      </c>
      <c r="Q572" s="13" t="s">
        <v>1744</v>
      </c>
      <c r="R572" s="292" t="s">
        <v>252</v>
      </c>
      <c r="S572" s="443"/>
      <c r="T572" s="443"/>
      <c r="U572" s="443"/>
      <c r="V572" s="440"/>
    </row>
    <row r="573" spans="1:22" x14ac:dyDescent="0.25">
      <c r="A573" s="443"/>
      <c r="B573" s="440"/>
      <c r="C573" s="444"/>
      <c r="D573" s="287" t="s">
        <v>2801</v>
      </c>
      <c r="E573" s="444"/>
      <c r="F573" s="444"/>
      <c r="G573" s="444"/>
      <c r="H573" s="444"/>
      <c r="I573" s="444"/>
      <c r="J573" s="12">
        <v>2.59</v>
      </c>
      <c r="K573" s="12">
        <v>25</v>
      </c>
      <c r="L573" s="12">
        <v>2</v>
      </c>
      <c r="M573" s="286" t="s">
        <v>268</v>
      </c>
      <c r="N573" s="12">
        <v>1</v>
      </c>
      <c r="O573" s="292" t="s">
        <v>1735</v>
      </c>
      <c r="P573" s="13" t="s">
        <v>1736</v>
      </c>
      <c r="Q573" s="13" t="s">
        <v>1744</v>
      </c>
      <c r="R573" s="292" t="s">
        <v>252</v>
      </c>
      <c r="S573" s="443"/>
      <c r="T573" s="443"/>
      <c r="U573" s="443"/>
      <c r="V573" s="440"/>
    </row>
    <row r="574" spans="1:22" x14ac:dyDescent="0.25">
      <c r="A574" s="443"/>
      <c r="B574" s="440"/>
      <c r="C574" s="444"/>
      <c r="D574" s="287" t="s">
        <v>2802</v>
      </c>
      <c r="E574" s="444"/>
      <c r="F574" s="444"/>
      <c r="G574" s="444"/>
      <c r="H574" s="444"/>
      <c r="I574" s="444"/>
      <c r="J574" s="12">
        <v>7.867</v>
      </c>
      <c r="K574" s="12">
        <v>32</v>
      </c>
      <c r="L574" s="12">
        <v>2</v>
      </c>
      <c r="M574" s="286" t="s">
        <v>268</v>
      </c>
      <c r="N574" s="12">
        <v>1.5</v>
      </c>
      <c r="O574" s="292" t="s">
        <v>1735</v>
      </c>
      <c r="P574" s="13" t="s">
        <v>1736</v>
      </c>
      <c r="Q574" s="13" t="s">
        <v>1744</v>
      </c>
      <c r="R574" s="292" t="s">
        <v>252</v>
      </c>
      <c r="S574" s="443"/>
      <c r="T574" s="443"/>
      <c r="U574" s="443"/>
      <c r="V574" s="440"/>
    </row>
    <row r="575" spans="1:22" x14ac:dyDescent="0.25">
      <c r="A575" s="443"/>
      <c r="B575" s="440"/>
      <c r="C575" s="444"/>
      <c r="D575" s="287" t="s">
        <v>2803</v>
      </c>
      <c r="E575" s="444"/>
      <c r="F575" s="444"/>
      <c r="G575" s="444"/>
      <c r="H575" s="444"/>
      <c r="I575" s="444"/>
      <c r="J575" s="12">
        <v>5.7060000000000004</v>
      </c>
      <c r="K575" s="12">
        <v>108</v>
      </c>
      <c r="L575" s="12">
        <v>4</v>
      </c>
      <c r="M575" s="286" t="s">
        <v>268</v>
      </c>
      <c r="N575" s="12">
        <v>2</v>
      </c>
      <c r="O575" s="292" t="s">
        <v>1735</v>
      </c>
      <c r="P575" s="13" t="s">
        <v>1736</v>
      </c>
      <c r="Q575" s="13" t="s">
        <v>1744</v>
      </c>
      <c r="R575" s="292" t="s">
        <v>252</v>
      </c>
      <c r="S575" s="443"/>
      <c r="T575" s="443"/>
      <c r="U575" s="443"/>
      <c r="V575" s="440"/>
    </row>
    <row r="576" spans="1:22" x14ac:dyDescent="0.25">
      <c r="A576" s="443"/>
      <c r="B576" s="440"/>
      <c r="C576" s="444"/>
      <c r="D576" s="287" t="s">
        <v>2804</v>
      </c>
      <c r="E576" s="444"/>
      <c r="F576" s="444"/>
      <c r="G576" s="444"/>
      <c r="H576" s="444"/>
      <c r="I576" s="444"/>
      <c r="J576" s="12">
        <v>17.619</v>
      </c>
      <c r="K576" s="12">
        <v>25</v>
      </c>
      <c r="L576" s="12">
        <v>2</v>
      </c>
      <c r="M576" s="286" t="s">
        <v>268</v>
      </c>
      <c r="N576" s="12">
        <v>1</v>
      </c>
      <c r="O576" s="292" t="s">
        <v>1735</v>
      </c>
      <c r="P576" s="13" t="s">
        <v>1736</v>
      </c>
      <c r="Q576" s="13" t="s">
        <v>1744</v>
      </c>
      <c r="R576" s="292" t="s">
        <v>252</v>
      </c>
      <c r="S576" s="443"/>
      <c r="T576" s="443"/>
      <c r="U576" s="443"/>
      <c r="V576" s="440"/>
    </row>
    <row r="577" spans="1:22" x14ac:dyDescent="0.25">
      <c r="A577" s="443"/>
      <c r="B577" s="440"/>
      <c r="C577" s="444"/>
      <c r="D577" s="287" t="s">
        <v>2805</v>
      </c>
      <c r="E577" s="444"/>
      <c r="F577" s="444"/>
      <c r="G577" s="444"/>
      <c r="H577" s="444"/>
      <c r="I577" s="444"/>
      <c r="J577" s="12">
        <v>2.82</v>
      </c>
      <c r="K577" s="12">
        <v>25</v>
      </c>
      <c r="L577" s="12">
        <v>2</v>
      </c>
      <c r="M577" s="286" t="s">
        <v>268</v>
      </c>
      <c r="N577" s="12">
        <v>1</v>
      </c>
      <c r="O577" s="292" t="s">
        <v>1735</v>
      </c>
      <c r="P577" s="13" t="s">
        <v>1736</v>
      </c>
      <c r="Q577" s="13" t="s">
        <v>1744</v>
      </c>
      <c r="R577" s="292" t="s">
        <v>252</v>
      </c>
      <c r="S577" s="443"/>
      <c r="T577" s="443"/>
      <c r="U577" s="443"/>
      <c r="V577" s="440"/>
    </row>
    <row r="578" spans="1:22" x14ac:dyDescent="0.25">
      <c r="A578" s="443"/>
      <c r="B578" s="440"/>
      <c r="C578" s="444"/>
      <c r="D578" s="287" t="s">
        <v>2806</v>
      </c>
      <c r="E578" s="444"/>
      <c r="F578" s="444"/>
      <c r="G578" s="444"/>
      <c r="H578" s="444"/>
      <c r="I578" s="444"/>
      <c r="J578" s="12">
        <v>22.178000000000001</v>
      </c>
      <c r="K578" s="12">
        <v>57</v>
      </c>
      <c r="L578" s="12">
        <v>3</v>
      </c>
      <c r="M578" s="286" t="s">
        <v>268</v>
      </c>
      <c r="N578" s="12">
        <v>1.5</v>
      </c>
      <c r="O578" s="292" t="s">
        <v>1735</v>
      </c>
      <c r="P578" s="13" t="s">
        <v>1736</v>
      </c>
      <c r="Q578" s="13" t="s">
        <v>1744</v>
      </c>
      <c r="R578" s="292" t="s">
        <v>252</v>
      </c>
      <c r="S578" s="443"/>
      <c r="T578" s="443"/>
      <c r="U578" s="443"/>
      <c r="V578" s="440"/>
    </row>
    <row r="579" spans="1:22" x14ac:dyDescent="0.25">
      <c r="A579" s="443"/>
      <c r="B579" s="440"/>
      <c r="C579" s="444"/>
      <c r="D579" s="287" t="s">
        <v>2807</v>
      </c>
      <c r="E579" s="444"/>
      <c r="F579" s="444"/>
      <c r="G579" s="444"/>
      <c r="H579" s="444"/>
      <c r="I579" s="444"/>
      <c r="J579" s="12">
        <v>3.0190000000000001</v>
      </c>
      <c r="K579" s="12">
        <v>89</v>
      </c>
      <c r="L579" s="12">
        <v>3.5</v>
      </c>
      <c r="M579" s="286" t="s">
        <v>268</v>
      </c>
      <c r="N579" s="12">
        <v>2</v>
      </c>
      <c r="O579" s="292" t="s">
        <v>1735</v>
      </c>
      <c r="P579" s="13" t="s">
        <v>1736</v>
      </c>
      <c r="Q579" s="13" t="s">
        <v>1744</v>
      </c>
      <c r="R579" s="292" t="s">
        <v>252</v>
      </c>
      <c r="S579" s="443"/>
      <c r="T579" s="443"/>
      <c r="U579" s="443"/>
      <c r="V579" s="440"/>
    </row>
    <row r="580" spans="1:22" x14ac:dyDescent="0.25">
      <c r="A580" s="443"/>
      <c r="B580" s="440"/>
      <c r="C580" s="444"/>
      <c r="D580" s="287" t="s">
        <v>2808</v>
      </c>
      <c r="E580" s="444"/>
      <c r="F580" s="444"/>
      <c r="G580" s="444"/>
      <c r="H580" s="444"/>
      <c r="I580" s="444"/>
      <c r="J580" s="12">
        <v>3.899</v>
      </c>
      <c r="K580" s="12">
        <v>57</v>
      </c>
      <c r="L580" s="12">
        <v>3</v>
      </c>
      <c r="M580" s="286" t="s">
        <v>268</v>
      </c>
      <c r="N580" s="12">
        <v>1.5</v>
      </c>
      <c r="O580" s="292" t="s">
        <v>1735</v>
      </c>
      <c r="P580" s="13" t="s">
        <v>1736</v>
      </c>
      <c r="Q580" s="13" t="s">
        <v>1744</v>
      </c>
      <c r="R580" s="292" t="s">
        <v>252</v>
      </c>
      <c r="S580" s="443"/>
      <c r="T580" s="443"/>
      <c r="U580" s="443"/>
      <c r="V580" s="440"/>
    </row>
    <row r="581" spans="1:22" x14ac:dyDescent="0.25">
      <c r="A581" s="443"/>
      <c r="B581" s="440"/>
      <c r="C581" s="444"/>
      <c r="D581" s="287" t="s">
        <v>2809</v>
      </c>
      <c r="E581" s="444"/>
      <c r="F581" s="444"/>
      <c r="G581" s="444"/>
      <c r="H581" s="444"/>
      <c r="I581" s="444"/>
      <c r="J581" s="12">
        <v>0.46700000000000003</v>
      </c>
      <c r="K581" s="12">
        <v>32</v>
      </c>
      <c r="L581" s="12">
        <v>4</v>
      </c>
      <c r="M581" s="286" t="s">
        <v>268</v>
      </c>
      <c r="N581" s="12">
        <v>1.5</v>
      </c>
      <c r="O581" s="292" t="s">
        <v>1735</v>
      </c>
      <c r="P581" s="13" t="s">
        <v>1736</v>
      </c>
      <c r="Q581" s="13" t="s">
        <v>1744</v>
      </c>
      <c r="R581" s="292" t="s">
        <v>252</v>
      </c>
      <c r="S581" s="443"/>
      <c r="T581" s="443"/>
      <c r="U581" s="443"/>
      <c r="V581" s="440"/>
    </row>
    <row r="582" spans="1:22" x14ac:dyDescent="0.25">
      <c r="A582" s="443"/>
      <c r="B582" s="440"/>
      <c r="C582" s="444"/>
      <c r="D582" s="287" t="s">
        <v>2810</v>
      </c>
      <c r="E582" s="444"/>
      <c r="F582" s="444"/>
      <c r="G582" s="444"/>
      <c r="H582" s="444"/>
      <c r="I582" s="444"/>
      <c r="J582" s="12">
        <v>17.594999999999999</v>
      </c>
      <c r="K582" s="12">
        <v>57</v>
      </c>
      <c r="L582" s="12">
        <v>3</v>
      </c>
      <c r="M582" s="286" t="s">
        <v>268</v>
      </c>
      <c r="N582" s="12">
        <v>1.5</v>
      </c>
      <c r="O582" s="292" t="s">
        <v>1735</v>
      </c>
      <c r="P582" s="13" t="s">
        <v>1736</v>
      </c>
      <c r="Q582" s="13" t="s">
        <v>1744</v>
      </c>
      <c r="R582" s="292" t="s">
        <v>252</v>
      </c>
      <c r="S582" s="443"/>
      <c r="T582" s="443"/>
      <c r="U582" s="443"/>
      <c r="V582" s="440"/>
    </row>
    <row r="583" spans="1:22" x14ac:dyDescent="0.25">
      <c r="A583" s="443"/>
      <c r="B583" s="440"/>
      <c r="C583" s="444"/>
      <c r="D583" s="287" t="s">
        <v>2811</v>
      </c>
      <c r="E583" s="444"/>
      <c r="F583" s="444"/>
      <c r="G583" s="444"/>
      <c r="H583" s="444"/>
      <c r="I583" s="444"/>
      <c r="J583" s="12"/>
      <c r="K583" s="12"/>
      <c r="L583" s="12"/>
      <c r="M583" s="286" t="s">
        <v>268</v>
      </c>
      <c r="N583" s="12"/>
      <c r="O583" s="292" t="s">
        <v>1735</v>
      </c>
      <c r="P583" s="13" t="s">
        <v>1736</v>
      </c>
      <c r="Q583" s="13" t="s">
        <v>1744</v>
      </c>
      <c r="R583" s="292" t="s">
        <v>252</v>
      </c>
      <c r="S583" s="443"/>
      <c r="T583" s="443"/>
      <c r="U583" s="443"/>
      <c r="V583" s="440"/>
    </row>
    <row r="584" spans="1:22" x14ac:dyDescent="0.25">
      <c r="A584" s="443"/>
      <c r="B584" s="440"/>
      <c r="C584" s="444"/>
      <c r="D584" s="287" t="s">
        <v>2812</v>
      </c>
      <c r="E584" s="444"/>
      <c r="F584" s="444"/>
      <c r="G584" s="444"/>
      <c r="H584" s="444"/>
      <c r="I584" s="444"/>
      <c r="J584" s="12"/>
      <c r="K584" s="12"/>
      <c r="L584" s="12"/>
      <c r="M584" s="286" t="s">
        <v>268</v>
      </c>
      <c r="N584" s="12"/>
      <c r="O584" s="292" t="s">
        <v>1735</v>
      </c>
      <c r="P584" s="13" t="s">
        <v>1736</v>
      </c>
      <c r="Q584" s="13" t="s">
        <v>1744</v>
      </c>
      <c r="R584" s="292" t="s">
        <v>252</v>
      </c>
      <c r="S584" s="443"/>
      <c r="T584" s="443"/>
      <c r="U584" s="443"/>
      <c r="V584" s="440"/>
    </row>
    <row r="585" spans="1:22" x14ac:dyDescent="0.25">
      <c r="A585" s="443"/>
      <c r="B585" s="440"/>
      <c r="C585" s="444"/>
      <c r="D585" s="287" t="s">
        <v>2813</v>
      </c>
      <c r="E585" s="444"/>
      <c r="F585" s="444"/>
      <c r="G585" s="444"/>
      <c r="H585" s="444"/>
      <c r="I585" s="444"/>
      <c r="J585" s="12">
        <v>19.286000000000001</v>
      </c>
      <c r="K585" s="12">
        <v>32</v>
      </c>
      <c r="L585" s="12">
        <v>2</v>
      </c>
      <c r="M585" s="286" t="s">
        <v>268</v>
      </c>
      <c r="N585" s="12">
        <v>1.5</v>
      </c>
      <c r="O585" s="292" t="s">
        <v>1735</v>
      </c>
      <c r="P585" s="13" t="s">
        <v>1736</v>
      </c>
      <c r="Q585" s="13" t="s">
        <v>1744</v>
      </c>
      <c r="R585" s="292" t="s">
        <v>252</v>
      </c>
      <c r="S585" s="443"/>
      <c r="T585" s="443"/>
      <c r="U585" s="443"/>
      <c r="V585" s="440"/>
    </row>
    <row r="586" spans="1:22" x14ac:dyDescent="0.25">
      <c r="A586" s="443"/>
      <c r="B586" s="440"/>
      <c r="C586" s="444"/>
      <c r="D586" s="287" t="s">
        <v>2814</v>
      </c>
      <c r="E586" s="444"/>
      <c r="F586" s="444"/>
      <c r="G586" s="444"/>
      <c r="H586" s="444"/>
      <c r="I586" s="444"/>
      <c r="J586" s="12"/>
      <c r="K586" s="12"/>
      <c r="L586" s="12"/>
      <c r="M586" s="286" t="s">
        <v>268</v>
      </c>
      <c r="N586" s="12"/>
      <c r="O586" s="292" t="s">
        <v>1735</v>
      </c>
      <c r="P586" s="13" t="s">
        <v>1736</v>
      </c>
      <c r="Q586" s="13" t="s">
        <v>1744</v>
      </c>
      <c r="R586" s="292" t="s">
        <v>252</v>
      </c>
      <c r="S586" s="443"/>
      <c r="T586" s="443"/>
      <c r="U586" s="443"/>
      <c r="V586" s="440"/>
    </row>
    <row r="587" spans="1:22" x14ac:dyDescent="0.25">
      <c r="A587" s="443"/>
      <c r="B587" s="440"/>
      <c r="C587" s="444"/>
      <c r="D587" s="287" t="s">
        <v>2815</v>
      </c>
      <c r="E587" s="444"/>
      <c r="F587" s="444"/>
      <c r="G587" s="444"/>
      <c r="H587" s="444"/>
      <c r="I587" s="444"/>
      <c r="J587" s="12">
        <v>40.542999999999999</v>
      </c>
      <c r="K587" s="12">
        <v>32</v>
      </c>
      <c r="L587" s="12">
        <v>2</v>
      </c>
      <c r="M587" s="286" t="s">
        <v>268</v>
      </c>
      <c r="N587" s="12">
        <v>1.5</v>
      </c>
      <c r="O587" s="292" t="s">
        <v>1735</v>
      </c>
      <c r="P587" s="13" t="s">
        <v>1736</v>
      </c>
      <c r="Q587" s="13" t="s">
        <v>1744</v>
      </c>
      <c r="R587" s="292" t="s">
        <v>252</v>
      </c>
      <c r="S587" s="443"/>
      <c r="T587" s="443"/>
      <c r="U587" s="443"/>
      <c r="V587" s="440"/>
    </row>
    <row r="588" spans="1:22" x14ac:dyDescent="0.25">
      <c r="A588" s="443"/>
      <c r="B588" s="440"/>
      <c r="C588" s="444"/>
      <c r="D588" s="287" t="s">
        <v>2816</v>
      </c>
      <c r="E588" s="444"/>
      <c r="F588" s="444"/>
      <c r="G588" s="444"/>
      <c r="H588" s="444"/>
      <c r="I588" s="444"/>
      <c r="J588" s="12"/>
      <c r="K588" s="12"/>
      <c r="L588" s="12"/>
      <c r="M588" s="286" t="s">
        <v>268</v>
      </c>
      <c r="N588" s="12"/>
      <c r="O588" s="292" t="s">
        <v>1735</v>
      </c>
      <c r="P588" s="13" t="s">
        <v>1736</v>
      </c>
      <c r="Q588" s="13" t="s">
        <v>1744</v>
      </c>
      <c r="R588" s="292" t="s">
        <v>252</v>
      </c>
      <c r="S588" s="443"/>
      <c r="T588" s="443"/>
      <c r="U588" s="443"/>
      <c r="V588" s="440"/>
    </row>
    <row r="589" spans="1:22" x14ac:dyDescent="0.25">
      <c r="A589" s="443"/>
      <c r="B589" s="440"/>
      <c r="C589" s="444"/>
      <c r="D589" s="287" t="s">
        <v>2817</v>
      </c>
      <c r="E589" s="444"/>
      <c r="F589" s="444"/>
      <c r="G589" s="444"/>
      <c r="H589" s="444"/>
      <c r="I589" s="444"/>
      <c r="J589" s="12">
        <v>12.765000000000001</v>
      </c>
      <c r="K589" s="12">
        <v>273</v>
      </c>
      <c r="L589" s="12">
        <v>7</v>
      </c>
      <c r="M589" s="286" t="s">
        <v>268</v>
      </c>
      <c r="N589" s="12">
        <v>3</v>
      </c>
      <c r="O589" s="292" t="s">
        <v>1735</v>
      </c>
      <c r="P589" s="13" t="s">
        <v>1736</v>
      </c>
      <c r="Q589" s="13" t="s">
        <v>1744</v>
      </c>
      <c r="R589" s="292" t="s">
        <v>252</v>
      </c>
      <c r="S589" s="443"/>
      <c r="T589" s="443"/>
      <c r="U589" s="443"/>
      <c r="V589" s="440"/>
    </row>
    <row r="590" spans="1:22" x14ac:dyDescent="0.25">
      <c r="A590" s="443"/>
      <c r="B590" s="440"/>
      <c r="C590" s="444"/>
      <c r="D590" s="287" t="s">
        <v>2818</v>
      </c>
      <c r="E590" s="444"/>
      <c r="F590" s="444"/>
      <c r="G590" s="444"/>
      <c r="H590" s="444"/>
      <c r="I590" s="444"/>
      <c r="J590" s="12">
        <v>4.0049999999999999</v>
      </c>
      <c r="K590" s="12">
        <v>219</v>
      </c>
      <c r="L590" s="12">
        <v>6</v>
      </c>
      <c r="M590" s="286" t="s">
        <v>268</v>
      </c>
      <c r="N590" s="12">
        <v>2.5</v>
      </c>
      <c r="O590" s="292" t="s">
        <v>1735</v>
      </c>
      <c r="P590" s="13" t="s">
        <v>1736</v>
      </c>
      <c r="Q590" s="13" t="s">
        <v>1744</v>
      </c>
      <c r="R590" s="292" t="s">
        <v>252</v>
      </c>
      <c r="S590" s="443"/>
      <c r="T590" s="443"/>
      <c r="U590" s="443"/>
      <c r="V590" s="440"/>
    </row>
    <row r="591" spans="1:22" x14ac:dyDescent="0.25">
      <c r="A591" s="443"/>
      <c r="B591" s="440"/>
      <c r="C591" s="444"/>
      <c r="D591" s="287" t="s">
        <v>2819</v>
      </c>
      <c r="E591" s="444"/>
      <c r="F591" s="444"/>
      <c r="G591" s="444"/>
      <c r="H591" s="444"/>
      <c r="I591" s="444"/>
      <c r="J591" s="12">
        <v>1.99</v>
      </c>
      <c r="K591" s="12">
        <v>57</v>
      </c>
      <c r="L591" s="12">
        <v>3</v>
      </c>
      <c r="M591" s="286" t="s">
        <v>268</v>
      </c>
      <c r="N591" s="12">
        <v>1.5</v>
      </c>
      <c r="O591" s="292" t="s">
        <v>1735</v>
      </c>
      <c r="P591" s="13" t="s">
        <v>1736</v>
      </c>
      <c r="Q591" s="13" t="s">
        <v>1744</v>
      </c>
      <c r="R591" s="292" t="s">
        <v>252</v>
      </c>
      <c r="S591" s="443"/>
      <c r="T591" s="443"/>
      <c r="U591" s="443"/>
      <c r="V591" s="440"/>
    </row>
    <row r="592" spans="1:22" x14ac:dyDescent="0.25">
      <c r="A592" s="443"/>
      <c r="B592" s="440"/>
      <c r="C592" s="444"/>
      <c r="D592" s="287" t="s">
        <v>2820</v>
      </c>
      <c r="E592" s="444"/>
      <c r="F592" s="444"/>
      <c r="G592" s="444"/>
      <c r="H592" s="444"/>
      <c r="I592" s="444"/>
      <c r="J592" s="12">
        <v>12.488</v>
      </c>
      <c r="K592" s="12">
        <v>32</v>
      </c>
      <c r="L592" s="12">
        <v>2</v>
      </c>
      <c r="M592" s="286" t="s">
        <v>268</v>
      </c>
      <c r="N592" s="12">
        <v>1.5</v>
      </c>
      <c r="O592" s="292" t="s">
        <v>1735</v>
      </c>
      <c r="P592" s="13" t="s">
        <v>1736</v>
      </c>
      <c r="Q592" s="13" t="s">
        <v>1744</v>
      </c>
      <c r="R592" s="292" t="s">
        <v>252</v>
      </c>
      <c r="S592" s="443"/>
      <c r="T592" s="443"/>
      <c r="U592" s="443"/>
      <c r="V592" s="440"/>
    </row>
    <row r="593" spans="1:22" x14ac:dyDescent="0.25">
      <c r="A593" s="443"/>
      <c r="B593" s="440"/>
      <c r="C593" s="444"/>
      <c r="D593" s="287" t="s">
        <v>2821</v>
      </c>
      <c r="E593" s="444"/>
      <c r="F593" s="444"/>
      <c r="G593" s="444"/>
      <c r="H593" s="444"/>
      <c r="I593" s="444"/>
      <c r="J593" s="12">
        <v>1.1339999999999999</v>
      </c>
      <c r="K593" s="12">
        <v>25</v>
      </c>
      <c r="L593" s="12">
        <v>2</v>
      </c>
      <c r="M593" s="286" t="s">
        <v>268</v>
      </c>
      <c r="N593" s="12">
        <v>1</v>
      </c>
      <c r="O593" s="292" t="s">
        <v>1735</v>
      </c>
      <c r="P593" s="13" t="s">
        <v>1736</v>
      </c>
      <c r="Q593" s="13" t="s">
        <v>1744</v>
      </c>
      <c r="R593" s="292" t="s">
        <v>252</v>
      </c>
      <c r="S593" s="443"/>
      <c r="T593" s="443"/>
      <c r="U593" s="443"/>
      <c r="V593" s="440"/>
    </row>
    <row r="594" spans="1:22" x14ac:dyDescent="0.25">
      <c r="A594" s="443"/>
      <c r="B594" s="440"/>
      <c r="C594" s="444"/>
      <c r="D594" s="287" t="s">
        <v>2822</v>
      </c>
      <c r="E594" s="444"/>
      <c r="F594" s="444"/>
      <c r="G594" s="444"/>
      <c r="H594" s="444"/>
      <c r="I594" s="444"/>
      <c r="J594" s="12">
        <v>0.151</v>
      </c>
      <c r="K594" s="12">
        <v>25</v>
      </c>
      <c r="L594" s="12">
        <v>2</v>
      </c>
      <c r="M594" s="286" t="s">
        <v>268</v>
      </c>
      <c r="N594" s="12">
        <v>1</v>
      </c>
      <c r="O594" s="292" t="s">
        <v>1735</v>
      </c>
      <c r="P594" s="13" t="s">
        <v>1736</v>
      </c>
      <c r="Q594" s="13" t="s">
        <v>1744</v>
      </c>
      <c r="R594" s="292" t="s">
        <v>252</v>
      </c>
      <c r="S594" s="443"/>
      <c r="T594" s="443"/>
      <c r="U594" s="443"/>
      <c r="V594" s="440"/>
    </row>
    <row r="595" spans="1:22" x14ac:dyDescent="0.25">
      <c r="A595" s="443"/>
      <c r="B595" s="440"/>
      <c r="C595" s="444"/>
      <c r="D595" s="287" t="s">
        <v>2823</v>
      </c>
      <c r="E595" s="444"/>
      <c r="F595" s="444"/>
      <c r="G595" s="444"/>
      <c r="H595" s="444"/>
      <c r="I595" s="444"/>
      <c r="J595" s="12">
        <v>13.521000000000001</v>
      </c>
      <c r="K595" s="12">
        <v>32</v>
      </c>
      <c r="L595" s="12">
        <v>2</v>
      </c>
      <c r="M595" s="286" t="s">
        <v>268</v>
      </c>
      <c r="N595" s="12">
        <v>104</v>
      </c>
      <c r="O595" s="292" t="s">
        <v>1735</v>
      </c>
      <c r="P595" s="13" t="s">
        <v>1736</v>
      </c>
      <c r="Q595" s="13" t="s">
        <v>1744</v>
      </c>
      <c r="R595" s="292" t="s">
        <v>252</v>
      </c>
      <c r="S595" s="443"/>
      <c r="T595" s="443"/>
      <c r="U595" s="443"/>
      <c r="V595" s="440"/>
    </row>
    <row r="596" spans="1:22" x14ac:dyDescent="0.25">
      <c r="A596" s="443"/>
      <c r="B596" s="440"/>
      <c r="C596" s="444"/>
      <c r="D596" s="287" t="s">
        <v>2824</v>
      </c>
      <c r="E596" s="444"/>
      <c r="F596" s="444"/>
      <c r="G596" s="444"/>
      <c r="H596" s="444"/>
      <c r="I596" s="444"/>
      <c r="J596" s="12">
        <v>0.29599999999999999</v>
      </c>
      <c r="K596" s="12">
        <v>25</v>
      </c>
      <c r="L596" s="12">
        <v>2</v>
      </c>
      <c r="M596" s="286" t="s">
        <v>268</v>
      </c>
      <c r="N596" s="12">
        <v>1</v>
      </c>
      <c r="O596" s="292" t="s">
        <v>1735</v>
      </c>
      <c r="P596" s="13" t="s">
        <v>1736</v>
      </c>
      <c r="Q596" s="13" t="s">
        <v>1744</v>
      </c>
      <c r="R596" s="292" t="s">
        <v>252</v>
      </c>
      <c r="S596" s="443"/>
      <c r="T596" s="443"/>
      <c r="U596" s="443"/>
      <c r="V596" s="440"/>
    </row>
    <row r="597" spans="1:22" x14ac:dyDescent="0.25">
      <c r="A597" s="443"/>
      <c r="B597" s="440"/>
      <c r="C597" s="444"/>
      <c r="D597" s="287" t="s">
        <v>2825</v>
      </c>
      <c r="E597" s="444"/>
      <c r="F597" s="444"/>
      <c r="G597" s="444"/>
      <c r="H597" s="444"/>
      <c r="I597" s="444"/>
      <c r="J597" s="12">
        <v>1.1000000000000001</v>
      </c>
      <c r="K597" s="12">
        <v>25</v>
      </c>
      <c r="L597" s="12">
        <v>2</v>
      </c>
      <c r="M597" s="286" t="s">
        <v>268</v>
      </c>
      <c r="N597" s="12">
        <v>1</v>
      </c>
      <c r="O597" s="292" t="s">
        <v>1735</v>
      </c>
      <c r="P597" s="13" t="s">
        <v>1736</v>
      </c>
      <c r="Q597" s="13" t="s">
        <v>1744</v>
      </c>
      <c r="R597" s="292" t="s">
        <v>252</v>
      </c>
      <c r="S597" s="443"/>
      <c r="T597" s="443"/>
      <c r="U597" s="443"/>
      <c r="V597" s="440"/>
    </row>
    <row r="598" spans="1:22" x14ac:dyDescent="0.25">
      <c r="A598" s="443"/>
      <c r="B598" s="440"/>
      <c r="C598" s="444"/>
      <c r="D598" s="287" t="s">
        <v>2826</v>
      </c>
      <c r="E598" s="444"/>
      <c r="F598" s="444"/>
      <c r="G598" s="444"/>
      <c r="H598" s="444"/>
      <c r="I598" s="444"/>
      <c r="J598" s="12">
        <v>6.8929999999999998</v>
      </c>
      <c r="K598" s="12">
        <v>25</v>
      </c>
      <c r="L598" s="12">
        <v>2</v>
      </c>
      <c r="M598" s="286" t="s">
        <v>268</v>
      </c>
      <c r="N598" s="12">
        <v>1</v>
      </c>
      <c r="O598" s="292" t="s">
        <v>1735</v>
      </c>
      <c r="P598" s="13" t="s">
        <v>1736</v>
      </c>
      <c r="Q598" s="13" t="s">
        <v>1744</v>
      </c>
      <c r="R598" s="292" t="s">
        <v>252</v>
      </c>
      <c r="S598" s="443"/>
      <c r="T598" s="443"/>
      <c r="U598" s="443"/>
      <c r="V598" s="440"/>
    </row>
    <row r="599" spans="1:22" x14ac:dyDescent="0.25">
      <c r="A599" s="443"/>
      <c r="B599" s="440"/>
      <c r="C599" s="444"/>
      <c r="D599" s="287" t="s">
        <v>2827</v>
      </c>
      <c r="E599" s="444"/>
      <c r="F599" s="444"/>
      <c r="G599" s="444"/>
      <c r="H599" s="444"/>
      <c r="I599" s="444"/>
      <c r="J599" s="12">
        <v>1.35</v>
      </c>
      <c r="K599" s="12">
        <v>57</v>
      </c>
      <c r="L599" s="12">
        <v>3</v>
      </c>
      <c r="M599" s="286" t="s">
        <v>268</v>
      </c>
      <c r="N599" s="12">
        <v>1.5</v>
      </c>
      <c r="O599" s="292" t="s">
        <v>1735</v>
      </c>
      <c r="P599" s="13" t="s">
        <v>1736</v>
      </c>
      <c r="Q599" s="13" t="s">
        <v>1744</v>
      </c>
      <c r="R599" s="292" t="s">
        <v>252</v>
      </c>
      <c r="S599" s="443"/>
      <c r="T599" s="443"/>
      <c r="U599" s="443"/>
      <c r="V599" s="440"/>
    </row>
    <row r="600" spans="1:22" x14ac:dyDescent="0.25">
      <c r="A600" s="443"/>
      <c r="B600" s="440"/>
      <c r="C600" s="444"/>
      <c r="D600" s="287" t="s">
        <v>2828</v>
      </c>
      <c r="E600" s="444"/>
      <c r="F600" s="444"/>
      <c r="G600" s="444"/>
      <c r="H600" s="444"/>
      <c r="I600" s="444"/>
      <c r="J600" s="12">
        <v>6.7050000000000001</v>
      </c>
      <c r="K600" s="12">
        <v>57</v>
      </c>
      <c r="L600" s="12">
        <v>3</v>
      </c>
      <c r="M600" s="286" t="s">
        <v>268</v>
      </c>
      <c r="N600" s="12">
        <v>1.5</v>
      </c>
      <c r="O600" s="292" t="s">
        <v>1735</v>
      </c>
      <c r="P600" s="13" t="s">
        <v>1736</v>
      </c>
      <c r="Q600" s="13" t="s">
        <v>1744</v>
      </c>
      <c r="R600" s="292" t="s">
        <v>252</v>
      </c>
      <c r="S600" s="443"/>
      <c r="T600" s="443"/>
      <c r="U600" s="443"/>
      <c r="V600" s="440"/>
    </row>
    <row r="601" spans="1:22" x14ac:dyDescent="0.25">
      <c r="A601" s="443"/>
      <c r="B601" s="440"/>
      <c r="C601" s="444"/>
      <c r="D601" s="287" t="s">
        <v>2829</v>
      </c>
      <c r="E601" s="444"/>
      <c r="F601" s="444"/>
      <c r="G601" s="444"/>
      <c r="H601" s="444"/>
      <c r="I601" s="444"/>
      <c r="J601" s="12">
        <v>3.504</v>
      </c>
      <c r="K601" s="12">
        <v>108</v>
      </c>
      <c r="L601" s="12">
        <v>4</v>
      </c>
      <c r="M601" s="286" t="s">
        <v>268</v>
      </c>
      <c r="N601" s="12">
        <v>2</v>
      </c>
      <c r="O601" s="292" t="s">
        <v>1735</v>
      </c>
      <c r="P601" s="13" t="s">
        <v>1736</v>
      </c>
      <c r="Q601" s="13" t="s">
        <v>1744</v>
      </c>
      <c r="R601" s="292" t="s">
        <v>252</v>
      </c>
      <c r="S601" s="443"/>
      <c r="T601" s="443"/>
      <c r="U601" s="443"/>
      <c r="V601" s="440"/>
    </row>
    <row r="602" spans="1:22" x14ac:dyDescent="0.25">
      <c r="A602" s="443"/>
      <c r="B602" s="440"/>
      <c r="C602" s="444"/>
      <c r="D602" s="287" t="s">
        <v>2830</v>
      </c>
      <c r="E602" s="444"/>
      <c r="F602" s="444"/>
      <c r="G602" s="444"/>
      <c r="H602" s="444"/>
      <c r="I602" s="444"/>
      <c r="J602" s="12">
        <v>6.7</v>
      </c>
      <c r="K602" s="12">
        <v>57</v>
      </c>
      <c r="L602" s="12">
        <v>3</v>
      </c>
      <c r="M602" s="286" t="s">
        <v>268</v>
      </c>
      <c r="N602" s="12">
        <v>1.5</v>
      </c>
      <c r="O602" s="292" t="s">
        <v>1735</v>
      </c>
      <c r="P602" s="13" t="s">
        <v>1736</v>
      </c>
      <c r="Q602" s="13" t="s">
        <v>1744</v>
      </c>
      <c r="R602" s="292" t="s">
        <v>252</v>
      </c>
      <c r="S602" s="443"/>
      <c r="T602" s="443"/>
      <c r="U602" s="443"/>
      <c r="V602" s="440"/>
    </row>
    <row r="603" spans="1:22" x14ac:dyDescent="0.25">
      <c r="A603" s="443"/>
      <c r="B603" s="440"/>
      <c r="C603" s="444"/>
      <c r="D603" s="287" t="s">
        <v>2831</v>
      </c>
      <c r="E603" s="444"/>
      <c r="F603" s="444"/>
      <c r="G603" s="444"/>
      <c r="H603" s="444"/>
      <c r="I603" s="444"/>
      <c r="J603" s="12">
        <v>5.59</v>
      </c>
      <c r="K603" s="12">
        <v>89</v>
      </c>
      <c r="L603" s="12">
        <v>3.5</v>
      </c>
      <c r="M603" s="286" t="s">
        <v>268</v>
      </c>
      <c r="N603" s="12">
        <v>2</v>
      </c>
      <c r="O603" s="292" t="s">
        <v>1735</v>
      </c>
      <c r="P603" s="13" t="s">
        <v>1736</v>
      </c>
      <c r="Q603" s="13" t="s">
        <v>1744</v>
      </c>
      <c r="R603" s="292" t="s">
        <v>252</v>
      </c>
      <c r="S603" s="443"/>
      <c r="T603" s="443"/>
      <c r="U603" s="443"/>
      <c r="V603" s="440"/>
    </row>
    <row r="604" spans="1:22" x14ac:dyDescent="0.25">
      <c r="A604" s="443"/>
      <c r="B604" s="440"/>
      <c r="C604" s="444"/>
      <c r="D604" s="287" t="s">
        <v>2832</v>
      </c>
      <c r="E604" s="444"/>
      <c r="F604" s="444"/>
      <c r="G604" s="444"/>
      <c r="H604" s="444"/>
      <c r="I604" s="444"/>
      <c r="J604" s="12">
        <v>7.0419999999999998</v>
      </c>
      <c r="K604" s="12">
        <v>32</v>
      </c>
      <c r="L604" s="12">
        <v>2</v>
      </c>
      <c r="M604" s="286" t="s">
        <v>268</v>
      </c>
      <c r="N604" s="12">
        <v>1.5</v>
      </c>
      <c r="O604" s="292" t="s">
        <v>1735</v>
      </c>
      <c r="P604" s="13" t="s">
        <v>1736</v>
      </c>
      <c r="Q604" s="13" t="s">
        <v>1744</v>
      </c>
      <c r="R604" s="292" t="s">
        <v>252</v>
      </c>
      <c r="S604" s="443"/>
      <c r="T604" s="443"/>
      <c r="U604" s="443"/>
      <c r="V604" s="440"/>
    </row>
    <row r="605" spans="1:22" x14ac:dyDescent="0.25">
      <c r="A605" s="443"/>
      <c r="B605" s="440"/>
      <c r="C605" s="444"/>
      <c r="D605" s="287" t="s">
        <v>2833</v>
      </c>
      <c r="E605" s="444"/>
      <c r="F605" s="444"/>
      <c r="G605" s="444"/>
      <c r="H605" s="444"/>
      <c r="I605" s="444"/>
      <c r="J605" s="12">
        <v>15.301</v>
      </c>
      <c r="K605" s="12">
        <v>32</v>
      </c>
      <c r="L605" s="12">
        <v>2</v>
      </c>
      <c r="M605" s="286" t="s">
        <v>268</v>
      </c>
      <c r="N605" s="12">
        <v>1.5</v>
      </c>
      <c r="O605" s="292" t="s">
        <v>1735</v>
      </c>
      <c r="P605" s="13" t="s">
        <v>1736</v>
      </c>
      <c r="Q605" s="13" t="s">
        <v>1744</v>
      </c>
      <c r="R605" s="292" t="s">
        <v>252</v>
      </c>
      <c r="S605" s="443"/>
      <c r="T605" s="443"/>
      <c r="U605" s="443"/>
      <c r="V605" s="440"/>
    </row>
    <row r="606" spans="1:22" x14ac:dyDescent="0.25">
      <c r="A606" s="443"/>
      <c r="B606" s="440"/>
      <c r="C606" s="444"/>
      <c r="D606" s="287" t="s">
        <v>2834</v>
      </c>
      <c r="E606" s="444"/>
      <c r="F606" s="444"/>
      <c r="G606" s="444"/>
      <c r="H606" s="444"/>
      <c r="I606" s="444"/>
      <c r="J606" s="12">
        <v>1.21</v>
      </c>
      <c r="K606" s="12">
        <v>25</v>
      </c>
      <c r="L606" s="12">
        <v>2</v>
      </c>
      <c r="M606" s="286" t="s">
        <v>268</v>
      </c>
      <c r="N606" s="12">
        <v>1</v>
      </c>
      <c r="O606" s="292" t="s">
        <v>1735</v>
      </c>
      <c r="P606" s="13" t="s">
        <v>1736</v>
      </c>
      <c r="Q606" s="13" t="s">
        <v>1744</v>
      </c>
      <c r="R606" s="292" t="s">
        <v>252</v>
      </c>
      <c r="S606" s="443"/>
      <c r="T606" s="443"/>
      <c r="U606" s="443"/>
      <c r="V606" s="440"/>
    </row>
    <row r="607" spans="1:22" x14ac:dyDescent="0.25">
      <c r="A607" s="443"/>
      <c r="B607" s="440"/>
      <c r="C607" s="444"/>
      <c r="D607" s="287" t="s">
        <v>2835</v>
      </c>
      <c r="E607" s="444"/>
      <c r="F607" s="444"/>
      <c r="G607" s="444"/>
      <c r="H607" s="444"/>
      <c r="I607" s="444"/>
      <c r="J607" s="12">
        <v>4.1449999999999996</v>
      </c>
      <c r="K607" s="12">
        <v>57</v>
      </c>
      <c r="L607" s="12">
        <v>3</v>
      </c>
      <c r="M607" s="286" t="s">
        <v>268</v>
      </c>
      <c r="N607" s="12">
        <v>1.5</v>
      </c>
      <c r="O607" s="292" t="s">
        <v>1735</v>
      </c>
      <c r="P607" s="13" t="s">
        <v>1736</v>
      </c>
      <c r="Q607" s="13" t="s">
        <v>1744</v>
      </c>
      <c r="R607" s="292" t="s">
        <v>252</v>
      </c>
      <c r="S607" s="443"/>
      <c r="T607" s="443"/>
      <c r="U607" s="443"/>
      <c r="V607" s="440"/>
    </row>
    <row r="608" spans="1:22" x14ac:dyDescent="0.25">
      <c r="A608" s="443"/>
      <c r="B608" s="440"/>
      <c r="C608" s="444"/>
      <c r="D608" s="287" t="s">
        <v>2836</v>
      </c>
      <c r="E608" s="444"/>
      <c r="F608" s="444"/>
      <c r="G608" s="444"/>
      <c r="H608" s="444"/>
      <c r="I608" s="444"/>
      <c r="J608" s="12">
        <v>9.3450000000000006</v>
      </c>
      <c r="K608" s="12">
        <v>108</v>
      </c>
      <c r="L608" s="12">
        <v>4</v>
      </c>
      <c r="M608" s="286" t="s">
        <v>268</v>
      </c>
      <c r="N608" s="12">
        <v>2</v>
      </c>
      <c r="O608" s="292" t="s">
        <v>1735</v>
      </c>
      <c r="P608" s="13" t="s">
        <v>1736</v>
      </c>
      <c r="Q608" s="13" t="s">
        <v>1744</v>
      </c>
      <c r="R608" s="292" t="s">
        <v>252</v>
      </c>
      <c r="S608" s="443"/>
      <c r="T608" s="443"/>
      <c r="U608" s="443"/>
      <c r="V608" s="440"/>
    </row>
    <row r="609" spans="1:22" x14ac:dyDescent="0.25">
      <c r="A609" s="443"/>
      <c r="B609" s="440"/>
      <c r="C609" s="444"/>
      <c r="D609" s="287" t="s">
        <v>2837</v>
      </c>
      <c r="E609" s="444"/>
      <c r="F609" s="444"/>
      <c r="G609" s="444"/>
      <c r="H609" s="444"/>
      <c r="I609" s="444"/>
      <c r="J609" s="12">
        <v>2.0099999999999998</v>
      </c>
      <c r="K609" s="12">
        <v>108</v>
      </c>
      <c r="L609" s="12">
        <v>4</v>
      </c>
      <c r="M609" s="286" t="s">
        <v>268</v>
      </c>
      <c r="N609" s="12">
        <v>2</v>
      </c>
      <c r="O609" s="292" t="s">
        <v>1735</v>
      </c>
      <c r="P609" s="13" t="s">
        <v>1736</v>
      </c>
      <c r="Q609" s="13" t="s">
        <v>1744</v>
      </c>
      <c r="R609" s="292" t="s">
        <v>252</v>
      </c>
      <c r="S609" s="443"/>
      <c r="T609" s="443"/>
      <c r="U609" s="443"/>
      <c r="V609" s="440"/>
    </row>
    <row r="610" spans="1:22" x14ac:dyDescent="0.25">
      <c r="A610" s="443"/>
      <c r="B610" s="440"/>
      <c r="C610" s="444"/>
      <c r="D610" s="287" t="s">
        <v>2838</v>
      </c>
      <c r="E610" s="444"/>
      <c r="F610" s="444"/>
      <c r="G610" s="444"/>
      <c r="H610" s="444"/>
      <c r="I610" s="444"/>
      <c r="J610" s="12">
        <v>3.3</v>
      </c>
      <c r="K610" s="12">
        <v>89</v>
      </c>
      <c r="L610" s="12">
        <v>3.5</v>
      </c>
      <c r="M610" s="286" t="s">
        <v>268</v>
      </c>
      <c r="N610" s="12">
        <v>2</v>
      </c>
      <c r="O610" s="292" t="s">
        <v>1735</v>
      </c>
      <c r="P610" s="13" t="s">
        <v>1736</v>
      </c>
      <c r="Q610" s="13" t="s">
        <v>1744</v>
      </c>
      <c r="R610" s="292" t="s">
        <v>252</v>
      </c>
      <c r="S610" s="443"/>
      <c r="T610" s="443"/>
      <c r="U610" s="443"/>
      <c r="V610" s="440"/>
    </row>
    <row r="611" spans="1:22" x14ac:dyDescent="0.25">
      <c r="A611" s="443"/>
      <c r="B611" s="440"/>
      <c r="C611" s="444"/>
      <c r="D611" s="287" t="s">
        <v>2839</v>
      </c>
      <c r="E611" s="444"/>
      <c r="F611" s="444"/>
      <c r="G611" s="444"/>
      <c r="H611" s="444"/>
      <c r="I611" s="444"/>
      <c r="J611" s="12">
        <v>2.4700000000000002</v>
      </c>
      <c r="K611" s="12">
        <v>89</v>
      </c>
      <c r="L611" s="12">
        <v>3.5</v>
      </c>
      <c r="M611" s="286" t="s">
        <v>268</v>
      </c>
      <c r="N611" s="12">
        <v>2</v>
      </c>
      <c r="O611" s="292" t="s">
        <v>1735</v>
      </c>
      <c r="P611" s="13" t="s">
        <v>1736</v>
      </c>
      <c r="Q611" s="13" t="s">
        <v>1744</v>
      </c>
      <c r="R611" s="292" t="s">
        <v>252</v>
      </c>
      <c r="S611" s="443"/>
      <c r="T611" s="443"/>
      <c r="U611" s="443"/>
      <c r="V611" s="440"/>
    </row>
    <row r="612" spans="1:22" x14ac:dyDescent="0.25">
      <c r="A612" s="443"/>
      <c r="B612" s="440"/>
      <c r="C612" s="444"/>
      <c r="D612" s="287" t="s">
        <v>2840</v>
      </c>
      <c r="E612" s="444"/>
      <c r="F612" s="444"/>
      <c r="G612" s="444"/>
      <c r="H612" s="444"/>
      <c r="I612" s="444"/>
      <c r="J612" s="12">
        <v>4.2149999999999999</v>
      </c>
      <c r="K612" s="12">
        <v>89</v>
      </c>
      <c r="L612" s="12">
        <v>3.5</v>
      </c>
      <c r="M612" s="286" t="s">
        <v>268</v>
      </c>
      <c r="N612" s="12">
        <v>2</v>
      </c>
      <c r="O612" s="292" t="s">
        <v>1735</v>
      </c>
      <c r="P612" s="13" t="s">
        <v>1736</v>
      </c>
      <c r="Q612" s="13" t="s">
        <v>1744</v>
      </c>
      <c r="R612" s="292" t="s">
        <v>252</v>
      </c>
      <c r="S612" s="443"/>
      <c r="T612" s="443"/>
      <c r="U612" s="443"/>
      <c r="V612" s="440"/>
    </row>
    <row r="613" spans="1:22" x14ac:dyDescent="0.25">
      <c r="A613" s="443"/>
      <c r="B613" s="440"/>
      <c r="C613" s="444"/>
      <c r="D613" s="287" t="s">
        <v>2841</v>
      </c>
      <c r="E613" s="444"/>
      <c r="F613" s="444"/>
      <c r="G613" s="444"/>
      <c r="H613" s="444"/>
      <c r="I613" s="444"/>
      <c r="J613" s="12">
        <v>3.2</v>
      </c>
      <c r="K613" s="12">
        <v>630</v>
      </c>
      <c r="L613" s="12">
        <v>10</v>
      </c>
      <c r="M613" s="286" t="s">
        <v>268</v>
      </c>
      <c r="N613" s="12">
        <v>4</v>
      </c>
      <c r="O613" s="292" t="s">
        <v>1735</v>
      </c>
      <c r="P613" s="13" t="s">
        <v>1736</v>
      </c>
      <c r="Q613" s="13" t="s">
        <v>1744</v>
      </c>
      <c r="R613" s="292" t="s">
        <v>252</v>
      </c>
      <c r="S613" s="443"/>
      <c r="T613" s="443"/>
      <c r="U613" s="443"/>
      <c r="V613" s="440"/>
    </row>
    <row r="614" spans="1:22" x14ac:dyDescent="0.25">
      <c r="A614" s="443"/>
      <c r="B614" s="440"/>
      <c r="C614" s="444"/>
      <c r="D614" s="287" t="s">
        <v>2842</v>
      </c>
      <c r="E614" s="444"/>
      <c r="F614" s="444"/>
      <c r="G614" s="444"/>
      <c r="H614" s="444"/>
      <c r="I614" s="444"/>
      <c r="J614" s="12">
        <v>17.998000000000001</v>
      </c>
      <c r="K614" s="12">
        <v>630</v>
      </c>
      <c r="L614" s="12">
        <v>10</v>
      </c>
      <c r="M614" s="286" t="s">
        <v>268</v>
      </c>
      <c r="N614" s="12">
        <v>4</v>
      </c>
      <c r="O614" s="292" t="s">
        <v>1735</v>
      </c>
      <c r="P614" s="13" t="s">
        <v>1736</v>
      </c>
      <c r="Q614" s="13" t="s">
        <v>1744</v>
      </c>
      <c r="R614" s="292" t="s">
        <v>252</v>
      </c>
      <c r="S614" s="443"/>
      <c r="T614" s="443"/>
      <c r="U614" s="443"/>
      <c r="V614" s="440"/>
    </row>
    <row r="615" spans="1:22" x14ac:dyDescent="0.25">
      <c r="A615" s="443"/>
      <c r="B615" s="440"/>
      <c r="C615" s="444"/>
      <c r="D615" s="287" t="s">
        <v>2843</v>
      </c>
      <c r="E615" s="444"/>
      <c r="F615" s="444"/>
      <c r="G615" s="444"/>
      <c r="H615" s="444"/>
      <c r="I615" s="444"/>
      <c r="J615" s="12">
        <v>4.51</v>
      </c>
      <c r="K615" s="12">
        <v>25</v>
      </c>
      <c r="L615" s="12">
        <v>2</v>
      </c>
      <c r="M615" s="286" t="s">
        <v>268</v>
      </c>
      <c r="N615" s="12">
        <v>1</v>
      </c>
      <c r="O615" s="292" t="s">
        <v>1735</v>
      </c>
      <c r="P615" s="13" t="s">
        <v>1736</v>
      </c>
      <c r="Q615" s="13" t="s">
        <v>1744</v>
      </c>
      <c r="R615" s="292" t="s">
        <v>252</v>
      </c>
      <c r="S615" s="443"/>
      <c r="T615" s="443"/>
      <c r="U615" s="443"/>
      <c r="V615" s="440"/>
    </row>
    <row r="616" spans="1:22" x14ac:dyDescent="0.25">
      <c r="A616" s="443"/>
      <c r="B616" s="440"/>
      <c r="C616" s="444"/>
      <c r="D616" s="287" t="s">
        <v>2844</v>
      </c>
      <c r="E616" s="444"/>
      <c r="F616" s="444"/>
      <c r="G616" s="444"/>
      <c r="H616" s="444"/>
      <c r="I616" s="444"/>
      <c r="J616" s="12">
        <v>2.5150000000000001</v>
      </c>
      <c r="K616" s="12">
        <v>159</v>
      </c>
      <c r="L616" s="12">
        <v>4.5</v>
      </c>
      <c r="M616" s="286" t="s">
        <v>268</v>
      </c>
      <c r="N616" s="12">
        <v>2.5</v>
      </c>
      <c r="O616" s="292" t="s">
        <v>1735</v>
      </c>
      <c r="P616" s="13" t="s">
        <v>1736</v>
      </c>
      <c r="Q616" s="13" t="s">
        <v>1744</v>
      </c>
      <c r="R616" s="292" t="s">
        <v>252</v>
      </c>
      <c r="S616" s="443"/>
      <c r="T616" s="443"/>
      <c r="U616" s="443"/>
      <c r="V616" s="440"/>
    </row>
    <row r="617" spans="1:22" x14ac:dyDescent="0.25">
      <c r="A617" s="443"/>
      <c r="B617" s="440"/>
      <c r="C617" s="444"/>
      <c r="D617" s="287" t="s">
        <v>2845</v>
      </c>
      <c r="E617" s="444"/>
      <c r="F617" s="444"/>
      <c r="G617" s="444"/>
      <c r="H617" s="444"/>
      <c r="I617" s="444"/>
      <c r="J617" s="12"/>
      <c r="K617" s="12"/>
      <c r="L617" s="12"/>
      <c r="M617" s="286" t="s">
        <v>268</v>
      </c>
      <c r="N617" s="12"/>
      <c r="O617" s="292" t="s">
        <v>1735</v>
      </c>
      <c r="P617" s="13" t="s">
        <v>1736</v>
      </c>
      <c r="Q617" s="13" t="s">
        <v>1744</v>
      </c>
      <c r="R617" s="292" t="s">
        <v>252</v>
      </c>
      <c r="S617" s="443"/>
      <c r="T617" s="443"/>
      <c r="U617" s="443"/>
      <c r="V617" s="440"/>
    </row>
    <row r="618" spans="1:22" x14ac:dyDescent="0.25">
      <c r="A618" s="443"/>
      <c r="B618" s="440"/>
      <c r="C618" s="444"/>
      <c r="D618" s="287" t="s">
        <v>2846</v>
      </c>
      <c r="E618" s="444"/>
      <c r="F618" s="444"/>
      <c r="G618" s="444"/>
      <c r="H618" s="444"/>
      <c r="I618" s="444"/>
      <c r="J618" s="12">
        <v>5.0049999999999999</v>
      </c>
      <c r="K618" s="12">
        <v>108</v>
      </c>
      <c r="L618" s="12">
        <v>4</v>
      </c>
      <c r="M618" s="286" t="s">
        <v>268</v>
      </c>
      <c r="N618" s="12">
        <v>2</v>
      </c>
      <c r="O618" s="292" t="s">
        <v>1735</v>
      </c>
      <c r="P618" s="13" t="s">
        <v>1736</v>
      </c>
      <c r="Q618" s="13" t="s">
        <v>1744</v>
      </c>
      <c r="R618" s="292" t="s">
        <v>252</v>
      </c>
      <c r="S618" s="443"/>
      <c r="T618" s="443"/>
      <c r="U618" s="443"/>
      <c r="V618" s="440"/>
    </row>
    <row r="619" spans="1:22" x14ac:dyDescent="0.25">
      <c r="A619" s="443"/>
      <c r="B619" s="440"/>
      <c r="C619" s="444"/>
      <c r="D619" s="287" t="s">
        <v>2847</v>
      </c>
      <c r="E619" s="444"/>
      <c r="F619" s="444"/>
      <c r="G619" s="444"/>
      <c r="H619" s="444"/>
      <c r="I619" s="444"/>
      <c r="J619" s="12">
        <v>2.9060000000000001</v>
      </c>
      <c r="K619" s="12">
        <v>57</v>
      </c>
      <c r="L619" s="12">
        <v>3</v>
      </c>
      <c r="M619" s="286" t="s">
        <v>268</v>
      </c>
      <c r="N619" s="12">
        <v>1.5</v>
      </c>
      <c r="O619" s="292" t="s">
        <v>1735</v>
      </c>
      <c r="P619" s="13" t="s">
        <v>1736</v>
      </c>
      <c r="Q619" s="13" t="s">
        <v>1744</v>
      </c>
      <c r="R619" s="292" t="s">
        <v>252</v>
      </c>
      <c r="S619" s="443"/>
      <c r="T619" s="443"/>
      <c r="U619" s="443"/>
      <c r="V619" s="440"/>
    </row>
    <row r="620" spans="1:22" x14ac:dyDescent="0.25">
      <c r="A620" s="443"/>
      <c r="B620" s="440"/>
      <c r="C620" s="444"/>
      <c r="D620" s="287" t="s">
        <v>2848</v>
      </c>
      <c r="E620" s="444"/>
      <c r="F620" s="444"/>
      <c r="G620" s="444"/>
      <c r="H620" s="444"/>
      <c r="I620" s="444"/>
      <c r="J620" s="12"/>
      <c r="K620" s="12"/>
      <c r="L620" s="12"/>
      <c r="M620" s="286" t="s">
        <v>268</v>
      </c>
      <c r="N620" s="12"/>
      <c r="O620" s="292" t="s">
        <v>1735</v>
      </c>
      <c r="P620" s="13" t="s">
        <v>1736</v>
      </c>
      <c r="Q620" s="13" t="s">
        <v>1744</v>
      </c>
      <c r="R620" s="292" t="s">
        <v>252</v>
      </c>
      <c r="S620" s="443"/>
      <c r="T620" s="443"/>
      <c r="U620" s="443"/>
      <c r="V620" s="440"/>
    </row>
    <row r="621" spans="1:22" x14ac:dyDescent="0.25">
      <c r="A621" s="443"/>
      <c r="B621" s="440"/>
      <c r="C621" s="444"/>
      <c r="D621" s="287" t="s">
        <v>2849</v>
      </c>
      <c r="E621" s="444"/>
      <c r="F621" s="444"/>
      <c r="G621" s="444"/>
      <c r="H621" s="444"/>
      <c r="I621" s="444"/>
      <c r="J621" s="12">
        <v>4.21</v>
      </c>
      <c r="K621" s="12">
        <v>57</v>
      </c>
      <c r="L621" s="12">
        <v>3</v>
      </c>
      <c r="M621" s="286" t="s">
        <v>268</v>
      </c>
      <c r="N621" s="12">
        <v>1.5</v>
      </c>
      <c r="O621" s="292" t="s">
        <v>1735</v>
      </c>
      <c r="P621" s="13" t="s">
        <v>1736</v>
      </c>
      <c r="Q621" s="13" t="s">
        <v>1744</v>
      </c>
      <c r="R621" s="292" t="s">
        <v>252</v>
      </c>
      <c r="S621" s="443"/>
      <c r="T621" s="443"/>
      <c r="U621" s="443"/>
      <c r="V621" s="440"/>
    </row>
    <row r="622" spans="1:22" x14ac:dyDescent="0.25">
      <c r="A622" s="443"/>
      <c r="B622" s="440"/>
      <c r="C622" s="444"/>
      <c r="D622" s="287" t="s">
        <v>2850</v>
      </c>
      <c r="E622" s="444"/>
      <c r="F622" s="444"/>
      <c r="G622" s="444"/>
      <c r="H622" s="444"/>
      <c r="I622" s="444"/>
      <c r="J622" s="12">
        <v>2.7850000000000001</v>
      </c>
      <c r="K622" s="12">
        <v>159</v>
      </c>
      <c r="L622" s="12">
        <v>4.5</v>
      </c>
      <c r="M622" s="286" t="s">
        <v>268</v>
      </c>
      <c r="N622" s="12">
        <v>2.5</v>
      </c>
      <c r="O622" s="292" t="s">
        <v>1735</v>
      </c>
      <c r="P622" s="13" t="s">
        <v>1736</v>
      </c>
      <c r="Q622" s="13" t="s">
        <v>1744</v>
      </c>
      <c r="R622" s="292" t="s">
        <v>252</v>
      </c>
      <c r="S622" s="443"/>
      <c r="T622" s="443"/>
      <c r="U622" s="443"/>
      <c r="V622" s="440"/>
    </row>
    <row r="623" spans="1:22" x14ac:dyDescent="0.25">
      <c r="A623" s="443"/>
      <c r="B623" s="440"/>
      <c r="C623" s="444"/>
      <c r="D623" s="287" t="s">
        <v>2851</v>
      </c>
      <c r="E623" s="444"/>
      <c r="F623" s="444"/>
      <c r="G623" s="444"/>
      <c r="H623" s="444"/>
      <c r="I623" s="444"/>
      <c r="J623" s="12">
        <v>4.4800000000000004</v>
      </c>
      <c r="K623" s="12">
        <v>57</v>
      </c>
      <c r="L623" s="12">
        <v>3</v>
      </c>
      <c r="M623" s="286" t="s">
        <v>268</v>
      </c>
      <c r="N623" s="12">
        <v>1.5</v>
      </c>
      <c r="O623" s="292" t="s">
        <v>1735</v>
      </c>
      <c r="P623" s="13" t="s">
        <v>1736</v>
      </c>
      <c r="Q623" s="13" t="s">
        <v>1744</v>
      </c>
      <c r="R623" s="292" t="s">
        <v>252</v>
      </c>
      <c r="S623" s="443"/>
      <c r="T623" s="443"/>
      <c r="U623" s="443"/>
      <c r="V623" s="440"/>
    </row>
    <row r="624" spans="1:22" x14ac:dyDescent="0.25">
      <c r="A624" s="443"/>
      <c r="B624" s="440"/>
      <c r="C624" s="444"/>
      <c r="D624" s="287" t="s">
        <v>2852</v>
      </c>
      <c r="E624" s="444"/>
      <c r="F624" s="444"/>
      <c r="G624" s="444"/>
      <c r="H624" s="444"/>
      <c r="I624" s="444"/>
      <c r="J624" s="12">
        <v>3.6829999999999998</v>
      </c>
      <c r="K624" s="12">
        <v>57</v>
      </c>
      <c r="L624" s="12">
        <v>3</v>
      </c>
      <c r="M624" s="286" t="s">
        <v>268</v>
      </c>
      <c r="N624" s="12">
        <v>1.5</v>
      </c>
      <c r="O624" s="292" t="s">
        <v>1735</v>
      </c>
      <c r="P624" s="13" t="s">
        <v>1736</v>
      </c>
      <c r="Q624" s="13" t="s">
        <v>1744</v>
      </c>
      <c r="R624" s="292" t="s">
        <v>252</v>
      </c>
      <c r="S624" s="443"/>
      <c r="T624" s="443"/>
      <c r="U624" s="443"/>
      <c r="V624" s="440"/>
    </row>
    <row r="625" spans="1:22" x14ac:dyDescent="0.25">
      <c r="A625" s="443"/>
      <c r="B625" s="440"/>
      <c r="C625" s="444"/>
      <c r="D625" s="287" t="s">
        <v>2853</v>
      </c>
      <c r="E625" s="444"/>
      <c r="F625" s="444"/>
      <c r="G625" s="444"/>
      <c r="H625" s="444"/>
      <c r="I625" s="444"/>
      <c r="J625" s="12">
        <v>12.994999999999999</v>
      </c>
      <c r="K625" s="12">
        <v>57</v>
      </c>
      <c r="L625" s="12">
        <v>3</v>
      </c>
      <c r="M625" s="286" t="s">
        <v>268</v>
      </c>
      <c r="N625" s="12">
        <v>1.5</v>
      </c>
      <c r="O625" s="292" t="s">
        <v>1735</v>
      </c>
      <c r="P625" s="13" t="s">
        <v>1736</v>
      </c>
      <c r="Q625" s="13" t="s">
        <v>1744</v>
      </c>
      <c r="R625" s="292" t="s">
        <v>252</v>
      </c>
      <c r="S625" s="443"/>
      <c r="T625" s="443"/>
      <c r="U625" s="443"/>
      <c r="V625" s="440"/>
    </row>
    <row r="626" spans="1:22" x14ac:dyDescent="0.25">
      <c r="A626" s="443"/>
      <c r="B626" s="440"/>
      <c r="C626" s="444"/>
      <c r="D626" s="287" t="s">
        <v>2854</v>
      </c>
      <c r="E626" s="444"/>
      <c r="F626" s="444"/>
      <c r="G626" s="444"/>
      <c r="H626" s="444"/>
      <c r="I626" s="444"/>
      <c r="J626" s="12">
        <v>4.4749999999999996</v>
      </c>
      <c r="K626" s="12">
        <v>57</v>
      </c>
      <c r="L626" s="12">
        <v>3</v>
      </c>
      <c r="M626" s="286" t="s">
        <v>268</v>
      </c>
      <c r="N626" s="12">
        <v>1.5</v>
      </c>
      <c r="O626" s="292" t="s">
        <v>1735</v>
      </c>
      <c r="P626" s="13" t="s">
        <v>1736</v>
      </c>
      <c r="Q626" s="13" t="s">
        <v>1744</v>
      </c>
      <c r="R626" s="292" t="s">
        <v>252</v>
      </c>
      <c r="S626" s="443"/>
      <c r="T626" s="443"/>
      <c r="U626" s="443"/>
      <c r="V626" s="440"/>
    </row>
    <row r="627" spans="1:22" x14ac:dyDescent="0.25">
      <c r="A627" s="443"/>
      <c r="B627" s="440"/>
      <c r="C627" s="444"/>
      <c r="D627" s="287" t="s">
        <v>2855</v>
      </c>
      <c r="E627" s="444"/>
      <c r="F627" s="444"/>
      <c r="G627" s="444"/>
      <c r="H627" s="444"/>
      <c r="I627" s="444"/>
      <c r="J627" s="12">
        <v>4.3440000000000003</v>
      </c>
      <c r="K627" s="12">
        <v>108</v>
      </c>
      <c r="L627" s="12">
        <v>4</v>
      </c>
      <c r="M627" s="286" t="s">
        <v>268</v>
      </c>
      <c r="N627" s="12">
        <v>2</v>
      </c>
      <c r="O627" s="292" t="s">
        <v>1735</v>
      </c>
      <c r="P627" s="13" t="s">
        <v>1736</v>
      </c>
      <c r="Q627" s="13" t="s">
        <v>1744</v>
      </c>
      <c r="R627" s="292" t="s">
        <v>252</v>
      </c>
      <c r="S627" s="443"/>
      <c r="T627" s="443"/>
      <c r="U627" s="443"/>
      <c r="V627" s="440"/>
    </row>
    <row r="628" spans="1:22" x14ac:dyDescent="0.25">
      <c r="A628" s="443"/>
      <c r="B628" s="440"/>
      <c r="C628" s="444"/>
      <c r="D628" s="287" t="s">
        <v>2856</v>
      </c>
      <c r="E628" s="444"/>
      <c r="F628" s="444"/>
      <c r="G628" s="444"/>
      <c r="H628" s="444"/>
      <c r="I628" s="444"/>
      <c r="J628" s="12">
        <v>1.0449999999999999</v>
      </c>
      <c r="K628" s="12">
        <v>57</v>
      </c>
      <c r="L628" s="12">
        <v>3</v>
      </c>
      <c r="M628" s="286" t="s">
        <v>268</v>
      </c>
      <c r="N628" s="12">
        <v>1.5</v>
      </c>
      <c r="O628" s="292" t="s">
        <v>1735</v>
      </c>
      <c r="P628" s="13" t="s">
        <v>1736</v>
      </c>
      <c r="Q628" s="13" t="s">
        <v>1744</v>
      </c>
      <c r="R628" s="292" t="s">
        <v>252</v>
      </c>
      <c r="S628" s="443"/>
      <c r="T628" s="443"/>
      <c r="U628" s="443"/>
      <c r="V628" s="440"/>
    </row>
    <row r="629" spans="1:22" x14ac:dyDescent="0.25">
      <c r="A629" s="443"/>
      <c r="B629" s="440"/>
      <c r="C629" s="444"/>
      <c r="D629" s="287" t="s">
        <v>2857</v>
      </c>
      <c r="E629" s="444"/>
      <c r="F629" s="444"/>
      <c r="G629" s="444"/>
      <c r="H629" s="444"/>
      <c r="I629" s="444"/>
      <c r="J629" s="12">
        <v>2.488</v>
      </c>
      <c r="K629" s="12">
        <v>57</v>
      </c>
      <c r="L629" s="12">
        <v>3</v>
      </c>
      <c r="M629" s="286" t="s">
        <v>268</v>
      </c>
      <c r="N629" s="12">
        <v>1.5</v>
      </c>
      <c r="O629" s="292" t="s">
        <v>1735</v>
      </c>
      <c r="P629" s="13" t="s">
        <v>1736</v>
      </c>
      <c r="Q629" s="13" t="s">
        <v>1744</v>
      </c>
      <c r="R629" s="292" t="s">
        <v>252</v>
      </c>
      <c r="S629" s="443"/>
      <c r="T629" s="443"/>
      <c r="U629" s="443"/>
      <c r="V629" s="440"/>
    </row>
    <row r="630" spans="1:22" x14ac:dyDescent="0.25">
      <c r="A630" s="443"/>
      <c r="B630" s="440"/>
      <c r="C630" s="444"/>
      <c r="D630" s="287" t="s">
        <v>2858</v>
      </c>
      <c r="E630" s="444"/>
      <c r="F630" s="444"/>
      <c r="G630" s="444"/>
      <c r="H630" s="444"/>
      <c r="I630" s="444"/>
      <c r="J630" s="12">
        <v>3.827</v>
      </c>
      <c r="K630" s="12">
        <v>159</v>
      </c>
      <c r="L630" s="12">
        <v>4.5</v>
      </c>
      <c r="M630" s="286" t="s">
        <v>268</v>
      </c>
      <c r="N630" s="12">
        <v>2.5</v>
      </c>
      <c r="O630" s="292" t="s">
        <v>1735</v>
      </c>
      <c r="P630" s="13" t="s">
        <v>1736</v>
      </c>
      <c r="Q630" s="13" t="s">
        <v>1744</v>
      </c>
      <c r="R630" s="292" t="s">
        <v>252</v>
      </c>
      <c r="S630" s="443"/>
      <c r="T630" s="443"/>
      <c r="U630" s="443"/>
      <c r="V630" s="440"/>
    </row>
    <row r="631" spans="1:22" x14ac:dyDescent="0.25">
      <c r="A631" s="443"/>
      <c r="B631" s="440"/>
      <c r="C631" s="444"/>
      <c r="D631" s="287" t="s">
        <v>2859</v>
      </c>
      <c r="E631" s="444"/>
      <c r="F631" s="444"/>
      <c r="G631" s="444"/>
      <c r="H631" s="444"/>
      <c r="I631" s="444"/>
      <c r="J631" s="12"/>
      <c r="K631" s="12"/>
      <c r="L631" s="12"/>
      <c r="M631" s="286" t="s">
        <v>268</v>
      </c>
      <c r="N631" s="12"/>
      <c r="O631" s="292" t="s">
        <v>1735</v>
      </c>
      <c r="P631" s="13" t="s">
        <v>1736</v>
      </c>
      <c r="Q631" s="13" t="s">
        <v>1744</v>
      </c>
      <c r="R631" s="292" t="s">
        <v>252</v>
      </c>
      <c r="S631" s="443"/>
      <c r="T631" s="443"/>
      <c r="U631" s="443"/>
      <c r="V631" s="440"/>
    </row>
    <row r="632" spans="1:22" x14ac:dyDescent="0.25">
      <c r="A632" s="443"/>
      <c r="B632" s="440"/>
      <c r="C632" s="444"/>
      <c r="D632" s="287" t="s">
        <v>2860</v>
      </c>
      <c r="E632" s="444"/>
      <c r="F632" s="444"/>
      <c r="G632" s="444"/>
      <c r="H632" s="444"/>
      <c r="I632" s="444"/>
      <c r="J632" s="12">
        <v>3.1850000000000001</v>
      </c>
      <c r="K632" s="12">
        <v>108</v>
      </c>
      <c r="L632" s="12">
        <v>4</v>
      </c>
      <c r="M632" s="286" t="s">
        <v>268</v>
      </c>
      <c r="N632" s="12">
        <v>2</v>
      </c>
      <c r="O632" s="292" t="s">
        <v>1735</v>
      </c>
      <c r="P632" s="13" t="s">
        <v>1736</v>
      </c>
      <c r="Q632" s="13" t="s">
        <v>1744</v>
      </c>
      <c r="R632" s="292" t="s">
        <v>252</v>
      </c>
      <c r="S632" s="443"/>
      <c r="T632" s="443"/>
      <c r="U632" s="443"/>
      <c r="V632" s="440"/>
    </row>
    <row r="633" spans="1:22" x14ac:dyDescent="0.25">
      <c r="A633" s="443"/>
      <c r="B633" s="440"/>
      <c r="C633" s="444"/>
      <c r="D633" s="287" t="s">
        <v>2861</v>
      </c>
      <c r="E633" s="444"/>
      <c r="F633" s="444"/>
      <c r="G633" s="444"/>
      <c r="H633" s="444"/>
      <c r="I633" s="444"/>
      <c r="J633" s="12">
        <v>3.0950000000000002</v>
      </c>
      <c r="K633" s="12">
        <v>57</v>
      </c>
      <c r="L633" s="12">
        <v>3</v>
      </c>
      <c r="M633" s="286" t="s">
        <v>268</v>
      </c>
      <c r="N633" s="12">
        <v>1.5</v>
      </c>
      <c r="O633" s="292" t="s">
        <v>1735</v>
      </c>
      <c r="P633" s="13" t="s">
        <v>1736</v>
      </c>
      <c r="Q633" s="13" t="s">
        <v>1744</v>
      </c>
      <c r="R633" s="292" t="s">
        <v>252</v>
      </c>
      <c r="S633" s="443"/>
      <c r="T633" s="443"/>
      <c r="U633" s="443"/>
      <c r="V633" s="440"/>
    </row>
    <row r="634" spans="1:22" x14ac:dyDescent="0.25">
      <c r="A634" s="443"/>
      <c r="B634" s="440"/>
      <c r="C634" s="444"/>
      <c r="D634" s="287" t="s">
        <v>2862</v>
      </c>
      <c r="E634" s="444"/>
      <c r="F634" s="444"/>
      <c r="G634" s="444"/>
      <c r="H634" s="444"/>
      <c r="I634" s="444"/>
      <c r="J634" s="12">
        <v>4.22</v>
      </c>
      <c r="K634" s="12">
        <v>159</v>
      </c>
      <c r="L634" s="12">
        <v>4.5</v>
      </c>
      <c r="M634" s="286" t="s">
        <v>268</v>
      </c>
      <c r="N634" s="12">
        <v>2.5</v>
      </c>
      <c r="O634" s="292" t="s">
        <v>1735</v>
      </c>
      <c r="P634" s="13" t="s">
        <v>1736</v>
      </c>
      <c r="Q634" s="13" t="s">
        <v>1744</v>
      </c>
      <c r="R634" s="292" t="s">
        <v>252</v>
      </c>
      <c r="S634" s="443"/>
      <c r="T634" s="443"/>
      <c r="U634" s="443"/>
      <c r="V634" s="440"/>
    </row>
    <row r="635" spans="1:22" x14ac:dyDescent="0.25">
      <c r="A635" s="443"/>
      <c r="B635" s="440"/>
      <c r="C635" s="444"/>
      <c r="D635" s="287" t="s">
        <v>2863</v>
      </c>
      <c r="E635" s="444"/>
      <c r="F635" s="444"/>
      <c r="G635" s="444"/>
      <c r="H635" s="444"/>
      <c r="I635" s="444"/>
      <c r="J635" s="12">
        <v>3.5950000000000002</v>
      </c>
      <c r="K635" s="12">
        <v>108</v>
      </c>
      <c r="L635" s="12">
        <v>4</v>
      </c>
      <c r="M635" s="286" t="s">
        <v>268</v>
      </c>
      <c r="N635" s="12">
        <v>2</v>
      </c>
      <c r="O635" s="292" t="s">
        <v>1735</v>
      </c>
      <c r="P635" s="13" t="s">
        <v>1736</v>
      </c>
      <c r="Q635" s="13" t="s">
        <v>1744</v>
      </c>
      <c r="R635" s="292" t="s">
        <v>252</v>
      </c>
      <c r="S635" s="443"/>
      <c r="T635" s="443"/>
      <c r="U635" s="443"/>
      <c r="V635" s="440"/>
    </row>
    <row r="636" spans="1:22" x14ac:dyDescent="0.25">
      <c r="A636" s="443"/>
      <c r="B636" s="440"/>
      <c r="C636" s="444"/>
      <c r="D636" s="287" t="s">
        <v>2864</v>
      </c>
      <c r="E636" s="444"/>
      <c r="F636" s="444"/>
      <c r="G636" s="444"/>
      <c r="H636" s="444"/>
      <c r="I636" s="444"/>
      <c r="J636" s="12">
        <v>3.2850000000000001</v>
      </c>
      <c r="K636" s="12">
        <v>89</v>
      </c>
      <c r="L636" s="12">
        <v>3.5</v>
      </c>
      <c r="M636" s="286" t="s">
        <v>268</v>
      </c>
      <c r="N636" s="12">
        <v>2</v>
      </c>
      <c r="O636" s="292" t="s">
        <v>1735</v>
      </c>
      <c r="P636" s="13" t="s">
        <v>1736</v>
      </c>
      <c r="Q636" s="13" t="s">
        <v>1744</v>
      </c>
      <c r="R636" s="292" t="s">
        <v>252</v>
      </c>
      <c r="S636" s="443"/>
      <c r="T636" s="443"/>
      <c r="U636" s="443"/>
      <c r="V636" s="440"/>
    </row>
    <row r="637" spans="1:22" x14ac:dyDescent="0.25">
      <c r="A637" s="443"/>
      <c r="B637" s="440"/>
      <c r="C637" s="444"/>
      <c r="D637" s="287" t="s">
        <v>2865</v>
      </c>
      <c r="E637" s="444"/>
      <c r="F637" s="444"/>
      <c r="G637" s="444"/>
      <c r="H637" s="444"/>
      <c r="I637" s="444"/>
      <c r="J637" s="12">
        <v>0.32300000000000001</v>
      </c>
      <c r="K637" s="12">
        <v>57</v>
      </c>
      <c r="L637" s="12">
        <v>3</v>
      </c>
      <c r="M637" s="286" t="s">
        <v>268</v>
      </c>
      <c r="N637" s="12">
        <v>1.5</v>
      </c>
      <c r="O637" s="292" t="s">
        <v>1735</v>
      </c>
      <c r="P637" s="13" t="s">
        <v>1736</v>
      </c>
      <c r="Q637" s="13" t="s">
        <v>1744</v>
      </c>
      <c r="R637" s="292" t="s">
        <v>252</v>
      </c>
      <c r="S637" s="443"/>
      <c r="T637" s="443"/>
      <c r="U637" s="443"/>
      <c r="V637" s="440"/>
    </row>
    <row r="638" spans="1:22" x14ac:dyDescent="0.25">
      <c r="A638" s="443"/>
      <c r="B638" s="440"/>
      <c r="C638" s="444"/>
      <c r="D638" s="287" t="s">
        <v>2866</v>
      </c>
      <c r="E638" s="444"/>
      <c r="F638" s="444"/>
      <c r="G638" s="444"/>
      <c r="H638" s="444"/>
      <c r="I638" s="444"/>
      <c r="J638" s="12">
        <v>14.866</v>
      </c>
      <c r="K638" s="12">
        <v>57</v>
      </c>
      <c r="L638" s="12">
        <v>3</v>
      </c>
      <c r="M638" s="286" t="s">
        <v>268</v>
      </c>
      <c r="N638" s="12">
        <v>1.5</v>
      </c>
      <c r="O638" s="292" t="s">
        <v>1735</v>
      </c>
      <c r="P638" s="13" t="s">
        <v>1736</v>
      </c>
      <c r="Q638" s="13" t="s">
        <v>1744</v>
      </c>
      <c r="R638" s="292" t="s">
        <v>252</v>
      </c>
      <c r="S638" s="443"/>
      <c r="T638" s="443"/>
      <c r="U638" s="443"/>
      <c r="V638" s="440"/>
    </row>
    <row r="639" spans="1:22" x14ac:dyDescent="0.25">
      <c r="A639" s="443"/>
      <c r="B639" s="440"/>
      <c r="C639" s="444"/>
      <c r="D639" s="287" t="s">
        <v>2867</v>
      </c>
      <c r="E639" s="444"/>
      <c r="F639" s="444"/>
      <c r="G639" s="444"/>
      <c r="H639" s="444"/>
      <c r="I639" s="444"/>
      <c r="J639" s="12"/>
      <c r="K639" s="12"/>
      <c r="L639" s="12"/>
      <c r="M639" s="286" t="s">
        <v>268</v>
      </c>
      <c r="N639" s="12"/>
      <c r="O639" s="292" t="s">
        <v>1735</v>
      </c>
      <c r="P639" s="13" t="s">
        <v>1736</v>
      </c>
      <c r="Q639" s="13" t="s">
        <v>1744</v>
      </c>
      <c r="R639" s="292" t="s">
        <v>252</v>
      </c>
      <c r="S639" s="443"/>
      <c r="T639" s="443"/>
      <c r="U639" s="443"/>
      <c r="V639" s="440"/>
    </row>
    <row r="640" spans="1:22" x14ac:dyDescent="0.25">
      <c r="A640" s="443"/>
      <c r="B640" s="440"/>
      <c r="C640" s="444"/>
      <c r="D640" s="287" t="s">
        <v>2868</v>
      </c>
      <c r="E640" s="444"/>
      <c r="F640" s="444"/>
      <c r="G640" s="444"/>
      <c r="H640" s="444"/>
      <c r="I640" s="444"/>
      <c r="J640" s="12"/>
      <c r="K640" s="12"/>
      <c r="L640" s="12"/>
      <c r="M640" s="286" t="s">
        <v>268</v>
      </c>
      <c r="N640" s="12"/>
      <c r="O640" s="292" t="s">
        <v>1735</v>
      </c>
      <c r="P640" s="13" t="s">
        <v>1736</v>
      </c>
      <c r="Q640" s="13" t="s">
        <v>1744</v>
      </c>
      <c r="R640" s="292" t="s">
        <v>252</v>
      </c>
      <c r="S640" s="443"/>
      <c r="T640" s="443"/>
      <c r="U640" s="443"/>
      <c r="V640" s="440"/>
    </row>
    <row r="641" spans="1:22" x14ac:dyDescent="0.25">
      <c r="A641" s="443"/>
      <c r="B641" s="440"/>
      <c r="C641" s="444"/>
      <c r="D641" s="287" t="s">
        <v>2869</v>
      </c>
      <c r="E641" s="444"/>
      <c r="F641" s="444"/>
      <c r="G641" s="444"/>
      <c r="H641" s="444"/>
      <c r="I641" s="444"/>
      <c r="J641" s="12">
        <v>3.36</v>
      </c>
      <c r="K641" s="12">
        <v>108</v>
      </c>
      <c r="L641" s="12">
        <v>4</v>
      </c>
      <c r="M641" s="286" t="s">
        <v>268</v>
      </c>
      <c r="N641" s="12">
        <v>2</v>
      </c>
      <c r="O641" s="292" t="s">
        <v>1735</v>
      </c>
      <c r="P641" s="13" t="s">
        <v>1736</v>
      </c>
      <c r="Q641" s="13" t="s">
        <v>1744</v>
      </c>
      <c r="R641" s="292" t="s">
        <v>252</v>
      </c>
      <c r="S641" s="443"/>
      <c r="T641" s="443"/>
      <c r="U641" s="443"/>
      <c r="V641" s="440"/>
    </row>
    <row r="642" spans="1:22" x14ac:dyDescent="0.25">
      <c r="A642" s="443"/>
      <c r="B642" s="440"/>
      <c r="C642" s="444"/>
      <c r="D642" s="287" t="s">
        <v>2870</v>
      </c>
      <c r="E642" s="444"/>
      <c r="F642" s="444"/>
      <c r="G642" s="444"/>
      <c r="H642" s="444"/>
      <c r="I642" s="444"/>
      <c r="J642" s="12">
        <v>3.72</v>
      </c>
      <c r="K642" s="12">
        <v>25</v>
      </c>
      <c r="L642" s="12">
        <v>2</v>
      </c>
      <c r="M642" s="286" t="s">
        <v>268</v>
      </c>
      <c r="N642" s="12">
        <v>1</v>
      </c>
      <c r="O642" s="292" t="s">
        <v>1735</v>
      </c>
      <c r="P642" s="13" t="s">
        <v>1736</v>
      </c>
      <c r="Q642" s="13" t="s">
        <v>1744</v>
      </c>
      <c r="R642" s="292" t="s">
        <v>252</v>
      </c>
      <c r="S642" s="443"/>
      <c r="T642" s="443"/>
      <c r="U642" s="443"/>
      <c r="V642" s="440"/>
    </row>
    <row r="643" spans="1:22" x14ac:dyDescent="0.25">
      <c r="A643" s="443"/>
      <c r="B643" s="440"/>
      <c r="C643" s="444"/>
      <c r="D643" s="287" t="s">
        <v>2871</v>
      </c>
      <c r="E643" s="444"/>
      <c r="F643" s="444"/>
      <c r="G643" s="444"/>
      <c r="H643" s="444"/>
      <c r="I643" s="444"/>
      <c r="J643" s="12">
        <v>14.336</v>
      </c>
      <c r="K643" s="12"/>
      <c r="L643" s="12"/>
      <c r="M643" s="286" t="s">
        <v>268</v>
      </c>
      <c r="N643" s="12"/>
      <c r="O643" s="292" t="s">
        <v>1735</v>
      </c>
      <c r="P643" s="13" t="s">
        <v>1736</v>
      </c>
      <c r="Q643" s="13" t="s">
        <v>1744</v>
      </c>
      <c r="R643" s="292" t="s">
        <v>252</v>
      </c>
      <c r="S643" s="443"/>
      <c r="T643" s="443"/>
      <c r="U643" s="443"/>
      <c r="V643" s="440"/>
    </row>
    <row r="644" spans="1:22" x14ac:dyDescent="0.25">
      <c r="A644" s="443"/>
      <c r="B644" s="440"/>
      <c r="C644" s="444"/>
      <c r="D644" s="287" t="s">
        <v>2872</v>
      </c>
      <c r="E644" s="444"/>
      <c r="F644" s="444"/>
      <c r="G644" s="444"/>
      <c r="H644" s="444"/>
      <c r="I644" s="444"/>
      <c r="J644" s="12">
        <v>2.2000000000000002</v>
      </c>
      <c r="K644" s="12">
        <v>32</v>
      </c>
      <c r="L644" s="12">
        <v>2</v>
      </c>
      <c r="M644" s="286" t="s">
        <v>268</v>
      </c>
      <c r="N644" s="12">
        <v>1.5</v>
      </c>
      <c r="O644" s="292" t="s">
        <v>1735</v>
      </c>
      <c r="P644" s="13" t="s">
        <v>1736</v>
      </c>
      <c r="Q644" s="13" t="s">
        <v>1744</v>
      </c>
      <c r="R644" s="292" t="s">
        <v>252</v>
      </c>
      <c r="S644" s="443"/>
      <c r="T644" s="443"/>
      <c r="U644" s="443"/>
      <c r="V644" s="440"/>
    </row>
    <row r="645" spans="1:22" x14ac:dyDescent="0.25">
      <c r="A645" s="443"/>
      <c r="B645" s="440"/>
      <c r="C645" s="444"/>
      <c r="D645" s="287" t="s">
        <v>2873</v>
      </c>
      <c r="E645" s="444"/>
      <c r="F645" s="444"/>
      <c r="G645" s="444"/>
      <c r="H645" s="444"/>
      <c r="I645" s="444"/>
      <c r="J645" s="12">
        <v>3.7949999999999999</v>
      </c>
      <c r="K645" s="12">
        <v>32</v>
      </c>
      <c r="L645" s="12">
        <v>2</v>
      </c>
      <c r="M645" s="286" t="s">
        <v>268</v>
      </c>
      <c r="N645" s="12">
        <v>1.5</v>
      </c>
      <c r="O645" s="292" t="s">
        <v>1735</v>
      </c>
      <c r="P645" s="13" t="s">
        <v>1736</v>
      </c>
      <c r="Q645" s="13" t="s">
        <v>1744</v>
      </c>
      <c r="R645" s="292" t="s">
        <v>252</v>
      </c>
      <c r="S645" s="443"/>
      <c r="T645" s="443"/>
      <c r="U645" s="443"/>
      <c r="V645" s="440"/>
    </row>
    <row r="646" spans="1:22" x14ac:dyDescent="0.25">
      <c r="A646" s="443"/>
      <c r="B646" s="440"/>
      <c r="C646" s="444"/>
      <c r="D646" s="287" t="s">
        <v>2874</v>
      </c>
      <c r="E646" s="444"/>
      <c r="F646" s="444"/>
      <c r="G646" s="444"/>
      <c r="H646" s="444"/>
      <c r="I646" s="444"/>
      <c r="J646" s="12">
        <v>2.9550000000000001</v>
      </c>
      <c r="K646" s="12">
        <v>159</v>
      </c>
      <c r="L646" s="12">
        <v>4.5</v>
      </c>
      <c r="M646" s="286" t="s">
        <v>268</v>
      </c>
      <c r="N646" s="12">
        <v>2.5</v>
      </c>
      <c r="O646" s="292" t="s">
        <v>1735</v>
      </c>
      <c r="P646" s="13" t="s">
        <v>1736</v>
      </c>
      <c r="Q646" s="13" t="s">
        <v>1744</v>
      </c>
      <c r="R646" s="292" t="s">
        <v>252</v>
      </c>
      <c r="S646" s="443"/>
      <c r="T646" s="443"/>
      <c r="U646" s="443"/>
      <c r="V646" s="440"/>
    </row>
    <row r="647" spans="1:22" x14ac:dyDescent="0.25">
      <c r="A647" s="443"/>
      <c r="B647" s="440"/>
      <c r="C647" s="444"/>
      <c r="D647" s="287" t="s">
        <v>2875</v>
      </c>
      <c r="E647" s="444"/>
      <c r="F647" s="444"/>
      <c r="G647" s="444"/>
      <c r="H647" s="444"/>
      <c r="I647" s="444"/>
      <c r="J647" s="12">
        <v>1.5680000000000001</v>
      </c>
      <c r="K647" s="12">
        <v>57</v>
      </c>
      <c r="L647" s="12">
        <v>3</v>
      </c>
      <c r="M647" s="286" t="s">
        <v>268</v>
      </c>
      <c r="N647" s="12">
        <v>1.5</v>
      </c>
      <c r="O647" s="292" t="s">
        <v>1735</v>
      </c>
      <c r="P647" s="13" t="s">
        <v>1736</v>
      </c>
      <c r="Q647" s="13" t="s">
        <v>1744</v>
      </c>
      <c r="R647" s="292" t="s">
        <v>252</v>
      </c>
      <c r="S647" s="443"/>
      <c r="T647" s="443"/>
      <c r="U647" s="443"/>
      <c r="V647" s="440"/>
    </row>
    <row r="648" spans="1:22" x14ac:dyDescent="0.25">
      <c r="A648" s="443"/>
      <c r="B648" s="440"/>
      <c r="C648" s="444"/>
      <c r="D648" s="287" t="s">
        <v>2876</v>
      </c>
      <c r="E648" s="444"/>
      <c r="F648" s="444"/>
      <c r="G648" s="444"/>
      <c r="H648" s="444"/>
      <c r="I648" s="444"/>
      <c r="J648" s="12"/>
      <c r="K648" s="12"/>
      <c r="L648" s="12"/>
      <c r="M648" s="286" t="s">
        <v>268</v>
      </c>
      <c r="N648" s="12"/>
      <c r="O648" s="292" t="s">
        <v>1735</v>
      </c>
      <c r="P648" s="13" t="s">
        <v>1736</v>
      </c>
      <c r="Q648" s="13" t="s">
        <v>1744</v>
      </c>
      <c r="R648" s="292" t="s">
        <v>252</v>
      </c>
      <c r="S648" s="443"/>
      <c r="T648" s="443"/>
      <c r="U648" s="443"/>
      <c r="V648" s="440"/>
    </row>
    <row r="649" spans="1:22" x14ac:dyDescent="0.25">
      <c r="A649" s="443"/>
      <c r="B649" s="440"/>
      <c r="C649" s="444"/>
      <c r="D649" s="287" t="s">
        <v>2877</v>
      </c>
      <c r="E649" s="444"/>
      <c r="F649" s="444"/>
      <c r="G649" s="444"/>
      <c r="H649" s="444"/>
      <c r="I649" s="444"/>
      <c r="J649" s="12">
        <v>3.23</v>
      </c>
      <c r="K649" s="12">
        <v>89</v>
      </c>
      <c r="L649" s="12">
        <v>3.5</v>
      </c>
      <c r="M649" s="286" t="s">
        <v>268</v>
      </c>
      <c r="N649" s="12">
        <v>2</v>
      </c>
      <c r="O649" s="292" t="s">
        <v>1735</v>
      </c>
      <c r="P649" s="13" t="s">
        <v>1736</v>
      </c>
      <c r="Q649" s="13" t="s">
        <v>1744</v>
      </c>
      <c r="R649" s="292" t="s">
        <v>252</v>
      </c>
      <c r="S649" s="443"/>
      <c r="T649" s="443"/>
      <c r="U649" s="443"/>
      <c r="V649" s="440"/>
    </row>
    <row r="650" spans="1:22" x14ac:dyDescent="0.25">
      <c r="A650" s="443"/>
      <c r="B650" s="440"/>
      <c r="C650" s="444"/>
      <c r="D650" s="287" t="s">
        <v>2878</v>
      </c>
      <c r="E650" s="444"/>
      <c r="F650" s="444"/>
      <c r="G650" s="444"/>
      <c r="H650" s="444"/>
      <c r="I650" s="444"/>
      <c r="J650" s="12"/>
      <c r="K650" s="12"/>
      <c r="L650" s="12"/>
      <c r="M650" s="286" t="s">
        <v>268</v>
      </c>
      <c r="N650" s="12"/>
      <c r="O650" s="292" t="s">
        <v>1735</v>
      </c>
      <c r="P650" s="13" t="s">
        <v>1736</v>
      </c>
      <c r="Q650" s="13" t="s">
        <v>1744</v>
      </c>
      <c r="R650" s="292" t="s">
        <v>252</v>
      </c>
      <c r="S650" s="443"/>
      <c r="T650" s="443"/>
      <c r="U650" s="443"/>
      <c r="V650" s="440"/>
    </row>
    <row r="651" spans="1:22" x14ac:dyDescent="0.25">
      <c r="A651" s="443"/>
      <c r="B651" s="440"/>
      <c r="C651" s="444"/>
      <c r="D651" s="287" t="s">
        <v>2879</v>
      </c>
      <c r="E651" s="444"/>
      <c r="F651" s="444"/>
      <c r="G651" s="444"/>
      <c r="H651" s="444"/>
      <c r="I651" s="444"/>
      <c r="J651" s="12"/>
      <c r="K651" s="12"/>
      <c r="L651" s="12"/>
      <c r="M651" s="286" t="s">
        <v>268</v>
      </c>
      <c r="N651" s="12"/>
      <c r="O651" s="292" t="s">
        <v>1735</v>
      </c>
      <c r="P651" s="13" t="s">
        <v>1736</v>
      </c>
      <c r="Q651" s="13" t="s">
        <v>1744</v>
      </c>
      <c r="R651" s="292" t="s">
        <v>252</v>
      </c>
      <c r="S651" s="443"/>
      <c r="T651" s="443"/>
      <c r="U651" s="443"/>
      <c r="V651" s="440"/>
    </row>
    <row r="652" spans="1:22" x14ac:dyDescent="0.25">
      <c r="A652" s="443"/>
      <c r="B652" s="440"/>
      <c r="C652" s="444"/>
      <c r="D652" s="287" t="s">
        <v>2880</v>
      </c>
      <c r="E652" s="444"/>
      <c r="F652" s="444"/>
      <c r="G652" s="444"/>
      <c r="H652" s="444"/>
      <c r="I652" s="444"/>
      <c r="J652" s="12">
        <v>3.9049999999999998</v>
      </c>
      <c r="K652" s="12">
        <v>159</v>
      </c>
      <c r="L652" s="12">
        <v>4.5</v>
      </c>
      <c r="M652" s="286" t="s">
        <v>268</v>
      </c>
      <c r="N652" s="12">
        <v>2.5</v>
      </c>
      <c r="O652" s="292" t="s">
        <v>1735</v>
      </c>
      <c r="P652" s="13" t="s">
        <v>1736</v>
      </c>
      <c r="Q652" s="13" t="s">
        <v>1744</v>
      </c>
      <c r="R652" s="292" t="s">
        <v>252</v>
      </c>
      <c r="S652" s="443"/>
      <c r="T652" s="443"/>
      <c r="U652" s="443"/>
      <c r="V652" s="440"/>
    </row>
    <row r="653" spans="1:22" x14ac:dyDescent="0.25">
      <c r="A653" s="443"/>
      <c r="B653" s="440"/>
      <c r="C653" s="444"/>
      <c r="D653" s="287" t="s">
        <v>2881</v>
      </c>
      <c r="E653" s="444"/>
      <c r="F653" s="444"/>
      <c r="G653" s="444"/>
      <c r="H653" s="444"/>
      <c r="I653" s="444"/>
      <c r="J653" s="12">
        <v>1.635</v>
      </c>
      <c r="K653" s="12">
        <v>159</v>
      </c>
      <c r="L653" s="12">
        <v>4.5</v>
      </c>
      <c r="M653" s="286" t="s">
        <v>268</v>
      </c>
      <c r="N653" s="12">
        <v>2.5</v>
      </c>
      <c r="O653" s="292" t="s">
        <v>1735</v>
      </c>
      <c r="P653" s="13" t="s">
        <v>1736</v>
      </c>
      <c r="Q653" s="13" t="s">
        <v>1744</v>
      </c>
      <c r="R653" s="292" t="s">
        <v>252</v>
      </c>
      <c r="S653" s="443"/>
      <c r="T653" s="443"/>
      <c r="U653" s="443"/>
      <c r="V653" s="440"/>
    </row>
    <row r="654" spans="1:22" x14ac:dyDescent="0.25">
      <c r="A654" s="443"/>
      <c r="B654" s="440"/>
      <c r="C654" s="444"/>
      <c r="D654" s="287" t="s">
        <v>2882</v>
      </c>
      <c r="E654" s="444"/>
      <c r="F654" s="444"/>
      <c r="G654" s="444"/>
      <c r="H654" s="444"/>
      <c r="I654" s="444"/>
      <c r="J654" s="12">
        <v>9.4659999999999993</v>
      </c>
      <c r="K654" s="12">
        <v>25</v>
      </c>
      <c r="L654" s="12">
        <v>2</v>
      </c>
      <c r="M654" s="286" t="s">
        <v>268</v>
      </c>
      <c r="N654" s="12">
        <v>1</v>
      </c>
      <c r="O654" s="292" t="s">
        <v>1735</v>
      </c>
      <c r="P654" s="13" t="s">
        <v>1736</v>
      </c>
      <c r="Q654" s="13" t="s">
        <v>1744</v>
      </c>
      <c r="R654" s="292" t="s">
        <v>252</v>
      </c>
      <c r="S654" s="443"/>
      <c r="T654" s="443"/>
      <c r="U654" s="443"/>
      <c r="V654" s="440"/>
    </row>
    <row r="655" spans="1:22" x14ac:dyDescent="0.25">
      <c r="A655" s="443"/>
      <c r="B655" s="440"/>
      <c r="C655" s="444"/>
      <c r="D655" s="287" t="s">
        <v>2883</v>
      </c>
      <c r="E655" s="444"/>
      <c r="F655" s="444"/>
      <c r="G655" s="444"/>
      <c r="H655" s="444"/>
      <c r="I655" s="444"/>
      <c r="J655" s="12">
        <v>20.488</v>
      </c>
      <c r="K655" s="12">
        <v>25</v>
      </c>
      <c r="L655" s="12">
        <v>2</v>
      </c>
      <c r="M655" s="286" t="s">
        <v>268</v>
      </c>
      <c r="N655" s="12">
        <v>1</v>
      </c>
      <c r="O655" s="292" t="s">
        <v>1735</v>
      </c>
      <c r="P655" s="13" t="s">
        <v>1736</v>
      </c>
      <c r="Q655" s="13" t="s">
        <v>1744</v>
      </c>
      <c r="R655" s="292" t="s">
        <v>252</v>
      </c>
      <c r="S655" s="443"/>
      <c r="T655" s="443"/>
      <c r="U655" s="443"/>
      <c r="V655" s="440"/>
    </row>
    <row r="656" spans="1:22" x14ac:dyDescent="0.25">
      <c r="A656" s="443"/>
      <c r="B656" s="440"/>
      <c r="C656" s="444"/>
      <c r="D656" s="287" t="s">
        <v>2884</v>
      </c>
      <c r="E656" s="444"/>
      <c r="F656" s="444"/>
      <c r="G656" s="444"/>
      <c r="H656" s="444"/>
      <c r="I656" s="444"/>
      <c r="J656" s="12"/>
      <c r="K656" s="12"/>
      <c r="L656" s="12"/>
      <c r="M656" s="286" t="s">
        <v>268</v>
      </c>
      <c r="N656" s="12"/>
      <c r="O656" s="292" t="s">
        <v>1735</v>
      </c>
      <c r="P656" s="13" t="s">
        <v>1736</v>
      </c>
      <c r="Q656" s="13" t="s">
        <v>1744</v>
      </c>
      <c r="R656" s="292" t="s">
        <v>252</v>
      </c>
      <c r="S656" s="443"/>
      <c r="T656" s="443"/>
      <c r="U656" s="443"/>
      <c r="V656" s="440"/>
    </row>
    <row r="657" spans="1:22" x14ac:dyDescent="0.25">
      <c r="A657" s="443"/>
      <c r="B657" s="440"/>
      <c r="C657" s="444"/>
      <c r="D657" s="287" t="s">
        <v>2885</v>
      </c>
      <c r="E657" s="444"/>
      <c r="F657" s="444"/>
      <c r="G657" s="444"/>
      <c r="H657" s="444"/>
      <c r="I657" s="444"/>
      <c r="J657" s="12">
        <v>0.17100000000000001</v>
      </c>
      <c r="K657" s="12">
        <v>25</v>
      </c>
      <c r="L657" s="12">
        <v>2</v>
      </c>
      <c r="M657" s="286" t="s">
        <v>268</v>
      </c>
      <c r="N657" s="12">
        <v>1</v>
      </c>
      <c r="O657" s="292" t="s">
        <v>1735</v>
      </c>
      <c r="P657" s="13" t="s">
        <v>1736</v>
      </c>
      <c r="Q657" s="13" t="s">
        <v>1744</v>
      </c>
      <c r="R657" s="292" t="s">
        <v>252</v>
      </c>
      <c r="S657" s="443"/>
      <c r="T657" s="443"/>
      <c r="U657" s="443"/>
      <c r="V657" s="440"/>
    </row>
    <row r="658" spans="1:22" x14ac:dyDescent="0.25">
      <c r="A658" s="443"/>
      <c r="B658" s="440"/>
      <c r="C658" s="444"/>
      <c r="D658" s="286" t="s">
        <v>2886</v>
      </c>
      <c r="E658" s="444"/>
      <c r="F658" s="444"/>
      <c r="G658" s="444"/>
      <c r="H658" s="444"/>
      <c r="I658" s="444"/>
      <c r="J658" s="12">
        <v>14.3</v>
      </c>
      <c r="K658" s="12">
        <v>159</v>
      </c>
      <c r="L658" s="12">
        <v>4.5</v>
      </c>
      <c r="M658" s="286" t="s">
        <v>268</v>
      </c>
      <c r="N658" s="12">
        <v>2.5</v>
      </c>
      <c r="O658" s="292" t="s">
        <v>1735</v>
      </c>
      <c r="P658" s="13" t="s">
        <v>1736</v>
      </c>
      <c r="Q658" s="13" t="s">
        <v>1744</v>
      </c>
      <c r="R658" s="292" t="s">
        <v>252</v>
      </c>
      <c r="S658" s="443"/>
      <c r="T658" s="443"/>
      <c r="U658" s="443"/>
      <c r="V658" s="440"/>
    </row>
    <row r="659" spans="1:22" x14ac:dyDescent="0.25">
      <c r="A659" s="443"/>
      <c r="B659" s="440"/>
      <c r="C659" s="444"/>
      <c r="D659" s="286" t="s">
        <v>2887</v>
      </c>
      <c r="E659" s="444"/>
      <c r="F659" s="444"/>
      <c r="G659" s="444"/>
      <c r="H659" s="444"/>
      <c r="I659" s="444"/>
      <c r="J659" s="12">
        <v>4.68</v>
      </c>
      <c r="K659" s="12">
        <v>159</v>
      </c>
      <c r="L659" s="12">
        <v>4.5</v>
      </c>
      <c r="M659" s="286" t="s">
        <v>268</v>
      </c>
      <c r="N659" s="12">
        <v>2.5</v>
      </c>
      <c r="O659" s="292" t="s">
        <v>1735</v>
      </c>
      <c r="P659" s="13" t="s">
        <v>1736</v>
      </c>
      <c r="Q659" s="13" t="s">
        <v>1744</v>
      </c>
      <c r="R659" s="292" t="s">
        <v>252</v>
      </c>
      <c r="S659" s="443"/>
      <c r="T659" s="443"/>
      <c r="U659" s="443"/>
      <c r="V659" s="440"/>
    </row>
    <row r="660" spans="1:22" x14ac:dyDescent="0.25">
      <c r="A660" s="443"/>
      <c r="B660" s="440"/>
      <c r="C660" s="444"/>
      <c r="D660" s="286" t="s">
        <v>2888</v>
      </c>
      <c r="E660" s="444"/>
      <c r="F660" s="444"/>
      <c r="G660" s="444"/>
      <c r="H660" s="444"/>
      <c r="I660" s="444"/>
      <c r="J660" s="12">
        <v>1.0580000000000001</v>
      </c>
      <c r="K660" s="12">
        <v>25</v>
      </c>
      <c r="L660" s="12">
        <v>2</v>
      </c>
      <c r="M660" s="286" t="s">
        <v>268</v>
      </c>
      <c r="N660" s="12">
        <v>1</v>
      </c>
      <c r="O660" s="292" t="s">
        <v>1735</v>
      </c>
      <c r="P660" s="13" t="s">
        <v>1736</v>
      </c>
      <c r="Q660" s="13" t="s">
        <v>1744</v>
      </c>
      <c r="R660" s="292" t="s">
        <v>252</v>
      </c>
      <c r="S660" s="443"/>
      <c r="T660" s="443"/>
      <c r="U660" s="443"/>
      <c r="V660" s="440"/>
    </row>
    <row r="661" spans="1:22" x14ac:dyDescent="0.25">
      <c r="A661" s="443"/>
      <c r="B661" s="440"/>
      <c r="C661" s="444"/>
      <c r="D661" s="286" t="s">
        <v>2889</v>
      </c>
      <c r="E661" s="444"/>
      <c r="F661" s="444"/>
      <c r="G661" s="444"/>
      <c r="H661" s="444"/>
      <c r="I661" s="444"/>
      <c r="J661" s="12">
        <v>4.7699999999999996</v>
      </c>
      <c r="K661" s="12">
        <v>89</v>
      </c>
      <c r="L661" s="12">
        <v>3.5</v>
      </c>
      <c r="M661" s="286" t="s">
        <v>268</v>
      </c>
      <c r="N661" s="12">
        <v>2</v>
      </c>
      <c r="O661" s="292" t="s">
        <v>1735</v>
      </c>
      <c r="P661" s="13" t="s">
        <v>1736</v>
      </c>
      <c r="Q661" s="13" t="s">
        <v>1744</v>
      </c>
      <c r="R661" s="292" t="s">
        <v>252</v>
      </c>
      <c r="S661" s="443"/>
      <c r="T661" s="443"/>
      <c r="U661" s="443"/>
      <c r="V661" s="440"/>
    </row>
    <row r="662" spans="1:22" x14ac:dyDescent="0.25">
      <c r="A662" s="443"/>
      <c r="B662" s="440"/>
      <c r="C662" s="444"/>
      <c r="D662" s="286" t="s">
        <v>2890</v>
      </c>
      <c r="E662" s="444"/>
      <c r="F662" s="444"/>
      <c r="G662" s="444"/>
      <c r="H662" s="444"/>
      <c r="I662" s="444"/>
      <c r="J662" s="12">
        <v>4.569</v>
      </c>
      <c r="K662" s="12">
        <v>159</v>
      </c>
      <c r="L662" s="12">
        <v>4.5</v>
      </c>
      <c r="M662" s="286" t="s">
        <v>268</v>
      </c>
      <c r="N662" s="12">
        <v>2.5</v>
      </c>
      <c r="O662" s="292" t="s">
        <v>1735</v>
      </c>
      <c r="P662" s="13" t="s">
        <v>1736</v>
      </c>
      <c r="Q662" s="13" t="s">
        <v>1744</v>
      </c>
      <c r="R662" s="292" t="s">
        <v>252</v>
      </c>
      <c r="S662" s="443"/>
      <c r="T662" s="443"/>
      <c r="U662" s="443"/>
      <c r="V662" s="440"/>
    </row>
    <row r="663" spans="1:22" x14ac:dyDescent="0.25">
      <c r="A663" s="443"/>
      <c r="B663" s="440"/>
      <c r="C663" s="444"/>
      <c r="D663" s="286" t="s">
        <v>2891</v>
      </c>
      <c r="E663" s="444"/>
      <c r="F663" s="444"/>
      <c r="G663" s="444"/>
      <c r="H663" s="444"/>
      <c r="I663" s="444"/>
      <c r="J663" s="12">
        <v>1.07</v>
      </c>
      <c r="K663" s="12">
        <v>25</v>
      </c>
      <c r="L663" s="12">
        <v>2</v>
      </c>
      <c r="M663" s="286" t="s">
        <v>268</v>
      </c>
      <c r="N663" s="12">
        <v>1</v>
      </c>
      <c r="O663" s="292" t="s">
        <v>1735</v>
      </c>
      <c r="P663" s="13" t="s">
        <v>1736</v>
      </c>
      <c r="Q663" s="13" t="s">
        <v>1744</v>
      </c>
      <c r="R663" s="292" t="s">
        <v>252</v>
      </c>
      <c r="S663" s="443"/>
      <c r="T663" s="443"/>
      <c r="U663" s="443"/>
      <c r="V663" s="440"/>
    </row>
    <row r="664" spans="1:22" x14ac:dyDescent="0.25">
      <c r="A664" s="443"/>
      <c r="B664" s="440"/>
      <c r="C664" s="444"/>
      <c r="D664" s="286" t="s">
        <v>2892</v>
      </c>
      <c r="E664" s="444"/>
      <c r="F664" s="444"/>
      <c r="G664" s="444"/>
      <c r="H664" s="444"/>
      <c r="I664" s="444"/>
      <c r="J664" s="12">
        <v>0.95799999999999996</v>
      </c>
      <c r="K664" s="12">
        <v>25</v>
      </c>
      <c r="L664" s="12">
        <v>2</v>
      </c>
      <c r="M664" s="286" t="s">
        <v>268</v>
      </c>
      <c r="N664" s="12">
        <v>1</v>
      </c>
      <c r="O664" s="292" t="s">
        <v>1735</v>
      </c>
      <c r="P664" s="13" t="s">
        <v>1736</v>
      </c>
      <c r="Q664" s="13" t="s">
        <v>1744</v>
      </c>
      <c r="R664" s="292" t="s">
        <v>252</v>
      </c>
      <c r="S664" s="443"/>
      <c r="T664" s="443"/>
      <c r="U664" s="443"/>
      <c r="V664" s="440"/>
    </row>
    <row r="665" spans="1:22" x14ac:dyDescent="0.25">
      <c r="A665" s="443"/>
      <c r="B665" s="440"/>
      <c r="C665" s="444"/>
      <c r="D665" s="286" t="s">
        <v>2893</v>
      </c>
      <c r="E665" s="444"/>
      <c r="F665" s="444"/>
      <c r="G665" s="444"/>
      <c r="H665" s="444"/>
      <c r="I665" s="444"/>
      <c r="J665" s="12">
        <v>3.46</v>
      </c>
      <c r="K665" s="12">
        <v>108</v>
      </c>
      <c r="L665" s="12">
        <v>4</v>
      </c>
      <c r="M665" s="286" t="s">
        <v>268</v>
      </c>
      <c r="N665" s="12">
        <v>2</v>
      </c>
      <c r="O665" s="292" t="s">
        <v>1735</v>
      </c>
      <c r="P665" s="13" t="s">
        <v>1736</v>
      </c>
      <c r="Q665" s="13" t="s">
        <v>1744</v>
      </c>
      <c r="R665" s="292" t="s">
        <v>252</v>
      </c>
      <c r="S665" s="443"/>
      <c r="T665" s="443"/>
      <c r="U665" s="443"/>
      <c r="V665" s="440"/>
    </row>
    <row r="666" spans="1:22" x14ac:dyDescent="0.25">
      <c r="A666" s="443"/>
      <c r="B666" s="440"/>
      <c r="C666" s="444"/>
      <c r="D666" s="286" t="s">
        <v>2894</v>
      </c>
      <c r="E666" s="444"/>
      <c r="F666" s="444"/>
      <c r="G666" s="444"/>
      <c r="H666" s="444"/>
      <c r="I666" s="444"/>
      <c r="J666" s="12">
        <v>2.617</v>
      </c>
      <c r="K666" s="12">
        <v>57</v>
      </c>
      <c r="L666" s="12">
        <v>3</v>
      </c>
      <c r="M666" s="286" t="s">
        <v>268</v>
      </c>
      <c r="N666" s="12">
        <v>1.5</v>
      </c>
      <c r="O666" s="292" t="s">
        <v>1735</v>
      </c>
      <c r="P666" s="13" t="s">
        <v>1736</v>
      </c>
      <c r="Q666" s="13" t="s">
        <v>1744</v>
      </c>
      <c r="R666" s="292" t="s">
        <v>252</v>
      </c>
      <c r="S666" s="443"/>
      <c r="T666" s="443"/>
      <c r="U666" s="443"/>
      <c r="V666" s="440"/>
    </row>
    <row r="667" spans="1:22" x14ac:dyDescent="0.25">
      <c r="A667" s="443"/>
      <c r="B667" s="440"/>
      <c r="C667" s="444"/>
      <c r="D667" s="286" t="s">
        <v>2895</v>
      </c>
      <c r="E667" s="444"/>
      <c r="F667" s="444"/>
      <c r="G667" s="444"/>
      <c r="H667" s="444"/>
      <c r="I667" s="444"/>
      <c r="J667" s="12">
        <v>12.47</v>
      </c>
      <c r="K667" s="12">
        <v>57</v>
      </c>
      <c r="L667" s="12">
        <v>3</v>
      </c>
      <c r="M667" s="286" t="s">
        <v>268</v>
      </c>
      <c r="N667" s="12">
        <v>1.5</v>
      </c>
      <c r="O667" s="292" t="s">
        <v>1735</v>
      </c>
      <c r="P667" s="13" t="s">
        <v>1736</v>
      </c>
      <c r="Q667" s="13" t="s">
        <v>1744</v>
      </c>
      <c r="R667" s="292" t="s">
        <v>252</v>
      </c>
      <c r="S667" s="443"/>
      <c r="T667" s="443"/>
      <c r="U667" s="443"/>
      <c r="V667" s="440"/>
    </row>
    <row r="668" spans="1:22" x14ac:dyDescent="0.25">
      <c r="A668" s="443"/>
      <c r="B668" s="440"/>
      <c r="C668" s="444"/>
      <c r="D668" s="286" t="s">
        <v>2896</v>
      </c>
      <c r="E668" s="444"/>
      <c r="F668" s="444"/>
      <c r="G668" s="444"/>
      <c r="H668" s="444"/>
      <c r="I668" s="444"/>
      <c r="J668" s="12">
        <v>11.118</v>
      </c>
      <c r="K668" s="12">
        <v>57</v>
      </c>
      <c r="L668" s="12">
        <v>3</v>
      </c>
      <c r="M668" s="286" t="s">
        <v>268</v>
      </c>
      <c r="N668" s="12">
        <v>1.5</v>
      </c>
      <c r="O668" s="292" t="s">
        <v>1735</v>
      </c>
      <c r="P668" s="13" t="s">
        <v>1736</v>
      </c>
      <c r="Q668" s="13" t="s">
        <v>1744</v>
      </c>
      <c r="R668" s="292" t="s">
        <v>252</v>
      </c>
      <c r="S668" s="443"/>
      <c r="T668" s="443"/>
      <c r="U668" s="443"/>
      <c r="V668" s="440"/>
    </row>
    <row r="669" spans="1:22" x14ac:dyDescent="0.25">
      <c r="A669" s="443"/>
      <c r="B669" s="440"/>
      <c r="C669" s="444"/>
      <c r="D669" s="286" t="s">
        <v>2897</v>
      </c>
      <c r="E669" s="444"/>
      <c r="F669" s="444"/>
      <c r="G669" s="444"/>
      <c r="H669" s="444"/>
      <c r="I669" s="444"/>
      <c r="J669" s="12">
        <v>6.7519999999999998</v>
      </c>
      <c r="K669" s="12">
        <v>57</v>
      </c>
      <c r="L669" s="12">
        <v>3</v>
      </c>
      <c r="M669" s="286" t="s">
        <v>268</v>
      </c>
      <c r="N669" s="12">
        <v>1.5</v>
      </c>
      <c r="O669" s="292" t="s">
        <v>1735</v>
      </c>
      <c r="P669" s="13" t="s">
        <v>1736</v>
      </c>
      <c r="Q669" s="13" t="s">
        <v>1744</v>
      </c>
      <c r="R669" s="292" t="s">
        <v>252</v>
      </c>
      <c r="S669" s="443"/>
      <c r="T669" s="443"/>
      <c r="U669" s="443"/>
      <c r="V669" s="440"/>
    </row>
    <row r="670" spans="1:22" x14ac:dyDescent="0.25">
      <c r="A670" s="443"/>
      <c r="B670" s="440"/>
      <c r="C670" s="444"/>
      <c r="D670" s="286" t="s">
        <v>2898</v>
      </c>
      <c r="E670" s="444"/>
      <c r="F670" s="444"/>
      <c r="G670" s="444"/>
      <c r="H670" s="444"/>
      <c r="I670" s="444"/>
      <c r="J670" s="12">
        <v>1.7949999999999999</v>
      </c>
      <c r="K670" s="12">
        <v>57</v>
      </c>
      <c r="L670" s="12">
        <v>3</v>
      </c>
      <c r="M670" s="286" t="s">
        <v>268</v>
      </c>
      <c r="N670" s="12">
        <v>1.5</v>
      </c>
      <c r="O670" s="292" t="s">
        <v>1735</v>
      </c>
      <c r="P670" s="13" t="s">
        <v>1736</v>
      </c>
      <c r="Q670" s="13" t="s">
        <v>1744</v>
      </c>
      <c r="R670" s="292" t="s">
        <v>252</v>
      </c>
      <c r="S670" s="443"/>
      <c r="T670" s="443"/>
      <c r="U670" s="443"/>
      <c r="V670" s="440"/>
    </row>
    <row r="671" spans="1:22" x14ac:dyDescent="0.25">
      <c r="A671" s="443"/>
      <c r="B671" s="440"/>
      <c r="C671" s="444"/>
      <c r="D671" s="286" t="s">
        <v>2899</v>
      </c>
      <c r="E671" s="444"/>
      <c r="F671" s="444"/>
      <c r="G671" s="444"/>
      <c r="H671" s="444"/>
      <c r="I671" s="444"/>
      <c r="J671" s="12">
        <v>3.6150000000000002</v>
      </c>
      <c r="K671" s="12">
        <v>32</v>
      </c>
      <c r="L671" s="12">
        <v>2</v>
      </c>
      <c r="M671" s="286" t="s">
        <v>268</v>
      </c>
      <c r="N671" s="12">
        <v>1.5</v>
      </c>
      <c r="O671" s="292" t="s">
        <v>1735</v>
      </c>
      <c r="P671" s="13" t="s">
        <v>1736</v>
      </c>
      <c r="Q671" s="13" t="s">
        <v>1744</v>
      </c>
      <c r="R671" s="292" t="s">
        <v>252</v>
      </c>
      <c r="S671" s="443"/>
      <c r="T671" s="443"/>
      <c r="U671" s="443"/>
      <c r="V671" s="440"/>
    </row>
    <row r="672" spans="1:22" x14ac:dyDescent="0.25">
      <c r="A672" s="443"/>
      <c r="B672" s="440"/>
      <c r="C672" s="444"/>
      <c r="D672" s="286" t="s">
        <v>2900</v>
      </c>
      <c r="E672" s="444"/>
      <c r="F672" s="444"/>
      <c r="G672" s="444"/>
      <c r="H672" s="444"/>
      <c r="I672" s="444"/>
      <c r="J672" s="12">
        <v>2.8450000000000002</v>
      </c>
      <c r="K672" s="12">
        <v>32</v>
      </c>
      <c r="L672" s="12">
        <v>2</v>
      </c>
      <c r="M672" s="286" t="s">
        <v>268</v>
      </c>
      <c r="N672" s="12">
        <v>1.5</v>
      </c>
      <c r="O672" s="292" t="s">
        <v>1735</v>
      </c>
      <c r="P672" s="13" t="s">
        <v>1736</v>
      </c>
      <c r="Q672" s="13" t="s">
        <v>1744</v>
      </c>
      <c r="R672" s="292" t="s">
        <v>252</v>
      </c>
      <c r="S672" s="443"/>
      <c r="T672" s="443"/>
      <c r="U672" s="443"/>
      <c r="V672" s="440"/>
    </row>
    <row r="673" spans="1:22" x14ac:dyDescent="0.25">
      <c r="A673" s="443"/>
      <c r="B673" s="440"/>
      <c r="C673" s="444"/>
      <c r="D673" s="286" t="s">
        <v>2901</v>
      </c>
      <c r="E673" s="444"/>
      <c r="F673" s="444"/>
      <c r="G673" s="444"/>
      <c r="H673" s="444"/>
      <c r="I673" s="444"/>
      <c r="J673" s="12">
        <v>4.9720000000000004</v>
      </c>
      <c r="K673" s="12">
        <v>89</v>
      </c>
      <c r="L673" s="12">
        <v>3.5</v>
      </c>
      <c r="M673" s="286" t="s">
        <v>268</v>
      </c>
      <c r="N673" s="12">
        <v>2</v>
      </c>
      <c r="O673" s="292" t="s">
        <v>1735</v>
      </c>
      <c r="P673" s="13" t="s">
        <v>1736</v>
      </c>
      <c r="Q673" s="13" t="s">
        <v>1744</v>
      </c>
      <c r="R673" s="292" t="s">
        <v>252</v>
      </c>
      <c r="S673" s="443"/>
      <c r="T673" s="443"/>
      <c r="U673" s="443"/>
      <c r="V673" s="440"/>
    </row>
    <row r="674" spans="1:22" x14ac:dyDescent="0.25">
      <c r="A674" s="443"/>
      <c r="B674" s="440"/>
      <c r="C674" s="444"/>
      <c r="D674" s="286" t="s">
        <v>2902</v>
      </c>
      <c r="E674" s="444"/>
      <c r="F674" s="444"/>
      <c r="G674" s="444"/>
      <c r="H674" s="444"/>
      <c r="I674" s="444"/>
      <c r="J674" s="12">
        <v>1.0669999999999999</v>
      </c>
      <c r="K674" s="12">
        <v>25</v>
      </c>
      <c r="L674" s="12">
        <v>2</v>
      </c>
      <c r="M674" s="286" t="s">
        <v>268</v>
      </c>
      <c r="N674" s="12">
        <v>1</v>
      </c>
      <c r="O674" s="292" t="s">
        <v>1735</v>
      </c>
      <c r="P674" s="13" t="s">
        <v>1736</v>
      </c>
      <c r="Q674" s="13" t="s">
        <v>1744</v>
      </c>
      <c r="R674" s="292" t="s">
        <v>252</v>
      </c>
      <c r="S674" s="443"/>
      <c r="T674" s="443"/>
      <c r="U674" s="443"/>
      <c r="V674" s="440"/>
    </row>
    <row r="675" spans="1:22" x14ac:dyDescent="0.25">
      <c r="A675" s="443"/>
      <c r="B675" s="440"/>
      <c r="C675" s="444"/>
      <c r="D675" s="286" t="s">
        <v>2903</v>
      </c>
      <c r="E675" s="444"/>
      <c r="F675" s="444"/>
      <c r="G675" s="444"/>
      <c r="H675" s="444"/>
      <c r="I675" s="444"/>
      <c r="J675" s="12">
        <v>4.8710000000000004</v>
      </c>
      <c r="K675" s="12">
        <v>159</v>
      </c>
      <c r="L675" s="12">
        <v>4.5</v>
      </c>
      <c r="M675" s="286" t="s">
        <v>268</v>
      </c>
      <c r="N675" s="12">
        <v>2.5</v>
      </c>
      <c r="O675" s="292" t="s">
        <v>1735</v>
      </c>
      <c r="P675" s="13" t="s">
        <v>1736</v>
      </c>
      <c r="Q675" s="13" t="s">
        <v>1744</v>
      </c>
      <c r="R675" s="292" t="s">
        <v>252</v>
      </c>
      <c r="S675" s="443"/>
      <c r="T675" s="443"/>
      <c r="U675" s="443"/>
      <c r="V675" s="440"/>
    </row>
    <row r="676" spans="1:22" x14ac:dyDescent="0.25">
      <c r="A676" s="443"/>
      <c r="B676" s="440"/>
      <c r="C676" s="444"/>
      <c r="D676" s="286" t="s">
        <v>2904</v>
      </c>
      <c r="E676" s="444"/>
      <c r="F676" s="444"/>
      <c r="G676" s="444"/>
      <c r="H676" s="444"/>
      <c r="I676" s="444"/>
      <c r="J676" s="12">
        <v>1.087</v>
      </c>
      <c r="K676" s="12">
        <v>25</v>
      </c>
      <c r="L676" s="12">
        <v>2</v>
      </c>
      <c r="M676" s="286" t="s">
        <v>268</v>
      </c>
      <c r="N676" s="12">
        <v>1</v>
      </c>
      <c r="O676" s="292" t="s">
        <v>1735</v>
      </c>
      <c r="P676" s="13" t="s">
        <v>1736</v>
      </c>
      <c r="Q676" s="13" t="s">
        <v>1744</v>
      </c>
      <c r="R676" s="292" t="s">
        <v>252</v>
      </c>
      <c r="S676" s="443"/>
      <c r="T676" s="443"/>
      <c r="U676" s="443"/>
      <c r="V676" s="440"/>
    </row>
    <row r="677" spans="1:22" x14ac:dyDescent="0.25">
      <c r="A677" s="443"/>
      <c r="B677" s="440"/>
      <c r="C677" s="444"/>
      <c r="D677" s="286" t="s">
        <v>2905</v>
      </c>
      <c r="E677" s="444"/>
      <c r="F677" s="444"/>
      <c r="G677" s="444"/>
      <c r="H677" s="444"/>
      <c r="I677" s="444"/>
      <c r="J677" s="12">
        <v>4.2450000000000001</v>
      </c>
      <c r="K677" s="12">
        <v>159</v>
      </c>
      <c r="L677" s="12">
        <v>4.5</v>
      </c>
      <c r="M677" s="286" t="s">
        <v>268</v>
      </c>
      <c r="N677" s="12">
        <v>2.5</v>
      </c>
      <c r="O677" s="292" t="s">
        <v>1735</v>
      </c>
      <c r="P677" s="13" t="s">
        <v>1736</v>
      </c>
      <c r="Q677" s="13" t="s">
        <v>1744</v>
      </c>
      <c r="R677" s="292" t="s">
        <v>252</v>
      </c>
      <c r="S677" s="443"/>
      <c r="T677" s="443"/>
      <c r="U677" s="443"/>
      <c r="V677" s="440"/>
    </row>
    <row r="678" spans="1:22" x14ac:dyDescent="0.25">
      <c r="A678" s="443"/>
      <c r="B678" s="440"/>
      <c r="C678" s="444"/>
      <c r="D678" s="286" t="s">
        <v>2906</v>
      </c>
      <c r="E678" s="444"/>
      <c r="F678" s="444"/>
      <c r="G678" s="444"/>
      <c r="H678" s="444"/>
      <c r="I678" s="444"/>
      <c r="J678" s="12">
        <v>1.07</v>
      </c>
      <c r="K678" s="12">
        <v>25</v>
      </c>
      <c r="L678" s="12">
        <v>2</v>
      </c>
      <c r="M678" s="286" t="s">
        <v>268</v>
      </c>
      <c r="N678" s="12">
        <v>1</v>
      </c>
      <c r="O678" s="292" t="s">
        <v>1735</v>
      </c>
      <c r="P678" s="13" t="s">
        <v>1736</v>
      </c>
      <c r="Q678" s="13" t="s">
        <v>1744</v>
      </c>
      <c r="R678" s="292" t="s">
        <v>252</v>
      </c>
      <c r="S678" s="443"/>
      <c r="T678" s="443"/>
      <c r="U678" s="443"/>
      <c r="V678" s="440"/>
    </row>
    <row r="679" spans="1:22" x14ac:dyDescent="0.25">
      <c r="A679" s="443"/>
      <c r="B679" s="440"/>
      <c r="C679" s="444"/>
      <c r="D679" s="286" t="s">
        <v>2907</v>
      </c>
      <c r="E679" s="444"/>
      <c r="F679" s="444"/>
      <c r="G679" s="444"/>
      <c r="H679" s="444"/>
      <c r="I679" s="444"/>
      <c r="J679" s="12">
        <v>4.3460000000000001</v>
      </c>
      <c r="K679" s="12">
        <v>25</v>
      </c>
      <c r="L679" s="12">
        <v>2</v>
      </c>
      <c r="M679" s="286" t="s">
        <v>268</v>
      </c>
      <c r="N679" s="12">
        <v>1</v>
      </c>
      <c r="O679" s="292" t="s">
        <v>1735</v>
      </c>
      <c r="P679" s="13" t="s">
        <v>1736</v>
      </c>
      <c r="Q679" s="13" t="s">
        <v>1744</v>
      </c>
      <c r="R679" s="292" t="s">
        <v>252</v>
      </c>
      <c r="S679" s="443"/>
      <c r="T679" s="443"/>
      <c r="U679" s="443"/>
      <c r="V679" s="440"/>
    </row>
    <row r="680" spans="1:22" x14ac:dyDescent="0.25">
      <c r="A680" s="443"/>
      <c r="B680" s="440"/>
      <c r="C680" s="444"/>
      <c r="D680" s="286" t="s">
        <v>2908</v>
      </c>
      <c r="E680" s="444"/>
      <c r="F680" s="444"/>
      <c r="G680" s="444"/>
      <c r="H680" s="444"/>
      <c r="I680" s="444"/>
      <c r="J680" s="12">
        <v>3.375</v>
      </c>
      <c r="K680" s="12">
        <v>108</v>
      </c>
      <c r="L680" s="12">
        <v>4</v>
      </c>
      <c r="M680" s="286" t="s">
        <v>268</v>
      </c>
      <c r="N680" s="12">
        <v>2</v>
      </c>
      <c r="O680" s="292" t="s">
        <v>1735</v>
      </c>
      <c r="P680" s="13" t="s">
        <v>1736</v>
      </c>
      <c r="Q680" s="13" t="s">
        <v>1744</v>
      </c>
      <c r="R680" s="292" t="s">
        <v>252</v>
      </c>
      <c r="S680" s="443"/>
      <c r="T680" s="443"/>
      <c r="U680" s="443"/>
      <c r="V680" s="440"/>
    </row>
    <row r="681" spans="1:22" x14ac:dyDescent="0.25">
      <c r="A681" s="443"/>
      <c r="B681" s="440"/>
      <c r="C681" s="444"/>
      <c r="D681" s="286" t="s">
        <v>2909</v>
      </c>
      <c r="E681" s="444"/>
      <c r="F681" s="444"/>
      <c r="G681" s="444"/>
      <c r="H681" s="444"/>
      <c r="I681" s="444"/>
      <c r="J681" s="12">
        <v>3.2549999999999999</v>
      </c>
      <c r="K681" s="12">
        <v>25</v>
      </c>
      <c r="L681" s="12">
        <v>2</v>
      </c>
      <c r="M681" s="286" t="s">
        <v>268</v>
      </c>
      <c r="N681" s="12">
        <v>1</v>
      </c>
      <c r="O681" s="292" t="s">
        <v>1735</v>
      </c>
      <c r="P681" s="13" t="s">
        <v>1736</v>
      </c>
      <c r="Q681" s="13" t="s">
        <v>1744</v>
      </c>
      <c r="R681" s="292" t="s">
        <v>252</v>
      </c>
      <c r="S681" s="443"/>
      <c r="T681" s="443"/>
      <c r="U681" s="443"/>
      <c r="V681" s="440"/>
    </row>
    <row r="682" spans="1:22" x14ac:dyDescent="0.25">
      <c r="A682" s="443"/>
      <c r="B682" s="440"/>
      <c r="C682" s="444"/>
      <c r="D682" s="286" t="s">
        <v>2910</v>
      </c>
      <c r="E682" s="444"/>
      <c r="F682" s="444"/>
      <c r="G682" s="444"/>
      <c r="H682" s="444"/>
      <c r="I682" s="444"/>
      <c r="J682" s="12">
        <v>1.6739999999999999</v>
      </c>
      <c r="K682" s="12">
        <v>159</v>
      </c>
      <c r="L682" s="12">
        <v>4.5</v>
      </c>
      <c r="M682" s="286" t="s">
        <v>268</v>
      </c>
      <c r="N682" s="12">
        <v>2.5</v>
      </c>
      <c r="O682" s="292" t="s">
        <v>1735</v>
      </c>
      <c r="P682" s="13" t="s">
        <v>1736</v>
      </c>
      <c r="Q682" s="13" t="s">
        <v>1744</v>
      </c>
      <c r="R682" s="292" t="s">
        <v>252</v>
      </c>
      <c r="S682" s="443"/>
      <c r="T682" s="443"/>
      <c r="U682" s="443"/>
      <c r="V682" s="440"/>
    </row>
    <row r="683" spans="1:22" x14ac:dyDescent="0.25">
      <c r="A683" s="443" t="s">
        <v>1780</v>
      </c>
      <c r="B683" s="440" t="s">
        <v>2912</v>
      </c>
      <c r="C683" s="444" t="s">
        <v>2913</v>
      </c>
      <c r="D683" s="287" t="s">
        <v>2914</v>
      </c>
      <c r="E683" s="444" t="s">
        <v>2744</v>
      </c>
      <c r="F683" s="444" t="s">
        <v>2634</v>
      </c>
      <c r="G683" s="444" t="s">
        <v>347</v>
      </c>
      <c r="H683" s="444" t="s">
        <v>238</v>
      </c>
      <c r="I683" s="444" t="s">
        <v>1984</v>
      </c>
      <c r="J683" s="12">
        <v>20.48</v>
      </c>
      <c r="K683" s="12">
        <v>32</v>
      </c>
      <c r="L683" s="12">
        <v>2</v>
      </c>
      <c r="M683" s="286" t="s">
        <v>268</v>
      </c>
      <c r="N683" s="12">
        <v>1</v>
      </c>
      <c r="O683" s="292" t="s">
        <v>1735</v>
      </c>
      <c r="P683" s="13" t="s">
        <v>1736</v>
      </c>
      <c r="Q683" s="13" t="s">
        <v>1744</v>
      </c>
      <c r="R683" s="292" t="s">
        <v>252</v>
      </c>
      <c r="S683" s="443">
        <v>1</v>
      </c>
      <c r="T683" s="443"/>
      <c r="U683" s="443">
        <f>SUM(S683:T684)</f>
        <v>1</v>
      </c>
      <c r="V683" s="440" t="s">
        <v>7003</v>
      </c>
    </row>
    <row r="684" spans="1:22" x14ac:dyDescent="0.25">
      <c r="A684" s="443"/>
      <c r="B684" s="440"/>
      <c r="C684" s="444"/>
      <c r="D684" s="287" t="s">
        <v>2915</v>
      </c>
      <c r="E684" s="444"/>
      <c r="F684" s="444"/>
      <c r="G684" s="444"/>
      <c r="H684" s="444"/>
      <c r="I684" s="444"/>
      <c r="J684" s="12">
        <v>1.98</v>
      </c>
      <c r="K684" s="12">
        <v>32</v>
      </c>
      <c r="L684" s="12">
        <v>2</v>
      </c>
      <c r="M684" s="286" t="s">
        <v>268</v>
      </c>
      <c r="N684" s="12">
        <v>1</v>
      </c>
      <c r="O684" s="292" t="s">
        <v>1735</v>
      </c>
      <c r="P684" s="13" t="s">
        <v>1736</v>
      </c>
      <c r="Q684" s="13" t="s">
        <v>1744</v>
      </c>
      <c r="R684" s="292" t="s">
        <v>252</v>
      </c>
      <c r="S684" s="443"/>
      <c r="T684" s="443"/>
      <c r="U684" s="443"/>
      <c r="V684" s="440"/>
    </row>
    <row r="685" spans="1:22" ht="22.5" x14ac:dyDescent="0.25">
      <c r="A685" s="302" t="s">
        <v>1838</v>
      </c>
      <c r="B685" s="283" t="s">
        <v>2916</v>
      </c>
      <c r="C685" s="286" t="s">
        <v>2917</v>
      </c>
      <c r="D685" s="286" t="s">
        <v>2918</v>
      </c>
      <c r="E685" s="286" t="s">
        <v>2744</v>
      </c>
      <c r="F685" s="286" t="s">
        <v>2911</v>
      </c>
      <c r="G685" s="286" t="s">
        <v>347</v>
      </c>
      <c r="H685" s="286" t="s">
        <v>238</v>
      </c>
      <c r="I685" s="286" t="s">
        <v>1984</v>
      </c>
      <c r="J685" s="12">
        <v>9.9209999999999994</v>
      </c>
      <c r="K685" s="12">
        <v>57</v>
      </c>
      <c r="L685" s="12">
        <v>3</v>
      </c>
      <c r="M685" s="286" t="s">
        <v>268</v>
      </c>
      <c r="N685" s="12">
        <v>1.5</v>
      </c>
      <c r="O685" s="292" t="s">
        <v>1735</v>
      </c>
      <c r="P685" s="13" t="s">
        <v>1763</v>
      </c>
      <c r="Q685" s="13" t="s">
        <v>1744</v>
      </c>
      <c r="R685" s="292" t="s">
        <v>252</v>
      </c>
      <c r="S685" s="302">
        <v>4</v>
      </c>
      <c r="T685" s="302"/>
      <c r="U685" s="302">
        <f>SUM(S685:T685)</f>
        <v>4</v>
      </c>
      <c r="V685" s="283" t="s">
        <v>7003</v>
      </c>
    </row>
    <row r="686" spans="1:22" ht="22.5" x14ac:dyDescent="0.25">
      <c r="A686" s="302" t="s">
        <v>2146</v>
      </c>
      <c r="B686" s="283" t="s">
        <v>2919</v>
      </c>
      <c r="C686" s="286" t="s">
        <v>2920</v>
      </c>
      <c r="D686" s="286" t="s">
        <v>2921</v>
      </c>
      <c r="E686" s="286" t="s">
        <v>2744</v>
      </c>
      <c r="F686" s="286" t="s">
        <v>2911</v>
      </c>
      <c r="G686" s="286" t="s">
        <v>347</v>
      </c>
      <c r="H686" s="286" t="s">
        <v>238</v>
      </c>
      <c r="I686" s="286" t="s">
        <v>1984</v>
      </c>
      <c r="J686" s="12">
        <v>2.5499999999999998</v>
      </c>
      <c r="K686" s="12">
        <v>89</v>
      </c>
      <c r="L686" s="12">
        <v>3.5</v>
      </c>
      <c r="M686" s="286" t="s">
        <v>268</v>
      </c>
      <c r="N686" s="12">
        <v>2</v>
      </c>
      <c r="O686" s="292" t="s">
        <v>1735</v>
      </c>
      <c r="P686" s="13" t="s">
        <v>1763</v>
      </c>
      <c r="Q686" s="13" t="s">
        <v>1744</v>
      </c>
      <c r="R686" s="292" t="s">
        <v>252</v>
      </c>
      <c r="S686" s="302">
        <v>2</v>
      </c>
      <c r="T686" s="302"/>
      <c r="U686" s="302">
        <f>SUM(S686:T686)</f>
        <v>2</v>
      </c>
      <c r="V686" s="283" t="s">
        <v>7003</v>
      </c>
    </row>
    <row r="687" spans="1:22" ht="22.5" x14ac:dyDescent="0.25">
      <c r="A687" s="302" t="s">
        <v>2154</v>
      </c>
      <c r="B687" s="283" t="s">
        <v>2922</v>
      </c>
      <c r="C687" s="286" t="s">
        <v>2923</v>
      </c>
      <c r="D687" s="286" t="s">
        <v>2924</v>
      </c>
      <c r="E687" s="286" t="s">
        <v>2744</v>
      </c>
      <c r="F687" s="286" t="s">
        <v>2911</v>
      </c>
      <c r="G687" s="286" t="s">
        <v>347</v>
      </c>
      <c r="H687" s="286" t="s">
        <v>238</v>
      </c>
      <c r="I687" s="286" t="s">
        <v>1984</v>
      </c>
      <c r="J687" s="12">
        <v>4.7560000000000002</v>
      </c>
      <c r="K687" s="12">
        <v>57</v>
      </c>
      <c r="L687" s="12">
        <v>3</v>
      </c>
      <c r="M687" s="286" t="s">
        <v>268</v>
      </c>
      <c r="N687" s="12">
        <v>1.5</v>
      </c>
      <c r="O687" s="292" t="s">
        <v>1735</v>
      </c>
      <c r="P687" s="13" t="s">
        <v>1763</v>
      </c>
      <c r="Q687" s="13" t="s">
        <v>1744</v>
      </c>
      <c r="R687" s="292" t="s">
        <v>252</v>
      </c>
      <c r="S687" s="302">
        <v>5</v>
      </c>
      <c r="T687" s="302"/>
      <c r="U687" s="302">
        <f>SUM(S687:T687)</f>
        <v>5</v>
      </c>
      <c r="V687" s="283" t="s">
        <v>7003</v>
      </c>
    </row>
    <row r="688" spans="1:22" x14ac:dyDescent="0.25">
      <c r="A688" s="443" t="s">
        <v>2161</v>
      </c>
      <c r="B688" s="440" t="s">
        <v>2925</v>
      </c>
      <c r="C688" s="444" t="s">
        <v>2926</v>
      </c>
      <c r="D688" s="286" t="s">
        <v>2927</v>
      </c>
      <c r="E688" s="444" t="s">
        <v>2744</v>
      </c>
      <c r="F688" s="444" t="s">
        <v>2911</v>
      </c>
      <c r="G688" s="444" t="s">
        <v>347</v>
      </c>
      <c r="H688" s="444" t="s">
        <v>238</v>
      </c>
      <c r="I688" s="444" t="s">
        <v>1984</v>
      </c>
      <c r="J688" s="12">
        <v>15.125999999999999</v>
      </c>
      <c r="K688" s="12">
        <v>89</v>
      </c>
      <c r="L688" s="12">
        <v>3.5</v>
      </c>
      <c r="M688" s="286" t="s">
        <v>268</v>
      </c>
      <c r="N688" s="12">
        <v>2</v>
      </c>
      <c r="O688" s="292" t="s">
        <v>1735</v>
      </c>
      <c r="P688" s="13" t="s">
        <v>1763</v>
      </c>
      <c r="Q688" s="13" t="s">
        <v>1744</v>
      </c>
      <c r="R688" s="292" t="s">
        <v>252</v>
      </c>
      <c r="S688" s="443">
        <v>10</v>
      </c>
      <c r="T688" s="443">
        <v>2</v>
      </c>
      <c r="U688" s="443">
        <f>SUM(S688:T690)</f>
        <v>12</v>
      </c>
      <c r="V688" s="440" t="s">
        <v>7003</v>
      </c>
    </row>
    <row r="689" spans="1:22" x14ac:dyDescent="0.25">
      <c r="A689" s="443"/>
      <c r="B689" s="440"/>
      <c r="C689" s="444"/>
      <c r="D689" s="287" t="s">
        <v>2928</v>
      </c>
      <c r="E689" s="444"/>
      <c r="F689" s="444"/>
      <c r="G689" s="444"/>
      <c r="H689" s="444"/>
      <c r="I689" s="444"/>
      <c r="J689" s="12">
        <v>2.7469999999999999</v>
      </c>
      <c r="K689" s="12">
        <v>25</v>
      </c>
      <c r="L689" s="12">
        <v>2</v>
      </c>
      <c r="M689" s="286" t="s">
        <v>268</v>
      </c>
      <c r="N689" s="12">
        <v>1</v>
      </c>
      <c r="O689" s="292" t="s">
        <v>1735</v>
      </c>
      <c r="P689" s="13" t="s">
        <v>1763</v>
      </c>
      <c r="Q689" s="13" t="s">
        <v>1744</v>
      </c>
      <c r="R689" s="292" t="s">
        <v>252</v>
      </c>
      <c r="S689" s="443"/>
      <c r="T689" s="443"/>
      <c r="U689" s="443"/>
      <c r="V689" s="440"/>
    </row>
    <row r="690" spans="1:22" x14ac:dyDescent="0.25">
      <c r="A690" s="443"/>
      <c r="B690" s="440"/>
      <c r="C690" s="444"/>
      <c r="D690" s="287" t="s">
        <v>2929</v>
      </c>
      <c r="E690" s="444"/>
      <c r="F690" s="444"/>
      <c r="G690" s="444"/>
      <c r="H690" s="444"/>
      <c r="I690" s="444"/>
      <c r="J690" s="12">
        <v>6.3140000000000001</v>
      </c>
      <c r="K690" s="12">
        <v>32</v>
      </c>
      <c r="L690" s="12">
        <v>2</v>
      </c>
      <c r="M690" s="286" t="s">
        <v>268</v>
      </c>
      <c r="N690" s="12">
        <v>1.5</v>
      </c>
      <c r="O690" s="292" t="s">
        <v>1735</v>
      </c>
      <c r="P690" s="13" t="s">
        <v>1763</v>
      </c>
      <c r="Q690" s="13" t="s">
        <v>1744</v>
      </c>
      <c r="R690" s="292" t="s">
        <v>252</v>
      </c>
      <c r="S690" s="443"/>
      <c r="T690" s="443"/>
      <c r="U690" s="443"/>
      <c r="V690" s="440"/>
    </row>
    <row r="691" spans="1:22" x14ac:dyDescent="0.25">
      <c r="A691" s="443" t="s">
        <v>2166</v>
      </c>
      <c r="B691" s="440" t="s">
        <v>2930</v>
      </c>
      <c r="C691" s="444" t="s">
        <v>2931</v>
      </c>
      <c r="D691" s="286" t="s">
        <v>2932</v>
      </c>
      <c r="E691" s="444" t="s">
        <v>2744</v>
      </c>
      <c r="F691" s="444" t="s">
        <v>2911</v>
      </c>
      <c r="G691" s="444" t="s">
        <v>347</v>
      </c>
      <c r="H691" s="444" t="s">
        <v>238</v>
      </c>
      <c r="I691" s="444" t="s">
        <v>1984</v>
      </c>
      <c r="J691" s="12">
        <v>3.02</v>
      </c>
      <c r="K691" s="12">
        <v>89</v>
      </c>
      <c r="L691" s="12">
        <v>3.5</v>
      </c>
      <c r="M691" s="286" t="s">
        <v>268</v>
      </c>
      <c r="N691" s="12">
        <v>2</v>
      </c>
      <c r="O691" s="292" t="s">
        <v>1735</v>
      </c>
      <c r="P691" s="13" t="s">
        <v>1763</v>
      </c>
      <c r="Q691" s="13" t="s">
        <v>1744</v>
      </c>
      <c r="R691" s="292" t="s">
        <v>252</v>
      </c>
      <c r="S691" s="443">
        <v>9</v>
      </c>
      <c r="T691" s="443">
        <v>2</v>
      </c>
      <c r="U691" s="443">
        <f>SUM(S691:T694)</f>
        <v>11</v>
      </c>
      <c r="V691" s="440" t="s">
        <v>7003</v>
      </c>
    </row>
    <row r="692" spans="1:22" x14ac:dyDescent="0.25">
      <c r="A692" s="443"/>
      <c r="B692" s="440"/>
      <c r="C692" s="444"/>
      <c r="D692" s="286" t="s">
        <v>2933</v>
      </c>
      <c r="E692" s="444"/>
      <c r="F692" s="444"/>
      <c r="G692" s="444"/>
      <c r="H692" s="444"/>
      <c r="I692" s="444"/>
      <c r="J692" s="12">
        <v>1.78</v>
      </c>
      <c r="K692" s="12">
        <v>159</v>
      </c>
      <c r="L692" s="12">
        <v>4.5</v>
      </c>
      <c r="M692" s="286" t="s">
        <v>268</v>
      </c>
      <c r="N692" s="12">
        <v>2.5</v>
      </c>
      <c r="O692" s="292" t="s">
        <v>1735</v>
      </c>
      <c r="P692" s="13" t="s">
        <v>1763</v>
      </c>
      <c r="Q692" s="13" t="s">
        <v>1744</v>
      </c>
      <c r="R692" s="292" t="s">
        <v>252</v>
      </c>
      <c r="S692" s="443"/>
      <c r="T692" s="443"/>
      <c r="U692" s="443"/>
      <c r="V692" s="440"/>
    </row>
    <row r="693" spans="1:22" x14ac:dyDescent="0.25">
      <c r="A693" s="443"/>
      <c r="B693" s="440"/>
      <c r="C693" s="444"/>
      <c r="D693" s="286" t="s">
        <v>2934</v>
      </c>
      <c r="E693" s="444"/>
      <c r="F693" s="444"/>
      <c r="G693" s="444"/>
      <c r="H693" s="444"/>
      <c r="I693" s="444"/>
      <c r="J693" s="12">
        <v>9.2050000000000001</v>
      </c>
      <c r="K693" s="12">
        <v>159</v>
      </c>
      <c r="L693" s="12">
        <v>4.5</v>
      </c>
      <c r="M693" s="286" t="s">
        <v>268</v>
      </c>
      <c r="N693" s="12">
        <v>2.5</v>
      </c>
      <c r="O693" s="292" t="s">
        <v>1735</v>
      </c>
      <c r="P693" s="13" t="s">
        <v>1763</v>
      </c>
      <c r="Q693" s="13" t="s">
        <v>1744</v>
      </c>
      <c r="R693" s="292" t="s">
        <v>252</v>
      </c>
      <c r="S693" s="443"/>
      <c r="T693" s="443"/>
      <c r="U693" s="443"/>
      <c r="V693" s="440"/>
    </row>
    <row r="694" spans="1:22" x14ac:dyDescent="0.25">
      <c r="A694" s="443"/>
      <c r="B694" s="440"/>
      <c r="C694" s="444"/>
      <c r="D694" s="286" t="s">
        <v>2935</v>
      </c>
      <c r="E694" s="444"/>
      <c r="F694" s="444"/>
      <c r="G694" s="444"/>
      <c r="H694" s="444"/>
      <c r="I694" s="444"/>
      <c r="J694" s="12"/>
      <c r="K694" s="12"/>
      <c r="L694" s="12"/>
      <c r="M694" s="286" t="s">
        <v>268</v>
      </c>
      <c r="N694" s="12"/>
      <c r="O694" s="292" t="s">
        <v>1735</v>
      </c>
      <c r="P694" s="13" t="s">
        <v>1763</v>
      </c>
      <c r="Q694" s="13" t="s">
        <v>1744</v>
      </c>
      <c r="R694" s="292" t="s">
        <v>252</v>
      </c>
      <c r="S694" s="443"/>
      <c r="T694" s="443"/>
      <c r="U694" s="443"/>
      <c r="V694" s="440"/>
    </row>
    <row r="695" spans="1:22" x14ac:dyDescent="0.25">
      <c r="A695" s="443" t="s">
        <v>6983</v>
      </c>
      <c r="B695" s="440" t="s">
        <v>2936</v>
      </c>
      <c r="C695" s="444" t="s">
        <v>2938</v>
      </c>
      <c r="D695" s="286" t="s">
        <v>2939</v>
      </c>
      <c r="E695" s="444" t="s">
        <v>2744</v>
      </c>
      <c r="F695" s="444" t="s">
        <v>2459</v>
      </c>
      <c r="G695" s="444" t="s">
        <v>347</v>
      </c>
      <c r="H695" s="444" t="s">
        <v>238</v>
      </c>
      <c r="I695" s="444" t="s">
        <v>1882</v>
      </c>
      <c r="J695" s="12">
        <v>13.866</v>
      </c>
      <c r="K695" s="12">
        <v>57</v>
      </c>
      <c r="L695" s="12">
        <v>3</v>
      </c>
      <c r="M695" s="286" t="s">
        <v>268</v>
      </c>
      <c r="N695" s="12">
        <v>1.5</v>
      </c>
      <c r="O695" s="292" t="s">
        <v>1735</v>
      </c>
      <c r="P695" s="13" t="s">
        <v>1763</v>
      </c>
      <c r="Q695" s="13" t="s">
        <v>1744</v>
      </c>
      <c r="R695" s="292" t="s">
        <v>252</v>
      </c>
      <c r="S695" s="443">
        <v>10</v>
      </c>
      <c r="T695" s="443">
        <v>2</v>
      </c>
      <c r="U695" s="443">
        <f>SUM(S695:T696)</f>
        <v>12</v>
      </c>
      <c r="V695" s="440" t="s">
        <v>7003</v>
      </c>
    </row>
    <row r="696" spans="1:22" x14ac:dyDescent="0.25">
      <c r="A696" s="443"/>
      <c r="B696" s="440"/>
      <c r="C696" s="444"/>
      <c r="D696" s="286" t="s">
        <v>2940</v>
      </c>
      <c r="E696" s="444"/>
      <c r="F696" s="444"/>
      <c r="G696" s="444"/>
      <c r="H696" s="444"/>
      <c r="I696" s="444"/>
      <c r="J696" s="12">
        <v>7.7450000000000001</v>
      </c>
      <c r="K696" s="12">
        <v>57</v>
      </c>
      <c r="L696" s="12">
        <v>3</v>
      </c>
      <c r="M696" s="286" t="s">
        <v>268</v>
      </c>
      <c r="N696" s="12">
        <v>1.5</v>
      </c>
      <c r="O696" s="292" t="s">
        <v>1735</v>
      </c>
      <c r="P696" s="13" t="s">
        <v>1763</v>
      </c>
      <c r="Q696" s="13" t="s">
        <v>1744</v>
      </c>
      <c r="R696" s="292" t="s">
        <v>252</v>
      </c>
      <c r="S696" s="443"/>
      <c r="T696" s="443"/>
      <c r="U696" s="443"/>
      <c r="V696" s="440"/>
    </row>
    <row r="697" spans="1:22" x14ac:dyDescent="0.25">
      <c r="A697" s="443" t="s">
        <v>6984</v>
      </c>
      <c r="B697" s="440" t="s">
        <v>2941</v>
      </c>
      <c r="C697" s="444" t="s">
        <v>2943</v>
      </c>
      <c r="D697" s="286" t="s">
        <v>2944</v>
      </c>
      <c r="E697" s="444" t="s">
        <v>2744</v>
      </c>
      <c r="F697" s="444" t="s">
        <v>2616</v>
      </c>
      <c r="G697" s="444" t="s">
        <v>347</v>
      </c>
      <c r="H697" s="444" t="s">
        <v>238</v>
      </c>
      <c r="I697" s="444" t="s">
        <v>2003</v>
      </c>
      <c r="J697" s="12">
        <v>7.1310000000000002</v>
      </c>
      <c r="K697" s="12">
        <v>25</v>
      </c>
      <c r="L697" s="12">
        <v>2</v>
      </c>
      <c r="M697" s="286" t="s">
        <v>268</v>
      </c>
      <c r="N697" s="12">
        <v>1</v>
      </c>
      <c r="O697" s="292" t="s">
        <v>1735</v>
      </c>
      <c r="P697" s="13" t="s">
        <v>1763</v>
      </c>
      <c r="Q697" s="13" t="s">
        <v>1744</v>
      </c>
      <c r="R697" s="292" t="s">
        <v>252</v>
      </c>
      <c r="S697" s="443">
        <v>11</v>
      </c>
      <c r="T697" s="443">
        <v>1</v>
      </c>
      <c r="U697" s="443">
        <f>SUM(S697:T698)</f>
        <v>12</v>
      </c>
      <c r="V697" s="440" t="s">
        <v>7003</v>
      </c>
    </row>
    <row r="698" spans="1:22" x14ac:dyDescent="0.25">
      <c r="A698" s="443"/>
      <c r="B698" s="440"/>
      <c r="C698" s="444"/>
      <c r="D698" s="286" t="s">
        <v>2945</v>
      </c>
      <c r="E698" s="444"/>
      <c r="F698" s="444"/>
      <c r="G698" s="444"/>
      <c r="H698" s="444"/>
      <c r="I698" s="444"/>
      <c r="J698" s="12"/>
      <c r="K698" s="12"/>
      <c r="L698" s="12"/>
      <c r="M698" s="286" t="s">
        <v>268</v>
      </c>
      <c r="N698" s="12"/>
      <c r="O698" s="292" t="s">
        <v>1735</v>
      </c>
      <c r="P698" s="13" t="s">
        <v>1763</v>
      </c>
      <c r="Q698" s="13" t="s">
        <v>1744</v>
      </c>
      <c r="R698" s="292" t="s">
        <v>252</v>
      </c>
      <c r="S698" s="443"/>
      <c r="T698" s="443"/>
      <c r="U698" s="443"/>
      <c r="V698" s="440"/>
    </row>
    <row r="699" spans="1:22" ht="22.5" x14ac:dyDescent="0.25">
      <c r="A699" s="302" t="s">
        <v>6985</v>
      </c>
      <c r="B699" s="283" t="s">
        <v>2946</v>
      </c>
      <c r="C699" s="286" t="s">
        <v>2947</v>
      </c>
      <c r="D699" s="286" t="s">
        <v>2948</v>
      </c>
      <c r="E699" s="286" t="s">
        <v>2744</v>
      </c>
      <c r="F699" s="286" t="s">
        <v>2634</v>
      </c>
      <c r="G699" s="286" t="s">
        <v>131</v>
      </c>
      <c r="H699" s="286" t="s">
        <v>131</v>
      </c>
      <c r="I699" s="286" t="s">
        <v>2949</v>
      </c>
      <c r="J699" s="12">
        <v>1.06</v>
      </c>
      <c r="K699" s="12">
        <v>32</v>
      </c>
      <c r="L699" s="12">
        <v>2</v>
      </c>
      <c r="M699" s="286" t="s">
        <v>268</v>
      </c>
      <c r="N699" s="12">
        <v>1</v>
      </c>
      <c r="O699" s="292" t="s">
        <v>1735</v>
      </c>
      <c r="P699" s="13" t="s">
        <v>1763</v>
      </c>
      <c r="Q699" s="13" t="s">
        <v>1744</v>
      </c>
      <c r="R699" s="292" t="s">
        <v>252</v>
      </c>
      <c r="S699" s="302">
        <v>1</v>
      </c>
      <c r="T699" s="302"/>
      <c r="U699" s="302">
        <f>SUM(S699:T699)</f>
        <v>1</v>
      </c>
      <c r="V699" s="283" t="s">
        <v>7003</v>
      </c>
    </row>
    <row r="700" spans="1:22" ht="22.5" x14ac:dyDescent="0.25">
      <c r="A700" s="302" t="s">
        <v>2174</v>
      </c>
      <c r="B700" s="283" t="s">
        <v>2950</v>
      </c>
      <c r="C700" s="286" t="s">
        <v>2951</v>
      </c>
      <c r="D700" s="286" t="s">
        <v>2952</v>
      </c>
      <c r="E700" s="286" t="s">
        <v>2744</v>
      </c>
      <c r="F700" s="286" t="s">
        <v>2634</v>
      </c>
      <c r="G700" s="286" t="s">
        <v>347</v>
      </c>
      <c r="H700" s="286" t="s">
        <v>238</v>
      </c>
      <c r="I700" s="286" t="s">
        <v>1984</v>
      </c>
      <c r="J700" s="12">
        <v>1.177</v>
      </c>
      <c r="K700" s="12">
        <v>273</v>
      </c>
      <c r="L700" s="12">
        <v>7</v>
      </c>
      <c r="M700" s="286" t="s">
        <v>268</v>
      </c>
      <c r="N700" s="12">
        <v>2.5</v>
      </c>
      <c r="O700" s="292" t="s">
        <v>1735</v>
      </c>
      <c r="P700" s="13" t="s">
        <v>1763</v>
      </c>
      <c r="Q700" s="13" t="s">
        <v>1744</v>
      </c>
      <c r="R700" s="292" t="s">
        <v>252</v>
      </c>
      <c r="S700" s="302">
        <v>1</v>
      </c>
      <c r="T700" s="302">
        <v>2</v>
      </c>
      <c r="U700" s="302">
        <f>SUM(S700:T700)</f>
        <v>3</v>
      </c>
      <c r="V700" s="283" t="s">
        <v>7003</v>
      </c>
    </row>
    <row r="701" spans="1:22" ht="22.5" x14ac:dyDescent="0.25">
      <c r="A701" s="302" t="s">
        <v>6986</v>
      </c>
      <c r="B701" s="283" t="s">
        <v>2953</v>
      </c>
      <c r="C701" s="286" t="s">
        <v>2954</v>
      </c>
      <c r="D701" s="286" t="s">
        <v>2955</v>
      </c>
      <c r="E701" s="286" t="s">
        <v>2744</v>
      </c>
      <c r="F701" s="286" t="s">
        <v>2634</v>
      </c>
      <c r="G701" s="286" t="s">
        <v>347</v>
      </c>
      <c r="H701" s="286" t="s">
        <v>238</v>
      </c>
      <c r="I701" s="286" t="s">
        <v>1984</v>
      </c>
      <c r="J701" s="12">
        <v>0.52</v>
      </c>
      <c r="K701" s="12">
        <v>25</v>
      </c>
      <c r="L701" s="12">
        <v>2</v>
      </c>
      <c r="M701" s="286" t="s">
        <v>268</v>
      </c>
      <c r="N701" s="12">
        <v>1</v>
      </c>
      <c r="O701" s="292" t="s">
        <v>1735</v>
      </c>
      <c r="P701" s="13" t="s">
        <v>1758</v>
      </c>
      <c r="Q701" s="13" t="s">
        <v>1736</v>
      </c>
      <c r="R701" s="292" t="s">
        <v>252</v>
      </c>
      <c r="S701" s="302">
        <v>1</v>
      </c>
      <c r="T701" s="302">
        <v>2</v>
      </c>
      <c r="U701" s="302">
        <f>S701+T701</f>
        <v>3</v>
      </c>
      <c r="V701" s="283" t="s">
        <v>7003</v>
      </c>
    </row>
    <row r="702" spans="1:22" x14ac:dyDescent="0.25">
      <c r="A702" s="447" t="s">
        <v>1836</v>
      </c>
      <c r="B702" s="446" t="s">
        <v>2957</v>
      </c>
      <c r="C702" s="444" t="s">
        <v>2958</v>
      </c>
      <c r="D702" s="287" t="s">
        <v>2959</v>
      </c>
      <c r="E702" s="448" t="s">
        <v>2448</v>
      </c>
      <c r="F702" s="445" t="s">
        <v>2459</v>
      </c>
      <c r="G702" s="445" t="s">
        <v>267</v>
      </c>
      <c r="H702" s="444" t="s">
        <v>2960</v>
      </c>
      <c r="I702" s="445" t="s">
        <v>1882</v>
      </c>
      <c r="J702" s="12">
        <v>5.64</v>
      </c>
      <c r="K702" s="12">
        <v>159</v>
      </c>
      <c r="L702" s="12">
        <v>4.5</v>
      </c>
      <c r="M702" s="286" t="s">
        <v>268</v>
      </c>
      <c r="N702" s="12">
        <v>2.5</v>
      </c>
      <c r="O702" s="292" t="s">
        <v>1735</v>
      </c>
      <c r="P702" s="13" t="s">
        <v>1763</v>
      </c>
      <c r="Q702" s="13" t="s">
        <v>1744</v>
      </c>
      <c r="R702" s="292" t="s">
        <v>252</v>
      </c>
      <c r="S702" s="447">
        <v>50</v>
      </c>
      <c r="T702" s="447">
        <v>17</v>
      </c>
      <c r="U702" s="447">
        <f>SUM(S702:T720)</f>
        <v>67</v>
      </c>
      <c r="V702" s="446" t="s">
        <v>7003</v>
      </c>
    </row>
    <row r="703" spans="1:22" x14ac:dyDescent="0.25">
      <c r="A703" s="447"/>
      <c r="B703" s="446"/>
      <c r="C703" s="444"/>
      <c r="D703" s="287" t="s">
        <v>2961</v>
      </c>
      <c r="E703" s="448"/>
      <c r="F703" s="445"/>
      <c r="G703" s="445"/>
      <c r="H703" s="444"/>
      <c r="I703" s="445"/>
      <c r="J703" s="12">
        <v>11.176</v>
      </c>
      <c r="K703" s="12">
        <v>159</v>
      </c>
      <c r="L703" s="12">
        <v>4.5</v>
      </c>
      <c r="M703" s="286" t="s">
        <v>268</v>
      </c>
      <c r="N703" s="12">
        <v>2.5</v>
      </c>
      <c r="O703" s="292" t="s">
        <v>1735</v>
      </c>
      <c r="P703" s="13" t="s">
        <v>1763</v>
      </c>
      <c r="Q703" s="13" t="s">
        <v>1744</v>
      </c>
      <c r="R703" s="292" t="s">
        <v>252</v>
      </c>
      <c r="S703" s="447"/>
      <c r="T703" s="447"/>
      <c r="U703" s="447"/>
      <c r="V703" s="446"/>
    </row>
    <row r="704" spans="1:22" x14ac:dyDescent="0.25">
      <c r="A704" s="447"/>
      <c r="B704" s="446"/>
      <c r="C704" s="444"/>
      <c r="D704" s="287" t="s">
        <v>2962</v>
      </c>
      <c r="E704" s="448"/>
      <c r="F704" s="445"/>
      <c r="G704" s="445"/>
      <c r="H704" s="444"/>
      <c r="I704" s="445"/>
      <c r="J704" s="12">
        <v>40.988999999999997</v>
      </c>
      <c r="K704" s="12">
        <v>159</v>
      </c>
      <c r="L704" s="12">
        <v>4.5</v>
      </c>
      <c r="M704" s="286" t="s">
        <v>268</v>
      </c>
      <c r="N704" s="12">
        <v>2.5</v>
      </c>
      <c r="O704" s="292" t="s">
        <v>1735</v>
      </c>
      <c r="P704" s="13" t="s">
        <v>1763</v>
      </c>
      <c r="Q704" s="13" t="s">
        <v>1744</v>
      </c>
      <c r="R704" s="292" t="s">
        <v>252</v>
      </c>
      <c r="S704" s="447"/>
      <c r="T704" s="447"/>
      <c r="U704" s="447"/>
      <c r="V704" s="446"/>
    </row>
    <row r="705" spans="1:22" x14ac:dyDescent="0.25">
      <c r="A705" s="447"/>
      <c r="B705" s="446"/>
      <c r="C705" s="444"/>
      <c r="D705" s="287" t="s">
        <v>2963</v>
      </c>
      <c r="E705" s="448"/>
      <c r="F705" s="445"/>
      <c r="G705" s="445"/>
      <c r="H705" s="444"/>
      <c r="I705" s="445"/>
      <c r="J705" s="12">
        <v>0.45</v>
      </c>
      <c r="K705" s="12">
        <v>159</v>
      </c>
      <c r="L705" s="12">
        <v>4</v>
      </c>
      <c r="M705" s="286" t="s">
        <v>268</v>
      </c>
      <c r="N705" s="12">
        <v>2.5</v>
      </c>
      <c r="O705" s="292" t="s">
        <v>1735</v>
      </c>
      <c r="P705" s="13" t="s">
        <v>1763</v>
      </c>
      <c r="Q705" s="13" t="s">
        <v>1744</v>
      </c>
      <c r="R705" s="292" t="s">
        <v>252</v>
      </c>
      <c r="S705" s="447"/>
      <c r="T705" s="447"/>
      <c r="U705" s="447"/>
      <c r="V705" s="446"/>
    </row>
    <row r="706" spans="1:22" x14ac:dyDescent="0.25">
      <c r="A706" s="447"/>
      <c r="B706" s="446"/>
      <c r="C706" s="444"/>
      <c r="D706" s="287" t="s">
        <v>2964</v>
      </c>
      <c r="E706" s="448"/>
      <c r="F706" s="445"/>
      <c r="G706" s="445"/>
      <c r="H706" s="444"/>
      <c r="I706" s="445"/>
      <c r="J706" s="12">
        <v>2.23</v>
      </c>
      <c r="K706" s="12">
        <v>159</v>
      </c>
      <c r="L706" s="12">
        <v>2.23</v>
      </c>
      <c r="M706" s="286" t="s">
        <v>268</v>
      </c>
      <c r="N706" s="12">
        <v>2.5</v>
      </c>
      <c r="O706" s="292" t="s">
        <v>1735</v>
      </c>
      <c r="P706" s="13" t="s">
        <v>1763</v>
      </c>
      <c r="Q706" s="13" t="s">
        <v>1744</v>
      </c>
      <c r="R706" s="292" t="s">
        <v>252</v>
      </c>
      <c r="S706" s="447"/>
      <c r="T706" s="447"/>
      <c r="U706" s="447"/>
      <c r="V706" s="446"/>
    </row>
    <row r="707" spans="1:22" x14ac:dyDescent="0.25">
      <c r="A707" s="447"/>
      <c r="B707" s="446"/>
      <c r="C707" s="444"/>
      <c r="D707" s="287" t="s">
        <v>2965</v>
      </c>
      <c r="E707" s="448"/>
      <c r="F707" s="445"/>
      <c r="G707" s="445"/>
      <c r="H707" s="444"/>
      <c r="I707" s="445"/>
      <c r="J707" s="12">
        <v>37.768999999999998</v>
      </c>
      <c r="K707" s="12">
        <v>57</v>
      </c>
      <c r="L707" s="12">
        <v>3</v>
      </c>
      <c r="M707" s="286" t="s">
        <v>268</v>
      </c>
      <c r="N707" s="12">
        <v>1.5</v>
      </c>
      <c r="O707" s="292" t="s">
        <v>1735</v>
      </c>
      <c r="P707" s="13" t="s">
        <v>1763</v>
      </c>
      <c r="Q707" s="13" t="s">
        <v>1744</v>
      </c>
      <c r="R707" s="292" t="s">
        <v>252</v>
      </c>
      <c r="S707" s="447"/>
      <c r="T707" s="447"/>
      <c r="U707" s="447"/>
      <c r="V707" s="446"/>
    </row>
    <row r="708" spans="1:22" x14ac:dyDescent="0.25">
      <c r="A708" s="447"/>
      <c r="B708" s="446"/>
      <c r="C708" s="444"/>
      <c r="D708" s="287" t="s">
        <v>2966</v>
      </c>
      <c r="E708" s="448"/>
      <c r="F708" s="445"/>
      <c r="G708" s="445"/>
      <c r="H708" s="444"/>
      <c r="I708" s="445"/>
      <c r="J708" s="12">
        <v>5.7169999999999996</v>
      </c>
      <c r="K708" s="12">
        <v>159</v>
      </c>
      <c r="L708" s="12">
        <v>4.5</v>
      </c>
      <c r="M708" s="286" t="s">
        <v>268</v>
      </c>
      <c r="N708" s="12">
        <v>2.5</v>
      </c>
      <c r="O708" s="292" t="s">
        <v>1735</v>
      </c>
      <c r="P708" s="13" t="s">
        <v>1763</v>
      </c>
      <c r="Q708" s="13" t="s">
        <v>1744</v>
      </c>
      <c r="R708" s="292" t="s">
        <v>252</v>
      </c>
      <c r="S708" s="447"/>
      <c r="T708" s="447"/>
      <c r="U708" s="447"/>
      <c r="V708" s="446"/>
    </row>
    <row r="709" spans="1:22" x14ac:dyDescent="0.25">
      <c r="A709" s="447"/>
      <c r="B709" s="446"/>
      <c r="C709" s="444"/>
      <c r="D709" s="287" t="s">
        <v>2967</v>
      </c>
      <c r="E709" s="448"/>
      <c r="F709" s="445"/>
      <c r="G709" s="445"/>
      <c r="H709" s="444"/>
      <c r="I709" s="445"/>
      <c r="J709" s="12">
        <v>7.3570000000000002</v>
      </c>
      <c r="K709" s="12">
        <v>159</v>
      </c>
      <c r="L709" s="12">
        <v>4</v>
      </c>
      <c r="M709" s="286" t="s">
        <v>268</v>
      </c>
      <c r="N709" s="12">
        <v>2.5</v>
      </c>
      <c r="O709" s="292" t="s">
        <v>1735</v>
      </c>
      <c r="P709" s="13" t="s">
        <v>1763</v>
      </c>
      <c r="Q709" s="13" t="s">
        <v>1744</v>
      </c>
      <c r="R709" s="292" t="s">
        <v>252</v>
      </c>
      <c r="S709" s="447"/>
      <c r="T709" s="447"/>
      <c r="U709" s="447"/>
      <c r="V709" s="446"/>
    </row>
    <row r="710" spans="1:22" x14ac:dyDescent="0.25">
      <c r="A710" s="447"/>
      <c r="B710" s="446"/>
      <c r="C710" s="444"/>
      <c r="D710" s="287" t="s">
        <v>2968</v>
      </c>
      <c r="E710" s="448"/>
      <c r="F710" s="445"/>
      <c r="G710" s="445"/>
      <c r="H710" s="444"/>
      <c r="I710" s="445"/>
      <c r="J710" s="12">
        <v>0.14000000000000001</v>
      </c>
      <c r="K710" s="12">
        <v>89</v>
      </c>
      <c r="L710" s="12">
        <v>3.5</v>
      </c>
      <c r="M710" s="286" t="s">
        <v>268</v>
      </c>
      <c r="N710" s="12">
        <v>2</v>
      </c>
      <c r="O710" s="292" t="s">
        <v>1735</v>
      </c>
      <c r="P710" s="13" t="s">
        <v>1763</v>
      </c>
      <c r="Q710" s="13" t="s">
        <v>1744</v>
      </c>
      <c r="R710" s="292" t="s">
        <v>252</v>
      </c>
      <c r="S710" s="447"/>
      <c r="T710" s="447"/>
      <c r="U710" s="447"/>
      <c r="V710" s="446"/>
    </row>
    <row r="711" spans="1:22" x14ac:dyDescent="0.25">
      <c r="A711" s="447"/>
      <c r="B711" s="446"/>
      <c r="C711" s="444"/>
      <c r="D711" s="287" t="s">
        <v>2969</v>
      </c>
      <c r="E711" s="448"/>
      <c r="F711" s="445"/>
      <c r="G711" s="445"/>
      <c r="H711" s="444"/>
      <c r="I711" s="445"/>
      <c r="J711" s="12">
        <v>42.466999999999999</v>
      </c>
      <c r="K711" s="12">
        <v>159</v>
      </c>
      <c r="L711" s="12">
        <v>4.5</v>
      </c>
      <c r="M711" s="286" t="s">
        <v>268</v>
      </c>
      <c r="N711" s="12">
        <v>2.5</v>
      </c>
      <c r="O711" s="292" t="s">
        <v>1735</v>
      </c>
      <c r="P711" s="13" t="s">
        <v>1763</v>
      </c>
      <c r="Q711" s="13" t="s">
        <v>1744</v>
      </c>
      <c r="R711" s="292" t="s">
        <v>252</v>
      </c>
      <c r="S711" s="447"/>
      <c r="T711" s="447"/>
      <c r="U711" s="447"/>
      <c r="V711" s="446"/>
    </row>
    <row r="712" spans="1:22" x14ac:dyDescent="0.25">
      <c r="A712" s="447"/>
      <c r="B712" s="446"/>
      <c r="C712" s="444"/>
      <c r="D712" s="287" t="s">
        <v>2970</v>
      </c>
      <c r="E712" s="448"/>
      <c r="F712" s="445"/>
      <c r="G712" s="445"/>
      <c r="H712" s="444"/>
      <c r="I712" s="445"/>
      <c r="J712" s="12"/>
      <c r="K712" s="12"/>
      <c r="L712" s="12"/>
      <c r="M712" s="286" t="s">
        <v>268</v>
      </c>
      <c r="N712" s="12"/>
      <c r="O712" s="292" t="s">
        <v>1735</v>
      </c>
      <c r="P712" s="13" t="s">
        <v>1763</v>
      </c>
      <c r="Q712" s="13" t="s">
        <v>1744</v>
      </c>
      <c r="R712" s="292" t="s">
        <v>252</v>
      </c>
      <c r="S712" s="447"/>
      <c r="T712" s="447"/>
      <c r="U712" s="447"/>
      <c r="V712" s="446"/>
    </row>
    <row r="713" spans="1:22" x14ac:dyDescent="0.25">
      <c r="A713" s="447"/>
      <c r="B713" s="446"/>
      <c r="C713" s="444"/>
      <c r="D713" s="287" t="s">
        <v>2971</v>
      </c>
      <c r="E713" s="448"/>
      <c r="F713" s="445"/>
      <c r="G713" s="445"/>
      <c r="H713" s="444"/>
      <c r="I713" s="445"/>
      <c r="J713" s="12">
        <v>44.87</v>
      </c>
      <c r="K713" s="12">
        <v>57</v>
      </c>
      <c r="L713" s="12">
        <v>3</v>
      </c>
      <c r="M713" s="286" t="s">
        <v>268</v>
      </c>
      <c r="N713" s="12">
        <v>1.5</v>
      </c>
      <c r="O713" s="292" t="s">
        <v>1735</v>
      </c>
      <c r="P713" s="13" t="s">
        <v>1763</v>
      </c>
      <c r="Q713" s="13" t="s">
        <v>1744</v>
      </c>
      <c r="R713" s="292" t="s">
        <v>252</v>
      </c>
      <c r="S713" s="447"/>
      <c r="T713" s="447"/>
      <c r="U713" s="447"/>
      <c r="V713" s="446"/>
    </row>
    <row r="714" spans="1:22" x14ac:dyDescent="0.25">
      <c r="A714" s="447"/>
      <c r="B714" s="446"/>
      <c r="C714" s="444"/>
      <c r="D714" s="287" t="s">
        <v>2972</v>
      </c>
      <c r="E714" s="448"/>
      <c r="F714" s="445"/>
      <c r="G714" s="445"/>
      <c r="H714" s="444"/>
      <c r="I714" s="445"/>
      <c r="J714" s="12">
        <v>7.13</v>
      </c>
      <c r="K714" s="12">
        <v>57</v>
      </c>
      <c r="L714" s="12">
        <v>3</v>
      </c>
      <c r="M714" s="286" t="s">
        <v>268</v>
      </c>
      <c r="N714" s="12">
        <v>1.5</v>
      </c>
      <c r="O714" s="292" t="s">
        <v>1735</v>
      </c>
      <c r="P714" s="13" t="s">
        <v>1763</v>
      </c>
      <c r="Q714" s="13" t="s">
        <v>1744</v>
      </c>
      <c r="R714" s="292" t="s">
        <v>252</v>
      </c>
      <c r="S714" s="447"/>
      <c r="T714" s="447"/>
      <c r="U714" s="447"/>
      <c r="V714" s="446"/>
    </row>
    <row r="715" spans="1:22" x14ac:dyDescent="0.25">
      <c r="A715" s="447"/>
      <c r="B715" s="446"/>
      <c r="C715" s="444"/>
      <c r="D715" s="287" t="s">
        <v>2973</v>
      </c>
      <c r="E715" s="448"/>
      <c r="F715" s="445"/>
      <c r="G715" s="445"/>
      <c r="H715" s="444"/>
      <c r="I715" s="445"/>
      <c r="J715" s="12">
        <v>55.097999999999999</v>
      </c>
      <c r="K715" s="12">
        <v>57</v>
      </c>
      <c r="L715" s="12">
        <v>3</v>
      </c>
      <c r="M715" s="286" t="s">
        <v>268</v>
      </c>
      <c r="N715" s="12">
        <v>1.5</v>
      </c>
      <c r="O715" s="292" t="s">
        <v>1735</v>
      </c>
      <c r="P715" s="13" t="s">
        <v>1763</v>
      </c>
      <c r="Q715" s="13" t="s">
        <v>1744</v>
      </c>
      <c r="R715" s="292" t="s">
        <v>252</v>
      </c>
      <c r="S715" s="447"/>
      <c r="T715" s="447"/>
      <c r="U715" s="447"/>
      <c r="V715" s="446"/>
    </row>
    <row r="716" spans="1:22" x14ac:dyDescent="0.25">
      <c r="A716" s="447"/>
      <c r="B716" s="446"/>
      <c r="C716" s="444"/>
      <c r="D716" s="287" t="s">
        <v>2974</v>
      </c>
      <c r="E716" s="448"/>
      <c r="F716" s="445"/>
      <c r="G716" s="445"/>
      <c r="H716" s="444"/>
      <c r="I716" s="445"/>
      <c r="J716" s="12">
        <v>65.296999999999997</v>
      </c>
      <c r="K716" s="12">
        <v>57</v>
      </c>
      <c r="L716" s="12">
        <v>3</v>
      </c>
      <c r="M716" s="286" t="s">
        <v>268</v>
      </c>
      <c r="N716" s="12">
        <v>1.5</v>
      </c>
      <c r="O716" s="292" t="s">
        <v>1735</v>
      </c>
      <c r="P716" s="13" t="s">
        <v>1763</v>
      </c>
      <c r="Q716" s="13" t="s">
        <v>1744</v>
      </c>
      <c r="R716" s="292" t="s">
        <v>252</v>
      </c>
      <c r="S716" s="447"/>
      <c r="T716" s="447"/>
      <c r="U716" s="447"/>
      <c r="V716" s="446"/>
    </row>
    <row r="717" spans="1:22" x14ac:dyDescent="0.25">
      <c r="A717" s="447"/>
      <c r="B717" s="446"/>
      <c r="C717" s="444"/>
      <c r="D717" s="287" t="s">
        <v>2975</v>
      </c>
      <c r="E717" s="448"/>
      <c r="F717" s="445"/>
      <c r="G717" s="445"/>
      <c r="H717" s="444"/>
      <c r="I717" s="445"/>
      <c r="J717" s="12">
        <v>8.0370000000000008</v>
      </c>
      <c r="K717" s="12">
        <v>57</v>
      </c>
      <c r="L717" s="12">
        <v>3</v>
      </c>
      <c r="M717" s="286" t="s">
        <v>268</v>
      </c>
      <c r="N717" s="12">
        <v>1.5</v>
      </c>
      <c r="O717" s="292" t="s">
        <v>1735</v>
      </c>
      <c r="P717" s="13" t="s">
        <v>1763</v>
      </c>
      <c r="Q717" s="13" t="s">
        <v>1744</v>
      </c>
      <c r="R717" s="292" t="s">
        <v>252</v>
      </c>
      <c r="S717" s="447"/>
      <c r="T717" s="447"/>
      <c r="U717" s="447"/>
      <c r="V717" s="446"/>
    </row>
    <row r="718" spans="1:22" x14ac:dyDescent="0.25">
      <c r="A718" s="447"/>
      <c r="B718" s="446"/>
      <c r="C718" s="444"/>
      <c r="D718" s="287" t="s">
        <v>2976</v>
      </c>
      <c r="E718" s="448"/>
      <c r="F718" s="445"/>
      <c r="G718" s="445"/>
      <c r="H718" s="444"/>
      <c r="I718" s="445"/>
      <c r="J718" s="12"/>
      <c r="K718" s="12"/>
      <c r="L718" s="12"/>
      <c r="M718" s="286" t="s">
        <v>268</v>
      </c>
      <c r="N718" s="12"/>
      <c r="O718" s="292" t="s">
        <v>1735</v>
      </c>
      <c r="P718" s="13" t="s">
        <v>1763</v>
      </c>
      <c r="Q718" s="13" t="s">
        <v>1744</v>
      </c>
      <c r="R718" s="292" t="s">
        <v>252</v>
      </c>
      <c r="S718" s="447"/>
      <c r="T718" s="447"/>
      <c r="U718" s="447"/>
      <c r="V718" s="446"/>
    </row>
    <row r="719" spans="1:22" x14ac:dyDescent="0.25">
      <c r="A719" s="447"/>
      <c r="B719" s="446"/>
      <c r="C719" s="444"/>
      <c r="D719" s="287" t="s">
        <v>2977</v>
      </c>
      <c r="E719" s="448"/>
      <c r="F719" s="445"/>
      <c r="G719" s="445"/>
      <c r="H719" s="444"/>
      <c r="I719" s="445"/>
      <c r="J719" s="12">
        <v>0.19700000000000001</v>
      </c>
      <c r="K719" s="12">
        <v>159</v>
      </c>
      <c r="L719" s="12">
        <v>4</v>
      </c>
      <c r="M719" s="286" t="s">
        <v>268</v>
      </c>
      <c r="N719" s="12">
        <v>2.5</v>
      </c>
      <c r="O719" s="292" t="s">
        <v>1735</v>
      </c>
      <c r="P719" s="13" t="s">
        <v>1763</v>
      </c>
      <c r="Q719" s="13" t="s">
        <v>1744</v>
      </c>
      <c r="R719" s="292" t="s">
        <v>252</v>
      </c>
      <c r="S719" s="447"/>
      <c r="T719" s="447"/>
      <c r="U719" s="447"/>
      <c r="V719" s="446"/>
    </row>
    <row r="720" spans="1:22" x14ac:dyDescent="0.25">
      <c r="A720" s="447"/>
      <c r="B720" s="446"/>
      <c r="C720" s="444"/>
      <c r="D720" s="287" t="s">
        <v>2978</v>
      </c>
      <c r="E720" s="448"/>
      <c r="F720" s="445"/>
      <c r="G720" s="445"/>
      <c r="H720" s="444"/>
      <c r="I720" s="445"/>
      <c r="J720" s="12">
        <v>0.125</v>
      </c>
      <c r="K720" s="12">
        <v>25</v>
      </c>
      <c r="L720" s="12">
        <v>2</v>
      </c>
      <c r="M720" s="286" t="s">
        <v>268</v>
      </c>
      <c r="N720" s="12">
        <v>1</v>
      </c>
      <c r="O720" s="292" t="s">
        <v>1735</v>
      </c>
      <c r="P720" s="13" t="s">
        <v>1763</v>
      </c>
      <c r="Q720" s="13" t="s">
        <v>1744</v>
      </c>
      <c r="R720" s="292" t="s">
        <v>252</v>
      </c>
      <c r="S720" s="447"/>
      <c r="T720" s="447"/>
      <c r="U720" s="447"/>
      <c r="V720" s="446"/>
    </row>
    <row r="721" spans="1:22" x14ac:dyDescent="0.25">
      <c r="A721" s="447" t="s">
        <v>2181</v>
      </c>
      <c r="B721" s="446" t="s">
        <v>2979</v>
      </c>
      <c r="C721" s="444" t="s">
        <v>2980</v>
      </c>
      <c r="D721" s="287" t="s">
        <v>2981</v>
      </c>
      <c r="E721" s="448" t="s">
        <v>2448</v>
      </c>
      <c r="F721" s="445" t="s">
        <v>2459</v>
      </c>
      <c r="G721" s="445" t="s">
        <v>267</v>
      </c>
      <c r="H721" s="444" t="s">
        <v>2960</v>
      </c>
      <c r="I721" s="445" t="s">
        <v>2146</v>
      </c>
      <c r="J721" s="12">
        <v>3.508</v>
      </c>
      <c r="K721" s="12">
        <v>25</v>
      </c>
      <c r="L721" s="12">
        <v>2</v>
      </c>
      <c r="M721" s="286" t="s">
        <v>268</v>
      </c>
      <c r="N721" s="12">
        <v>1</v>
      </c>
      <c r="O721" s="292" t="s">
        <v>1735</v>
      </c>
      <c r="P721" s="13" t="s">
        <v>1763</v>
      </c>
      <c r="Q721" s="13" t="s">
        <v>1744</v>
      </c>
      <c r="R721" s="292" t="s">
        <v>252</v>
      </c>
      <c r="S721" s="447">
        <v>45</v>
      </c>
      <c r="T721" s="447">
        <v>9</v>
      </c>
      <c r="U721" s="447">
        <f>SUM(S721:T729)</f>
        <v>54</v>
      </c>
      <c r="V721" s="446" t="s">
        <v>7003</v>
      </c>
    </row>
    <row r="722" spans="1:22" x14ac:dyDescent="0.25">
      <c r="A722" s="447"/>
      <c r="B722" s="446"/>
      <c r="C722" s="444"/>
      <c r="D722" s="287" t="s">
        <v>2982</v>
      </c>
      <c r="E722" s="448"/>
      <c r="F722" s="445"/>
      <c r="G722" s="445"/>
      <c r="H722" s="444"/>
      <c r="I722" s="445"/>
      <c r="J722" s="12">
        <v>5.6639999999999997</v>
      </c>
      <c r="K722" s="12">
        <v>159</v>
      </c>
      <c r="L722" s="12">
        <v>4</v>
      </c>
      <c r="M722" s="286" t="s">
        <v>268</v>
      </c>
      <c r="N722" s="12">
        <v>2.5</v>
      </c>
      <c r="O722" s="292" t="s">
        <v>1735</v>
      </c>
      <c r="P722" s="13" t="s">
        <v>1763</v>
      </c>
      <c r="Q722" s="13" t="s">
        <v>1744</v>
      </c>
      <c r="R722" s="292" t="s">
        <v>252</v>
      </c>
      <c r="S722" s="447"/>
      <c r="T722" s="447"/>
      <c r="U722" s="447"/>
      <c r="V722" s="446"/>
    </row>
    <row r="723" spans="1:22" x14ac:dyDescent="0.25">
      <c r="A723" s="447"/>
      <c r="B723" s="446"/>
      <c r="C723" s="444"/>
      <c r="D723" s="287" t="s">
        <v>2983</v>
      </c>
      <c r="E723" s="448"/>
      <c r="F723" s="445"/>
      <c r="G723" s="445"/>
      <c r="H723" s="444"/>
      <c r="I723" s="445"/>
      <c r="J723" s="12">
        <v>5.54</v>
      </c>
      <c r="K723" s="12">
        <v>108</v>
      </c>
      <c r="L723" s="12">
        <v>3.5</v>
      </c>
      <c r="M723" s="286" t="s">
        <v>268</v>
      </c>
      <c r="N723" s="12">
        <v>2</v>
      </c>
      <c r="O723" s="292" t="s">
        <v>1735</v>
      </c>
      <c r="P723" s="13" t="s">
        <v>1763</v>
      </c>
      <c r="Q723" s="13" t="s">
        <v>1744</v>
      </c>
      <c r="R723" s="292" t="s">
        <v>252</v>
      </c>
      <c r="S723" s="447"/>
      <c r="T723" s="447"/>
      <c r="U723" s="447"/>
      <c r="V723" s="446"/>
    </row>
    <row r="724" spans="1:22" x14ac:dyDescent="0.25">
      <c r="A724" s="447"/>
      <c r="B724" s="446"/>
      <c r="C724" s="444"/>
      <c r="D724" s="287" t="s">
        <v>2984</v>
      </c>
      <c r="E724" s="448"/>
      <c r="F724" s="445"/>
      <c r="G724" s="445"/>
      <c r="H724" s="444"/>
      <c r="I724" s="445"/>
      <c r="J724" s="12">
        <v>21.658000000000001</v>
      </c>
      <c r="K724" s="12">
        <v>108</v>
      </c>
      <c r="L724" s="12">
        <v>3.5</v>
      </c>
      <c r="M724" s="286" t="s">
        <v>268</v>
      </c>
      <c r="N724" s="12">
        <v>2</v>
      </c>
      <c r="O724" s="292" t="s">
        <v>1735</v>
      </c>
      <c r="P724" s="13" t="s">
        <v>1763</v>
      </c>
      <c r="Q724" s="13" t="s">
        <v>1744</v>
      </c>
      <c r="R724" s="292" t="s">
        <v>252</v>
      </c>
      <c r="S724" s="447"/>
      <c r="T724" s="447"/>
      <c r="U724" s="447"/>
      <c r="V724" s="446"/>
    </row>
    <row r="725" spans="1:22" x14ac:dyDescent="0.25">
      <c r="A725" s="447"/>
      <c r="B725" s="446"/>
      <c r="C725" s="444"/>
      <c r="D725" s="287" t="s">
        <v>2985</v>
      </c>
      <c r="E725" s="448"/>
      <c r="F725" s="445"/>
      <c r="G725" s="445"/>
      <c r="H725" s="444"/>
      <c r="I725" s="445"/>
      <c r="J725" s="12">
        <v>5.5350000000000001</v>
      </c>
      <c r="K725" s="12">
        <v>108</v>
      </c>
      <c r="L725" s="12">
        <v>3.5</v>
      </c>
      <c r="M725" s="286" t="s">
        <v>268</v>
      </c>
      <c r="N725" s="12">
        <v>2</v>
      </c>
      <c r="O725" s="292" t="s">
        <v>1735</v>
      </c>
      <c r="P725" s="13" t="s">
        <v>1763</v>
      </c>
      <c r="Q725" s="13" t="s">
        <v>1744</v>
      </c>
      <c r="R725" s="292" t="s">
        <v>252</v>
      </c>
      <c r="S725" s="447"/>
      <c r="T725" s="447"/>
      <c r="U725" s="447"/>
      <c r="V725" s="446"/>
    </row>
    <row r="726" spans="1:22" x14ac:dyDescent="0.25">
      <c r="A726" s="447"/>
      <c r="B726" s="446"/>
      <c r="C726" s="444"/>
      <c r="D726" s="287" t="s">
        <v>2986</v>
      </c>
      <c r="E726" s="448"/>
      <c r="F726" s="445"/>
      <c r="G726" s="445"/>
      <c r="H726" s="444"/>
      <c r="I726" s="445"/>
      <c r="J726" s="12">
        <v>20.239000000000001</v>
      </c>
      <c r="K726" s="12">
        <v>108</v>
      </c>
      <c r="L726" s="12">
        <v>3.5</v>
      </c>
      <c r="M726" s="286" t="s">
        <v>268</v>
      </c>
      <c r="N726" s="12">
        <v>2</v>
      </c>
      <c r="O726" s="292" t="s">
        <v>1735</v>
      </c>
      <c r="P726" s="13" t="s">
        <v>1763</v>
      </c>
      <c r="Q726" s="13" t="s">
        <v>1744</v>
      </c>
      <c r="R726" s="292" t="s">
        <v>252</v>
      </c>
      <c r="S726" s="447"/>
      <c r="T726" s="447"/>
      <c r="U726" s="447"/>
      <c r="V726" s="446"/>
    </row>
    <row r="727" spans="1:22" x14ac:dyDescent="0.25">
      <c r="A727" s="447"/>
      <c r="B727" s="446"/>
      <c r="C727" s="444"/>
      <c r="D727" s="287" t="s">
        <v>2987</v>
      </c>
      <c r="E727" s="448"/>
      <c r="F727" s="445"/>
      <c r="G727" s="445"/>
      <c r="H727" s="444"/>
      <c r="I727" s="445"/>
      <c r="J727" s="12">
        <v>0.1</v>
      </c>
      <c r="K727" s="12">
        <v>32</v>
      </c>
      <c r="L727" s="12">
        <v>2</v>
      </c>
      <c r="M727" s="286" t="s">
        <v>268</v>
      </c>
      <c r="N727" s="12">
        <v>1.5</v>
      </c>
      <c r="O727" s="292" t="s">
        <v>1735</v>
      </c>
      <c r="P727" s="13" t="s">
        <v>1763</v>
      </c>
      <c r="Q727" s="13" t="s">
        <v>1744</v>
      </c>
      <c r="R727" s="292" t="s">
        <v>252</v>
      </c>
      <c r="S727" s="447"/>
      <c r="T727" s="447"/>
      <c r="U727" s="447"/>
      <c r="V727" s="446"/>
    </row>
    <row r="728" spans="1:22" x14ac:dyDescent="0.25">
      <c r="A728" s="447"/>
      <c r="B728" s="446"/>
      <c r="C728" s="444"/>
      <c r="D728" s="287" t="s">
        <v>2988</v>
      </c>
      <c r="E728" s="448"/>
      <c r="F728" s="445"/>
      <c r="G728" s="445"/>
      <c r="H728" s="444"/>
      <c r="I728" s="445"/>
      <c r="J728" s="12">
        <v>0.1</v>
      </c>
      <c r="K728" s="12">
        <v>32</v>
      </c>
      <c r="L728" s="12">
        <v>2</v>
      </c>
      <c r="M728" s="286" t="s">
        <v>268</v>
      </c>
      <c r="N728" s="12">
        <v>1.5</v>
      </c>
      <c r="O728" s="292" t="s">
        <v>1735</v>
      </c>
      <c r="P728" s="13" t="s">
        <v>1763</v>
      </c>
      <c r="Q728" s="13" t="s">
        <v>1744</v>
      </c>
      <c r="R728" s="292" t="s">
        <v>252</v>
      </c>
      <c r="S728" s="447"/>
      <c r="T728" s="447"/>
      <c r="U728" s="447"/>
      <c r="V728" s="446"/>
    </row>
    <row r="729" spans="1:22" x14ac:dyDescent="0.25">
      <c r="A729" s="447"/>
      <c r="B729" s="446"/>
      <c r="C729" s="444"/>
      <c r="D729" s="287" t="s">
        <v>2989</v>
      </c>
      <c r="E729" s="448"/>
      <c r="F729" s="445"/>
      <c r="G729" s="445"/>
      <c r="H729" s="444"/>
      <c r="I729" s="445"/>
      <c r="J729" s="12">
        <v>6.2949999999999999</v>
      </c>
      <c r="K729" s="12">
        <v>89</v>
      </c>
      <c r="L729" s="12">
        <v>3</v>
      </c>
      <c r="M729" s="286" t="s">
        <v>268</v>
      </c>
      <c r="N729" s="12">
        <v>2</v>
      </c>
      <c r="O729" s="292" t="s">
        <v>1735</v>
      </c>
      <c r="P729" s="13" t="s">
        <v>1763</v>
      </c>
      <c r="Q729" s="13" t="s">
        <v>1744</v>
      </c>
      <c r="R729" s="292" t="s">
        <v>252</v>
      </c>
      <c r="S729" s="447"/>
      <c r="T729" s="447"/>
      <c r="U729" s="447"/>
      <c r="V729" s="446"/>
    </row>
    <row r="730" spans="1:22" x14ac:dyDescent="0.25">
      <c r="A730" s="447" t="s">
        <v>6987</v>
      </c>
      <c r="B730" s="446" t="s">
        <v>2990</v>
      </c>
      <c r="C730" s="444" t="s">
        <v>2991</v>
      </c>
      <c r="D730" s="287" t="s">
        <v>2992</v>
      </c>
      <c r="E730" s="448"/>
      <c r="F730" s="445"/>
      <c r="G730" s="445"/>
      <c r="H730" s="444"/>
      <c r="I730" s="445"/>
      <c r="J730" s="12">
        <v>4.8159999999999998</v>
      </c>
      <c r="K730" s="12">
        <v>159</v>
      </c>
      <c r="L730" s="12">
        <v>4</v>
      </c>
      <c r="M730" s="286" t="s">
        <v>268</v>
      </c>
      <c r="N730" s="12">
        <v>2.5</v>
      </c>
      <c r="O730" s="292" t="s">
        <v>1735</v>
      </c>
      <c r="P730" s="13" t="s">
        <v>1763</v>
      </c>
      <c r="Q730" s="13" t="s">
        <v>1744</v>
      </c>
      <c r="R730" s="292" t="s">
        <v>252</v>
      </c>
      <c r="S730" s="447">
        <v>2</v>
      </c>
      <c r="T730" s="447"/>
      <c r="U730" s="447">
        <f>SUM(S730:T733)</f>
        <v>2</v>
      </c>
      <c r="V730" s="446" t="s">
        <v>7003</v>
      </c>
    </row>
    <row r="731" spans="1:22" x14ac:dyDescent="0.25">
      <c r="A731" s="447"/>
      <c r="B731" s="446"/>
      <c r="C731" s="444"/>
      <c r="D731" s="287" t="s">
        <v>2993</v>
      </c>
      <c r="E731" s="448"/>
      <c r="F731" s="445"/>
      <c r="G731" s="445"/>
      <c r="H731" s="444"/>
      <c r="I731" s="445"/>
      <c r="J731" s="12"/>
      <c r="K731" s="12"/>
      <c r="L731" s="12"/>
      <c r="M731" s="286" t="s">
        <v>268</v>
      </c>
      <c r="N731" s="12"/>
      <c r="O731" s="292" t="s">
        <v>1735</v>
      </c>
      <c r="P731" s="13" t="s">
        <v>1763</v>
      </c>
      <c r="Q731" s="13" t="s">
        <v>1744</v>
      </c>
      <c r="R731" s="292" t="s">
        <v>252</v>
      </c>
      <c r="S731" s="447"/>
      <c r="T731" s="447"/>
      <c r="U731" s="447"/>
      <c r="V731" s="446"/>
    </row>
    <row r="732" spans="1:22" x14ac:dyDescent="0.25">
      <c r="A732" s="447"/>
      <c r="B732" s="446"/>
      <c r="C732" s="444"/>
      <c r="D732" s="287" t="s">
        <v>2994</v>
      </c>
      <c r="E732" s="448"/>
      <c r="F732" s="445"/>
      <c r="G732" s="445"/>
      <c r="H732" s="444"/>
      <c r="I732" s="445"/>
      <c r="J732" s="12">
        <v>15.872999999999999</v>
      </c>
      <c r="K732" s="12">
        <v>159</v>
      </c>
      <c r="L732" s="12">
        <v>4</v>
      </c>
      <c r="M732" s="286" t="s">
        <v>268</v>
      </c>
      <c r="N732" s="12">
        <v>2.5</v>
      </c>
      <c r="O732" s="292" t="s">
        <v>1735</v>
      </c>
      <c r="P732" s="13" t="s">
        <v>1763</v>
      </c>
      <c r="Q732" s="13" t="s">
        <v>1744</v>
      </c>
      <c r="R732" s="292" t="s">
        <v>252</v>
      </c>
      <c r="S732" s="447"/>
      <c r="T732" s="447"/>
      <c r="U732" s="447"/>
      <c r="V732" s="446"/>
    </row>
    <row r="733" spans="1:22" x14ac:dyDescent="0.25">
      <c r="A733" s="447"/>
      <c r="B733" s="446"/>
      <c r="C733" s="444"/>
      <c r="D733" s="287" t="s">
        <v>2995</v>
      </c>
      <c r="E733" s="448"/>
      <c r="F733" s="445"/>
      <c r="G733" s="445"/>
      <c r="H733" s="444"/>
      <c r="I733" s="445"/>
      <c r="J733" s="12">
        <v>21.43</v>
      </c>
      <c r="K733" s="12">
        <v>159</v>
      </c>
      <c r="L733" s="12">
        <v>4</v>
      </c>
      <c r="M733" s="286" t="s">
        <v>268</v>
      </c>
      <c r="N733" s="12">
        <v>2.5</v>
      </c>
      <c r="O733" s="292" t="s">
        <v>1735</v>
      </c>
      <c r="P733" s="13" t="s">
        <v>1763</v>
      </c>
      <c r="Q733" s="13" t="s">
        <v>1744</v>
      </c>
      <c r="R733" s="292" t="s">
        <v>252</v>
      </c>
      <c r="S733" s="447"/>
      <c r="T733" s="447"/>
      <c r="U733" s="447"/>
      <c r="V733" s="446"/>
    </row>
    <row r="734" spans="1:22" x14ac:dyDescent="0.25">
      <c r="A734" s="447" t="s">
        <v>2184</v>
      </c>
      <c r="B734" s="446" t="s">
        <v>2996</v>
      </c>
      <c r="C734" s="444" t="s">
        <v>2997</v>
      </c>
      <c r="D734" s="287" t="s">
        <v>2998</v>
      </c>
      <c r="E734" s="448" t="s">
        <v>2999</v>
      </c>
      <c r="F734" s="445" t="s">
        <v>2459</v>
      </c>
      <c r="G734" s="445" t="s">
        <v>2449</v>
      </c>
      <c r="H734" s="444" t="s">
        <v>3000</v>
      </c>
      <c r="I734" s="445" t="s">
        <v>1615</v>
      </c>
      <c r="J734" s="12">
        <v>1.0449999999999999</v>
      </c>
      <c r="K734" s="12">
        <v>89</v>
      </c>
      <c r="L734" s="12">
        <v>3.5</v>
      </c>
      <c r="M734" s="286" t="s">
        <v>268</v>
      </c>
      <c r="N734" s="12">
        <v>2</v>
      </c>
      <c r="O734" s="292" t="s">
        <v>1735</v>
      </c>
      <c r="P734" s="13" t="s">
        <v>1763</v>
      </c>
      <c r="Q734" s="13" t="s">
        <v>1744</v>
      </c>
      <c r="R734" s="292" t="s">
        <v>252</v>
      </c>
      <c r="S734" s="447">
        <v>8</v>
      </c>
      <c r="T734" s="447">
        <v>2</v>
      </c>
      <c r="U734" s="447">
        <f>SUM(S734:T738)</f>
        <v>10</v>
      </c>
      <c r="V734" s="446" t="s">
        <v>7003</v>
      </c>
    </row>
    <row r="735" spans="1:22" x14ac:dyDescent="0.25">
      <c r="A735" s="447"/>
      <c r="B735" s="446"/>
      <c r="C735" s="444"/>
      <c r="D735" s="287" t="s">
        <v>3001</v>
      </c>
      <c r="E735" s="448"/>
      <c r="F735" s="445"/>
      <c r="G735" s="445"/>
      <c r="H735" s="444"/>
      <c r="I735" s="445"/>
      <c r="J735" s="12">
        <v>8.4030000000000005</v>
      </c>
      <c r="K735" s="12">
        <v>89</v>
      </c>
      <c r="L735" s="12">
        <v>4</v>
      </c>
      <c r="M735" s="286" t="s">
        <v>268</v>
      </c>
      <c r="N735" s="12">
        <v>2</v>
      </c>
      <c r="O735" s="292" t="s">
        <v>1735</v>
      </c>
      <c r="P735" s="13" t="s">
        <v>1763</v>
      </c>
      <c r="Q735" s="13" t="s">
        <v>1744</v>
      </c>
      <c r="R735" s="292" t="s">
        <v>252</v>
      </c>
      <c r="S735" s="447"/>
      <c r="T735" s="447"/>
      <c r="U735" s="447"/>
      <c r="V735" s="446"/>
    </row>
    <row r="736" spans="1:22" x14ac:dyDescent="0.25">
      <c r="A736" s="447"/>
      <c r="B736" s="446"/>
      <c r="C736" s="444"/>
      <c r="D736" s="287" t="s">
        <v>3002</v>
      </c>
      <c r="E736" s="448"/>
      <c r="F736" s="445"/>
      <c r="G736" s="445"/>
      <c r="H736" s="444"/>
      <c r="I736" s="445"/>
      <c r="J736" s="12">
        <v>13.768000000000001</v>
      </c>
      <c r="K736" s="12">
        <v>89</v>
      </c>
      <c r="L736" s="12">
        <v>3.5</v>
      </c>
      <c r="M736" s="286" t="s">
        <v>268</v>
      </c>
      <c r="N736" s="12">
        <v>2</v>
      </c>
      <c r="O736" s="292" t="s">
        <v>1735</v>
      </c>
      <c r="P736" s="13" t="s">
        <v>1763</v>
      </c>
      <c r="Q736" s="13" t="s">
        <v>1744</v>
      </c>
      <c r="R736" s="292" t="s">
        <v>252</v>
      </c>
      <c r="S736" s="447"/>
      <c r="T736" s="447"/>
      <c r="U736" s="447"/>
      <c r="V736" s="446"/>
    </row>
    <row r="737" spans="1:22" x14ac:dyDescent="0.25">
      <c r="A737" s="447"/>
      <c r="B737" s="446"/>
      <c r="C737" s="444"/>
      <c r="D737" s="287" t="s">
        <v>3003</v>
      </c>
      <c r="E737" s="448"/>
      <c r="F737" s="445"/>
      <c r="G737" s="445"/>
      <c r="H737" s="444"/>
      <c r="I737" s="445"/>
      <c r="J737" s="12">
        <v>9.3699999999999992</v>
      </c>
      <c r="K737" s="12">
        <v>89</v>
      </c>
      <c r="L737" s="12">
        <v>3.5</v>
      </c>
      <c r="M737" s="286" t="s">
        <v>268</v>
      </c>
      <c r="N737" s="12">
        <v>2</v>
      </c>
      <c r="O737" s="292" t="s">
        <v>1735</v>
      </c>
      <c r="P737" s="13" t="s">
        <v>1763</v>
      </c>
      <c r="Q737" s="13" t="s">
        <v>1744</v>
      </c>
      <c r="R737" s="292" t="s">
        <v>252</v>
      </c>
      <c r="S737" s="447"/>
      <c r="T737" s="447"/>
      <c r="U737" s="447"/>
      <c r="V737" s="446"/>
    </row>
    <row r="738" spans="1:22" x14ac:dyDescent="0.25">
      <c r="A738" s="447"/>
      <c r="B738" s="446"/>
      <c r="C738" s="444"/>
      <c r="D738" s="287" t="s">
        <v>3004</v>
      </c>
      <c r="E738" s="448"/>
      <c r="F738" s="445"/>
      <c r="G738" s="445"/>
      <c r="H738" s="444"/>
      <c r="I738" s="445"/>
      <c r="J738" s="12">
        <v>4.0519999999999996</v>
      </c>
      <c r="K738" s="12">
        <v>89</v>
      </c>
      <c r="L738" s="12">
        <v>3.5</v>
      </c>
      <c r="M738" s="286" t="s">
        <v>268</v>
      </c>
      <c r="N738" s="12">
        <v>2</v>
      </c>
      <c r="O738" s="292" t="s">
        <v>1735</v>
      </c>
      <c r="P738" s="13" t="s">
        <v>1763</v>
      </c>
      <c r="Q738" s="13" t="s">
        <v>1744</v>
      </c>
      <c r="R738" s="292" t="s">
        <v>252</v>
      </c>
      <c r="S738" s="447"/>
      <c r="T738" s="447"/>
      <c r="U738" s="447"/>
      <c r="V738" s="446"/>
    </row>
    <row r="739" spans="1:22" x14ac:dyDescent="0.25">
      <c r="A739" s="443" t="s">
        <v>6476</v>
      </c>
      <c r="B739" s="440" t="s">
        <v>3007</v>
      </c>
      <c r="C739" s="444" t="s">
        <v>3008</v>
      </c>
      <c r="D739" s="287" t="s">
        <v>3009</v>
      </c>
      <c r="E739" s="444" t="s">
        <v>3010</v>
      </c>
      <c r="F739" s="444" t="s">
        <v>3011</v>
      </c>
      <c r="G739" s="444" t="s">
        <v>267</v>
      </c>
      <c r="H739" s="444" t="s">
        <v>2960</v>
      </c>
      <c r="I739" s="444" t="s">
        <v>3012</v>
      </c>
      <c r="J739" s="12">
        <v>27.5</v>
      </c>
      <c r="K739" s="12">
        <v>273</v>
      </c>
      <c r="L739" s="12">
        <v>7</v>
      </c>
      <c r="M739" s="286" t="s">
        <v>268</v>
      </c>
      <c r="N739" s="12">
        <v>3</v>
      </c>
      <c r="O739" s="292" t="s">
        <v>1735</v>
      </c>
      <c r="P739" s="13" t="s">
        <v>1763</v>
      </c>
      <c r="Q739" s="13" t="s">
        <v>1744</v>
      </c>
      <c r="R739" s="292" t="s">
        <v>252</v>
      </c>
      <c r="S739" s="443">
        <v>14</v>
      </c>
      <c r="T739" s="443"/>
      <c r="U739" s="443">
        <f>SUM(S739:T767)</f>
        <v>14</v>
      </c>
      <c r="V739" s="440" t="s">
        <v>7003</v>
      </c>
    </row>
    <row r="740" spans="1:22" x14ac:dyDescent="0.25">
      <c r="A740" s="443"/>
      <c r="B740" s="440"/>
      <c r="C740" s="444"/>
      <c r="D740" s="286" t="s">
        <v>3013</v>
      </c>
      <c r="E740" s="444"/>
      <c r="F740" s="444"/>
      <c r="G740" s="444"/>
      <c r="H740" s="444"/>
      <c r="I740" s="444"/>
      <c r="J740" s="12">
        <v>26.65</v>
      </c>
      <c r="K740" s="12">
        <v>273</v>
      </c>
      <c r="L740" s="12">
        <v>7</v>
      </c>
      <c r="M740" s="286" t="s">
        <v>268</v>
      </c>
      <c r="N740" s="12">
        <v>3</v>
      </c>
      <c r="O740" s="292" t="s">
        <v>1735</v>
      </c>
      <c r="P740" s="13" t="s">
        <v>1763</v>
      </c>
      <c r="Q740" s="13" t="s">
        <v>1744</v>
      </c>
      <c r="R740" s="292" t="s">
        <v>252</v>
      </c>
      <c r="S740" s="443"/>
      <c r="T740" s="443"/>
      <c r="U740" s="443"/>
      <c r="V740" s="440"/>
    </row>
    <row r="741" spans="1:22" x14ac:dyDescent="0.25">
      <c r="A741" s="443"/>
      <c r="B741" s="440"/>
      <c r="C741" s="444"/>
      <c r="D741" s="286" t="s">
        <v>3014</v>
      </c>
      <c r="E741" s="444"/>
      <c r="F741" s="444"/>
      <c r="G741" s="444"/>
      <c r="H741" s="444"/>
      <c r="I741" s="444"/>
      <c r="J741" s="12">
        <v>8.5</v>
      </c>
      <c r="K741" s="12">
        <v>159</v>
      </c>
      <c r="L741" s="12">
        <v>4.5</v>
      </c>
      <c r="M741" s="286" t="s">
        <v>268</v>
      </c>
      <c r="N741" s="12">
        <v>2.5</v>
      </c>
      <c r="O741" s="292" t="s">
        <v>1735</v>
      </c>
      <c r="P741" s="13" t="s">
        <v>1763</v>
      </c>
      <c r="Q741" s="13" t="s">
        <v>1744</v>
      </c>
      <c r="R741" s="292" t="s">
        <v>252</v>
      </c>
      <c r="S741" s="443"/>
      <c r="T741" s="443"/>
      <c r="U741" s="443"/>
      <c r="V741" s="440"/>
    </row>
    <row r="742" spans="1:22" x14ac:dyDescent="0.25">
      <c r="A742" s="443"/>
      <c r="B742" s="440"/>
      <c r="C742" s="444"/>
      <c r="D742" s="286" t="s">
        <v>3015</v>
      </c>
      <c r="E742" s="444"/>
      <c r="F742" s="444"/>
      <c r="G742" s="444"/>
      <c r="H742" s="444"/>
      <c r="I742" s="444"/>
      <c r="J742" s="12">
        <v>13.44</v>
      </c>
      <c r="K742" s="12">
        <v>32</v>
      </c>
      <c r="L742" s="12">
        <v>2</v>
      </c>
      <c r="M742" s="286" t="s">
        <v>268</v>
      </c>
      <c r="N742" s="12">
        <v>1.5</v>
      </c>
      <c r="O742" s="292" t="s">
        <v>1735</v>
      </c>
      <c r="P742" s="13" t="s">
        <v>1763</v>
      </c>
      <c r="Q742" s="13" t="s">
        <v>1744</v>
      </c>
      <c r="R742" s="292" t="s">
        <v>252</v>
      </c>
      <c r="S742" s="443"/>
      <c r="T742" s="443"/>
      <c r="U742" s="443"/>
      <c r="V742" s="440"/>
    </row>
    <row r="743" spans="1:22" x14ac:dyDescent="0.25">
      <c r="A743" s="443"/>
      <c r="B743" s="440"/>
      <c r="C743" s="444"/>
      <c r="D743" s="286" t="s">
        <v>3016</v>
      </c>
      <c r="E743" s="444"/>
      <c r="F743" s="444"/>
      <c r="G743" s="444"/>
      <c r="H743" s="444"/>
      <c r="I743" s="444"/>
      <c r="J743" s="12">
        <v>3.83</v>
      </c>
      <c r="K743" s="12">
        <v>89</v>
      </c>
      <c r="L743" s="12">
        <v>3.5</v>
      </c>
      <c r="M743" s="286" t="s">
        <v>268</v>
      </c>
      <c r="N743" s="12">
        <v>2</v>
      </c>
      <c r="O743" s="292" t="s">
        <v>1735</v>
      </c>
      <c r="P743" s="13" t="s">
        <v>1763</v>
      </c>
      <c r="Q743" s="13" t="s">
        <v>1744</v>
      </c>
      <c r="R743" s="292" t="s">
        <v>252</v>
      </c>
      <c r="S743" s="443"/>
      <c r="T743" s="443"/>
      <c r="U743" s="443"/>
      <c r="V743" s="440"/>
    </row>
    <row r="744" spans="1:22" x14ac:dyDescent="0.25">
      <c r="A744" s="443"/>
      <c r="B744" s="440"/>
      <c r="C744" s="444"/>
      <c r="D744" s="286" t="s">
        <v>3017</v>
      </c>
      <c r="E744" s="444"/>
      <c r="F744" s="444"/>
      <c r="G744" s="444"/>
      <c r="H744" s="444"/>
      <c r="I744" s="444"/>
      <c r="J744" s="12">
        <v>1.335</v>
      </c>
      <c r="K744" s="12">
        <v>159</v>
      </c>
      <c r="L744" s="12">
        <v>4.5</v>
      </c>
      <c r="M744" s="286" t="s">
        <v>268</v>
      </c>
      <c r="N744" s="12">
        <v>2.5</v>
      </c>
      <c r="O744" s="292" t="s">
        <v>1735</v>
      </c>
      <c r="P744" s="13" t="s">
        <v>1763</v>
      </c>
      <c r="Q744" s="13" t="s">
        <v>1744</v>
      </c>
      <c r="R744" s="292" t="s">
        <v>252</v>
      </c>
      <c r="S744" s="443"/>
      <c r="T744" s="443"/>
      <c r="U744" s="443"/>
      <c r="V744" s="440"/>
    </row>
    <row r="745" spans="1:22" x14ac:dyDescent="0.25">
      <c r="A745" s="443"/>
      <c r="B745" s="440"/>
      <c r="C745" s="444"/>
      <c r="D745" s="286" t="s">
        <v>3018</v>
      </c>
      <c r="E745" s="444"/>
      <c r="F745" s="444"/>
      <c r="G745" s="444"/>
      <c r="H745" s="444"/>
      <c r="I745" s="444"/>
      <c r="J745" s="12">
        <v>6.8</v>
      </c>
      <c r="K745" s="12">
        <v>108</v>
      </c>
      <c r="L745" s="12">
        <v>4</v>
      </c>
      <c r="M745" s="286" t="s">
        <v>268</v>
      </c>
      <c r="N745" s="12">
        <v>2</v>
      </c>
      <c r="O745" s="292" t="s">
        <v>1735</v>
      </c>
      <c r="P745" s="13" t="s">
        <v>1763</v>
      </c>
      <c r="Q745" s="13" t="s">
        <v>1744</v>
      </c>
      <c r="R745" s="292" t="s">
        <v>252</v>
      </c>
      <c r="S745" s="443"/>
      <c r="T745" s="443"/>
      <c r="U745" s="443"/>
      <c r="V745" s="440"/>
    </row>
    <row r="746" spans="1:22" x14ac:dyDescent="0.25">
      <c r="A746" s="443"/>
      <c r="B746" s="440"/>
      <c r="C746" s="444"/>
      <c r="D746" s="286" t="s">
        <v>3019</v>
      </c>
      <c r="E746" s="444"/>
      <c r="F746" s="444"/>
      <c r="G746" s="444"/>
      <c r="H746" s="444"/>
      <c r="I746" s="444"/>
      <c r="J746" s="12">
        <v>0.35</v>
      </c>
      <c r="K746" s="12">
        <v>108</v>
      </c>
      <c r="L746" s="12">
        <v>4</v>
      </c>
      <c r="M746" s="286" t="s">
        <v>268</v>
      </c>
      <c r="N746" s="12">
        <v>2</v>
      </c>
      <c r="O746" s="292" t="s">
        <v>1735</v>
      </c>
      <c r="P746" s="13" t="s">
        <v>1763</v>
      </c>
      <c r="Q746" s="13" t="s">
        <v>1744</v>
      </c>
      <c r="R746" s="292" t="s">
        <v>252</v>
      </c>
      <c r="S746" s="443"/>
      <c r="T746" s="443"/>
      <c r="U746" s="443"/>
      <c r="V746" s="440"/>
    </row>
    <row r="747" spans="1:22" x14ac:dyDescent="0.25">
      <c r="A747" s="443"/>
      <c r="B747" s="440"/>
      <c r="C747" s="444"/>
      <c r="D747" s="286" t="s">
        <v>3020</v>
      </c>
      <c r="E747" s="444"/>
      <c r="F747" s="444"/>
      <c r="G747" s="444"/>
      <c r="H747" s="444"/>
      <c r="I747" s="444"/>
      <c r="J747" s="12">
        <v>34.426000000000002</v>
      </c>
      <c r="K747" s="12">
        <v>89</v>
      </c>
      <c r="L747" s="12">
        <v>3.5</v>
      </c>
      <c r="M747" s="286" t="s">
        <v>268</v>
      </c>
      <c r="N747" s="12">
        <v>2</v>
      </c>
      <c r="O747" s="292" t="s">
        <v>1735</v>
      </c>
      <c r="P747" s="13" t="s">
        <v>1763</v>
      </c>
      <c r="Q747" s="13" t="s">
        <v>1744</v>
      </c>
      <c r="R747" s="292" t="s">
        <v>252</v>
      </c>
      <c r="S747" s="443"/>
      <c r="T747" s="443"/>
      <c r="U747" s="443"/>
      <c r="V747" s="440"/>
    </row>
    <row r="748" spans="1:22" x14ac:dyDescent="0.25">
      <c r="A748" s="443"/>
      <c r="B748" s="440"/>
      <c r="C748" s="444"/>
      <c r="D748" s="286" t="s">
        <v>3021</v>
      </c>
      <c r="E748" s="444"/>
      <c r="F748" s="444"/>
      <c r="G748" s="444"/>
      <c r="H748" s="444"/>
      <c r="I748" s="444"/>
      <c r="J748" s="12">
        <v>8.1999999999999993</v>
      </c>
      <c r="K748" s="12">
        <v>159</v>
      </c>
      <c r="L748" s="12">
        <v>4.5</v>
      </c>
      <c r="M748" s="286" t="s">
        <v>268</v>
      </c>
      <c r="N748" s="12">
        <v>2.5</v>
      </c>
      <c r="O748" s="292" t="s">
        <v>1735</v>
      </c>
      <c r="P748" s="13" t="s">
        <v>1763</v>
      </c>
      <c r="Q748" s="13" t="s">
        <v>1744</v>
      </c>
      <c r="R748" s="292" t="s">
        <v>252</v>
      </c>
      <c r="S748" s="443"/>
      <c r="T748" s="443"/>
      <c r="U748" s="443"/>
      <c r="V748" s="440"/>
    </row>
    <row r="749" spans="1:22" x14ac:dyDescent="0.25">
      <c r="A749" s="443"/>
      <c r="B749" s="440"/>
      <c r="C749" s="444"/>
      <c r="D749" s="286" t="s">
        <v>3022</v>
      </c>
      <c r="E749" s="444"/>
      <c r="F749" s="444"/>
      <c r="G749" s="444"/>
      <c r="H749" s="444"/>
      <c r="I749" s="444"/>
      <c r="J749" s="12">
        <v>13.095000000000001</v>
      </c>
      <c r="K749" s="12">
        <v>159</v>
      </c>
      <c r="L749" s="12">
        <v>4.5</v>
      </c>
      <c r="M749" s="286" t="s">
        <v>268</v>
      </c>
      <c r="N749" s="12">
        <v>2.5</v>
      </c>
      <c r="O749" s="292" t="s">
        <v>1735</v>
      </c>
      <c r="P749" s="13" t="s">
        <v>1763</v>
      </c>
      <c r="Q749" s="13" t="s">
        <v>1744</v>
      </c>
      <c r="R749" s="292" t="s">
        <v>252</v>
      </c>
      <c r="S749" s="443"/>
      <c r="T749" s="443"/>
      <c r="U749" s="443"/>
      <c r="V749" s="440"/>
    </row>
    <row r="750" spans="1:22" x14ac:dyDescent="0.25">
      <c r="A750" s="443"/>
      <c r="B750" s="440"/>
      <c r="C750" s="444"/>
      <c r="D750" s="286" t="s">
        <v>3023</v>
      </c>
      <c r="E750" s="444"/>
      <c r="F750" s="444"/>
      <c r="G750" s="444"/>
      <c r="H750" s="444"/>
      <c r="I750" s="444"/>
      <c r="J750" s="12">
        <v>9.2050000000000001</v>
      </c>
      <c r="K750" s="12">
        <v>89</v>
      </c>
      <c r="L750" s="12">
        <v>3.5</v>
      </c>
      <c r="M750" s="286" t="s">
        <v>268</v>
      </c>
      <c r="N750" s="12">
        <v>2</v>
      </c>
      <c r="O750" s="292" t="s">
        <v>1735</v>
      </c>
      <c r="P750" s="13" t="s">
        <v>1763</v>
      </c>
      <c r="Q750" s="13" t="s">
        <v>1744</v>
      </c>
      <c r="R750" s="292" t="s">
        <v>252</v>
      </c>
      <c r="S750" s="443"/>
      <c r="T750" s="443"/>
      <c r="U750" s="443"/>
      <c r="V750" s="440"/>
    </row>
    <row r="751" spans="1:22" x14ac:dyDescent="0.25">
      <c r="A751" s="443"/>
      <c r="B751" s="440"/>
      <c r="C751" s="444"/>
      <c r="D751" s="286" t="s">
        <v>3024</v>
      </c>
      <c r="E751" s="444"/>
      <c r="F751" s="444"/>
      <c r="G751" s="444"/>
      <c r="H751" s="444"/>
      <c r="I751" s="444"/>
      <c r="J751" s="12">
        <v>3.8490000000000002</v>
      </c>
      <c r="K751" s="12">
        <v>89</v>
      </c>
      <c r="L751" s="12">
        <v>3.5</v>
      </c>
      <c r="M751" s="286" t="s">
        <v>268</v>
      </c>
      <c r="N751" s="12">
        <v>2</v>
      </c>
      <c r="O751" s="292" t="s">
        <v>1735</v>
      </c>
      <c r="P751" s="13" t="s">
        <v>1763</v>
      </c>
      <c r="Q751" s="13" t="s">
        <v>1744</v>
      </c>
      <c r="R751" s="292" t="s">
        <v>252</v>
      </c>
      <c r="S751" s="443"/>
      <c r="T751" s="443"/>
      <c r="U751" s="443"/>
      <c r="V751" s="440"/>
    </row>
    <row r="752" spans="1:22" x14ac:dyDescent="0.25">
      <c r="A752" s="443"/>
      <c r="B752" s="440"/>
      <c r="C752" s="444"/>
      <c r="D752" s="286" t="s">
        <v>3025</v>
      </c>
      <c r="E752" s="444"/>
      <c r="F752" s="444"/>
      <c r="G752" s="444"/>
      <c r="H752" s="444"/>
      <c r="I752" s="444"/>
      <c r="J752" s="12">
        <v>13.808</v>
      </c>
      <c r="K752" s="12">
        <v>108</v>
      </c>
      <c r="L752" s="12">
        <v>4</v>
      </c>
      <c r="M752" s="286" t="s">
        <v>268</v>
      </c>
      <c r="N752" s="12">
        <v>2</v>
      </c>
      <c r="O752" s="292" t="s">
        <v>1735</v>
      </c>
      <c r="P752" s="13" t="s">
        <v>1763</v>
      </c>
      <c r="Q752" s="13" t="s">
        <v>1744</v>
      </c>
      <c r="R752" s="292" t="s">
        <v>252</v>
      </c>
      <c r="S752" s="443"/>
      <c r="T752" s="443"/>
      <c r="U752" s="443"/>
      <c r="V752" s="440"/>
    </row>
    <row r="753" spans="1:22" x14ac:dyDescent="0.25">
      <c r="A753" s="443"/>
      <c r="B753" s="440"/>
      <c r="C753" s="444"/>
      <c r="D753" s="286" t="s">
        <v>3026</v>
      </c>
      <c r="E753" s="444"/>
      <c r="F753" s="444"/>
      <c r="G753" s="444"/>
      <c r="H753" s="444"/>
      <c r="I753" s="444"/>
      <c r="J753" s="12">
        <v>10.11</v>
      </c>
      <c r="K753" s="12">
        <v>108</v>
      </c>
      <c r="L753" s="12">
        <v>4</v>
      </c>
      <c r="M753" s="286" t="s">
        <v>268</v>
      </c>
      <c r="N753" s="12">
        <v>2</v>
      </c>
      <c r="O753" s="292" t="s">
        <v>1735</v>
      </c>
      <c r="P753" s="13" t="s">
        <v>1763</v>
      </c>
      <c r="Q753" s="13" t="s">
        <v>1744</v>
      </c>
      <c r="R753" s="292" t="s">
        <v>252</v>
      </c>
      <c r="S753" s="443"/>
      <c r="T753" s="443"/>
      <c r="U753" s="443"/>
      <c r="V753" s="440"/>
    </row>
    <row r="754" spans="1:22" x14ac:dyDescent="0.25">
      <c r="A754" s="443"/>
      <c r="B754" s="440"/>
      <c r="C754" s="444"/>
      <c r="D754" s="286" t="s">
        <v>3027</v>
      </c>
      <c r="E754" s="444"/>
      <c r="F754" s="444"/>
      <c r="G754" s="444"/>
      <c r="H754" s="444"/>
      <c r="I754" s="444"/>
      <c r="J754" s="12">
        <v>3.3420000000000001</v>
      </c>
      <c r="K754" s="12">
        <v>32</v>
      </c>
      <c r="L754" s="12">
        <v>2</v>
      </c>
      <c r="M754" s="286" t="s">
        <v>268</v>
      </c>
      <c r="N754" s="12">
        <v>1.5</v>
      </c>
      <c r="O754" s="292" t="s">
        <v>1735</v>
      </c>
      <c r="P754" s="13" t="s">
        <v>1763</v>
      </c>
      <c r="Q754" s="13" t="s">
        <v>1744</v>
      </c>
      <c r="R754" s="292" t="s">
        <v>252</v>
      </c>
      <c r="S754" s="443"/>
      <c r="T754" s="443"/>
      <c r="U754" s="443"/>
      <c r="V754" s="440"/>
    </row>
    <row r="755" spans="1:22" x14ac:dyDescent="0.25">
      <c r="A755" s="443"/>
      <c r="B755" s="440"/>
      <c r="C755" s="444"/>
      <c r="D755" s="286" t="s">
        <v>3028</v>
      </c>
      <c r="E755" s="444"/>
      <c r="F755" s="444"/>
      <c r="G755" s="444"/>
      <c r="H755" s="444"/>
      <c r="I755" s="444"/>
      <c r="J755" s="12">
        <v>3.4249999999999998</v>
      </c>
      <c r="K755" s="12">
        <v>89</v>
      </c>
      <c r="L755" s="12">
        <v>3.5</v>
      </c>
      <c r="M755" s="286" t="s">
        <v>268</v>
      </c>
      <c r="N755" s="12">
        <v>2</v>
      </c>
      <c r="O755" s="292" t="s">
        <v>1735</v>
      </c>
      <c r="P755" s="13" t="s">
        <v>1763</v>
      </c>
      <c r="Q755" s="13" t="s">
        <v>1744</v>
      </c>
      <c r="R755" s="292" t="s">
        <v>252</v>
      </c>
      <c r="S755" s="443"/>
      <c r="T755" s="443"/>
      <c r="U755" s="443"/>
      <c r="V755" s="440"/>
    </row>
    <row r="756" spans="1:22" x14ac:dyDescent="0.25">
      <c r="A756" s="443"/>
      <c r="B756" s="440"/>
      <c r="C756" s="444"/>
      <c r="D756" s="286" t="s">
        <v>3029</v>
      </c>
      <c r="E756" s="444"/>
      <c r="F756" s="444"/>
      <c r="G756" s="444"/>
      <c r="H756" s="444"/>
      <c r="I756" s="444"/>
      <c r="J756" s="12">
        <v>7.8150000000000004</v>
      </c>
      <c r="K756" s="12">
        <v>89</v>
      </c>
      <c r="L756" s="12">
        <v>3.5</v>
      </c>
      <c r="M756" s="286" t="s">
        <v>268</v>
      </c>
      <c r="N756" s="12">
        <v>2</v>
      </c>
      <c r="O756" s="292" t="s">
        <v>1735</v>
      </c>
      <c r="P756" s="13" t="s">
        <v>1763</v>
      </c>
      <c r="Q756" s="13" t="s">
        <v>1744</v>
      </c>
      <c r="R756" s="292" t="s">
        <v>252</v>
      </c>
      <c r="S756" s="443"/>
      <c r="T756" s="443"/>
      <c r="U756" s="443"/>
      <c r="V756" s="440"/>
    </row>
    <row r="757" spans="1:22" x14ac:dyDescent="0.25">
      <c r="A757" s="443"/>
      <c r="B757" s="440"/>
      <c r="C757" s="444"/>
      <c r="D757" s="286" t="s">
        <v>3030</v>
      </c>
      <c r="E757" s="444"/>
      <c r="F757" s="444"/>
      <c r="G757" s="444"/>
      <c r="H757" s="444"/>
      <c r="I757" s="444"/>
      <c r="J757" s="12">
        <v>15.29</v>
      </c>
      <c r="K757" s="12">
        <v>89</v>
      </c>
      <c r="L757" s="12">
        <v>3.5</v>
      </c>
      <c r="M757" s="286" t="s">
        <v>268</v>
      </c>
      <c r="N757" s="12">
        <v>2</v>
      </c>
      <c r="O757" s="292" t="s">
        <v>1735</v>
      </c>
      <c r="P757" s="13" t="s">
        <v>1763</v>
      </c>
      <c r="Q757" s="13" t="s">
        <v>1744</v>
      </c>
      <c r="R757" s="292" t="s">
        <v>252</v>
      </c>
      <c r="S757" s="443"/>
      <c r="T757" s="443"/>
      <c r="U757" s="443"/>
      <c r="V757" s="440"/>
    </row>
    <row r="758" spans="1:22" x14ac:dyDescent="0.25">
      <c r="A758" s="443"/>
      <c r="B758" s="440"/>
      <c r="C758" s="444"/>
      <c r="D758" s="286" t="s">
        <v>3031</v>
      </c>
      <c r="E758" s="444"/>
      <c r="F758" s="444"/>
      <c r="G758" s="444"/>
      <c r="H758" s="444"/>
      <c r="I758" s="444"/>
      <c r="J758" s="12">
        <v>5.593</v>
      </c>
      <c r="K758" s="12">
        <v>108</v>
      </c>
      <c r="L758" s="12">
        <v>4</v>
      </c>
      <c r="M758" s="286" t="s">
        <v>268</v>
      </c>
      <c r="N758" s="12">
        <v>2</v>
      </c>
      <c r="O758" s="292" t="s">
        <v>1735</v>
      </c>
      <c r="P758" s="13" t="s">
        <v>1763</v>
      </c>
      <c r="Q758" s="13" t="s">
        <v>1744</v>
      </c>
      <c r="R758" s="292" t="s">
        <v>252</v>
      </c>
      <c r="S758" s="443"/>
      <c r="T758" s="443"/>
      <c r="U758" s="443"/>
      <c r="V758" s="440"/>
    </row>
    <row r="759" spans="1:22" x14ac:dyDescent="0.25">
      <c r="A759" s="443"/>
      <c r="B759" s="440"/>
      <c r="C759" s="444"/>
      <c r="D759" s="286" t="s">
        <v>3032</v>
      </c>
      <c r="E759" s="444"/>
      <c r="F759" s="444"/>
      <c r="G759" s="444"/>
      <c r="H759" s="444"/>
      <c r="I759" s="444"/>
      <c r="J759" s="12">
        <v>15.163</v>
      </c>
      <c r="K759" s="12">
        <v>89</v>
      </c>
      <c r="L759" s="12">
        <v>3.5</v>
      </c>
      <c r="M759" s="286" t="s">
        <v>268</v>
      </c>
      <c r="N759" s="12">
        <v>2</v>
      </c>
      <c r="O759" s="292" t="s">
        <v>1735</v>
      </c>
      <c r="P759" s="13" t="s">
        <v>1763</v>
      </c>
      <c r="Q759" s="13" t="s">
        <v>1744</v>
      </c>
      <c r="R759" s="292" t="s">
        <v>252</v>
      </c>
      <c r="S759" s="443"/>
      <c r="T759" s="443"/>
      <c r="U759" s="443"/>
      <c r="V759" s="440"/>
    </row>
    <row r="760" spans="1:22" x14ac:dyDescent="0.25">
      <c r="A760" s="443"/>
      <c r="B760" s="440"/>
      <c r="C760" s="444"/>
      <c r="D760" s="286" t="s">
        <v>3033</v>
      </c>
      <c r="E760" s="444"/>
      <c r="F760" s="444"/>
      <c r="G760" s="444"/>
      <c r="H760" s="444"/>
      <c r="I760" s="444"/>
      <c r="J760" s="12">
        <v>20.774999999999999</v>
      </c>
      <c r="K760" s="12">
        <v>159</v>
      </c>
      <c r="L760" s="12">
        <v>4.5</v>
      </c>
      <c r="M760" s="286" t="s">
        <v>268</v>
      </c>
      <c r="N760" s="12">
        <v>2.5</v>
      </c>
      <c r="O760" s="292" t="s">
        <v>1735</v>
      </c>
      <c r="P760" s="13" t="s">
        <v>1763</v>
      </c>
      <c r="Q760" s="13" t="s">
        <v>1744</v>
      </c>
      <c r="R760" s="292" t="s">
        <v>252</v>
      </c>
      <c r="S760" s="443"/>
      <c r="T760" s="443"/>
      <c r="U760" s="443"/>
      <c r="V760" s="440"/>
    </row>
    <row r="761" spans="1:22" x14ac:dyDescent="0.25">
      <c r="A761" s="443"/>
      <c r="B761" s="440"/>
      <c r="C761" s="444"/>
      <c r="D761" s="286" t="s">
        <v>3034</v>
      </c>
      <c r="E761" s="444"/>
      <c r="F761" s="444"/>
      <c r="G761" s="444"/>
      <c r="H761" s="444"/>
      <c r="I761" s="444"/>
      <c r="J761" s="12">
        <v>7.13</v>
      </c>
      <c r="K761" s="12">
        <v>159</v>
      </c>
      <c r="L761" s="12">
        <v>4.5</v>
      </c>
      <c r="M761" s="286" t="s">
        <v>268</v>
      </c>
      <c r="N761" s="12">
        <v>2.5</v>
      </c>
      <c r="O761" s="292" t="s">
        <v>1735</v>
      </c>
      <c r="P761" s="13" t="s">
        <v>1763</v>
      </c>
      <c r="Q761" s="13" t="s">
        <v>1744</v>
      </c>
      <c r="R761" s="292" t="s">
        <v>252</v>
      </c>
      <c r="S761" s="443"/>
      <c r="T761" s="443"/>
      <c r="U761" s="443"/>
      <c r="V761" s="440"/>
    </row>
    <row r="762" spans="1:22" x14ac:dyDescent="0.25">
      <c r="A762" s="443"/>
      <c r="B762" s="440"/>
      <c r="C762" s="444"/>
      <c r="D762" s="286" t="s">
        <v>3035</v>
      </c>
      <c r="E762" s="444"/>
      <c r="F762" s="444"/>
      <c r="G762" s="444"/>
      <c r="H762" s="444"/>
      <c r="I762" s="444"/>
      <c r="J762" s="12">
        <v>8.2799999999999994</v>
      </c>
      <c r="K762" s="12">
        <v>89</v>
      </c>
      <c r="L762" s="12">
        <v>3.5</v>
      </c>
      <c r="M762" s="286" t="s">
        <v>268</v>
      </c>
      <c r="N762" s="12">
        <v>2</v>
      </c>
      <c r="O762" s="292" t="s">
        <v>1735</v>
      </c>
      <c r="P762" s="13" t="s">
        <v>1763</v>
      </c>
      <c r="Q762" s="13" t="s">
        <v>1744</v>
      </c>
      <c r="R762" s="292" t="s">
        <v>252</v>
      </c>
      <c r="S762" s="443"/>
      <c r="T762" s="443"/>
      <c r="U762" s="443"/>
      <c r="V762" s="440"/>
    </row>
    <row r="763" spans="1:22" x14ac:dyDescent="0.25">
      <c r="A763" s="443"/>
      <c r="B763" s="440"/>
      <c r="C763" s="444"/>
      <c r="D763" s="286" t="s">
        <v>3036</v>
      </c>
      <c r="E763" s="444"/>
      <c r="F763" s="444"/>
      <c r="G763" s="444"/>
      <c r="H763" s="444"/>
      <c r="I763" s="444"/>
      <c r="J763" s="12">
        <v>8.0649999999999995</v>
      </c>
      <c r="K763" s="12">
        <v>25</v>
      </c>
      <c r="L763" s="12">
        <v>2</v>
      </c>
      <c r="M763" s="286" t="s">
        <v>268</v>
      </c>
      <c r="N763" s="12">
        <v>1</v>
      </c>
      <c r="O763" s="292" t="s">
        <v>1735</v>
      </c>
      <c r="P763" s="13" t="s">
        <v>1763</v>
      </c>
      <c r="Q763" s="13" t="s">
        <v>1744</v>
      </c>
      <c r="R763" s="292" t="s">
        <v>252</v>
      </c>
      <c r="S763" s="443"/>
      <c r="T763" s="443"/>
      <c r="U763" s="443"/>
      <c r="V763" s="440"/>
    </row>
    <row r="764" spans="1:22" x14ac:dyDescent="0.25">
      <c r="A764" s="443"/>
      <c r="B764" s="440"/>
      <c r="C764" s="444"/>
      <c r="D764" s="286" t="s">
        <v>3037</v>
      </c>
      <c r="E764" s="444"/>
      <c r="F764" s="444"/>
      <c r="G764" s="444"/>
      <c r="H764" s="444"/>
      <c r="I764" s="444"/>
      <c r="J764" s="12">
        <v>7.47</v>
      </c>
      <c r="K764" s="12">
        <v>32</v>
      </c>
      <c r="L764" s="12">
        <v>2</v>
      </c>
      <c r="M764" s="286" t="s">
        <v>268</v>
      </c>
      <c r="N764" s="12">
        <v>1.5</v>
      </c>
      <c r="O764" s="292" t="s">
        <v>1735</v>
      </c>
      <c r="P764" s="13" t="s">
        <v>1763</v>
      </c>
      <c r="Q764" s="13" t="s">
        <v>1744</v>
      </c>
      <c r="R764" s="292" t="s">
        <v>252</v>
      </c>
      <c r="S764" s="443"/>
      <c r="T764" s="443"/>
      <c r="U764" s="443"/>
      <c r="V764" s="440"/>
    </row>
    <row r="765" spans="1:22" x14ac:dyDescent="0.25">
      <c r="A765" s="443"/>
      <c r="B765" s="440"/>
      <c r="C765" s="444"/>
      <c r="D765" s="286" t="s">
        <v>3038</v>
      </c>
      <c r="E765" s="444"/>
      <c r="F765" s="444"/>
      <c r="G765" s="444"/>
      <c r="H765" s="444"/>
      <c r="I765" s="444"/>
      <c r="J765" s="12">
        <v>16.056999999999999</v>
      </c>
      <c r="K765" s="12">
        <v>57</v>
      </c>
      <c r="L765" s="12">
        <v>3</v>
      </c>
      <c r="M765" s="286" t="s">
        <v>268</v>
      </c>
      <c r="N765" s="12">
        <v>1.5</v>
      </c>
      <c r="O765" s="292" t="s">
        <v>1735</v>
      </c>
      <c r="P765" s="13" t="s">
        <v>1763</v>
      </c>
      <c r="Q765" s="13" t="s">
        <v>1744</v>
      </c>
      <c r="R765" s="292" t="s">
        <v>252</v>
      </c>
      <c r="S765" s="443"/>
      <c r="T765" s="443"/>
      <c r="U765" s="443"/>
      <c r="V765" s="440"/>
    </row>
    <row r="766" spans="1:22" x14ac:dyDescent="0.25">
      <c r="A766" s="443"/>
      <c r="B766" s="440"/>
      <c r="C766" s="444"/>
      <c r="D766" s="286" t="s">
        <v>3039</v>
      </c>
      <c r="E766" s="444"/>
      <c r="F766" s="444"/>
      <c r="G766" s="444"/>
      <c r="H766" s="444"/>
      <c r="I766" s="444"/>
      <c r="J766" s="12">
        <v>6.1130000000000004</v>
      </c>
      <c r="K766" s="12">
        <v>32</v>
      </c>
      <c r="L766" s="12">
        <v>2</v>
      </c>
      <c r="M766" s="286" t="s">
        <v>268</v>
      </c>
      <c r="N766" s="12">
        <v>1.5</v>
      </c>
      <c r="O766" s="292" t="s">
        <v>1735</v>
      </c>
      <c r="P766" s="13" t="s">
        <v>1763</v>
      </c>
      <c r="Q766" s="13" t="s">
        <v>1744</v>
      </c>
      <c r="R766" s="292" t="s">
        <v>252</v>
      </c>
      <c r="S766" s="443"/>
      <c r="T766" s="443"/>
      <c r="U766" s="443"/>
      <c r="V766" s="440"/>
    </row>
    <row r="767" spans="1:22" x14ac:dyDescent="0.25">
      <c r="A767" s="443"/>
      <c r="B767" s="440"/>
      <c r="C767" s="444"/>
      <c r="D767" s="286" t="s">
        <v>3040</v>
      </c>
      <c r="E767" s="444"/>
      <c r="F767" s="444"/>
      <c r="G767" s="444"/>
      <c r="H767" s="444"/>
      <c r="I767" s="444"/>
      <c r="J767" s="12">
        <v>10.19</v>
      </c>
      <c r="K767" s="12">
        <v>32</v>
      </c>
      <c r="L767" s="12">
        <v>2</v>
      </c>
      <c r="M767" s="286" t="s">
        <v>268</v>
      </c>
      <c r="N767" s="12">
        <v>1.5</v>
      </c>
      <c r="O767" s="292" t="s">
        <v>1735</v>
      </c>
      <c r="P767" s="13" t="s">
        <v>1763</v>
      </c>
      <c r="Q767" s="13" t="s">
        <v>1744</v>
      </c>
      <c r="R767" s="292" t="s">
        <v>252</v>
      </c>
      <c r="S767" s="443"/>
      <c r="T767" s="443"/>
      <c r="U767" s="443"/>
      <c r="V767" s="440"/>
    </row>
    <row r="768" spans="1:22" x14ac:dyDescent="0.25">
      <c r="A768" s="443" t="s">
        <v>2186</v>
      </c>
      <c r="B768" s="440" t="s">
        <v>3043</v>
      </c>
      <c r="C768" s="444" t="s">
        <v>3044</v>
      </c>
      <c r="D768" s="286" t="s">
        <v>3045</v>
      </c>
      <c r="E768" s="444" t="s">
        <v>3046</v>
      </c>
      <c r="F768" s="444" t="s">
        <v>3011</v>
      </c>
      <c r="G768" s="444" t="s">
        <v>267</v>
      </c>
      <c r="H768" s="444" t="s">
        <v>2960</v>
      </c>
      <c r="I768" s="444" t="s">
        <v>3012</v>
      </c>
      <c r="J768" s="12">
        <v>4.04</v>
      </c>
      <c r="K768" s="12">
        <v>108</v>
      </c>
      <c r="L768" s="12">
        <v>4</v>
      </c>
      <c r="M768" s="286" t="s">
        <v>268</v>
      </c>
      <c r="N768" s="12">
        <v>2</v>
      </c>
      <c r="O768" s="292" t="s">
        <v>1735</v>
      </c>
      <c r="P768" s="13" t="s">
        <v>1763</v>
      </c>
      <c r="Q768" s="13" t="s">
        <v>1744</v>
      </c>
      <c r="R768" s="292" t="s">
        <v>252</v>
      </c>
      <c r="S768" s="443">
        <v>4</v>
      </c>
      <c r="T768" s="443">
        <v>9</v>
      </c>
      <c r="U768" s="443">
        <f>SUM(S768:T803)</f>
        <v>13</v>
      </c>
      <c r="V768" s="440" t="s">
        <v>7003</v>
      </c>
    </row>
    <row r="769" spans="1:22" x14ac:dyDescent="0.25">
      <c r="A769" s="443"/>
      <c r="B769" s="440"/>
      <c r="C769" s="444"/>
      <c r="D769" s="286" t="s">
        <v>3047</v>
      </c>
      <c r="E769" s="444"/>
      <c r="F769" s="444"/>
      <c r="G769" s="444"/>
      <c r="H769" s="444"/>
      <c r="I769" s="444"/>
      <c r="J769" s="12">
        <v>1.4650000000000001</v>
      </c>
      <c r="K769" s="12">
        <v>57</v>
      </c>
      <c r="L769" s="12">
        <v>3</v>
      </c>
      <c r="M769" s="286" t="s">
        <v>268</v>
      </c>
      <c r="N769" s="12">
        <v>1.5</v>
      </c>
      <c r="O769" s="292" t="s">
        <v>1735</v>
      </c>
      <c r="P769" s="13" t="s">
        <v>1763</v>
      </c>
      <c r="Q769" s="13" t="s">
        <v>1744</v>
      </c>
      <c r="R769" s="292" t="s">
        <v>252</v>
      </c>
      <c r="S769" s="443"/>
      <c r="T769" s="443"/>
      <c r="U769" s="443"/>
      <c r="V769" s="440"/>
    </row>
    <row r="770" spans="1:22" x14ac:dyDescent="0.25">
      <c r="A770" s="443"/>
      <c r="B770" s="440"/>
      <c r="C770" s="444"/>
      <c r="D770" s="286" t="s">
        <v>3048</v>
      </c>
      <c r="E770" s="444"/>
      <c r="F770" s="444"/>
      <c r="G770" s="444"/>
      <c r="H770" s="444"/>
      <c r="I770" s="444"/>
      <c r="J770" s="12">
        <v>83.454999999999998</v>
      </c>
      <c r="K770" s="12">
        <v>159</v>
      </c>
      <c r="L770" s="12">
        <v>4.5</v>
      </c>
      <c r="M770" s="286" t="s">
        <v>268</v>
      </c>
      <c r="N770" s="12">
        <v>2.5</v>
      </c>
      <c r="O770" s="292" t="s">
        <v>1735</v>
      </c>
      <c r="P770" s="13" t="s">
        <v>1763</v>
      </c>
      <c r="Q770" s="13" t="s">
        <v>1744</v>
      </c>
      <c r="R770" s="292" t="s">
        <v>252</v>
      </c>
      <c r="S770" s="443"/>
      <c r="T770" s="443"/>
      <c r="U770" s="443"/>
      <c r="V770" s="440"/>
    </row>
    <row r="771" spans="1:22" x14ac:dyDescent="0.25">
      <c r="A771" s="443"/>
      <c r="B771" s="440"/>
      <c r="C771" s="444"/>
      <c r="D771" s="286" t="s">
        <v>3049</v>
      </c>
      <c r="E771" s="444"/>
      <c r="F771" s="444"/>
      <c r="G771" s="444"/>
      <c r="H771" s="444"/>
      <c r="I771" s="444"/>
      <c r="J771" s="12">
        <v>11.8</v>
      </c>
      <c r="K771" s="12">
        <v>159</v>
      </c>
      <c r="L771" s="12">
        <v>4.5</v>
      </c>
      <c r="M771" s="286" t="s">
        <v>268</v>
      </c>
      <c r="N771" s="12">
        <v>2.5</v>
      </c>
      <c r="O771" s="292" t="s">
        <v>1735</v>
      </c>
      <c r="P771" s="13" t="s">
        <v>1763</v>
      </c>
      <c r="Q771" s="13" t="s">
        <v>1744</v>
      </c>
      <c r="R771" s="292" t="s">
        <v>252</v>
      </c>
      <c r="S771" s="443"/>
      <c r="T771" s="443"/>
      <c r="U771" s="443"/>
      <c r="V771" s="440"/>
    </row>
    <row r="772" spans="1:22" x14ac:dyDescent="0.25">
      <c r="A772" s="443"/>
      <c r="B772" s="440"/>
      <c r="C772" s="444"/>
      <c r="D772" s="286" t="s">
        <v>3050</v>
      </c>
      <c r="E772" s="444"/>
      <c r="F772" s="444"/>
      <c r="G772" s="444"/>
      <c r="H772" s="444"/>
      <c r="I772" s="444"/>
      <c r="J772" s="12">
        <v>3.18</v>
      </c>
      <c r="K772" s="12">
        <v>377</v>
      </c>
      <c r="L772" s="12">
        <v>9</v>
      </c>
      <c r="M772" s="286" t="s">
        <v>268</v>
      </c>
      <c r="N772" s="12">
        <v>3.5</v>
      </c>
      <c r="O772" s="292" t="s">
        <v>1735</v>
      </c>
      <c r="P772" s="13" t="s">
        <v>1763</v>
      </c>
      <c r="Q772" s="13" t="s">
        <v>1744</v>
      </c>
      <c r="R772" s="292" t="s">
        <v>252</v>
      </c>
      <c r="S772" s="443"/>
      <c r="T772" s="443"/>
      <c r="U772" s="443"/>
      <c r="V772" s="440"/>
    </row>
    <row r="773" spans="1:22" x14ac:dyDescent="0.25">
      <c r="A773" s="443"/>
      <c r="B773" s="440"/>
      <c r="C773" s="444"/>
      <c r="D773" s="286" t="s">
        <v>3051</v>
      </c>
      <c r="E773" s="444"/>
      <c r="F773" s="444"/>
      <c r="G773" s="444"/>
      <c r="H773" s="444"/>
      <c r="I773" s="444"/>
      <c r="J773" s="12">
        <v>17.074999999999999</v>
      </c>
      <c r="K773" s="12">
        <v>159</v>
      </c>
      <c r="L773" s="12">
        <v>4.5</v>
      </c>
      <c r="M773" s="286" t="s">
        <v>268</v>
      </c>
      <c r="N773" s="12">
        <v>2.5</v>
      </c>
      <c r="O773" s="292" t="s">
        <v>1735</v>
      </c>
      <c r="P773" s="13" t="s">
        <v>1763</v>
      </c>
      <c r="Q773" s="13" t="s">
        <v>1744</v>
      </c>
      <c r="R773" s="292" t="s">
        <v>252</v>
      </c>
      <c r="S773" s="443"/>
      <c r="T773" s="443"/>
      <c r="U773" s="443"/>
      <c r="V773" s="440"/>
    </row>
    <row r="774" spans="1:22" x14ac:dyDescent="0.25">
      <c r="A774" s="443"/>
      <c r="B774" s="440"/>
      <c r="C774" s="444"/>
      <c r="D774" s="286" t="s">
        <v>3052</v>
      </c>
      <c r="E774" s="444"/>
      <c r="F774" s="444"/>
      <c r="G774" s="444"/>
      <c r="H774" s="444"/>
      <c r="I774" s="444"/>
      <c r="J774" s="12">
        <v>37.14</v>
      </c>
      <c r="K774" s="12">
        <v>273</v>
      </c>
      <c r="L774" s="12">
        <v>7</v>
      </c>
      <c r="M774" s="286" t="s">
        <v>268</v>
      </c>
      <c r="N774" s="12">
        <v>3</v>
      </c>
      <c r="O774" s="292" t="s">
        <v>1735</v>
      </c>
      <c r="P774" s="13" t="s">
        <v>1763</v>
      </c>
      <c r="Q774" s="13" t="s">
        <v>1744</v>
      </c>
      <c r="R774" s="292" t="s">
        <v>252</v>
      </c>
      <c r="S774" s="443"/>
      <c r="T774" s="443"/>
      <c r="U774" s="443"/>
      <c r="V774" s="440"/>
    </row>
    <row r="775" spans="1:22" x14ac:dyDescent="0.25">
      <c r="A775" s="443"/>
      <c r="B775" s="440"/>
      <c r="C775" s="444"/>
      <c r="D775" s="286" t="s">
        <v>3053</v>
      </c>
      <c r="E775" s="444"/>
      <c r="F775" s="444"/>
      <c r="G775" s="444"/>
      <c r="H775" s="444"/>
      <c r="I775" s="444"/>
      <c r="J775" s="12">
        <v>24.538</v>
      </c>
      <c r="K775" s="12">
        <v>377</v>
      </c>
      <c r="L775" s="12">
        <v>9</v>
      </c>
      <c r="M775" s="286" t="s">
        <v>268</v>
      </c>
      <c r="N775" s="12">
        <v>3.5</v>
      </c>
      <c r="O775" s="292" t="s">
        <v>1735</v>
      </c>
      <c r="P775" s="13" t="s">
        <v>1763</v>
      </c>
      <c r="Q775" s="13" t="s">
        <v>1744</v>
      </c>
      <c r="R775" s="292" t="s">
        <v>252</v>
      </c>
      <c r="S775" s="443"/>
      <c r="T775" s="443"/>
      <c r="U775" s="443"/>
      <c r="V775" s="440"/>
    </row>
    <row r="776" spans="1:22" x14ac:dyDescent="0.25">
      <c r="A776" s="443"/>
      <c r="B776" s="440"/>
      <c r="C776" s="444"/>
      <c r="D776" s="286" t="s">
        <v>3054</v>
      </c>
      <c r="E776" s="444"/>
      <c r="F776" s="444"/>
      <c r="G776" s="444"/>
      <c r="H776" s="444"/>
      <c r="I776" s="444"/>
      <c r="J776" s="12">
        <v>10.222</v>
      </c>
      <c r="K776" s="12">
        <v>89</v>
      </c>
      <c r="L776" s="12">
        <v>3.5</v>
      </c>
      <c r="M776" s="286" t="s">
        <v>268</v>
      </c>
      <c r="N776" s="12">
        <v>2</v>
      </c>
      <c r="O776" s="292" t="s">
        <v>1735</v>
      </c>
      <c r="P776" s="13" t="s">
        <v>1763</v>
      </c>
      <c r="Q776" s="13" t="s">
        <v>1744</v>
      </c>
      <c r="R776" s="292" t="s">
        <v>252</v>
      </c>
      <c r="S776" s="443"/>
      <c r="T776" s="443"/>
      <c r="U776" s="443"/>
      <c r="V776" s="440"/>
    </row>
    <row r="777" spans="1:22" x14ac:dyDescent="0.25">
      <c r="A777" s="443"/>
      <c r="B777" s="440"/>
      <c r="C777" s="444"/>
      <c r="D777" s="286" t="s">
        <v>3055</v>
      </c>
      <c r="E777" s="444"/>
      <c r="F777" s="444"/>
      <c r="G777" s="444"/>
      <c r="H777" s="444"/>
      <c r="I777" s="444"/>
      <c r="J777" s="12">
        <v>3.26</v>
      </c>
      <c r="K777" s="12">
        <v>89</v>
      </c>
      <c r="L777" s="12">
        <v>3.5</v>
      </c>
      <c r="M777" s="286" t="s">
        <v>268</v>
      </c>
      <c r="N777" s="12">
        <v>2</v>
      </c>
      <c r="O777" s="292" t="s">
        <v>1735</v>
      </c>
      <c r="P777" s="13" t="s">
        <v>1763</v>
      </c>
      <c r="Q777" s="13" t="s">
        <v>1744</v>
      </c>
      <c r="R777" s="292" t="s">
        <v>252</v>
      </c>
      <c r="S777" s="443"/>
      <c r="T777" s="443"/>
      <c r="U777" s="443"/>
      <c r="V777" s="440"/>
    </row>
    <row r="778" spans="1:22" x14ac:dyDescent="0.25">
      <c r="A778" s="443"/>
      <c r="B778" s="440"/>
      <c r="C778" s="444"/>
      <c r="D778" s="286" t="s">
        <v>3056</v>
      </c>
      <c r="E778" s="444"/>
      <c r="F778" s="444"/>
      <c r="G778" s="444"/>
      <c r="H778" s="444"/>
      <c r="I778" s="444"/>
      <c r="J778" s="12">
        <v>2.415</v>
      </c>
      <c r="K778" s="12">
        <v>159</v>
      </c>
      <c r="L778" s="12">
        <v>4.5</v>
      </c>
      <c r="M778" s="286" t="s">
        <v>268</v>
      </c>
      <c r="N778" s="12">
        <v>2.5</v>
      </c>
      <c r="O778" s="292" t="s">
        <v>1735</v>
      </c>
      <c r="P778" s="13" t="s">
        <v>1763</v>
      </c>
      <c r="Q778" s="13" t="s">
        <v>1744</v>
      </c>
      <c r="R778" s="292" t="s">
        <v>252</v>
      </c>
      <c r="S778" s="443"/>
      <c r="T778" s="443"/>
      <c r="U778" s="443"/>
      <c r="V778" s="440"/>
    </row>
    <row r="779" spans="1:22" x14ac:dyDescent="0.25">
      <c r="A779" s="443"/>
      <c r="B779" s="440"/>
      <c r="C779" s="444"/>
      <c r="D779" s="286" t="s">
        <v>3057</v>
      </c>
      <c r="E779" s="444"/>
      <c r="F779" s="444"/>
      <c r="G779" s="444"/>
      <c r="H779" s="444"/>
      <c r="I779" s="444"/>
      <c r="J779" s="12">
        <v>8.59</v>
      </c>
      <c r="K779" s="12">
        <v>159</v>
      </c>
      <c r="L779" s="12">
        <v>4.5</v>
      </c>
      <c r="M779" s="286" t="s">
        <v>268</v>
      </c>
      <c r="N779" s="12">
        <v>2.5</v>
      </c>
      <c r="O779" s="292" t="s">
        <v>1735</v>
      </c>
      <c r="P779" s="13" t="s">
        <v>1763</v>
      </c>
      <c r="Q779" s="13" t="s">
        <v>1744</v>
      </c>
      <c r="R779" s="292" t="s">
        <v>252</v>
      </c>
      <c r="S779" s="443"/>
      <c r="T779" s="443"/>
      <c r="U779" s="443"/>
      <c r="V779" s="440"/>
    </row>
    <row r="780" spans="1:22" x14ac:dyDescent="0.25">
      <c r="A780" s="443"/>
      <c r="B780" s="440"/>
      <c r="C780" s="444"/>
      <c r="D780" s="286" t="s">
        <v>3058</v>
      </c>
      <c r="E780" s="444"/>
      <c r="F780" s="444"/>
      <c r="G780" s="444"/>
      <c r="H780" s="444"/>
      <c r="I780" s="444"/>
      <c r="J780" s="12">
        <v>3</v>
      </c>
      <c r="K780" s="12">
        <v>159</v>
      </c>
      <c r="L780" s="12">
        <v>4.5</v>
      </c>
      <c r="M780" s="286" t="s">
        <v>268</v>
      </c>
      <c r="N780" s="12">
        <v>2.5</v>
      </c>
      <c r="O780" s="292" t="s">
        <v>1735</v>
      </c>
      <c r="P780" s="13" t="s">
        <v>1763</v>
      </c>
      <c r="Q780" s="13" t="s">
        <v>1744</v>
      </c>
      <c r="R780" s="292" t="s">
        <v>252</v>
      </c>
      <c r="S780" s="443"/>
      <c r="T780" s="443"/>
      <c r="U780" s="443"/>
      <c r="V780" s="440"/>
    </row>
    <row r="781" spans="1:22" x14ac:dyDescent="0.25">
      <c r="A781" s="443"/>
      <c r="B781" s="440"/>
      <c r="C781" s="444"/>
      <c r="D781" s="286" t="s">
        <v>3059</v>
      </c>
      <c r="E781" s="444"/>
      <c r="F781" s="444"/>
      <c r="G781" s="444"/>
      <c r="H781" s="444"/>
      <c r="I781" s="444"/>
      <c r="J781" s="12">
        <v>10.417999999999999</v>
      </c>
      <c r="K781" s="12">
        <v>159</v>
      </c>
      <c r="L781" s="12">
        <v>4.5</v>
      </c>
      <c r="M781" s="286" t="s">
        <v>268</v>
      </c>
      <c r="N781" s="12">
        <v>2.5</v>
      </c>
      <c r="O781" s="292" t="s">
        <v>1735</v>
      </c>
      <c r="P781" s="13" t="s">
        <v>1763</v>
      </c>
      <c r="Q781" s="13" t="s">
        <v>1744</v>
      </c>
      <c r="R781" s="292" t="s">
        <v>252</v>
      </c>
      <c r="S781" s="443"/>
      <c r="T781" s="443"/>
      <c r="U781" s="443"/>
      <c r="V781" s="440"/>
    </row>
    <row r="782" spans="1:22" x14ac:dyDescent="0.25">
      <c r="A782" s="443"/>
      <c r="B782" s="440"/>
      <c r="C782" s="444"/>
      <c r="D782" s="286" t="s">
        <v>3060</v>
      </c>
      <c r="E782" s="444"/>
      <c r="F782" s="444"/>
      <c r="G782" s="444"/>
      <c r="H782" s="444"/>
      <c r="I782" s="444"/>
      <c r="J782" s="12">
        <v>17.04</v>
      </c>
      <c r="K782" s="12">
        <v>32</v>
      </c>
      <c r="L782" s="12">
        <v>2</v>
      </c>
      <c r="M782" s="286" t="s">
        <v>268</v>
      </c>
      <c r="N782" s="12">
        <v>1.5</v>
      </c>
      <c r="O782" s="292" t="s">
        <v>1735</v>
      </c>
      <c r="P782" s="13" t="s">
        <v>1763</v>
      </c>
      <c r="Q782" s="13" t="s">
        <v>1744</v>
      </c>
      <c r="R782" s="292" t="s">
        <v>252</v>
      </c>
      <c r="S782" s="443"/>
      <c r="T782" s="443"/>
      <c r="U782" s="443"/>
      <c r="V782" s="440"/>
    </row>
    <row r="783" spans="1:22" x14ac:dyDescent="0.25">
      <c r="A783" s="443"/>
      <c r="B783" s="440"/>
      <c r="C783" s="444"/>
      <c r="D783" s="286" t="s">
        <v>3061</v>
      </c>
      <c r="E783" s="444"/>
      <c r="F783" s="444"/>
      <c r="G783" s="444"/>
      <c r="H783" s="444"/>
      <c r="I783" s="444"/>
      <c r="J783" s="12">
        <v>1.446</v>
      </c>
      <c r="K783" s="12">
        <v>32</v>
      </c>
      <c r="L783" s="12">
        <v>2</v>
      </c>
      <c r="M783" s="286" t="s">
        <v>268</v>
      </c>
      <c r="N783" s="12">
        <v>1.5</v>
      </c>
      <c r="O783" s="292" t="s">
        <v>1735</v>
      </c>
      <c r="P783" s="13" t="s">
        <v>1763</v>
      </c>
      <c r="Q783" s="13" t="s">
        <v>1744</v>
      </c>
      <c r="R783" s="292" t="s">
        <v>252</v>
      </c>
      <c r="S783" s="443"/>
      <c r="T783" s="443"/>
      <c r="U783" s="443"/>
      <c r="V783" s="440"/>
    </row>
    <row r="784" spans="1:22" x14ac:dyDescent="0.25">
      <c r="A784" s="443"/>
      <c r="B784" s="440"/>
      <c r="C784" s="444"/>
      <c r="D784" s="286" t="s">
        <v>3062</v>
      </c>
      <c r="E784" s="444"/>
      <c r="F784" s="444"/>
      <c r="G784" s="444"/>
      <c r="H784" s="444"/>
      <c r="I784" s="444"/>
      <c r="J784" s="12">
        <v>10.196</v>
      </c>
      <c r="K784" s="12">
        <v>108</v>
      </c>
      <c r="L784" s="12">
        <v>4</v>
      </c>
      <c r="M784" s="286" t="s">
        <v>268</v>
      </c>
      <c r="N784" s="12">
        <v>2</v>
      </c>
      <c r="O784" s="292" t="s">
        <v>1735</v>
      </c>
      <c r="P784" s="13" t="s">
        <v>1763</v>
      </c>
      <c r="Q784" s="13" t="s">
        <v>1744</v>
      </c>
      <c r="R784" s="292" t="s">
        <v>252</v>
      </c>
      <c r="S784" s="443"/>
      <c r="T784" s="443"/>
      <c r="U784" s="443"/>
      <c r="V784" s="440"/>
    </row>
    <row r="785" spans="1:22" x14ac:dyDescent="0.25">
      <c r="A785" s="443"/>
      <c r="B785" s="440"/>
      <c r="C785" s="444"/>
      <c r="D785" s="286" t="s">
        <v>3063</v>
      </c>
      <c r="E785" s="444"/>
      <c r="F785" s="444"/>
      <c r="G785" s="444"/>
      <c r="H785" s="444"/>
      <c r="I785" s="444"/>
      <c r="J785" s="12">
        <v>2.04</v>
      </c>
      <c r="K785" s="12">
        <v>108</v>
      </c>
      <c r="L785" s="12">
        <v>4</v>
      </c>
      <c r="M785" s="286" t="s">
        <v>268</v>
      </c>
      <c r="N785" s="12">
        <v>2</v>
      </c>
      <c r="O785" s="292" t="s">
        <v>1735</v>
      </c>
      <c r="P785" s="13" t="s">
        <v>1763</v>
      </c>
      <c r="Q785" s="13" t="s">
        <v>1744</v>
      </c>
      <c r="R785" s="292" t="s">
        <v>252</v>
      </c>
      <c r="S785" s="443"/>
      <c r="T785" s="443"/>
      <c r="U785" s="443"/>
      <c r="V785" s="440"/>
    </row>
    <row r="786" spans="1:22" x14ac:dyDescent="0.25">
      <c r="A786" s="443"/>
      <c r="B786" s="440"/>
      <c r="C786" s="444"/>
      <c r="D786" s="286" t="s">
        <v>3064</v>
      </c>
      <c r="E786" s="444"/>
      <c r="F786" s="444"/>
      <c r="G786" s="444"/>
      <c r="H786" s="444"/>
      <c r="I786" s="444"/>
      <c r="J786" s="12">
        <v>1.6679999999999999</v>
      </c>
      <c r="K786" s="12">
        <v>108</v>
      </c>
      <c r="L786" s="12">
        <v>4</v>
      </c>
      <c r="M786" s="286" t="s">
        <v>268</v>
      </c>
      <c r="N786" s="12">
        <v>2</v>
      </c>
      <c r="O786" s="292" t="s">
        <v>1735</v>
      </c>
      <c r="P786" s="13" t="s">
        <v>1763</v>
      </c>
      <c r="Q786" s="13" t="s">
        <v>1744</v>
      </c>
      <c r="R786" s="292" t="s">
        <v>252</v>
      </c>
      <c r="S786" s="443"/>
      <c r="T786" s="443"/>
      <c r="U786" s="443"/>
      <c r="V786" s="440"/>
    </row>
    <row r="787" spans="1:22" x14ac:dyDescent="0.25">
      <c r="A787" s="443"/>
      <c r="B787" s="440"/>
      <c r="C787" s="444"/>
      <c r="D787" s="286" t="s">
        <v>3065</v>
      </c>
      <c r="E787" s="444"/>
      <c r="F787" s="444"/>
      <c r="G787" s="444"/>
      <c r="H787" s="444"/>
      <c r="I787" s="444"/>
      <c r="J787" s="12">
        <v>11.462999999999999</v>
      </c>
      <c r="K787" s="12">
        <v>108</v>
      </c>
      <c r="L787" s="12">
        <v>4</v>
      </c>
      <c r="M787" s="286" t="s">
        <v>268</v>
      </c>
      <c r="N787" s="12">
        <v>2</v>
      </c>
      <c r="O787" s="292" t="s">
        <v>1735</v>
      </c>
      <c r="P787" s="13" t="s">
        <v>1763</v>
      </c>
      <c r="Q787" s="13" t="s">
        <v>1744</v>
      </c>
      <c r="R787" s="292" t="s">
        <v>252</v>
      </c>
      <c r="S787" s="443"/>
      <c r="T787" s="443"/>
      <c r="U787" s="443"/>
      <c r="V787" s="440"/>
    </row>
    <row r="788" spans="1:22" x14ac:dyDescent="0.25">
      <c r="A788" s="443"/>
      <c r="B788" s="440"/>
      <c r="C788" s="444"/>
      <c r="D788" s="286" t="s">
        <v>3066</v>
      </c>
      <c r="E788" s="444"/>
      <c r="F788" s="444"/>
      <c r="G788" s="444"/>
      <c r="H788" s="444"/>
      <c r="I788" s="444"/>
      <c r="J788" s="12">
        <v>3.1829999999999998</v>
      </c>
      <c r="K788" s="12">
        <v>32</v>
      </c>
      <c r="L788" s="12">
        <v>2</v>
      </c>
      <c r="M788" s="286" t="s">
        <v>268</v>
      </c>
      <c r="N788" s="12">
        <v>1.5</v>
      </c>
      <c r="O788" s="292" t="s">
        <v>1735</v>
      </c>
      <c r="P788" s="13" t="s">
        <v>1763</v>
      </c>
      <c r="Q788" s="13" t="s">
        <v>1744</v>
      </c>
      <c r="R788" s="292" t="s">
        <v>252</v>
      </c>
      <c r="S788" s="443"/>
      <c r="T788" s="443"/>
      <c r="U788" s="443"/>
      <c r="V788" s="440"/>
    </row>
    <row r="789" spans="1:22" x14ac:dyDescent="0.25">
      <c r="A789" s="443"/>
      <c r="B789" s="440"/>
      <c r="C789" s="444"/>
      <c r="D789" s="286" t="s">
        <v>3067</v>
      </c>
      <c r="E789" s="444"/>
      <c r="F789" s="444"/>
      <c r="G789" s="444"/>
      <c r="H789" s="444"/>
      <c r="I789" s="444"/>
      <c r="J789" s="12">
        <v>10.185</v>
      </c>
      <c r="K789" s="12">
        <v>32</v>
      </c>
      <c r="L789" s="12">
        <v>2</v>
      </c>
      <c r="M789" s="286" t="s">
        <v>268</v>
      </c>
      <c r="N789" s="12">
        <v>1.5</v>
      </c>
      <c r="O789" s="292" t="s">
        <v>1735</v>
      </c>
      <c r="P789" s="13" t="s">
        <v>1763</v>
      </c>
      <c r="Q789" s="13" t="s">
        <v>1744</v>
      </c>
      <c r="R789" s="292" t="s">
        <v>252</v>
      </c>
      <c r="S789" s="443"/>
      <c r="T789" s="443"/>
      <c r="U789" s="443"/>
      <c r="V789" s="440"/>
    </row>
    <row r="790" spans="1:22" x14ac:dyDescent="0.25">
      <c r="A790" s="443"/>
      <c r="B790" s="440"/>
      <c r="C790" s="444"/>
      <c r="D790" s="286" t="s">
        <v>3068</v>
      </c>
      <c r="E790" s="444"/>
      <c r="F790" s="444"/>
      <c r="G790" s="444"/>
      <c r="H790" s="444"/>
      <c r="I790" s="444"/>
      <c r="J790" s="12">
        <v>3.835</v>
      </c>
      <c r="K790" s="12">
        <v>57</v>
      </c>
      <c r="L790" s="12">
        <v>3</v>
      </c>
      <c r="M790" s="286" t="s">
        <v>268</v>
      </c>
      <c r="N790" s="12">
        <v>1.5</v>
      </c>
      <c r="O790" s="292" t="s">
        <v>1735</v>
      </c>
      <c r="P790" s="13" t="s">
        <v>1763</v>
      </c>
      <c r="Q790" s="13" t="s">
        <v>1744</v>
      </c>
      <c r="R790" s="292" t="s">
        <v>252</v>
      </c>
      <c r="S790" s="443"/>
      <c r="T790" s="443"/>
      <c r="U790" s="443"/>
      <c r="V790" s="440"/>
    </row>
    <row r="791" spans="1:22" x14ac:dyDescent="0.25">
      <c r="A791" s="443"/>
      <c r="B791" s="440"/>
      <c r="C791" s="444"/>
      <c r="D791" s="286" t="s">
        <v>3069</v>
      </c>
      <c r="E791" s="444"/>
      <c r="F791" s="444"/>
      <c r="G791" s="444"/>
      <c r="H791" s="444"/>
      <c r="I791" s="444"/>
      <c r="J791" s="12">
        <v>1.9379999999999999</v>
      </c>
      <c r="K791" s="12">
        <v>57</v>
      </c>
      <c r="L791" s="12">
        <v>3</v>
      </c>
      <c r="M791" s="286" t="s">
        <v>268</v>
      </c>
      <c r="N791" s="12">
        <v>1.5</v>
      </c>
      <c r="O791" s="292" t="s">
        <v>1735</v>
      </c>
      <c r="P791" s="13" t="s">
        <v>1763</v>
      </c>
      <c r="Q791" s="13" t="s">
        <v>1744</v>
      </c>
      <c r="R791" s="292" t="s">
        <v>252</v>
      </c>
      <c r="S791" s="443"/>
      <c r="T791" s="443"/>
      <c r="U791" s="443"/>
      <c r="V791" s="440"/>
    </row>
    <row r="792" spans="1:22" x14ac:dyDescent="0.25">
      <c r="A792" s="443"/>
      <c r="B792" s="440"/>
      <c r="C792" s="444"/>
      <c r="D792" s="286" t="s">
        <v>3070</v>
      </c>
      <c r="E792" s="444"/>
      <c r="F792" s="444"/>
      <c r="G792" s="444"/>
      <c r="H792" s="444"/>
      <c r="I792" s="444"/>
      <c r="J792" s="12">
        <v>0.99</v>
      </c>
      <c r="K792" s="12">
        <v>89</v>
      </c>
      <c r="L792" s="12">
        <v>3.5</v>
      </c>
      <c r="M792" s="286" t="s">
        <v>268</v>
      </c>
      <c r="N792" s="12">
        <v>2</v>
      </c>
      <c r="O792" s="292" t="s">
        <v>1735</v>
      </c>
      <c r="P792" s="13" t="s">
        <v>1763</v>
      </c>
      <c r="Q792" s="13" t="s">
        <v>1744</v>
      </c>
      <c r="R792" s="292" t="s">
        <v>252</v>
      </c>
      <c r="S792" s="443"/>
      <c r="T792" s="443"/>
      <c r="U792" s="443"/>
      <c r="V792" s="440"/>
    </row>
    <row r="793" spans="1:22" x14ac:dyDescent="0.25">
      <c r="A793" s="443"/>
      <c r="B793" s="440"/>
      <c r="C793" s="444"/>
      <c r="D793" s="286" t="s">
        <v>3071</v>
      </c>
      <c r="E793" s="444"/>
      <c r="F793" s="444"/>
      <c r="G793" s="444"/>
      <c r="H793" s="444"/>
      <c r="I793" s="444"/>
      <c r="J793" s="12">
        <v>8.7149999999999999</v>
      </c>
      <c r="K793" s="12">
        <v>89</v>
      </c>
      <c r="L793" s="12">
        <v>3.5</v>
      </c>
      <c r="M793" s="286" t="s">
        <v>268</v>
      </c>
      <c r="N793" s="12">
        <v>2</v>
      </c>
      <c r="O793" s="292" t="s">
        <v>1735</v>
      </c>
      <c r="P793" s="13" t="s">
        <v>1763</v>
      </c>
      <c r="Q793" s="13" t="s">
        <v>1744</v>
      </c>
      <c r="R793" s="292" t="s">
        <v>252</v>
      </c>
      <c r="S793" s="443"/>
      <c r="T793" s="443"/>
      <c r="U793" s="443"/>
      <c r="V793" s="440"/>
    </row>
    <row r="794" spans="1:22" x14ac:dyDescent="0.25">
      <c r="A794" s="443"/>
      <c r="B794" s="440"/>
      <c r="C794" s="444"/>
      <c r="D794" s="286" t="s">
        <v>3072</v>
      </c>
      <c r="E794" s="444"/>
      <c r="F794" s="444"/>
      <c r="G794" s="444"/>
      <c r="H794" s="444"/>
      <c r="I794" s="444"/>
      <c r="J794" s="12">
        <v>3.81</v>
      </c>
      <c r="K794" s="12">
        <v>57</v>
      </c>
      <c r="L794" s="12">
        <v>3</v>
      </c>
      <c r="M794" s="286" t="s">
        <v>268</v>
      </c>
      <c r="N794" s="12">
        <v>1.5</v>
      </c>
      <c r="O794" s="292" t="s">
        <v>1735</v>
      </c>
      <c r="P794" s="13" t="s">
        <v>1763</v>
      </c>
      <c r="Q794" s="13" t="s">
        <v>1744</v>
      </c>
      <c r="R794" s="292" t="s">
        <v>252</v>
      </c>
      <c r="S794" s="443"/>
      <c r="T794" s="443"/>
      <c r="U794" s="443"/>
      <c r="V794" s="440"/>
    </row>
    <row r="795" spans="1:22" x14ac:dyDescent="0.25">
      <c r="A795" s="443"/>
      <c r="B795" s="440"/>
      <c r="C795" s="444"/>
      <c r="D795" s="286" t="s">
        <v>3073</v>
      </c>
      <c r="E795" s="444"/>
      <c r="F795" s="444"/>
      <c r="G795" s="444"/>
      <c r="H795" s="444"/>
      <c r="I795" s="444"/>
      <c r="J795" s="12">
        <v>9.08</v>
      </c>
      <c r="K795" s="12">
        <v>89</v>
      </c>
      <c r="L795" s="12">
        <v>3.5</v>
      </c>
      <c r="M795" s="286" t="s">
        <v>268</v>
      </c>
      <c r="N795" s="12">
        <v>2</v>
      </c>
      <c r="O795" s="292" t="s">
        <v>1735</v>
      </c>
      <c r="P795" s="13" t="s">
        <v>1763</v>
      </c>
      <c r="Q795" s="13" t="s">
        <v>1744</v>
      </c>
      <c r="R795" s="292" t="s">
        <v>252</v>
      </c>
      <c r="S795" s="443"/>
      <c r="T795" s="443"/>
      <c r="U795" s="443"/>
      <c r="V795" s="440"/>
    </row>
    <row r="796" spans="1:22" x14ac:dyDescent="0.25">
      <c r="A796" s="443"/>
      <c r="B796" s="440"/>
      <c r="C796" s="444"/>
      <c r="D796" s="286" t="s">
        <v>3074</v>
      </c>
      <c r="E796" s="444"/>
      <c r="F796" s="444"/>
      <c r="G796" s="444"/>
      <c r="H796" s="444"/>
      <c r="I796" s="444"/>
      <c r="J796" s="12">
        <v>0.92300000000000004</v>
      </c>
      <c r="K796" s="12">
        <v>89</v>
      </c>
      <c r="L796" s="12">
        <v>3.5</v>
      </c>
      <c r="M796" s="286" t="s">
        <v>268</v>
      </c>
      <c r="N796" s="12">
        <v>2</v>
      </c>
      <c r="O796" s="292" t="s">
        <v>1735</v>
      </c>
      <c r="P796" s="13" t="s">
        <v>1763</v>
      </c>
      <c r="Q796" s="13" t="s">
        <v>1744</v>
      </c>
      <c r="R796" s="292" t="s">
        <v>252</v>
      </c>
      <c r="S796" s="443"/>
      <c r="T796" s="443"/>
      <c r="U796" s="443"/>
      <c r="V796" s="440"/>
    </row>
    <row r="797" spans="1:22" x14ac:dyDescent="0.25">
      <c r="A797" s="443"/>
      <c r="B797" s="440"/>
      <c r="C797" s="444"/>
      <c r="D797" s="286" t="s">
        <v>3075</v>
      </c>
      <c r="E797" s="444"/>
      <c r="F797" s="444"/>
      <c r="G797" s="444"/>
      <c r="H797" s="444"/>
      <c r="I797" s="444"/>
      <c r="J797" s="12">
        <v>3.988</v>
      </c>
      <c r="K797" s="12">
        <v>57</v>
      </c>
      <c r="L797" s="12">
        <v>3</v>
      </c>
      <c r="M797" s="286" t="s">
        <v>268</v>
      </c>
      <c r="N797" s="12">
        <v>1.5</v>
      </c>
      <c r="O797" s="292" t="s">
        <v>1735</v>
      </c>
      <c r="P797" s="13" t="s">
        <v>1763</v>
      </c>
      <c r="Q797" s="13" t="s">
        <v>1744</v>
      </c>
      <c r="R797" s="292" t="s">
        <v>252</v>
      </c>
      <c r="S797" s="443"/>
      <c r="T797" s="443"/>
      <c r="U797" s="443"/>
      <c r="V797" s="440"/>
    </row>
    <row r="798" spans="1:22" x14ac:dyDescent="0.25">
      <c r="A798" s="443"/>
      <c r="B798" s="440"/>
      <c r="C798" s="444"/>
      <c r="D798" s="286" t="s">
        <v>3076</v>
      </c>
      <c r="E798" s="444"/>
      <c r="F798" s="444"/>
      <c r="G798" s="444"/>
      <c r="H798" s="444"/>
      <c r="I798" s="444"/>
      <c r="J798" s="12">
        <v>15.37</v>
      </c>
      <c r="K798" s="12">
        <v>108</v>
      </c>
      <c r="L798" s="12">
        <v>4</v>
      </c>
      <c r="M798" s="286" t="s">
        <v>268</v>
      </c>
      <c r="N798" s="12">
        <v>2</v>
      </c>
      <c r="O798" s="292" t="s">
        <v>1735</v>
      </c>
      <c r="P798" s="13" t="s">
        <v>1763</v>
      </c>
      <c r="Q798" s="13" t="s">
        <v>1744</v>
      </c>
      <c r="R798" s="292" t="s">
        <v>252</v>
      </c>
      <c r="S798" s="443"/>
      <c r="T798" s="443"/>
      <c r="U798" s="443"/>
      <c r="V798" s="440"/>
    </row>
    <row r="799" spans="1:22" x14ac:dyDescent="0.25">
      <c r="A799" s="443"/>
      <c r="B799" s="440"/>
      <c r="C799" s="444"/>
      <c r="D799" s="286" t="s">
        <v>3077</v>
      </c>
      <c r="E799" s="444"/>
      <c r="F799" s="444"/>
      <c r="G799" s="444"/>
      <c r="H799" s="444"/>
      <c r="I799" s="444"/>
      <c r="J799" s="12">
        <v>4.6050000000000004</v>
      </c>
      <c r="K799" s="12">
        <v>108</v>
      </c>
      <c r="L799" s="12">
        <v>4</v>
      </c>
      <c r="M799" s="286" t="s">
        <v>268</v>
      </c>
      <c r="N799" s="12">
        <v>2</v>
      </c>
      <c r="O799" s="292" t="s">
        <v>1735</v>
      </c>
      <c r="P799" s="13" t="s">
        <v>1763</v>
      </c>
      <c r="Q799" s="13" t="s">
        <v>1744</v>
      </c>
      <c r="R799" s="292" t="s">
        <v>252</v>
      </c>
      <c r="S799" s="443"/>
      <c r="T799" s="443"/>
      <c r="U799" s="443"/>
      <c r="V799" s="440"/>
    </row>
    <row r="800" spans="1:22" x14ac:dyDescent="0.25">
      <c r="A800" s="443"/>
      <c r="B800" s="440"/>
      <c r="C800" s="444"/>
      <c r="D800" s="286" t="s">
        <v>3078</v>
      </c>
      <c r="E800" s="444"/>
      <c r="F800" s="444"/>
      <c r="G800" s="444"/>
      <c r="H800" s="444"/>
      <c r="I800" s="444"/>
      <c r="J800" s="12">
        <v>34.104999999999997</v>
      </c>
      <c r="K800" s="12">
        <v>89</v>
      </c>
      <c r="L800" s="12">
        <v>3.5</v>
      </c>
      <c r="M800" s="286" t="s">
        <v>268</v>
      </c>
      <c r="N800" s="12">
        <v>2</v>
      </c>
      <c r="O800" s="292" t="s">
        <v>1735</v>
      </c>
      <c r="P800" s="13" t="s">
        <v>1763</v>
      </c>
      <c r="Q800" s="13" t="s">
        <v>1744</v>
      </c>
      <c r="R800" s="292" t="s">
        <v>252</v>
      </c>
      <c r="S800" s="443"/>
      <c r="T800" s="443"/>
      <c r="U800" s="443"/>
      <c r="V800" s="440"/>
    </row>
    <row r="801" spans="1:22" x14ac:dyDescent="0.25">
      <c r="A801" s="443"/>
      <c r="B801" s="440"/>
      <c r="C801" s="444"/>
      <c r="D801" s="286" t="s">
        <v>3079</v>
      </c>
      <c r="E801" s="444"/>
      <c r="F801" s="444"/>
      <c r="G801" s="444"/>
      <c r="H801" s="444"/>
      <c r="I801" s="444"/>
      <c r="J801" s="12">
        <v>7.8929999999999998</v>
      </c>
      <c r="K801" s="12">
        <v>89</v>
      </c>
      <c r="L801" s="12">
        <v>3.5</v>
      </c>
      <c r="M801" s="286" t="s">
        <v>268</v>
      </c>
      <c r="N801" s="12">
        <v>2</v>
      </c>
      <c r="O801" s="292" t="s">
        <v>1735</v>
      </c>
      <c r="P801" s="13" t="s">
        <v>1763</v>
      </c>
      <c r="Q801" s="13" t="s">
        <v>1744</v>
      </c>
      <c r="R801" s="292" t="s">
        <v>252</v>
      </c>
      <c r="S801" s="443"/>
      <c r="T801" s="443"/>
      <c r="U801" s="443"/>
      <c r="V801" s="440"/>
    </row>
    <row r="802" spans="1:22" x14ac:dyDescent="0.25">
      <c r="A802" s="443"/>
      <c r="B802" s="440"/>
      <c r="C802" s="444"/>
      <c r="D802" s="286" t="s">
        <v>3080</v>
      </c>
      <c r="E802" s="444"/>
      <c r="F802" s="444"/>
      <c r="G802" s="444"/>
      <c r="H802" s="444"/>
      <c r="I802" s="444"/>
      <c r="J802" s="12">
        <v>11.582000000000001</v>
      </c>
      <c r="K802" s="12">
        <v>89</v>
      </c>
      <c r="L802" s="12">
        <v>3.5</v>
      </c>
      <c r="M802" s="286" t="s">
        <v>268</v>
      </c>
      <c r="N802" s="12">
        <v>2</v>
      </c>
      <c r="O802" s="292" t="s">
        <v>1735</v>
      </c>
      <c r="P802" s="13" t="s">
        <v>1763</v>
      </c>
      <c r="Q802" s="13" t="s">
        <v>1744</v>
      </c>
      <c r="R802" s="292" t="s">
        <v>252</v>
      </c>
      <c r="S802" s="443"/>
      <c r="T802" s="443"/>
      <c r="U802" s="443"/>
      <c r="V802" s="440"/>
    </row>
    <row r="803" spans="1:22" x14ac:dyDescent="0.25">
      <c r="A803" s="443"/>
      <c r="B803" s="440"/>
      <c r="C803" s="444"/>
      <c r="D803" s="286" t="s">
        <v>3081</v>
      </c>
      <c r="E803" s="444"/>
      <c r="F803" s="444"/>
      <c r="G803" s="444"/>
      <c r="H803" s="444"/>
      <c r="I803" s="444"/>
      <c r="J803" s="12">
        <v>34.854999999999997</v>
      </c>
      <c r="K803" s="12">
        <v>108</v>
      </c>
      <c r="L803" s="12">
        <v>4</v>
      </c>
      <c r="M803" s="286" t="s">
        <v>268</v>
      </c>
      <c r="N803" s="12">
        <v>2</v>
      </c>
      <c r="O803" s="292" t="s">
        <v>1735</v>
      </c>
      <c r="P803" s="13" t="s">
        <v>1763</v>
      </c>
      <c r="Q803" s="13" t="s">
        <v>1744</v>
      </c>
      <c r="R803" s="292" t="s">
        <v>252</v>
      </c>
      <c r="S803" s="443"/>
      <c r="T803" s="443"/>
      <c r="U803" s="443"/>
      <c r="V803" s="440"/>
    </row>
    <row r="804" spans="1:22" ht="33.75" x14ac:dyDescent="0.25">
      <c r="A804" s="302" t="s">
        <v>6387</v>
      </c>
      <c r="B804" s="283" t="s">
        <v>3082</v>
      </c>
      <c r="C804" s="286" t="s">
        <v>3083</v>
      </c>
      <c r="D804" s="286" t="s">
        <v>3084</v>
      </c>
      <c r="E804" s="286" t="s">
        <v>3046</v>
      </c>
      <c r="F804" s="286" t="s">
        <v>3011</v>
      </c>
      <c r="G804" s="286" t="s">
        <v>3085</v>
      </c>
      <c r="H804" s="286" t="s">
        <v>211</v>
      </c>
      <c r="I804" s="286" t="s">
        <v>3012</v>
      </c>
      <c r="J804" s="12">
        <v>3.02</v>
      </c>
      <c r="K804" s="12">
        <v>57</v>
      </c>
      <c r="L804" s="12">
        <v>3</v>
      </c>
      <c r="M804" s="286" t="s">
        <v>268</v>
      </c>
      <c r="N804" s="12">
        <v>1.5</v>
      </c>
      <c r="O804" s="292" t="s">
        <v>1735</v>
      </c>
      <c r="P804" s="13" t="s">
        <v>1758</v>
      </c>
      <c r="Q804" s="13" t="s">
        <v>2094</v>
      </c>
      <c r="R804" s="292" t="s">
        <v>252</v>
      </c>
      <c r="S804" s="302">
        <f>4+5+1</f>
        <v>10</v>
      </c>
      <c r="T804" s="302">
        <f>4+7+2</f>
        <v>13</v>
      </c>
      <c r="U804" s="302">
        <f>S804+T804</f>
        <v>23</v>
      </c>
      <c r="V804" s="283" t="s">
        <v>7003</v>
      </c>
    </row>
    <row r="805" spans="1:22" ht="22.5" x14ac:dyDescent="0.25">
      <c r="A805" s="302" t="s">
        <v>6988</v>
      </c>
      <c r="B805" s="283" t="s">
        <v>3087</v>
      </c>
      <c r="C805" s="286" t="s">
        <v>3086</v>
      </c>
      <c r="D805" s="286" t="s">
        <v>3088</v>
      </c>
      <c r="E805" s="286" t="s">
        <v>3046</v>
      </c>
      <c r="F805" s="286" t="s">
        <v>3041</v>
      </c>
      <c r="G805" s="286" t="s">
        <v>1961</v>
      </c>
      <c r="H805" s="286" t="s">
        <v>211</v>
      </c>
      <c r="I805" s="286" t="s">
        <v>3012</v>
      </c>
      <c r="J805" s="12">
        <v>0.9</v>
      </c>
      <c r="K805" s="12">
        <v>159</v>
      </c>
      <c r="L805" s="12">
        <v>5</v>
      </c>
      <c r="M805" s="286" t="s">
        <v>268</v>
      </c>
      <c r="N805" s="12">
        <v>2.5</v>
      </c>
      <c r="O805" s="292" t="s">
        <v>1735</v>
      </c>
      <c r="P805" s="13" t="s">
        <v>1758</v>
      </c>
      <c r="Q805" s="13" t="s">
        <v>2094</v>
      </c>
      <c r="R805" s="292" t="s">
        <v>252</v>
      </c>
      <c r="S805" s="302">
        <v>2</v>
      </c>
      <c r="T805" s="302">
        <v>3</v>
      </c>
      <c r="U805" s="302">
        <f>S805+T805</f>
        <v>5</v>
      </c>
      <c r="V805" s="283" t="s">
        <v>7003</v>
      </c>
    </row>
    <row r="806" spans="1:22" ht="22.5" x14ac:dyDescent="0.25">
      <c r="A806" s="302" t="s">
        <v>6989</v>
      </c>
      <c r="B806" s="283" t="s">
        <v>3089</v>
      </c>
      <c r="C806" s="286" t="s">
        <v>3090</v>
      </c>
      <c r="D806" s="286" t="s">
        <v>3091</v>
      </c>
      <c r="E806" s="286" t="s">
        <v>3046</v>
      </c>
      <c r="F806" s="286" t="s">
        <v>3011</v>
      </c>
      <c r="G806" s="286" t="s">
        <v>1721</v>
      </c>
      <c r="H806" s="286" t="s">
        <v>2960</v>
      </c>
      <c r="I806" s="286" t="s">
        <v>3012</v>
      </c>
      <c r="J806" s="12">
        <v>0.4</v>
      </c>
      <c r="K806" s="12">
        <v>159</v>
      </c>
      <c r="L806" s="12">
        <v>5</v>
      </c>
      <c r="M806" s="286" t="s">
        <v>268</v>
      </c>
      <c r="N806" s="12">
        <v>2.5</v>
      </c>
      <c r="O806" s="292" t="s">
        <v>1735</v>
      </c>
      <c r="P806" s="13" t="s">
        <v>1758</v>
      </c>
      <c r="Q806" s="13" t="s">
        <v>2094</v>
      </c>
      <c r="R806" s="292" t="s">
        <v>252</v>
      </c>
      <c r="S806" s="302">
        <v>4</v>
      </c>
      <c r="T806" s="302">
        <v>3</v>
      </c>
      <c r="U806" s="302">
        <f>S806+T806</f>
        <v>7</v>
      </c>
      <c r="V806" s="283" t="s">
        <v>7003</v>
      </c>
    </row>
    <row r="807" spans="1:22" ht="22.5" x14ac:dyDescent="0.25">
      <c r="A807" s="302" t="s">
        <v>2187</v>
      </c>
      <c r="B807" s="283" t="s">
        <v>3092</v>
      </c>
      <c r="C807" s="286" t="s">
        <v>3093</v>
      </c>
      <c r="D807" s="286" t="s">
        <v>3094</v>
      </c>
      <c r="E807" s="286" t="s">
        <v>3046</v>
      </c>
      <c r="F807" s="286" t="s">
        <v>3011</v>
      </c>
      <c r="G807" s="286" t="s">
        <v>1721</v>
      </c>
      <c r="H807" s="286" t="s">
        <v>2960</v>
      </c>
      <c r="I807" s="286" t="s">
        <v>564</v>
      </c>
      <c r="J807" s="12">
        <v>1.94</v>
      </c>
      <c r="K807" s="12">
        <v>57</v>
      </c>
      <c r="L807" s="12">
        <v>3</v>
      </c>
      <c r="M807" s="286" t="s">
        <v>268</v>
      </c>
      <c r="N807" s="12">
        <v>1.5</v>
      </c>
      <c r="O807" s="292" t="s">
        <v>1735</v>
      </c>
      <c r="P807" s="13" t="s">
        <v>1758</v>
      </c>
      <c r="Q807" s="13" t="s">
        <v>2094</v>
      </c>
      <c r="R807" s="292" t="s">
        <v>252</v>
      </c>
      <c r="S807" s="302">
        <v>3</v>
      </c>
      <c r="T807" s="302">
        <v>5</v>
      </c>
      <c r="U807" s="302">
        <f>S807+T807</f>
        <v>8</v>
      </c>
      <c r="V807" s="283" t="s">
        <v>7003</v>
      </c>
    </row>
    <row r="808" spans="1:22" x14ac:dyDescent="0.25">
      <c r="A808" s="443" t="s">
        <v>6990</v>
      </c>
      <c r="B808" s="440" t="s">
        <v>3095</v>
      </c>
      <c r="C808" s="444" t="s">
        <v>3096</v>
      </c>
      <c r="D808" s="286" t="s">
        <v>3097</v>
      </c>
      <c r="E808" s="444" t="s">
        <v>3046</v>
      </c>
      <c r="F808" s="444" t="s">
        <v>3011</v>
      </c>
      <c r="G808" s="444" t="s">
        <v>267</v>
      </c>
      <c r="H808" s="444" t="s">
        <v>2960</v>
      </c>
      <c r="I808" s="444" t="s">
        <v>3042</v>
      </c>
      <c r="J808" s="12">
        <v>1.5349999999999999</v>
      </c>
      <c r="K808" s="12">
        <v>108</v>
      </c>
      <c r="L808" s="12">
        <v>4</v>
      </c>
      <c r="M808" s="286" t="s">
        <v>268</v>
      </c>
      <c r="N808" s="12">
        <v>2</v>
      </c>
      <c r="O808" s="292" t="s">
        <v>1735</v>
      </c>
      <c r="P808" s="13" t="s">
        <v>1763</v>
      </c>
      <c r="Q808" s="13" t="s">
        <v>1744</v>
      </c>
      <c r="R808" s="292" t="s">
        <v>252</v>
      </c>
      <c r="S808" s="443">
        <v>11</v>
      </c>
      <c r="T808" s="443"/>
      <c r="U808" s="443">
        <f>SUM(S808:T842)</f>
        <v>11</v>
      </c>
      <c r="V808" s="440" t="s">
        <v>7003</v>
      </c>
    </row>
    <row r="809" spans="1:22" x14ac:dyDescent="0.25">
      <c r="A809" s="443"/>
      <c r="B809" s="440"/>
      <c r="C809" s="444"/>
      <c r="D809" s="286" t="s">
        <v>3098</v>
      </c>
      <c r="E809" s="444"/>
      <c r="F809" s="444"/>
      <c r="G809" s="444"/>
      <c r="H809" s="444"/>
      <c r="I809" s="444"/>
      <c r="J809" s="12">
        <v>69.2</v>
      </c>
      <c r="K809" s="12">
        <v>159</v>
      </c>
      <c r="L809" s="12">
        <v>4.5</v>
      </c>
      <c r="M809" s="286" t="s">
        <v>268</v>
      </c>
      <c r="N809" s="12">
        <v>2.5</v>
      </c>
      <c r="O809" s="292" t="s">
        <v>1735</v>
      </c>
      <c r="P809" s="13" t="s">
        <v>1763</v>
      </c>
      <c r="Q809" s="13" t="s">
        <v>1744</v>
      </c>
      <c r="R809" s="292" t="s">
        <v>252</v>
      </c>
      <c r="S809" s="443"/>
      <c r="T809" s="443"/>
      <c r="U809" s="443"/>
      <c r="V809" s="440"/>
    </row>
    <row r="810" spans="1:22" x14ac:dyDescent="0.25">
      <c r="A810" s="443"/>
      <c r="B810" s="440"/>
      <c r="C810" s="444"/>
      <c r="D810" s="286" t="s">
        <v>3099</v>
      </c>
      <c r="E810" s="444"/>
      <c r="F810" s="444"/>
      <c r="G810" s="444"/>
      <c r="H810" s="444"/>
      <c r="I810" s="444"/>
      <c r="J810" s="12">
        <v>11.8</v>
      </c>
      <c r="K810" s="12">
        <v>159</v>
      </c>
      <c r="L810" s="12">
        <v>4.5</v>
      </c>
      <c r="M810" s="286" t="s">
        <v>268</v>
      </c>
      <c r="N810" s="12">
        <v>2.5</v>
      </c>
      <c r="O810" s="292" t="s">
        <v>1735</v>
      </c>
      <c r="P810" s="13" t="s">
        <v>1763</v>
      </c>
      <c r="Q810" s="13" t="s">
        <v>1744</v>
      </c>
      <c r="R810" s="292" t="s">
        <v>252</v>
      </c>
      <c r="S810" s="443"/>
      <c r="T810" s="443"/>
      <c r="U810" s="443"/>
      <c r="V810" s="440"/>
    </row>
    <row r="811" spans="1:22" x14ac:dyDescent="0.25">
      <c r="A811" s="443"/>
      <c r="B811" s="440"/>
      <c r="C811" s="444"/>
      <c r="D811" s="286" t="s">
        <v>3100</v>
      </c>
      <c r="E811" s="444"/>
      <c r="F811" s="444"/>
      <c r="G811" s="444"/>
      <c r="H811" s="444"/>
      <c r="I811" s="444"/>
      <c r="J811" s="12">
        <v>1.7909999999999999</v>
      </c>
      <c r="K811" s="12">
        <v>377</v>
      </c>
      <c r="L811" s="12">
        <v>9</v>
      </c>
      <c r="M811" s="286" t="s">
        <v>268</v>
      </c>
      <c r="N811" s="12">
        <v>3.5</v>
      </c>
      <c r="O811" s="292" t="s">
        <v>1735</v>
      </c>
      <c r="P811" s="13" t="s">
        <v>1763</v>
      </c>
      <c r="Q811" s="13" t="s">
        <v>1744</v>
      </c>
      <c r="R811" s="292" t="s">
        <v>252</v>
      </c>
      <c r="S811" s="443"/>
      <c r="T811" s="443"/>
      <c r="U811" s="443"/>
      <c r="V811" s="440"/>
    </row>
    <row r="812" spans="1:22" x14ac:dyDescent="0.25">
      <c r="A812" s="443"/>
      <c r="B812" s="440"/>
      <c r="C812" s="444"/>
      <c r="D812" s="286" t="s">
        <v>3101</v>
      </c>
      <c r="E812" s="444"/>
      <c r="F812" s="444"/>
      <c r="G812" s="444"/>
      <c r="H812" s="444"/>
      <c r="I812" s="444"/>
      <c r="J812" s="12">
        <v>17.209</v>
      </c>
      <c r="K812" s="12">
        <v>159</v>
      </c>
      <c r="L812" s="12">
        <v>4.5</v>
      </c>
      <c r="M812" s="286" t="s">
        <v>268</v>
      </c>
      <c r="N812" s="12">
        <v>2.5</v>
      </c>
      <c r="O812" s="292" t="s">
        <v>1735</v>
      </c>
      <c r="P812" s="13" t="s">
        <v>1763</v>
      </c>
      <c r="Q812" s="13" t="s">
        <v>1744</v>
      </c>
      <c r="R812" s="292" t="s">
        <v>252</v>
      </c>
      <c r="S812" s="443"/>
      <c r="T812" s="443"/>
      <c r="U812" s="443"/>
      <c r="V812" s="440"/>
    </row>
    <row r="813" spans="1:22" x14ac:dyDescent="0.25">
      <c r="A813" s="443"/>
      <c r="B813" s="440"/>
      <c r="C813" s="444"/>
      <c r="D813" s="286" t="s">
        <v>3102</v>
      </c>
      <c r="E813" s="444"/>
      <c r="F813" s="444"/>
      <c r="G813" s="444"/>
      <c r="H813" s="444"/>
      <c r="I813" s="444"/>
      <c r="J813" s="12">
        <v>36.630000000000003</v>
      </c>
      <c r="K813" s="12">
        <v>273</v>
      </c>
      <c r="L813" s="12">
        <v>7</v>
      </c>
      <c r="M813" s="286" t="s">
        <v>268</v>
      </c>
      <c r="N813" s="12">
        <v>3</v>
      </c>
      <c r="O813" s="292" t="s">
        <v>1735</v>
      </c>
      <c r="P813" s="13" t="s">
        <v>1763</v>
      </c>
      <c r="Q813" s="13" t="s">
        <v>1744</v>
      </c>
      <c r="R813" s="292" t="s">
        <v>252</v>
      </c>
      <c r="S813" s="443"/>
      <c r="T813" s="443"/>
      <c r="U813" s="443"/>
      <c r="V813" s="440"/>
    </row>
    <row r="814" spans="1:22" x14ac:dyDescent="0.25">
      <c r="A814" s="443"/>
      <c r="B814" s="440"/>
      <c r="C814" s="444"/>
      <c r="D814" s="286" t="s">
        <v>3103</v>
      </c>
      <c r="E814" s="444"/>
      <c r="F814" s="444"/>
      <c r="G814" s="444"/>
      <c r="H814" s="444"/>
      <c r="I814" s="444"/>
      <c r="J814" s="12">
        <v>22.986999999999998</v>
      </c>
      <c r="K814" s="12">
        <v>377</v>
      </c>
      <c r="L814" s="12">
        <v>9</v>
      </c>
      <c r="M814" s="286" t="s">
        <v>268</v>
      </c>
      <c r="N814" s="12">
        <v>3.5</v>
      </c>
      <c r="O814" s="292" t="s">
        <v>1735</v>
      </c>
      <c r="P814" s="13" t="s">
        <v>1763</v>
      </c>
      <c r="Q814" s="13" t="s">
        <v>1744</v>
      </c>
      <c r="R814" s="292" t="s">
        <v>252</v>
      </c>
      <c r="S814" s="443"/>
      <c r="T814" s="443"/>
      <c r="U814" s="443"/>
      <c r="V814" s="440"/>
    </row>
    <row r="815" spans="1:22" x14ac:dyDescent="0.25">
      <c r="A815" s="443"/>
      <c r="B815" s="440"/>
      <c r="C815" s="444"/>
      <c r="D815" s="286" t="s">
        <v>3104</v>
      </c>
      <c r="E815" s="444"/>
      <c r="F815" s="444"/>
      <c r="G815" s="444"/>
      <c r="H815" s="444"/>
      <c r="I815" s="444"/>
      <c r="J815" s="12">
        <v>1.51</v>
      </c>
      <c r="K815" s="12">
        <v>57</v>
      </c>
      <c r="L815" s="12">
        <v>3</v>
      </c>
      <c r="M815" s="286" t="s">
        <v>268</v>
      </c>
      <c r="N815" s="12">
        <v>1.5</v>
      </c>
      <c r="O815" s="292" t="s">
        <v>1735</v>
      </c>
      <c r="P815" s="13" t="s">
        <v>1763</v>
      </c>
      <c r="Q815" s="13" t="s">
        <v>1744</v>
      </c>
      <c r="R815" s="292" t="s">
        <v>252</v>
      </c>
      <c r="S815" s="443"/>
      <c r="T815" s="443"/>
      <c r="U815" s="443"/>
      <c r="V815" s="440"/>
    </row>
    <row r="816" spans="1:22" x14ac:dyDescent="0.25">
      <c r="A816" s="443"/>
      <c r="B816" s="440"/>
      <c r="C816" s="444"/>
      <c r="D816" s="286" t="s">
        <v>3105</v>
      </c>
      <c r="E816" s="444"/>
      <c r="F816" s="444"/>
      <c r="G816" s="444"/>
      <c r="H816" s="444"/>
      <c r="I816" s="444"/>
      <c r="J816" s="12">
        <v>35</v>
      </c>
      <c r="K816" s="12">
        <v>89</v>
      </c>
      <c r="L816" s="12">
        <v>3.5</v>
      </c>
      <c r="M816" s="286" t="s">
        <v>268</v>
      </c>
      <c r="N816" s="12">
        <v>2</v>
      </c>
      <c r="O816" s="292" t="s">
        <v>1735</v>
      </c>
      <c r="P816" s="13" t="s">
        <v>1763</v>
      </c>
      <c r="Q816" s="13" t="s">
        <v>1744</v>
      </c>
      <c r="R816" s="292" t="s">
        <v>252</v>
      </c>
      <c r="S816" s="443"/>
      <c r="T816" s="443"/>
      <c r="U816" s="443"/>
      <c r="V816" s="440"/>
    </row>
    <row r="817" spans="1:22" x14ac:dyDescent="0.25">
      <c r="A817" s="443"/>
      <c r="B817" s="440"/>
      <c r="C817" s="444"/>
      <c r="D817" s="286" t="s">
        <v>3106</v>
      </c>
      <c r="E817" s="444"/>
      <c r="F817" s="444"/>
      <c r="G817" s="444"/>
      <c r="H817" s="444"/>
      <c r="I817" s="444"/>
      <c r="J817" s="12">
        <v>5.3879999999999999</v>
      </c>
      <c r="K817" s="12">
        <v>108</v>
      </c>
      <c r="L817" s="12">
        <v>4</v>
      </c>
      <c r="M817" s="286" t="s">
        <v>268</v>
      </c>
      <c r="N817" s="12">
        <v>2</v>
      </c>
      <c r="O817" s="292" t="s">
        <v>1735</v>
      </c>
      <c r="P817" s="13" t="s">
        <v>1763</v>
      </c>
      <c r="Q817" s="13" t="s">
        <v>1744</v>
      </c>
      <c r="R817" s="292" t="s">
        <v>252</v>
      </c>
      <c r="S817" s="443"/>
      <c r="T817" s="443"/>
      <c r="U817" s="443"/>
      <c r="V817" s="440"/>
    </row>
    <row r="818" spans="1:22" x14ac:dyDescent="0.25">
      <c r="A818" s="443"/>
      <c r="B818" s="440"/>
      <c r="C818" s="444"/>
      <c r="D818" s="286" t="s">
        <v>3107</v>
      </c>
      <c r="E818" s="444"/>
      <c r="F818" s="444"/>
      <c r="G818" s="444"/>
      <c r="H818" s="444"/>
      <c r="I818" s="444"/>
      <c r="J818" s="12">
        <v>14.08</v>
      </c>
      <c r="K818" s="12">
        <v>108</v>
      </c>
      <c r="L818" s="12">
        <v>4</v>
      </c>
      <c r="M818" s="286" t="s">
        <v>268</v>
      </c>
      <c r="N818" s="12">
        <v>2</v>
      </c>
      <c r="O818" s="292" t="s">
        <v>1735</v>
      </c>
      <c r="P818" s="13" t="s">
        <v>1763</v>
      </c>
      <c r="Q818" s="13" t="s">
        <v>1744</v>
      </c>
      <c r="R818" s="292" t="s">
        <v>252</v>
      </c>
      <c r="S818" s="443"/>
      <c r="T818" s="443"/>
      <c r="U818" s="443"/>
      <c r="V818" s="440"/>
    </row>
    <row r="819" spans="1:22" x14ac:dyDescent="0.25">
      <c r="A819" s="443"/>
      <c r="B819" s="440"/>
      <c r="C819" s="444"/>
      <c r="D819" s="286" t="s">
        <v>3108</v>
      </c>
      <c r="E819" s="444"/>
      <c r="F819" s="444"/>
      <c r="G819" s="444"/>
      <c r="H819" s="444"/>
      <c r="I819" s="444"/>
      <c r="J819" s="12">
        <v>35.542000000000002</v>
      </c>
      <c r="K819" s="12">
        <v>108</v>
      </c>
      <c r="L819" s="12">
        <v>4</v>
      </c>
      <c r="M819" s="286" t="s">
        <v>268</v>
      </c>
      <c r="N819" s="12">
        <v>2</v>
      </c>
      <c r="O819" s="292" t="s">
        <v>1735</v>
      </c>
      <c r="P819" s="13" t="s">
        <v>1763</v>
      </c>
      <c r="Q819" s="13" t="s">
        <v>1744</v>
      </c>
      <c r="R819" s="292" t="s">
        <v>252</v>
      </c>
      <c r="S819" s="443"/>
      <c r="T819" s="443"/>
      <c r="U819" s="443"/>
      <c r="V819" s="440"/>
    </row>
    <row r="820" spans="1:22" x14ac:dyDescent="0.25">
      <c r="A820" s="443"/>
      <c r="B820" s="440"/>
      <c r="C820" s="444"/>
      <c r="D820" s="286" t="s">
        <v>3109</v>
      </c>
      <c r="E820" s="444"/>
      <c r="F820" s="444"/>
      <c r="G820" s="444"/>
      <c r="H820" s="444"/>
      <c r="I820" s="444"/>
      <c r="J820" s="12">
        <v>11.08</v>
      </c>
      <c r="K820" s="12">
        <v>89</v>
      </c>
      <c r="L820" s="12">
        <v>3.5</v>
      </c>
      <c r="M820" s="286" t="s">
        <v>268</v>
      </c>
      <c r="N820" s="12">
        <v>2</v>
      </c>
      <c r="O820" s="292" t="s">
        <v>1735</v>
      </c>
      <c r="P820" s="13" t="s">
        <v>1763</v>
      </c>
      <c r="Q820" s="13" t="s">
        <v>1744</v>
      </c>
      <c r="R820" s="292" t="s">
        <v>252</v>
      </c>
      <c r="S820" s="443"/>
      <c r="T820" s="443"/>
      <c r="U820" s="443"/>
      <c r="V820" s="440"/>
    </row>
    <row r="821" spans="1:22" x14ac:dyDescent="0.25">
      <c r="A821" s="443"/>
      <c r="B821" s="440"/>
      <c r="C821" s="444"/>
      <c r="D821" s="286" t="s">
        <v>3110</v>
      </c>
      <c r="E821" s="444"/>
      <c r="F821" s="444"/>
      <c r="G821" s="444"/>
      <c r="H821" s="444"/>
      <c r="I821" s="444"/>
      <c r="J821" s="12">
        <v>2.9729999999999999</v>
      </c>
      <c r="K821" s="12">
        <v>57</v>
      </c>
      <c r="L821" s="12">
        <v>3</v>
      </c>
      <c r="M821" s="286" t="s">
        <v>268</v>
      </c>
      <c r="N821" s="12">
        <v>1.5</v>
      </c>
      <c r="O821" s="292" t="s">
        <v>1735</v>
      </c>
      <c r="P821" s="13" t="s">
        <v>1763</v>
      </c>
      <c r="Q821" s="13" t="s">
        <v>1744</v>
      </c>
      <c r="R821" s="292" t="s">
        <v>252</v>
      </c>
      <c r="S821" s="443"/>
      <c r="T821" s="443"/>
      <c r="U821" s="443"/>
      <c r="V821" s="440"/>
    </row>
    <row r="822" spans="1:22" x14ac:dyDescent="0.25">
      <c r="A822" s="443"/>
      <c r="B822" s="440"/>
      <c r="C822" s="444"/>
      <c r="D822" s="286" t="s">
        <v>3111</v>
      </c>
      <c r="E822" s="444"/>
      <c r="F822" s="444"/>
      <c r="G822" s="444"/>
      <c r="H822" s="444"/>
      <c r="I822" s="444"/>
      <c r="J822" s="12">
        <v>7.625</v>
      </c>
      <c r="K822" s="12">
        <v>89</v>
      </c>
      <c r="L822" s="12">
        <v>3.5</v>
      </c>
      <c r="M822" s="286" t="s">
        <v>268</v>
      </c>
      <c r="N822" s="12">
        <v>2</v>
      </c>
      <c r="O822" s="292" t="s">
        <v>1735</v>
      </c>
      <c r="P822" s="13" t="s">
        <v>1763</v>
      </c>
      <c r="Q822" s="13" t="s">
        <v>1744</v>
      </c>
      <c r="R822" s="292" t="s">
        <v>252</v>
      </c>
      <c r="S822" s="443"/>
      <c r="T822" s="443"/>
      <c r="U822" s="443"/>
      <c r="V822" s="440"/>
    </row>
    <row r="823" spans="1:22" x14ac:dyDescent="0.25">
      <c r="A823" s="443"/>
      <c r="B823" s="440"/>
      <c r="C823" s="444"/>
      <c r="D823" s="286" t="s">
        <v>3112</v>
      </c>
      <c r="E823" s="444"/>
      <c r="F823" s="444"/>
      <c r="G823" s="444"/>
      <c r="H823" s="444"/>
      <c r="I823" s="444"/>
      <c r="J823" s="12">
        <v>1.18</v>
      </c>
      <c r="K823" s="12">
        <v>89</v>
      </c>
      <c r="L823" s="12">
        <v>3.5</v>
      </c>
      <c r="M823" s="286" t="s">
        <v>268</v>
      </c>
      <c r="N823" s="12">
        <v>2</v>
      </c>
      <c r="O823" s="292" t="s">
        <v>1735</v>
      </c>
      <c r="P823" s="13" t="s">
        <v>1763</v>
      </c>
      <c r="Q823" s="13" t="s">
        <v>1744</v>
      </c>
      <c r="R823" s="292" t="s">
        <v>252</v>
      </c>
      <c r="S823" s="443"/>
      <c r="T823" s="443"/>
      <c r="U823" s="443"/>
      <c r="V823" s="440"/>
    </row>
    <row r="824" spans="1:22" x14ac:dyDescent="0.25">
      <c r="A824" s="443"/>
      <c r="B824" s="440"/>
      <c r="C824" s="444"/>
      <c r="D824" s="286" t="s">
        <v>3113</v>
      </c>
      <c r="E824" s="444"/>
      <c r="F824" s="444"/>
      <c r="G824" s="444"/>
      <c r="H824" s="444"/>
      <c r="I824" s="444"/>
      <c r="J824" s="12">
        <v>2.67</v>
      </c>
      <c r="K824" s="12">
        <v>57</v>
      </c>
      <c r="L824" s="12">
        <v>3</v>
      </c>
      <c r="M824" s="286" t="s">
        <v>268</v>
      </c>
      <c r="N824" s="12">
        <v>1.5</v>
      </c>
      <c r="O824" s="292" t="s">
        <v>1735</v>
      </c>
      <c r="P824" s="13" t="s">
        <v>1763</v>
      </c>
      <c r="Q824" s="13" t="s">
        <v>1744</v>
      </c>
      <c r="R824" s="292" t="s">
        <v>252</v>
      </c>
      <c r="S824" s="443"/>
      <c r="T824" s="443"/>
      <c r="U824" s="443"/>
      <c r="V824" s="440"/>
    </row>
    <row r="825" spans="1:22" x14ac:dyDescent="0.25">
      <c r="A825" s="443"/>
      <c r="B825" s="440"/>
      <c r="C825" s="444"/>
      <c r="D825" s="286" t="s">
        <v>3114</v>
      </c>
      <c r="E825" s="444"/>
      <c r="F825" s="444"/>
      <c r="G825" s="444"/>
      <c r="H825" s="444"/>
      <c r="I825" s="444"/>
      <c r="J825" s="12">
        <v>1.175</v>
      </c>
      <c r="K825" s="12">
        <v>89</v>
      </c>
      <c r="L825" s="12">
        <v>3.5</v>
      </c>
      <c r="M825" s="286" t="s">
        <v>268</v>
      </c>
      <c r="N825" s="12">
        <v>2</v>
      </c>
      <c r="O825" s="292" t="s">
        <v>1735</v>
      </c>
      <c r="P825" s="13" t="s">
        <v>1763</v>
      </c>
      <c r="Q825" s="13" t="s">
        <v>1744</v>
      </c>
      <c r="R825" s="292" t="s">
        <v>252</v>
      </c>
      <c r="S825" s="443"/>
      <c r="T825" s="443"/>
      <c r="U825" s="443"/>
      <c r="V825" s="440"/>
    </row>
    <row r="826" spans="1:22" x14ac:dyDescent="0.25">
      <c r="A826" s="443"/>
      <c r="B826" s="440"/>
      <c r="C826" s="444"/>
      <c r="D826" s="286" t="s">
        <v>3115</v>
      </c>
      <c r="E826" s="444"/>
      <c r="F826" s="444"/>
      <c r="G826" s="444"/>
      <c r="H826" s="444"/>
      <c r="I826" s="444"/>
      <c r="J826" s="12">
        <v>5.9550000000000001</v>
      </c>
      <c r="K826" s="12">
        <v>89</v>
      </c>
      <c r="L826" s="12">
        <v>3.5</v>
      </c>
      <c r="M826" s="286" t="s">
        <v>268</v>
      </c>
      <c r="N826" s="12">
        <v>2</v>
      </c>
      <c r="O826" s="292" t="s">
        <v>1735</v>
      </c>
      <c r="P826" s="13" t="s">
        <v>1763</v>
      </c>
      <c r="Q826" s="13" t="s">
        <v>1744</v>
      </c>
      <c r="R826" s="292" t="s">
        <v>252</v>
      </c>
      <c r="S826" s="443"/>
      <c r="T826" s="443"/>
      <c r="U826" s="443"/>
      <c r="V826" s="440"/>
    </row>
    <row r="827" spans="1:22" x14ac:dyDescent="0.25">
      <c r="A827" s="443"/>
      <c r="B827" s="440"/>
      <c r="C827" s="444"/>
      <c r="D827" s="286" t="s">
        <v>3116</v>
      </c>
      <c r="E827" s="444"/>
      <c r="F827" s="444"/>
      <c r="G827" s="444"/>
      <c r="H827" s="444"/>
      <c r="I827" s="444"/>
      <c r="J827" s="12">
        <v>2.887</v>
      </c>
      <c r="K827" s="12">
        <v>108</v>
      </c>
      <c r="L827" s="12">
        <v>4</v>
      </c>
      <c r="M827" s="286" t="s">
        <v>268</v>
      </c>
      <c r="N827" s="12">
        <v>2</v>
      </c>
      <c r="O827" s="292" t="s">
        <v>1735</v>
      </c>
      <c r="P827" s="13" t="s">
        <v>1763</v>
      </c>
      <c r="Q827" s="13" t="s">
        <v>1744</v>
      </c>
      <c r="R827" s="292" t="s">
        <v>252</v>
      </c>
      <c r="S827" s="443"/>
      <c r="T827" s="443"/>
      <c r="U827" s="443"/>
      <c r="V827" s="440"/>
    </row>
    <row r="828" spans="1:22" x14ac:dyDescent="0.25">
      <c r="A828" s="443"/>
      <c r="B828" s="440"/>
      <c r="C828" s="444"/>
      <c r="D828" s="286" t="s">
        <v>3117</v>
      </c>
      <c r="E828" s="444"/>
      <c r="F828" s="444"/>
      <c r="G828" s="444"/>
      <c r="H828" s="444"/>
      <c r="I828" s="444"/>
      <c r="J828" s="12">
        <v>10.199999999999999</v>
      </c>
      <c r="K828" s="12">
        <v>108</v>
      </c>
      <c r="L828" s="12">
        <v>4</v>
      </c>
      <c r="M828" s="286" t="s">
        <v>268</v>
      </c>
      <c r="N828" s="12">
        <v>2</v>
      </c>
      <c r="O828" s="292" t="s">
        <v>1735</v>
      </c>
      <c r="P828" s="13" t="s">
        <v>1763</v>
      </c>
      <c r="Q828" s="13" t="s">
        <v>1744</v>
      </c>
      <c r="R828" s="292" t="s">
        <v>252</v>
      </c>
      <c r="S828" s="443"/>
      <c r="T828" s="443"/>
      <c r="U828" s="443"/>
      <c r="V828" s="440"/>
    </row>
    <row r="829" spans="1:22" x14ac:dyDescent="0.25">
      <c r="A829" s="443"/>
      <c r="B829" s="440"/>
      <c r="C829" s="444"/>
      <c r="D829" s="286" t="s">
        <v>3118</v>
      </c>
      <c r="E829" s="444"/>
      <c r="F829" s="444"/>
      <c r="G829" s="444"/>
      <c r="H829" s="444"/>
      <c r="I829" s="444"/>
      <c r="J829" s="12">
        <v>2.6280000000000001</v>
      </c>
      <c r="K829" s="12">
        <v>108</v>
      </c>
      <c r="L829" s="12">
        <v>4</v>
      </c>
      <c r="M829" s="286" t="s">
        <v>268</v>
      </c>
      <c r="N829" s="12">
        <v>2</v>
      </c>
      <c r="O829" s="292" t="s">
        <v>1735</v>
      </c>
      <c r="P829" s="13" t="s">
        <v>1763</v>
      </c>
      <c r="Q829" s="13" t="s">
        <v>1744</v>
      </c>
      <c r="R829" s="292" t="s">
        <v>252</v>
      </c>
      <c r="S829" s="443"/>
      <c r="T829" s="443"/>
      <c r="U829" s="443"/>
      <c r="V829" s="440"/>
    </row>
    <row r="830" spans="1:22" x14ac:dyDescent="0.25">
      <c r="A830" s="443"/>
      <c r="B830" s="440"/>
      <c r="C830" s="444"/>
      <c r="D830" s="286" t="s">
        <v>3119</v>
      </c>
      <c r="E830" s="444"/>
      <c r="F830" s="444"/>
      <c r="G830" s="444"/>
      <c r="H830" s="444"/>
      <c r="I830" s="444"/>
      <c r="J830" s="12">
        <v>3.74</v>
      </c>
      <c r="K830" s="12">
        <v>57</v>
      </c>
      <c r="L830" s="12">
        <v>3</v>
      </c>
      <c r="M830" s="286" t="s">
        <v>268</v>
      </c>
      <c r="N830" s="12">
        <v>1.5</v>
      </c>
      <c r="O830" s="292" t="s">
        <v>1735</v>
      </c>
      <c r="P830" s="13" t="s">
        <v>1763</v>
      </c>
      <c r="Q830" s="13" t="s">
        <v>1744</v>
      </c>
      <c r="R830" s="292" t="s">
        <v>252</v>
      </c>
      <c r="S830" s="443"/>
      <c r="T830" s="443"/>
      <c r="U830" s="443"/>
      <c r="V830" s="440"/>
    </row>
    <row r="831" spans="1:22" x14ac:dyDescent="0.25">
      <c r="A831" s="443"/>
      <c r="B831" s="440"/>
      <c r="C831" s="444"/>
      <c r="D831" s="286" t="s">
        <v>3120</v>
      </c>
      <c r="E831" s="444"/>
      <c r="F831" s="444"/>
      <c r="G831" s="444"/>
      <c r="H831" s="444"/>
      <c r="I831" s="444"/>
      <c r="J831" s="12">
        <v>2.83</v>
      </c>
      <c r="K831" s="12">
        <v>57</v>
      </c>
      <c r="L831" s="12">
        <v>3</v>
      </c>
      <c r="M831" s="286" t="s">
        <v>268</v>
      </c>
      <c r="N831" s="12">
        <v>1.5</v>
      </c>
      <c r="O831" s="292" t="s">
        <v>1735</v>
      </c>
      <c r="P831" s="13" t="s">
        <v>1763</v>
      </c>
      <c r="Q831" s="13" t="s">
        <v>1744</v>
      </c>
      <c r="R831" s="292" t="s">
        <v>252</v>
      </c>
      <c r="S831" s="443"/>
      <c r="T831" s="443"/>
      <c r="U831" s="443"/>
      <c r="V831" s="440"/>
    </row>
    <row r="832" spans="1:22" x14ac:dyDescent="0.25">
      <c r="A832" s="443"/>
      <c r="B832" s="440"/>
      <c r="C832" s="444"/>
      <c r="D832" s="286" t="s">
        <v>2727</v>
      </c>
      <c r="E832" s="444"/>
      <c r="F832" s="444"/>
      <c r="G832" s="444"/>
      <c r="H832" s="444"/>
      <c r="I832" s="444"/>
      <c r="J832" s="12"/>
      <c r="K832" s="12"/>
      <c r="L832" s="12"/>
      <c r="M832" s="286" t="s">
        <v>268</v>
      </c>
      <c r="N832" s="12"/>
      <c r="O832" s="292" t="s">
        <v>1735</v>
      </c>
      <c r="P832" s="13" t="s">
        <v>1763</v>
      </c>
      <c r="Q832" s="13" t="s">
        <v>1744</v>
      </c>
      <c r="R832" s="292" t="s">
        <v>252</v>
      </c>
      <c r="S832" s="443"/>
      <c r="T832" s="443"/>
      <c r="U832" s="443"/>
      <c r="V832" s="440"/>
    </row>
    <row r="833" spans="1:22" x14ac:dyDescent="0.25">
      <c r="A833" s="443"/>
      <c r="B833" s="440"/>
      <c r="C833" s="444"/>
      <c r="D833" s="286" t="s">
        <v>3121</v>
      </c>
      <c r="E833" s="444"/>
      <c r="F833" s="444"/>
      <c r="G833" s="444"/>
      <c r="H833" s="444"/>
      <c r="I833" s="444"/>
      <c r="J833" s="12">
        <v>2.923</v>
      </c>
      <c r="K833" s="12">
        <v>32</v>
      </c>
      <c r="L833" s="12">
        <v>2</v>
      </c>
      <c r="M833" s="286" t="s">
        <v>268</v>
      </c>
      <c r="N833" s="12">
        <v>1.5</v>
      </c>
      <c r="O833" s="292" t="s">
        <v>1735</v>
      </c>
      <c r="P833" s="13" t="s">
        <v>1763</v>
      </c>
      <c r="Q833" s="13" t="s">
        <v>1744</v>
      </c>
      <c r="R833" s="292" t="s">
        <v>252</v>
      </c>
      <c r="S833" s="443"/>
      <c r="T833" s="443"/>
      <c r="U833" s="443"/>
      <c r="V833" s="440"/>
    </row>
    <row r="834" spans="1:22" x14ac:dyDescent="0.25">
      <c r="A834" s="443"/>
      <c r="B834" s="440"/>
      <c r="C834" s="444"/>
      <c r="D834" s="286" t="s">
        <v>3122</v>
      </c>
      <c r="E834" s="444"/>
      <c r="F834" s="444"/>
      <c r="G834" s="444"/>
      <c r="H834" s="444"/>
      <c r="I834" s="444"/>
      <c r="J834" s="12">
        <v>12.535</v>
      </c>
      <c r="K834" s="12">
        <v>89</v>
      </c>
      <c r="L834" s="12">
        <v>3.5</v>
      </c>
      <c r="M834" s="286" t="s">
        <v>268</v>
      </c>
      <c r="N834" s="12">
        <v>2</v>
      </c>
      <c r="O834" s="292" t="s">
        <v>1735</v>
      </c>
      <c r="P834" s="13" t="s">
        <v>1763</v>
      </c>
      <c r="Q834" s="13" t="s">
        <v>1744</v>
      </c>
      <c r="R834" s="292" t="s">
        <v>252</v>
      </c>
      <c r="S834" s="443"/>
      <c r="T834" s="443"/>
      <c r="U834" s="443"/>
      <c r="V834" s="440"/>
    </row>
    <row r="835" spans="1:22" x14ac:dyDescent="0.25">
      <c r="A835" s="443"/>
      <c r="B835" s="440"/>
      <c r="C835" s="444"/>
      <c r="D835" s="286" t="s">
        <v>3123</v>
      </c>
      <c r="E835" s="444"/>
      <c r="F835" s="444"/>
      <c r="G835" s="444"/>
      <c r="H835" s="444"/>
      <c r="I835" s="444"/>
      <c r="J835" s="12">
        <v>2.5249999999999999</v>
      </c>
      <c r="K835" s="12">
        <v>89</v>
      </c>
      <c r="L835" s="12">
        <v>3.5</v>
      </c>
      <c r="M835" s="286" t="s">
        <v>268</v>
      </c>
      <c r="N835" s="12">
        <v>2</v>
      </c>
      <c r="O835" s="292" t="s">
        <v>1735</v>
      </c>
      <c r="P835" s="13" t="s">
        <v>1763</v>
      </c>
      <c r="Q835" s="13" t="s">
        <v>1744</v>
      </c>
      <c r="R835" s="292" t="s">
        <v>252</v>
      </c>
      <c r="S835" s="443"/>
      <c r="T835" s="443"/>
      <c r="U835" s="443"/>
      <c r="V835" s="440"/>
    </row>
    <row r="836" spans="1:22" x14ac:dyDescent="0.25">
      <c r="A836" s="443"/>
      <c r="B836" s="440"/>
      <c r="C836" s="444"/>
      <c r="D836" s="286" t="s">
        <v>3124</v>
      </c>
      <c r="E836" s="444"/>
      <c r="F836" s="444"/>
      <c r="G836" s="444"/>
      <c r="H836" s="444"/>
      <c r="I836" s="444"/>
      <c r="J836" s="12">
        <v>8.0050000000000008</v>
      </c>
      <c r="K836" s="12">
        <v>159</v>
      </c>
      <c r="L836" s="12">
        <v>4.5</v>
      </c>
      <c r="M836" s="286" t="s">
        <v>268</v>
      </c>
      <c r="N836" s="12">
        <v>2.5</v>
      </c>
      <c r="O836" s="292" t="s">
        <v>1735</v>
      </c>
      <c r="P836" s="13" t="s">
        <v>1763</v>
      </c>
      <c r="Q836" s="13" t="s">
        <v>1744</v>
      </c>
      <c r="R836" s="292" t="s">
        <v>252</v>
      </c>
      <c r="S836" s="443"/>
      <c r="T836" s="443"/>
      <c r="U836" s="443"/>
      <c r="V836" s="440"/>
    </row>
    <row r="837" spans="1:22" x14ac:dyDescent="0.25">
      <c r="A837" s="443"/>
      <c r="B837" s="440"/>
      <c r="C837" s="444"/>
      <c r="D837" s="286" t="s">
        <v>3125</v>
      </c>
      <c r="E837" s="444"/>
      <c r="F837" s="444"/>
      <c r="G837" s="444"/>
      <c r="H837" s="444"/>
      <c r="I837" s="444"/>
      <c r="J837" s="12">
        <v>2.0049999999999999</v>
      </c>
      <c r="K837" s="12">
        <v>159</v>
      </c>
      <c r="L837" s="12">
        <v>4.5</v>
      </c>
      <c r="M837" s="286" t="s">
        <v>268</v>
      </c>
      <c r="N837" s="12">
        <v>2.5</v>
      </c>
      <c r="O837" s="292" t="s">
        <v>1735</v>
      </c>
      <c r="P837" s="13" t="s">
        <v>1763</v>
      </c>
      <c r="Q837" s="13" t="s">
        <v>1744</v>
      </c>
      <c r="R837" s="292" t="s">
        <v>252</v>
      </c>
      <c r="S837" s="443"/>
      <c r="T837" s="443"/>
      <c r="U837" s="443"/>
      <c r="V837" s="440"/>
    </row>
    <row r="838" spans="1:22" x14ac:dyDescent="0.25">
      <c r="A838" s="443"/>
      <c r="B838" s="440"/>
      <c r="C838" s="444"/>
      <c r="D838" s="286" t="s">
        <v>3126</v>
      </c>
      <c r="E838" s="444"/>
      <c r="F838" s="444"/>
      <c r="G838" s="444"/>
      <c r="H838" s="444"/>
      <c r="I838" s="444"/>
      <c r="J838" s="12">
        <v>1.825</v>
      </c>
      <c r="K838" s="12">
        <v>159</v>
      </c>
      <c r="L838" s="12">
        <v>4.5</v>
      </c>
      <c r="M838" s="286" t="s">
        <v>268</v>
      </c>
      <c r="N838" s="12">
        <v>2.5</v>
      </c>
      <c r="O838" s="292" t="s">
        <v>1735</v>
      </c>
      <c r="P838" s="13" t="s">
        <v>1763</v>
      </c>
      <c r="Q838" s="13" t="s">
        <v>1744</v>
      </c>
      <c r="R838" s="292" t="s">
        <v>252</v>
      </c>
      <c r="S838" s="443"/>
      <c r="T838" s="443"/>
      <c r="U838" s="443"/>
      <c r="V838" s="440"/>
    </row>
    <row r="839" spans="1:22" x14ac:dyDescent="0.25">
      <c r="A839" s="443"/>
      <c r="B839" s="440"/>
      <c r="C839" s="444"/>
      <c r="D839" s="286" t="s">
        <v>3127</v>
      </c>
      <c r="E839" s="444"/>
      <c r="F839" s="444"/>
      <c r="G839" s="444"/>
      <c r="H839" s="444"/>
      <c r="I839" s="444"/>
      <c r="J839" s="12">
        <v>8.27</v>
      </c>
      <c r="K839" s="12">
        <v>159</v>
      </c>
      <c r="L839" s="12">
        <v>4.5</v>
      </c>
      <c r="M839" s="286" t="s">
        <v>268</v>
      </c>
      <c r="N839" s="12">
        <v>2.5</v>
      </c>
      <c r="O839" s="292" t="s">
        <v>1735</v>
      </c>
      <c r="P839" s="13" t="s">
        <v>1763</v>
      </c>
      <c r="Q839" s="13" t="s">
        <v>1744</v>
      </c>
      <c r="R839" s="292" t="s">
        <v>252</v>
      </c>
      <c r="S839" s="443"/>
      <c r="T839" s="443"/>
      <c r="U839" s="443"/>
      <c r="V839" s="440"/>
    </row>
    <row r="840" spans="1:22" x14ac:dyDescent="0.25">
      <c r="A840" s="443"/>
      <c r="B840" s="440"/>
      <c r="C840" s="444"/>
      <c r="D840" s="286" t="s">
        <v>3128</v>
      </c>
      <c r="E840" s="444"/>
      <c r="F840" s="444"/>
      <c r="G840" s="444"/>
      <c r="H840" s="444"/>
      <c r="I840" s="444"/>
      <c r="J840" s="12">
        <v>19.460999999999999</v>
      </c>
      <c r="K840" s="12">
        <v>32</v>
      </c>
      <c r="L840" s="12">
        <v>2</v>
      </c>
      <c r="M840" s="286" t="s">
        <v>268</v>
      </c>
      <c r="N840" s="12">
        <v>1.5</v>
      </c>
      <c r="O840" s="292" t="s">
        <v>1735</v>
      </c>
      <c r="P840" s="13" t="s">
        <v>1763</v>
      </c>
      <c r="Q840" s="13" t="s">
        <v>1744</v>
      </c>
      <c r="R840" s="292" t="s">
        <v>252</v>
      </c>
      <c r="S840" s="443"/>
      <c r="T840" s="443"/>
      <c r="U840" s="443"/>
      <c r="V840" s="440"/>
    </row>
    <row r="841" spans="1:22" x14ac:dyDescent="0.25">
      <c r="A841" s="443"/>
      <c r="B841" s="440"/>
      <c r="C841" s="444"/>
      <c r="D841" s="286" t="s">
        <v>3129</v>
      </c>
      <c r="E841" s="444"/>
      <c r="F841" s="444"/>
      <c r="G841" s="444"/>
      <c r="H841" s="444"/>
      <c r="I841" s="444"/>
      <c r="J841" s="12"/>
      <c r="K841" s="12"/>
      <c r="L841" s="12"/>
      <c r="M841" s="286" t="s">
        <v>268</v>
      </c>
      <c r="N841" s="12"/>
      <c r="O841" s="292" t="s">
        <v>1735</v>
      </c>
      <c r="P841" s="13" t="s">
        <v>1763</v>
      </c>
      <c r="Q841" s="13" t="s">
        <v>1744</v>
      </c>
      <c r="R841" s="292" t="s">
        <v>252</v>
      </c>
      <c r="S841" s="443"/>
      <c r="T841" s="443"/>
      <c r="U841" s="443"/>
      <c r="V841" s="440"/>
    </row>
    <row r="842" spans="1:22" x14ac:dyDescent="0.25">
      <c r="A842" s="443"/>
      <c r="B842" s="440"/>
      <c r="C842" s="444"/>
      <c r="D842" s="286" t="s">
        <v>3105</v>
      </c>
      <c r="E842" s="444"/>
      <c r="F842" s="444"/>
      <c r="G842" s="444"/>
      <c r="H842" s="444"/>
      <c r="I842" s="444"/>
      <c r="J842" s="12"/>
      <c r="K842" s="12"/>
      <c r="L842" s="12"/>
      <c r="M842" s="286" t="s">
        <v>268</v>
      </c>
      <c r="N842" s="12"/>
      <c r="O842" s="292" t="s">
        <v>1735</v>
      </c>
      <c r="P842" s="13" t="s">
        <v>1763</v>
      </c>
      <c r="Q842" s="13" t="s">
        <v>1744</v>
      </c>
      <c r="R842" s="292" t="s">
        <v>252</v>
      </c>
      <c r="S842" s="443"/>
      <c r="T842" s="443"/>
      <c r="U842" s="443"/>
      <c r="V842" s="440"/>
    </row>
    <row r="843" spans="1:22" x14ac:dyDescent="0.25">
      <c r="A843" s="443" t="s">
        <v>6208</v>
      </c>
      <c r="B843" s="440" t="s">
        <v>3130</v>
      </c>
      <c r="C843" s="440" t="s">
        <v>3131</v>
      </c>
      <c r="D843" s="283" t="s">
        <v>3132</v>
      </c>
      <c r="E843" s="440" t="s">
        <v>3133</v>
      </c>
      <c r="F843" s="440" t="s">
        <v>3011</v>
      </c>
      <c r="G843" s="440" t="s">
        <v>3085</v>
      </c>
      <c r="H843" s="440" t="s">
        <v>2366</v>
      </c>
      <c r="I843" s="440" t="s">
        <v>3042</v>
      </c>
      <c r="J843" s="290">
        <v>3.7629999999999999</v>
      </c>
      <c r="K843" s="290">
        <v>57</v>
      </c>
      <c r="L843" s="290">
        <v>3</v>
      </c>
      <c r="M843" s="283" t="s">
        <v>268</v>
      </c>
      <c r="N843" s="290">
        <v>1.5</v>
      </c>
      <c r="O843" s="291" t="s">
        <v>1735</v>
      </c>
      <c r="P843" s="291" t="s">
        <v>2185</v>
      </c>
      <c r="Q843" s="291" t="s">
        <v>3134</v>
      </c>
      <c r="R843" s="291" t="s">
        <v>252</v>
      </c>
      <c r="S843" s="443">
        <v>10</v>
      </c>
      <c r="T843" s="443">
        <v>4</v>
      </c>
      <c r="U843" s="443">
        <f>SUM(S843:T844)</f>
        <v>14</v>
      </c>
      <c r="V843" s="440" t="s">
        <v>7003</v>
      </c>
    </row>
    <row r="844" spans="1:22" x14ac:dyDescent="0.25">
      <c r="A844" s="443"/>
      <c r="B844" s="440"/>
      <c r="C844" s="440"/>
      <c r="D844" s="283" t="s">
        <v>3135</v>
      </c>
      <c r="E844" s="440"/>
      <c r="F844" s="440"/>
      <c r="G844" s="440"/>
      <c r="H844" s="440"/>
      <c r="I844" s="440"/>
      <c r="J844" s="290">
        <v>2.0680000000000001</v>
      </c>
      <c r="K844" s="290">
        <v>57</v>
      </c>
      <c r="L844" s="290">
        <v>3</v>
      </c>
      <c r="M844" s="283" t="s">
        <v>268</v>
      </c>
      <c r="N844" s="290">
        <v>1.5</v>
      </c>
      <c r="O844" s="291" t="s">
        <v>1735</v>
      </c>
      <c r="P844" s="291" t="s">
        <v>2185</v>
      </c>
      <c r="Q844" s="291" t="s">
        <v>3134</v>
      </c>
      <c r="R844" s="291" t="s">
        <v>252</v>
      </c>
      <c r="S844" s="443"/>
      <c r="T844" s="443"/>
      <c r="U844" s="443"/>
      <c r="V844" s="440"/>
    </row>
    <row r="845" spans="1:22" ht="33.75" x14ac:dyDescent="0.25">
      <c r="A845" s="302" t="s">
        <v>6991</v>
      </c>
      <c r="B845" s="283" t="s">
        <v>3136</v>
      </c>
      <c r="C845" s="283" t="s">
        <v>3137</v>
      </c>
      <c r="D845" s="283" t="s">
        <v>3138</v>
      </c>
      <c r="E845" s="283" t="s">
        <v>3133</v>
      </c>
      <c r="F845" s="283" t="s">
        <v>3041</v>
      </c>
      <c r="G845" s="283" t="s">
        <v>352</v>
      </c>
      <c r="H845" s="283" t="s">
        <v>2366</v>
      </c>
      <c r="I845" s="283" t="s">
        <v>1615</v>
      </c>
      <c r="J845" s="290">
        <v>3.415</v>
      </c>
      <c r="K845" s="290">
        <v>159</v>
      </c>
      <c r="L845" s="290">
        <v>5</v>
      </c>
      <c r="M845" s="283" t="s">
        <v>268</v>
      </c>
      <c r="N845" s="290">
        <v>2</v>
      </c>
      <c r="O845" s="291" t="s">
        <v>1735</v>
      </c>
      <c r="P845" s="291" t="s">
        <v>1758</v>
      </c>
      <c r="Q845" s="291" t="s">
        <v>2094</v>
      </c>
      <c r="R845" s="291" t="s">
        <v>252</v>
      </c>
      <c r="S845" s="302">
        <v>5</v>
      </c>
      <c r="T845" s="302">
        <v>7</v>
      </c>
      <c r="U845" s="302">
        <f>S845+T845</f>
        <v>12</v>
      </c>
      <c r="V845" s="283" t="s">
        <v>7003</v>
      </c>
    </row>
    <row r="846" spans="1:22" ht="33.75" x14ac:dyDescent="0.25">
      <c r="A846" s="302" t="s">
        <v>2189</v>
      </c>
      <c r="B846" s="283" t="s">
        <v>3139</v>
      </c>
      <c r="C846" s="283" t="s">
        <v>3140</v>
      </c>
      <c r="D846" s="283" t="s">
        <v>3141</v>
      </c>
      <c r="E846" s="283" t="s">
        <v>3133</v>
      </c>
      <c r="F846" s="283" t="s">
        <v>3011</v>
      </c>
      <c r="G846" s="283" t="s">
        <v>1721</v>
      </c>
      <c r="H846" s="283" t="s">
        <v>2960</v>
      </c>
      <c r="I846" s="283" t="s">
        <v>3042</v>
      </c>
      <c r="J846" s="290">
        <v>3.07</v>
      </c>
      <c r="K846" s="290">
        <v>159</v>
      </c>
      <c r="L846" s="290">
        <v>5</v>
      </c>
      <c r="M846" s="283" t="s">
        <v>268</v>
      </c>
      <c r="N846" s="290">
        <v>2.5</v>
      </c>
      <c r="O846" s="291" t="s">
        <v>1735</v>
      </c>
      <c r="P846" s="291" t="s">
        <v>2185</v>
      </c>
      <c r="Q846" s="291" t="s">
        <v>2094</v>
      </c>
      <c r="R846" s="291" t="s">
        <v>252</v>
      </c>
      <c r="S846" s="302">
        <v>6</v>
      </c>
      <c r="T846" s="302">
        <v>2</v>
      </c>
      <c r="U846" s="302">
        <f>SUM(S846:T846)</f>
        <v>8</v>
      </c>
      <c r="V846" s="283" t="s">
        <v>7003</v>
      </c>
    </row>
    <row r="847" spans="1:22" ht="33.75" x14ac:dyDescent="0.25">
      <c r="A847" s="302" t="s">
        <v>6992</v>
      </c>
      <c r="B847" s="283" t="s">
        <v>3142</v>
      </c>
      <c r="C847" s="283" t="s">
        <v>3143</v>
      </c>
      <c r="D847" s="283" t="s">
        <v>3144</v>
      </c>
      <c r="E847" s="283" t="s">
        <v>3133</v>
      </c>
      <c r="F847" s="283" t="s">
        <v>3011</v>
      </c>
      <c r="G847" s="283" t="s">
        <v>1961</v>
      </c>
      <c r="H847" s="283" t="s">
        <v>2960</v>
      </c>
      <c r="I847" s="283" t="s">
        <v>3042</v>
      </c>
      <c r="J847" s="290">
        <v>2.3740000000000001</v>
      </c>
      <c r="K847" s="290">
        <v>108</v>
      </c>
      <c r="L847" s="290">
        <v>4</v>
      </c>
      <c r="M847" s="283" t="s">
        <v>268</v>
      </c>
      <c r="N847" s="290">
        <v>2</v>
      </c>
      <c r="O847" s="291" t="s">
        <v>1735</v>
      </c>
      <c r="P847" s="291" t="s">
        <v>2185</v>
      </c>
      <c r="Q847" s="291" t="s">
        <v>2094</v>
      </c>
      <c r="R847" s="291" t="s">
        <v>252</v>
      </c>
      <c r="S847" s="302">
        <v>5</v>
      </c>
      <c r="T847" s="302">
        <v>6</v>
      </c>
      <c r="U847" s="302">
        <f>SUM(S847:T847)</f>
        <v>11</v>
      </c>
      <c r="V847" s="283" t="s">
        <v>7003</v>
      </c>
    </row>
    <row r="848" spans="1:22" x14ac:dyDescent="0.25">
      <c r="A848" s="443" t="s">
        <v>2197</v>
      </c>
      <c r="B848" s="440" t="s">
        <v>3145</v>
      </c>
      <c r="C848" s="444" t="s">
        <v>3147</v>
      </c>
      <c r="D848" s="286" t="s">
        <v>3148</v>
      </c>
      <c r="E848" s="444" t="s">
        <v>3149</v>
      </c>
      <c r="F848" s="444" t="s">
        <v>3011</v>
      </c>
      <c r="G848" s="444" t="s">
        <v>528</v>
      </c>
      <c r="H848" s="444" t="s">
        <v>256</v>
      </c>
      <c r="I848" s="444" t="s">
        <v>252</v>
      </c>
      <c r="J848" s="12">
        <v>32.057000000000002</v>
      </c>
      <c r="K848" s="12">
        <v>32</v>
      </c>
      <c r="L848" s="12">
        <v>2</v>
      </c>
      <c r="M848" s="286" t="s">
        <v>268</v>
      </c>
      <c r="N848" s="12">
        <v>1.5</v>
      </c>
      <c r="O848" s="292" t="s">
        <v>1735</v>
      </c>
      <c r="P848" s="13" t="s">
        <v>1758</v>
      </c>
      <c r="Q848" s="13" t="s">
        <v>2094</v>
      </c>
      <c r="R848" s="292" t="s">
        <v>252</v>
      </c>
      <c r="S848" s="443">
        <f>4+4+5+4+5+2+6+3+3+2+6+6+1+4+3+3+7+5+7+5+6+4+6+2+2+2+5+3+7+3+3+3+3+7+6+2+4+3+3+3+6+1+6+4+5+1+4+2+4</f>
        <v>195</v>
      </c>
      <c r="T848" s="443">
        <v>185</v>
      </c>
      <c r="U848" s="443">
        <f t="shared" ref="U848:U870" si="0">S848+T848</f>
        <v>380</v>
      </c>
      <c r="V848" s="440" t="s">
        <v>7003</v>
      </c>
    </row>
    <row r="849" spans="1:22" x14ac:dyDescent="0.25">
      <c r="A849" s="443"/>
      <c r="B849" s="440"/>
      <c r="C849" s="444"/>
      <c r="D849" s="286" t="s">
        <v>3150</v>
      </c>
      <c r="E849" s="444"/>
      <c r="F849" s="444"/>
      <c r="G849" s="444"/>
      <c r="H849" s="444"/>
      <c r="I849" s="444"/>
      <c r="J849" s="12"/>
      <c r="K849" s="12"/>
      <c r="L849" s="12"/>
      <c r="M849" s="286" t="s">
        <v>268</v>
      </c>
      <c r="N849" s="12"/>
      <c r="O849" s="292" t="s">
        <v>1735</v>
      </c>
      <c r="P849" s="13" t="s">
        <v>1758</v>
      </c>
      <c r="Q849" s="13" t="s">
        <v>2094</v>
      </c>
      <c r="R849" s="292" t="s">
        <v>252</v>
      </c>
      <c r="S849" s="443"/>
      <c r="T849" s="443"/>
      <c r="U849" s="443">
        <f t="shared" si="0"/>
        <v>0</v>
      </c>
      <c r="V849" s="440"/>
    </row>
    <row r="850" spans="1:22" x14ac:dyDescent="0.25">
      <c r="A850" s="443"/>
      <c r="B850" s="440"/>
      <c r="C850" s="444"/>
      <c r="D850" s="286" t="s">
        <v>3151</v>
      </c>
      <c r="E850" s="444"/>
      <c r="F850" s="444"/>
      <c r="G850" s="444"/>
      <c r="H850" s="444"/>
      <c r="I850" s="444"/>
      <c r="J850" s="12">
        <v>32.292000000000002</v>
      </c>
      <c r="K850" s="12">
        <v>57</v>
      </c>
      <c r="L850" s="12">
        <v>3</v>
      </c>
      <c r="M850" s="286" t="s">
        <v>268</v>
      </c>
      <c r="N850" s="12">
        <v>1.5</v>
      </c>
      <c r="O850" s="292" t="s">
        <v>1735</v>
      </c>
      <c r="P850" s="13" t="s">
        <v>1758</v>
      </c>
      <c r="Q850" s="13" t="s">
        <v>2094</v>
      </c>
      <c r="R850" s="292" t="s">
        <v>252</v>
      </c>
      <c r="S850" s="443"/>
      <c r="T850" s="443"/>
      <c r="U850" s="443">
        <f t="shared" si="0"/>
        <v>0</v>
      </c>
      <c r="V850" s="440"/>
    </row>
    <row r="851" spans="1:22" x14ac:dyDescent="0.25">
      <c r="A851" s="443"/>
      <c r="B851" s="440"/>
      <c r="C851" s="444"/>
      <c r="D851" s="286" t="s">
        <v>3152</v>
      </c>
      <c r="E851" s="444"/>
      <c r="F851" s="444"/>
      <c r="G851" s="444"/>
      <c r="H851" s="444"/>
      <c r="I851" s="444"/>
      <c r="J851" s="12">
        <v>7.2560000000000002</v>
      </c>
      <c r="K851" s="12">
        <v>32</v>
      </c>
      <c r="L851" s="12">
        <v>2</v>
      </c>
      <c r="M851" s="286" t="s">
        <v>268</v>
      </c>
      <c r="N851" s="12">
        <v>1.5</v>
      </c>
      <c r="O851" s="292" t="s">
        <v>1735</v>
      </c>
      <c r="P851" s="13" t="s">
        <v>1758</v>
      </c>
      <c r="Q851" s="13" t="s">
        <v>2094</v>
      </c>
      <c r="R851" s="292" t="s">
        <v>252</v>
      </c>
      <c r="S851" s="443"/>
      <c r="T851" s="443"/>
      <c r="U851" s="443">
        <f t="shared" si="0"/>
        <v>0</v>
      </c>
      <c r="V851" s="440"/>
    </row>
    <row r="852" spans="1:22" x14ac:dyDescent="0.25">
      <c r="A852" s="443"/>
      <c r="B852" s="440"/>
      <c r="C852" s="444"/>
      <c r="D852" s="286" t="s">
        <v>3153</v>
      </c>
      <c r="E852" s="444"/>
      <c r="F852" s="444"/>
      <c r="G852" s="444"/>
      <c r="H852" s="444"/>
      <c r="I852" s="444"/>
      <c r="J852" s="12">
        <v>10.215</v>
      </c>
      <c r="K852" s="12">
        <v>57</v>
      </c>
      <c r="L852" s="12">
        <v>3</v>
      </c>
      <c r="M852" s="286" t="s">
        <v>268</v>
      </c>
      <c r="N852" s="12">
        <v>1.5</v>
      </c>
      <c r="O852" s="292" t="s">
        <v>1735</v>
      </c>
      <c r="P852" s="13" t="s">
        <v>1758</v>
      </c>
      <c r="Q852" s="13" t="s">
        <v>2094</v>
      </c>
      <c r="R852" s="292" t="s">
        <v>252</v>
      </c>
      <c r="S852" s="443"/>
      <c r="T852" s="443"/>
      <c r="U852" s="443">
        <f t="shared" si="0"/>
        <v>0</v>
      </c>
      <c r="V852" s="440"/>
    </row>
    <row r="853" spans="1:22" x14ac:dyDescent="0.25">
      <c r="A853" s="443"/>
      <c r="B853" s="440"/>
      <c r="C853" s="444"/>
      <c r="D853" s="286" t="s">
        <v>3154</v>
      </c>
      <c r="E853" s="444"/>
      <c r="F853" s="444"/>
      <c r="G853" s="444"/>
      <c r="H853" s="444"/>
      <c r="I853" s="444"/>
      <c r="J853" s="12"/>
      <c r="K853" s="12"/>
      <c r="L853" s="12"/>
      <c r="M853" s="286" t="s">
        <v>268</v>
      </c>
      <c r="N853" s="12"/>
      <c r="O853" s="292" t="s">
        <v>1735</v>
      </c>
      <c r="P853" s="13" t="s">
        <v>1758</v>
      </c>
      <c r="Q853" s="13" t="s">
        <v>2094</v>
      </c>
      <c r="R853" s="292" t="s">
        <v>252</v>
      </c>
      <c r="S853" s="443"/>
      <c r="T853" s="443"/>
      <c r="U853" s="443">
        <f t="shared" si="0"/>
        <v>0</v>
      </c>
      <c r="V853" s="440"/>
    </row>
    <row r="854" spans="1:22" x14ac:dyDescent="0.25">
      <c r="A854" s="443"/>
      <c r="B854" s="440"/>
      <c r="C854" s="444"/>
      <c r="D854" s="286" t="s">
        <v>3155</v>
      </c>
      <c r="E854" s="444"/>
      <c r="F854" s="444"/>
      <c r="G854" s="444"/>
      <c r="H854" s="444"/>
      <c r="I854" s="444"/>
      <c r="J854" s="12">
        <v>4.952</v>
      </c>
      <c r="K854" s="12">
        <v>32</v>
      </c>
      <c r="L854" s="12">
        <v>2</v>
      </c>
      <c r="M854" s="286" t="s">
        <v>268</v>
      </c>
      <c r="N854" s="12">
        <v>1.5</v>
      </c>
      <c r="O854" s="292" t="s">
        <v>1735</v>
      </c>
      <c r="P854" s="13" t="s">
        <v>1758</v>
      </c>
      <c r="Q854" s="13" t="s">
        <v>2094</v>
      </c>
      <c r="R854" s="292" t="s">
        <v>252</v>
      </c>
      <c r="S854" s="443"/>
      <c r="T854" s="443"/>
      <c r="U854" s="443">
        <f t="shared" si="0"/>
        <v>0</v>
      </c>
      <c r="V854" s="440"/>
    </row>
    <row r="855" spans="1:22" x14ac:dyDescent="0.25">
      <c r="A855" s="443"/>
      <c r="B855" s="440"/>
      <c r="C855" s="444"/>
      <c r="D855" s="286" t="s">
        <v>3156</v>
      </c>
      <c r="E855" s="444"/>
      <c r="F855" s="444"/>
      <c r="G855" s="444"/>
      <c r="H855" s="444"/>
      <c r="I855" s="444"/>
      <c r="J855" s="12">
        <v>0.80900000000000005</v>
      </c>
      <c r="K855" s="12">
        <v>32</v>
      </c>
      <c r="L855" s="12">
        <v>2</v>
      </c>
      <c r="M855" s="286" t="s">
        <v>268</v>
      </c>
      <c r="N855" s="12">
        <v>1.5</v>
      </c>
      <c r="O855" s="292" t="s">
        <v>1735</v>
      </c>
      <c r="P855" s="13" t="s">
        <v>1758</v>
      </c>
      <c r="Q855" s="13" t="s">
        <v>2094</v>
      </c>
      <c r="R855" s="292" t="s">
        <v>252</v>
      </c>
      <c r="S855" s="443"/>
      <c r="T855" s="443"/>
      <c r="U855" s="443">
        <f t="shared" si="0"/>
        <v>0</v>
      </c>
      <c r="V855" s="440"/>
    </row>
    <row r="856" spans="1:22" x14ac:dyDescent="0.25">
      <c r="A856" s="443"/>
      <c r="B856" s="440"/>
      <c r="C856" s="444"/>
      <c r="D856" s="286" t="s">
        <v>3157</v>
      </c>
      <c r="E856" s="444"/>
      <c r="F856" s="444"/>
      <c r="G856" s="444"/>
      <c r="H856" s="444"/>
      <c r="I856" s="444"/>
      <c r="J856" s="12">
        <v>5.1520000000000001</v>
      </c>
      <c r="K856" s="12">
        <v>32</v>
      </c>
      <c r="L856" s="12">
        <v>2</v>
      </c>
      <c r="M856" s="286" t="s">
        <v>268</v>
      </c>
      <c r="N856" s="12">
        <v>1.5</v>
      </c>
      <c r="O856" s="292" t="s">
        <v>1735</v>
      </c>
      <c r="P856" s="13" t="s">
        <v>1758</v>
      </c>
      <c r="Q856" s="13" t="s">
        <v>2094</v>
      </c>
      <c r="R856" s="292" t="s">
        <v>252</v>
      </c>
      <c r="S856" s="443"/>
      <c r="T856" s="443"/>
      <c r="U856" s="443">
        <f t="shared" si="0"/>
        <v>0</v>
      </c>
      <c r="V856" s="440"/>
    </row>
    <row r="857" spans="1:22" x14ac:dyDescent="0.25">
      <c r="A857" s="443"/>
      <c r="B857" s="440"/>
      <c r="C857" s="444"/>
      <c r="D857" s="286" t="s">
        <v>3158</v>
      </c>
      <c r="E857" s="444"/>
      <c r="F857" s="444"/>
      <c r="G857" s="444"/>
      <c r="H857" s="444"/>
      <c r="I857" s="444"/>
      <c r="J857" s="12">
        <v>13.705</v>
      </c>
      <c r="K857" s="12">
        <v>57</v>
      </c>
      <c r="L857" s="12">
        <v>3</v>
      </c>
      <c r="M857" s="286" t="s">
        <v>268</v>
      </c>
      <c r="N857" s="12">
        <v>1.5</v>
      </c>
      <c r="O857" s="292" t="s">
        <v>1735</v>
      </c>
      <c r="P857" s="13" t="s">
        <v>1758</v>
      </c>
      <c r="Q857" s="13" t="s">
        <v>2094</v>
      </c>
      <c r="R857" s="292" t="s">
        <v>252</v>
      </c>
      <c r="S857" s="443"/>
      <c r="T857" s="443"/>
      <c r="U857" s="443">
        <f t="shared" si="0"/>
        <v>0</v>
      </c>
      <c r="V857" s="440"/>
    </row>
    <row r="858" spans="1:22" x14ac:dyDescent="0.25">
      <c r="A858" s="443"/>
      <c r="B858" s="440"/>
      <c r="C858" s="444"/>
      <c r="D858" s="286" t="s">
        <v>3159</v>
      </c>
      <c r="E858" s="444"/>
      <c r="F858" s="444"/>
      <c r="G858" s="444"/>
      <c r="H858" s="444"/>
      <c r="I858" s="444"/>
      <c r="J858" s="12">
        <v>48.899000000000001</v>
      </c>
      <c r="K858" s="12">
        <v>57</v>
      </c>
      <c r="L858" s="12">
        <v>3</v>
      </c>
      <c r="M858" s="286" t="s">
        <v>268</v>
      </c>
      <c r="N858" s="12">
        <v>1.5</v>
      </c>
      <c r="O858" s="292" t="s">
        <v>1735</v>
      </c>
      <c r="P858" s="13" t="s">
        <v>1758</v>
      </c>
      <c r="Q858" s="13" t="s">
        <v>2094</v>
      </c>
      <c r="R858" s="292" t="s">
        <v>252</v>
      </c>
      <c r="S858" s="443"/>
      <c r="T858" s="443"/>
      <c r="U858" s="443">
        <f t="shared" si="0"/>
        <v>0</v>
      </c>
      <c r="V858" s="440"/>
    </row>
    <row r="859" spans="1:22" x14ac:dyDescent="0.25">
      <c r="A859" s="443"/>
      <c r="B859" s="440"/>
      <c r="C859" s="444"/>
      <c r="D859" s="286" t="s">
        <v>3160</v>
      </c>
      <c r="E859" s="444"/>
      <c r="F859" s="444"/>
      <c r="G859" s="444"/>
      <c r="H859" s="444"/>
      <c r="I859" s="444"/>
      <c r="J859" s="12">
        <v>20</v>
      </c>
      <c r="K859" s="12">
        <v>57</v>
      </c>
      <c r="L859" s="12">
        <v>3</v>
      </c>
      <c r="M859" s="286" t="s">
        <v>268</v>
      </c>
      <c r="N859" s="12">
        <v>1.5</v>
      </c>
      <c r="O859" s="292" t="s">
        <v>1735</v>
      </c>
      <c r="P859" s="13" t="s">
        <v>1758</v>
      </c>
      <c r="Q859" s="13" t="s">
        <v>2094</v>
      </c>
      <c r="R859" s="292" t="s">
        <v>252</v>
      </c>
      <c r="S859" s="443"/>
      <c r="T859" s="443"/>
      <c r="U859" s="443">
        <f t="shared" si="0"/>
        <v>0</v>
      </c>
      <c r="V859" s="440"/>
    </row>
    <row r="860" spans="1:22" x14ac:dyDescent="0.25">
      <c r="A860" s="443"/>
      <c r="B860" s="440"/>
      <c r="C860" s="444"/>
      <c r="D860" s="286" t="s">
        <v>3161</v>
      </c>
      <c r="E860" s="444"/>
      <c r="F860" s="444"/>
      <c r="G860" s="444"/>
      <c r="H860" s="444"/>
      <c r="I860" s="444"/>
      <c r="J860" s="12">
        <v>63.268999999999998</v>
      </c>
      <c r="K860" s="12">
        <v>89</v>
      </c>
      <c r="L860" s="12">
        <v>3.5</v>
      </c>
      <c r="M860" s="286" t="s">
        <v>268</v>
      </c>
      <c r="N860" s="12">
        <v>1.5</v>
      </c>
      <c r="O860" s="292" t="s">
        <v>1735</v>
      </c>
      <c r="P860" s="13" t="s">
        <v>1758</v>
      </c>
      <c r="Q860" s="13" t="s">
        <v>2094</v>
      </c>
      <c r="R860" s="292" t="s">
        <v>252</v>
      </c>
      <c r="S860" s="443"/>
      <c r="T860" s="443"/>
      <c r="U860" s="443">
        <f t="shared" si="0"/>
        <v>0</v>
      </c>
      <c r="V860" s="440"/>
    </row>
    <row r="861" spans="1:22" x14ac:dyDescent="0.25">
      <c r="A861" s="443"/>
      <c r="B861" s="440"/>
      <c r="C861" s="444"/>
      <c r="D861" s="286" t="s">
        <v>3162</v>
      </c>
      <c r="E861" s="444"/>
      <c r="F861" s="444"/>
      <c r="G861" s="444"/>
      <c r="H861" s="444"/>
      <c r="I861" s="444"/>
      <c r="J861" s="12">
        <v>1.7450000000000001</v>
      </c>
      <c r="K861" s="12">
        <v>32</v>
      </c>
      <c r="L861" s="12">
        <v>2</v>
      </c>
      <c r="M861" s="286" t="s">
        <v>268</v>
      </c>
      <c r="N861" s="12">
        <v>1.5</v>
      </c>
      <c r="O861" s="292" t="s">
        <v>1735</v>
      </c>
      <c r="P861" s="13" t="s">
        <v>1758</v>
      </c>
      <c r="Q861" s="13" t="s">
        <v>2094</v>
      </c>
      <c r="R861" s="292" t="s">
        <v>252</v>
      </c>
      <c r="S861" s="443"/>
      <c r="T861" s="443"/>
      <c r="U861" s="443">
        <f t="shared" si="0"/>
        <v>0</v>
      </c>
      <c r="V861" s="440"/>
    </row>
    <row r="862" spans="1:22" x14ac:dyDescent="0.25">
      <c r="A862" s="443"/>
      <c r="B862" s="440"/>
      <c r="C862" s="444"/>
      <c r="D862" s="286" t="s">
        <v>3163</v>
      </c>
      <c r="E862" s="444"/>
      <c r="F862" s="444"/>
      <c r="G862" s="444"/>
      <c r="H862" s="444"/>
      <c r="I862" s="444"/>
      <c r="J862" s="12">
        <v>1.7450000000000001</v>
      </c>
      <c r="K862" s="12">
        <v>32</v>
      </c>
      <c r="L862" s="12">
        <v>2</v>
      </c>
      <c r="M862" s="286" t="s">
        <v>268</v>
      </c>
      <c r="N862" s="12">
        <v>1.5</v>
      </c>
      <c r="O862" s="292" t="s">
        <v>1735</v>
      </c>
      <c r="P862" s="13" t="s">
        <v>1758</v>
      </c>
      <c r="Q862" s="13" t="s">
        <v>2094</v>
      </c>
      <c r="R862" s="292" t="s">
        <v>252</v>
      </c>
      <c r="S862" s="443"/>
      <c r="T862" s="443"/>
      <c r="U862" s="443">
        <f t="shared" si="0"/>
        <v>0</v>
      </c>
      <c r="V862" s="440"/>
    </row>
    <row r="863" spans="1:22" x14ac:dyDescent="0.25">
      <c r="A863" s="443"/>
      <c r="B863" s="440"/>
      <c r="C863" s="444"/>
      <c r="D863" s="286" t="s">
        <v>3164</v>
      </c>
      <c r="E863" s="444"/>
      <c r="F863" s="444"/>
      <c r="G863" s="444"/>
      <c r="H863" s="444"/>
      <c r="I863" s="444"/>
      <c r="J863" s="12">
        <v>1.73</v>
      </c>
      <c r="K863" s="12">
        <v>32</v>
      </c>
      <c r="L863" s="12">
        <v>2</v>
      </c>
      <c r="M863" s="286" t="s">
        <v>268</v>
      </c>
      <c r="N863" s="12">
        <v>1.5</v>
      </c>
      <c r="O863" s="292" t="s">
        <v>1735</v>
      </c>
      <c r="P863" s="13" t="s">
        <v>1758</v>
      </c>
      <c r="Q863" s="13" t="s">
        <v>2094</v>
      </c>
      <c r="R863" s="292" t="s">
        <v>252</v>
      </c>
      <c r="S863" s="443"/>
      <c r="T863" s="443"/>
      <c r="U863" s="443">
        <f t="shared" si="0"/>
        <v>0</v>
      </c>
      <c r="V863" s="440"/>
    </row>
    <row r="864" spans="1:22" x14ac:dyDescent="0.25">
      <c r="A864" s="443"/>
      <c r="B864" s="440"/>
      <c r="C864" s="444"/>
      <c r="D864" s="286" t="s">
        <v>3165</v>
      </c>
      <c r="E864" s="444"/>
      <c r="F864" s="444"/>
      <c r="G864" s="444"/>
      <c r="H864" s="444"/>
      <c r="I864" s="444"/>
      <c r="J864" s="12">
        <v>2.33</v>
      </c>
      <c r="K864" s="12">
        <v>32</v>
      </c>
      <c r="L864" s="12">
        <v>2</v>
      </c>
      <c r="M864" s="286" t="s">
        <v>268</v>
      </c>
      <c r="N864" s="12">
        <v>1.5</v>
      </c>
      <c r="O864" s="292" t="s">
        <v>1735</v>
      </c>
      <c r="P864" s="13" t="s">
        <v>1758</v>
      </c>
      <c r="Q864" s="13" t="s">
        <v>2094</v>
      </c>
      <c r="R864" s="292" t="s">
        <v>252</v>
      </c>
      <c r="S864" s="443"/>
      <c r="T864" s="443"/>
      <c r="U864" s="443">
        <f t="shared" si="0"/>
        <v>0</v>
      </c>
      <c r="V864" s="440"/>
    </row>
    <row r="865" spans="1:22" x14ac:dyDescent="0.25">
      <c r="A865" s="443"/>
      <c r="B865" s="440"/>
      <c r="C865" s="444"/>
      <c r="D865" s="286" t="s">
        <v>3166</v>
      </c>
      <c r="E865" s="444"/>
      <c r="F865" s="444"/>
      <c r="G865" s="444"/>
      <c r="H865" s="444"/>
      <c r="I865" s="444"/>
      <c r="J865" s="12">
        <v>4.0599999999999996</v>
      </c>
      <c r="K865" s="12">
        <v>89</v>
      </c>
      <c r="L865" s="12">
        <v>4</v>
      </c>
      <c r="M865" s="286" t="s">
        <v>268</v>
      </c>
      <c r="N865" s="12">
        <v>2</v>
      </c>
      <c r="O865" s="292" t="s">
        <v>1735</v>
      </c>
      <c r="P865" s="13" t="s">
        <v>1758</v>
      </c>
      <c r="Q865" s="13" t="s">
        <v>2094</v>
      </c>
      <c r="R865" s="292" t="s">
        <v>252</v>
      </c>
      <c r="S865" s="443"/>
      <c r="T865" s="443"/>
      <c r="U865" s="443">
        <f t="shared" si="0"/>
        <v>0</v>
      </c>
      <c r="V865" s="440"/>
    </row>
    <row r="866" spans="1:22" x14ac:dyDescent="0.25">
      <c r="A866" s="443"/>
      <c r="B866" s="440"/>
      <c r="C866" s="444"/>
      <c r="D866" s="286" t="s">
        <v>3167</v>
      </c>
      <c r="E866" s="444"/>
      <c r="F866" s="444"/>
      <c r="G866" s="444"/>
      <c r="H866" s="444"/>
      <c r="I866" s="444"/>
      <c r="J866" s="12">
        <v>30.31</v>
      </c>
      <c r="K866" s="12">
        <v>89</v>
      </c>
      <c r="L866" s="12">
        <v>3.5</v>
      </c>
      <c r="M866" s="286" t="s">
        <v>268</v>
      </c>
      <c r="N866" s="12">
        <v>2</v>
      </c>
      <c r="O866" s="292" t="s">
        <v>1735</v>
      </c>
      <c r="P866" s="13" t="s">
        <v>1758</v>
      </c>
      <c r="Q866" s="13" t="s">
        <v>2094</v>
      </c>
      <c r="R866" s="292" t="s">
        <v>252</v>
      </c>
      <c r="S866" s="443"/>
      <c r="T866" s="443"/>
      <c r="U866" s="443">
        <f t="shared" si="0"/>
        <v>0</v>
      </c>
      <c r="V866" s="440"/>
    </row>
    <row r="867" spans="1:22" x14ac:dyDescent="0.25">
      <c r="A867" s="443"/>
      <c r="B867" s="440"/>
      <c r="C867" s="444"/>
      <c r="D867" s="286" t="s">
        <v>3168</v>
      </c>
      <c r="E867" s="444"/>
      <c r="F867" s="444"/>
      <c r="G867" s="444"/>
      <c r="H867" s="444"/>
      <c r="I867" s="444"/>
      <c r="J867" s="12">
        <v>43.658000000000001</v>
      </c>
      <c r="K867" s="12">
        <v>57</v>
      </c>
      <c r="L867" s="12">
        <v>3</v>
      </c>
      <c r="M867" s="286" t="s">
        <v>268</v>
      </c>
      <c r="N867" s="12">
        <v>1.5</v>
      </c>
      <c r="O867" s="292" t="s">
        <v>1735</v>
      </c>
      <c r="P867" s="13" t="s">
        <v>1758</v>
      </c>
      <c r="Q867" s="13" t="s">
        <v>2094</v>
      </c>
      <c r="R867" s="292" t="s">
        <v>252</v>
      </c>
      <c r="S867" s="443"/>
      <c r="T867" s="443"/>
      <c r="U867" s="443">
        <f t="shared" si="0"/>
        <v>0</v>
      </c>
      <c r="V867" s="440"/>
    </row>
    <row r="868" spans="1:22" x14ac:dyDescent="0.25">
      <c r="A868" s="443"/>
      <c r="B868" s="440"/>
      <c r="C868" s="444"/>
      <c r="D868" s="286" t="s">
        <v>3169</v>
      </c>
      <c r="E868" s="444"/>
      <c r="F868" s="444"/>
      <c r="G868" s="444"/>
      <c r="H868" s="444"/>
      <c r="I868" s="444"/>
      <c r="J868" s="12">
        <v>34.317999999999998</v>
      </c>
      <c r="K868" s="12">
        <v>32</v>
      </c>
      <c r="L868" s="12">
        <v>2</v>
      </c>
      <c r="M868" s="286" t="s">
        <v>268</v>
      </c>
      <c r="N868" s="12">
        <v>1.5</v>
      </c>
      <c r="O868" s="292" t="s">
        <v>1735</v>
      </c>
      <c r="P868" s="13" t="s">
        <v>1758</v>
      </c>
      <c r="Q868" s="13" t="s">
        <v>2094</v>
      </c>
      <c r="R868" s="292" t="s">
        <v>252</v>
      </c>
      <c r="S868" s="443"/>
      <c r="T868" s="443"/>
      <c r="U868" s="443">
        <f t="shared" si="0"/>
        <v>0</v>
      </c>
      <c r="V868" s="440"/>
    </row>
    <row r="869" spans="1:22" x14ac:dyDescent="0.25">
      <c r="A869" s="443"/>
      <c r="B869" s="440"/>
      <c r="C869" s="444"/>
      <c r="D869" s="286" t="s">
        <v>3170</v>
      </c>
      <c r="E869" s="444"/>
      <c r="F869" s="444"/>
      <c r="G869" s="444"/>
      <c r="H869" s="444"/>
      <c r="I869" s="444"/>
      <c r="J869" s="12">
        <v>7.1050000000000004</v>
      </c>
      <c r="K869" s="12">
        <v>57</v>
      </c>
      <c r="L869" s="12">
        <v>3</v>
      </c>
      <c r="M869" s="286" t="s">
        <v>268</v>
      </c>
      <c r="N869" s="12">
        <v>1.5</v>
      </c>
      <c r="O869" s="292" t="s">
        <v>1735</v>
      </c>
      <c r="P869" s="13" t="s">
        <v>1758</v>
      </c>
      <c r="Q869" s="13" t="s">
        <v>2094</v>
      </c>
      <c r="R869" s="292" t="s">
        <v>252</v>
      </c>
      <c r="S869" s="443"/>
      <c r="T869" s="443"/>
      <c r="U869" s="443">
        <f t="shared" si="0"/>
        <v>0</v>
      </c>
      <c r="V869" s="440"/>
    </row>
    <row r="870" spans="1:22" x14ac:dyDescent="0.25">
      <c r="A870" s="443"/>
      <c r="B870" s="440"/>
      <c r="C870" s="444"/>
      <c r="D870" s="286" t="s">
        <v>3171</v>
      </c>
      <c r="E870" s="444"/>
      <c r="F870" s="444"/>
      <c r="G870" s="444"/>
      <c r="H870" s="444"/>
      <c r="I870" s="444"/>
      <c r="J870" s="12">
        <v>18.184999999999999</v>
      </c>
      <c r="K870" s="12">
        <v>57</v>
      </c>
      <c r="L870" s="12">
        <v>3</v>
      </c>
      <c r="M870" s="286" t="s">
        <v>268</v>
      </c>
      <c r="N870" s="12">
        <v>1.5</v>
      </c>
      <c r="O870" s="292" t="s">
        <v>1735</v>
      </c>
      <c r="P870" s="13" t="s">
        <v>1758</v>
      </c>
      <c r="Q870" s="13" t="s">
        <v>2094</v>
      </c>
      <c r="R870" s="292" t="s">
        <v>252</v>
      </c>
      <c r="S870" s="443"/>
      <c r="T870" s="443"/>
      <c r="U870" s="443">
        <f t="shared" si="0"/>
        <v>0</v>
      </c>
      <c r="V870" s="440"/>
    </row>
    <row r="871" spans="1:22" x14ac:dyDescent="0.25">
      <c r="A871" s="443" t="s">
        <v>2202</v>
      </c>
      <c r="B871" s="440" t="s">
        <v>3172</v>
      </c>
      <c r="C871" s="444" t="s">
        <v>3173</v>
      </c>
      <c r="D871" s="286" t="s">
        <v>3174</v>
      </c>
      <c r="E871" s="444" t="s">
        <v>3175</v>
      </c>
      <c r="F871" s="444" t="s">
        <v>2616</v>
      </c>
      <c r="G871" s="444" t="s">
        <v>351</v>
      </c>
      <c r="H871" s="444" t="s">
        <v>266</v>
      </c>
      <c r="I871" s="444" t="s">
        <v>1615</v>
      </c>
      <c r="J871" s="12">
        <v>18.190000000000001</v>
      </c>
      <c r="K871" s="12">
        <v>57</v>
      </c>
      <c r="L871" s="12">
        <v>3</v>
      </c>
      <c r="M871" s="286" t="s">
        <v>268</v>
      </c>
      <c r="N871" s="12">
        <v>1.5</v>
      </c>
      <c r="O871" s="292" t="s">
        <v>1735</v>
      </c>
      <c r="P871" s="13" t="s">
        <v>1763</v>
      </c>
      <c r="Q871" s="13" t="s">
        <v>1744</v>
      </c>
      <c r="R871" s="292" t="s">
        <v>252</v>
      </c>
      <c r="S871" s="443">
        <v>23</v>
      </c>
      <c r="T871" s="443">
        <v>15</v>
      </c>
      <c r="U871" s="443">
        <f>SUM(S871:T875)</f>
        <v>38</v>
      </c>
      <c r="V871" s="440" t="s">
        <v>7003</v>
      </c>
    </row>
    <row r="872" spans="1:22" x14ac:dyDescent="0.25">
      <c r="A872" s="443"/>
      <c r="B872" s="440"/>
      <c r="C872" s="444"/>
      <c r="D872" s="286" t="s">
        <v>3176</v>
      </c>
      <c r="E872" s="444"/>
      <c r="F872" s="444"/>
      <c r="G872" s="444"/>
      <c r="H872" s="444"/>
      <c r="I872" s="444"/>
      <c r="J872" s="12">
        <v>3.1469999999999998</v>
      </c>
      <c r="K872" s="12">
        <v>57</v>
      </c>
      <c r="L872" s="12">
        <v>3</v>
      </c>
      <c r="M872" s="286" t="s">
        <v>268</v>
      </c>
      <c r="N872" s="12">
        <v>1.5</v>
      </c>
      <c r="O872" s="292" t="s">
        <v>1735</v>
      </c>
      <c r="P872" s="13" t="s">
        <v>1763</v>
      </c>
      <c r="Q872" s="13" t="s">
        <v>1744</v>
      </c>
      <c r="R872" s="292" t="s">
        <v>252</v>
      </c>
      <c r="S872" s="443"/>
      <c r="T872" s="443"/>
      <c r="U872" s="443"/>
      <c r="V872" s="440"/>
    </row>
    <row r="873" spans="1:22" x14ac:dyDescent="0.25">
      <c r="A873" s="443"/>
      <c r="B873" s="440"/>
      <c r="C873" s="444"/>
      <c r="D873" s="286" t="s">
        <v>3177</v>
      </c>
      <c r="E873" s="444"/>
      <c r="F873" s="444"/>
      <c r="G873" s="444"/>
      <c r="H873" s="444"/>
      <c r="I873" s="444"/>
      <c r="J873" s="12">
        <v>14.586</v>
      </c>
      <c r="K873" s="12">
        <v>89</v>
      </c>
      <c r="L873" s="12">
        <v>3.5</v>
      </c>
      <c r="M873" s="286" t="s">
        <v>268</v>
      </c>
      <c r="N873" s="12">
        <v>2</v>
      </c>
      <c r="O873" s="292" t="s">
        <v>1735</v>
      </c>
      <c r="P873" s="13" t="s">
        <v>1763</v>
      </c>
      <c r="Q873" s="13" t="s">
        <v>1744</v>
      </c>
      <c r="R873" s="292" t="s">
        <v>252</v>
      </c>
      <c r="S873" s="443"/>
      <c r="T873" s="443"/>
      <c r="U873" s="443"/>
      <c r="V873" s="440"/>
    </row>
    <row r="874" spans="1:22" x14ac:dyDescent="0.25">
      <c r="A874" s="443"/>
      <c r="B874" s="440"/>
      <c r="C874" s="444"/>
      <c r="D874" s="286" t="s">
        <v>3178</v>
      </c>
      <c r="E874" s="444"/>
      <c r="F874" s="444"/>
      <c r="G874" s="444" t="s">
        <v>3179</v>
      </c>
      <c r="H874" s="444"/>
      <c r="I874" s="444"/>
      <c r="J874" s="12">
        <v>3.2</v>
      </c>
      <c r="K874" s="12">
        <v>89</v>
      </c>
      <c r="L874" s="12">
        <v>3.5</v>
      </c>
      <c r="M874" s="286" t="s">
        <v>268</v>
      </c>
      <c r="N874" s="12">
        <v>2</v>
      </c>
      <c r="O874" s="292" t="s">
        <v>1735</v>
      </c>
      <c r="P874" s="13" t="s">
        <v>1763</v>
      </c>
      <c r="Q874" s="13" t="s">
        <v>1744</v>
      </c>
      <c r="R874" s="292" t="s">
        <v>252</v>
      </c>
      <c r="S874" s="443"/>
      <c r="T874" s="443"/>
      <c r="U874" s="443"/>
      <c r="V874" s="440"/>
    </row>
    <row r="875" spans="1:22" x14ac:dyDescent="0.25">
      <c r="A875" s="443"/>
      <c r="B875" s="440"/>
      <c r="C875" s="444"/>
      <c r="D875" s="286" t="s">
        <v>3180</v>
      </c>
      <c r="E875" s="444"/>
      <c r="F875" s="444"/>
      <c r="G875" s="444"/>
      <c r="H875" s="444"/>
      <c r="I875" s="444"/>
      <c r="J875" s="12">
        <v>0.47</v>
      </c>
      <c r="K875" s="12">
        <v>57</v>
      </c>
      <c r="L875" s="12">
        <v>3</v>
      </c>
      <c r="M875" s="286" t="s">
        <v>268</v>
      </c>
      <c r="N875" s="12">
        <v>1.5</v>
      </c>
      <c r="O875" s="292" t="s">
        <v>1735</v>
      </c>
      <c r="P875" s="13" t="s">
        <v>1763</v>
      </c>
      <c r="Q875" s="13" t="s">
        <v>1744</v>
      </c>
      <c r="R875" s="292" t="s">
        <v>252</v>
      </c>
      <c r="S875" s="443"/>
      <c r="T875" s="443"/>
      <c r="U875" s="443"/>
      <c r="V875" s="440"/>
    </row>
    <row r="876" spans="1:22" ht="33.75" x14ac:dyDescent="0.25">
      <c r="A876" s="302" t="s">
        <v>1776</v>
      </c>
      <c r="B876" s="283" t="s">
        <v>3184</v>
      </c>
      <c r="C876" s="286" t="s">
        <v>3185</v>
      </c>
      <c r="D876" s="286" t="s">
        <v>3186</v>
      </c>
      <c r="E876" s="286" t="s">
        <v>3183</v>
      </c>
      <c r="F876" s="286" t="s">
        <v>2616</v>
      </c>
      <c r="G876" s="286" t="s">
        <v>2325</v>
      </c>
      <c r="H876" s="286" t="s">
        <v>1974</v>
      </c>
      <c r="I876" s="286" t="s">
        <v>1615</v>
      </c>
      <c r="J876" s="12">
        <v>21.198</v>
      </c>
      <c r="K876" s="12">
        <v>32</v>
      </c>
      <c r="L876" s="12">
        <v>4</v>
      </c>
      <c r="M876" s="286" t="s">
        <v>268</v>
      </c>
      <c r="N876" s="12">
        <v>1</v>
      </c>
      <c r="O876" s="292" t="s">
        <v>1735</v>
      </c>
      <c r="P876" s="13" t="s">
        <v>1736</v>
      </c>
      <c r="Q876" s="13" t="s">
        <v>1744</v>
      </c>
      <c r="R876" s="292" t="s">
        <v>252</v>
      </c>
      <c r="S876" s="302">
        <v>2</v>
      </c>
      <c r="T876" s="302"/>
      <c r="U876" s="302">
        <f>SUM(S876:T876)</f>
        <v>2</v>
      </c>
      <c r="V876" s="283" t="s">
        <v>7003</v>
      </c>
    </row>
    <row r="877" spans="1:22" ht="22.5" x14ac:dyDescent="0.25">
      <c r="A877" s="302" t="s">
        <v>2208</v>
      </c>
      <c r="B877" s="283" t="s">
        <v>3189</v>
      </c>
      <c r="C877" s="286" t="s">
        <v>3190</v>
      </c>
      <c r="D877" s="287" t="s">
        <v>3191</v>
      </c>
      <c r="E877" s="286" t="s">
        <v>3181</v>
      </c>
      <c r="F877" s="286" t="s">
        <v>3192</v>
      </c>
      <c r="G877" s="286" t="s">
        <v>553</v>
      </c>
      <c r="H877" s="286" t="s">
        <v>238</v>
      </c>
      <c r="I877" s="286" t="s">
        <v>2003</v>
      </c>
      <c r="J877" s="12">
        <v>1.9079999999999999</v>
      </c>
      <c r="K877" s="12">
        <v>57</v>
      </c>
      <c r="L877" s="12">
        <v>3</v>
      </c>
      <c r="M877" s="286" t="s">
        <v>268</v>
      </c>
      <c r="N877" s="12">
        <v>1.5</v>
      </c>
      <c r="O877" s="292" t="s">
        <v>1735</v>
      </c>
      <c r="P877" s="13" t="s">
        <v>1758</v>
      </c>
      <c r="Q877" s="13" t="s">
        <v>2094</v>
      </c>
      <c r="R877" s="292" t="s">
        <v>252</v>
      </c>
      <c r="S877" s="302">
        <v>2</v>
      </c>
      <c r="T877" s="302">
        <v>2</v>
      </c>
      <c r="U877" s="302">
        <f>S877+T877</f>
        <v>4</v>
      </c>
      <c r="V877" s="283" t="s">
        <v>7003</v>
      </c>
    </row>
    <row r="878" spans="1:22" x14ac:dyDescent="0.25">
      <c r="A878" s="447" t="s">
        <v>6993</v>
      </c>
      <c r="B878" s="446" t="s">
        <v>3193</v>
      </c>
      <c r="C878" s="444" t="s">
        <v>3194</v>
      </c>
      <c r="D878" s="287" t="s">
        <v>3195</v>
      </c>
      <c r="E878" s="444" t="s">
        <v>3196</v>
      </c>
      <c r="F878" s="444" t="s">
        <v>3011</v>
      </c>
      <c r="G878" s="444" t="s">
        <v>346</v>
      </c>
      <c r="H878" s="444" t="s">
        <v>528</v>
      </c>
      <c r="I878" s="445" t="s">
        <v>210</v>
      </c>
      <c r="J878" s="12">
        <v>11.79</v>
      </c>
      <c r="K878" s="12">
        <v>32</v>
      </c>
      <c r="L878" s="12">
        <v>2</v>
      </c>
      <c r="M878" s="286" t="s">
        <v>268</v>
      </c>
      <c r="N878" s="12">
        <v>1.5</v>
      </c>
      <c r="O878" s="292" t="s">
        <v>1735</v>
      </c>
      <c r="P878" s="13" t="s">
        <v>1758</v>
      </c>
      <c r="Q878" s="13" t="s">
        <v>2094</v>
      </c>
      <c r="R878" s="292" t="s">
        <v>252</v>
      </c>
      <c r="S878" s="447">
        <f>5+2+5+6+4+2+4+6+5+7+6+5+4+4+4+7+1+6+7+5+3+5+4+6+4+3+6+7+5+2+4+5+4+5+5+4+5+5+5+5+5+4+4+6+5+3</f>
        <v>214</v>
      </c>
      <c r="T878" s="447">
        <f>8+2+6+8+5+3+5+9+6+8+8+8+8+8+5+9+2+8+7+7+4+5+5+10+3+6+6+10+5+3+7+10+6+7+6+7+5+8+7+7+7+4+5+8+5+4</f>
        <v>290</v>
      </c>
      <c r="U878" s="447">
        <f t="shared" ref="U878:U899" si="1">S878+T878</f>
        <v>504</v>
      </c>
      <c r="V878" s="446" t="s">
        <v>7003</v>
      </c>
    </row>
    <row r="879" spans="1:22" x14ac:dyDescent="0.25">
      <c r="A879" s="447"/>
      <c r="B879" s="446"/>
      <c r="C879" s="444"/>
      <c r="D879" s="287" t="s">
        <v>3197</v>
      </c>
      <c r="E879" s="444"/>
      <c r="F879" s="444"/>
      <c r="G879" s="444"/>
      <c r="H879" s="444"/>
      <c r="I879" s="445"/>
      <c r="J879" s="12">
        <v>21.116</v>
      </c>
      <c r="K879" s="12">
        <v>89</v>
      </c>
      <c r="L879" s="12">
        <v>3</v>
      </c>
      <c r="M879" s="286" t="s">
        <v>268</v>
      </c>
      <c r="N879" s="12">
        <v>2</v>
      </c>
      <c r="O879" s="292" t="s">
        <v>1735</v>
      </c>
      <c r="P879" s="13" t="s">
        <v>1758</v>
      </c>
      <c r="Q879" s="13" t="s">
        <v>2094</v>
      </c>
      <c r="R879" s="292" t="s">
        <v>252</v>
      </c>
      <c r="S879" s="447"/>
      <c r="T879" s="447"/>
      <c r="U879" s="447">
        <f t="shared" si="1"/>
        <v>0</v>
      </c>
      <c r="V879" s="446"/>
    </row>
    <row r="880" spans="1:22" x14ac:dyDescent="0.25">
      <c r="A880" s="447"/>
      <c r="B880" s="446"/>
      <c r="C880" s="444"/>
      <c r="D880" s="287" t="s">
        <v>3198</v>
      </c>
      <c r="E880" s="444"/>
      <c r="F880" s="444"/>
      <c r="G880" s="444"/>
      <c r="H880" s="444"/>
      <c r="I880" s="445"/>
      <c r="J880" s="12">
        <v>81.144999999999996</v>
      </c>
      <c r="K880" s="12">
        <v>89</v>
      </c>
      <c r="L880" s="12">
        <v>3</v>
      </c>
      <c r="M880" s="286" t="s">
        <v>268</v>
      </c>
      <c r="N880" s="12">
        <v>2</v>
      </c>
      <c r="O880" s="292" t="s">
        <v>1735</v>
      </c>
      <c r="P880" s="13" t="s">
        <v>1758</v>
      </c>
      <c r="Q880" s="13" t="s">
        <v>2094</v>
      </c>
      <c r="R880" s="292" t="s">
        <v>252</v>
      </c>
      <c r="S880" s="447"/>
      <c r="T880" s="447"/>
      <c r="U880" s="447">
        <f t="shared" si="1"/>
        <v>0</v>
      </c>
      <c r="V880" s="446"/>
    </row>
    <row r="881" spans="1:22" x14ac:dyDescent="0.25">
      <c r="A881" s="447"/>
      <c r="B881" s="446"/>
      <c r="C881" s="444"/>
      <c r="D881" s="287" t="s">
        <v>3199</v>
      </c>
      <c r="E881" s="444"/>
      <c r="F881" s="444"/>
      <c r="G881" s="444"/>
      <c r="H881" s="444"/>
      <c r="I881" s="445"/>
      <c r="J881" s="12">
        <v>3.1120000000000001</v>
      </c>
      <c r="K881" s="12">
        <v>89</v>
      </c>
      <c r="L881" s="12">
        <v>3.5</v>
      </c>
      <c r="M881" s="286" t="s">
        <v>268</v>
      </c>
      <c r="N881" s="12">
        <v>2</v>
      </c>
      <c r="O881" s="292" t="s">
        <v>1735</v>
      </c>
      <c r="P881" s="13" t="s">
        <v>1758</v>
      </c>
      <c r="Q881" s="13" t="s">
        <v>2094</v>
      </c>
      <c r="R881" s="292" t="s">
        <v>252</v>
      </c>
      <c r="S881" s="447"/>
      <c r="T881" s="447"/>
      <c r="U881" s="447">
        <f t="shared" si="1"/>
        <v>0</v>
      </c>
      <c r="V881" s="446"/>
    </row>
    <row r="882" spans="1:22" x14ac:dyDescent="0.25">
      <c r="A882" s="447"/>
      <c r="B882" s="446"/>
      <c r="C882" s="444"/>
      <c r="D882" s="287" t="s">
        <v>3200</v>
      </c>
      <c r="E882" s="444"/>
      <c r="F882" s="444"/>
      <c r="G882" s="444"/>
      <c r="H882" s="444"/>
      <c r="I882" s="445"/>
      <c r="J882" s="12">
        <v>25.385000000000002</v>
      </c>
      <c r="K882" s="12">
        <v>32</v>
      </c>
      <c r="L882" s="12">
        <v>2</v>
      </c>
      <c r="M882" s="286" t="s">
        <v>268</v>
      </c>
      <c r="N882" s="12">
        <v>1.5</v>
      </c>
      <c r="O882" s="292" t="s">
        <v>1735</v>
      </c>
      <c r="P882" s="13" t="s">
        <v>1758</v>
      </c>
      <c r="Q882" s="13" t="s">
        <v>2094</v>
      </c>
      <c r="R882" s="292" t="s">
        <v>252</v>
      </c>
      <c r="S882" s="447"/>
      <c r="T882" s="447"/>
      <c r="U882" s="447">
        <f t="shared" si="1"/>
        <v>0</v>
      </c>
      <c r="V882" s="446"/>
    </row>
    <row r="883" spans="1:22" x14ac:dyDescent="0.25">
      <c r="A883" s="447"/>
      <c r="B883" s="446"/>
      <c r="C883" s="444"/>
      <c r="D883" s="287" t="s">
        <v>3201</v>
      </c>
      <c r="E883" s="444"/>
      <c r="F883" s="444"/>
      <c r="G883" s="444"/>
      <c r="H883" s="444"/>
      <c r="I883" s="445"/>
      <c r="J883" s="12">
        <v>29.411000000000001</v>
      </c>
      <c r="K883" s="12">
        <v>32</v>
      </c>
      <c r="L883" s="12">
        <v>2</v>
      </c>
      <c r="M883" s="286" t="s">
        <v>268</v>
      </c>
      <c r="N883" s="12">
        <v>1.5</v>
      </c>
      <c r="O883" s="292" t="s">
        <v>1735</v>
      </c>
      <c r="P883" s="13" t="s">
        <v>1758</v>
      </c>
      <c r="Q883" s="13" t="s">
        <v>2094</v>
      </c>
      <c r="R883" s="292" t="s">
        <v>252</v>
      </c>
      <c r="S883" s="447"/>
      <c r="T883" s="447"/>
      <c r="U883" s="447">
        <f t="shared" si="1"/>
        <v>0</v>
      </c>
      <c r="V883" s="446"/>
    </row>
    <row r="884" spans="1:22" x14ac:dyDescent="0.25">
      <c r="A884" s="447"/>
      <c r="B884" s="446"/>
      <c r="C884" s="444"/>
      <c r="D884" s="287" t="s">
        <v>3202</v>
      </c>
      <c r="E884" s="444"/>
      <c r="F884" s="444"/>
      <c r="G884" s="444"/>
      <c r="H884" s="444"/>
      <c r="I884" s="445"/>
      <c r="J884" s="12">
        <v>50.277000000000001</v>
      </c>
      <c r="K884" s="12">
        <v>57</v>
      </c>
      <c r="L884" s="12">
        <v>2.5</v>
      </c>
      <c r="M884" s="286" t="s">
        <v>268</v>
      </c>
      <c r="N884" s="12">
        <v>1.5</v>
      </c>
      <c r="O884" s="292" t="s">
        <v>1735</v>
      </c>
      <c r="P884" s="13" t="s">
        <v>1758</v>
      </c>
      <c r="Q884" s="13" t="s">
        <v>2094</v>
      </c>
      <c r="R884" s="292" t="s">
        <v>252</v>
      </c>
      <c r="S884" s="447"/>
      <c r="T884" s="447"/>
      <c r="U884" s="447">
        <f t="shared" si="1"/>
        <v>0</v>
      </c>
      <c r="V884" s="446"/>
    </row>
    <row r="885" spans="1:22" x14ac:dyDescent="0.25">
      <c r="A885" s="447"/>
      <c r="B885" s="446"/>
      <c r="C885" s="444"/>
      <c r="D885" s="287" t="s">
        <v>3203</v>
      </c>
      <c r="E885" s="444"/>
      <c r="F885" s="444"/>
      <c r="G885" s="444"/>
      <c r="H885" s="444"/>
      <c r="I885" s="445"/>
      <c r="J885" s="12">
        <v>5.84</v>
      </c>
      <c r="K885" s="12">
        <v>89</v>
      </c>
      <c r="L885" s="12">
        <v>3</v>
      </c>
      <c r="M885" s="286" t="s">
        <v>268</v>
      </c>
      <c r="N885" s="12">
        <v>2</v>
      </c>
      <c r="O885" s="292" t="s">
        <v>1735</v>
      </c>
      <c r="P885" s="13" t="s">
        <v>1758</v>
      </c>
      <c r="Q885" s="13" t="s">
        <v>2094</v>
      </c>
      <c r="R885" s="292" t="s">
        <v>252</v>
      </c>
      <c r="S885" s="447"/>
      <c r="T885" s="447"/>
      <c r="U885" s="447">
        <f t="shared" si="1"/>
        <v>0</v>
      </c>
      <c r="V885" s="446"/>
    </row>
    <row r="886" spans="1:22" x14ac:dyDescent="0.25">
      <c r="A886" s="447"/>
      <c r="B886" s="446"/>
      <c r="C886" s="444"/>
      <c r="D886" s="287" t="s">
        <v>3204</v>
      </c>
      <c r="E886" s="444"/>
      <c r="F886" s="444"/>
      <c r="G886" s="444"/>
      <c r="H886" s="444"/>
      <c r="I886" s="445"/>
      <c r="J886" s="12">
        <v>25.047000000000001</v>
      </c>
      <c r="K886" s="12">
        <v>89</v>
      </c>
      <c r="L886" s="12">
        <v>3</v>
      </c>
      <c r="M886" s="286" t="s">
        <v>268</v>
      </c>
      <c r="N886" s="12">
        <v>2</v>
      </c>
      <c r="O886" s="292" t="s">
        <v>1735</v>
      </c>
      <c r="P886" s="13" t="s">
        <v>1758</v>
      </c>
      <c r="Q886" s="13" t="s">
        <v>2094</v>
      </c>
      <c r="R886" s="292" t="s">
        <v>252</v>
      </c>
      <c r="S886" s="447"/>
      <c r="T886" s="447"/>
      <c r="U886" s="447">
        <f t="shared" si="1"/>
        <v>0</v>
      </c>
      <c r="V886" s="446"/>
    </row>
    <row r="887" spans="1:22" x14ac:dyDescent="0.25">
      <c r="A887" s="447"/>
      <c r="B887" s="446"/>
      <c r="C887" s="444"/>
      <c r="D887" s="287" t="s">
        <v>3205</v>
      </c>
      <c r="E887" s="444"/>
      <c r="F887" s="444"/>
      <c r="G887" s="444"/>
      <c r="H887" s="444"/>
      <c r="I887" s="445"/>
      <c r="J887" s="12">
        <v>25.67</v>
      </c>
      <c r="K887" s="12">
        <v>89</v>
      </c>
      <c r="L887" s="12">
        <v>3</v>
      </c>
      <c r="M887" s="286" t="s">
        <v>268</v>
      </c>
      <c r="N887" s="12">
        <v>2</v>
      </c>
      <c r="O887" s="292" t="s">
        <v>1735</v>
      </c>
      <c r="P887" s="13" t="s">
        <v>1758</v>
      </c>
      <c r="Q887" s="13" t="s">
        <v>2094</v>
      </c>
      <c r="R887" s="292" t="s">
        <v>252</v>
      </c>
      <c r="S887" s="447"/>
      <c r="T887" s="447"/>
      <c r="U887" s="447">
        <f t="shared" si="1"/>
        <v>0</v>
      </c>
      <c r="V887" s="446"/>
    </row>
    <row r="888" spans="1:22" x14ac:dyDescent="0.25">
      <c r="A888" s="447"/>
      <c r="B888" s="446"/>
      <c r="C888" s="444"/>
      <c r="D888" s="287" t="s">
        <v>3206</v>
      </c>
      <c r="E888" s="444"/>
      <c r="F888" s="444"/>
      <c r="G888" s="444"/>
      <c r="H888" s="444"/>
      <c r="I888" s="445"/>
      <c r="J888" s="12">
        <v>9.5470000000000006</v>
      </c>
      <c r="K888" s="12">
        <v>32</v>
      </c>
      <c r="L888" s="12">
        <v>2</v>
      </c>
      <c r="M888" s="286" t="s">
        <v>268</v>
      </c>
      <c r="N888" s="12">
        <v>1.5</v>
      </c>
      <c r="O888" s="292" t="s">
        <v>1735</v>
      </c>
      <c r="P888" s="13" t="s">
        <v>1758</v>
      </c>
      <c r="Q888" s="13" t="s">
        <v>2094</v>
      </c>
      <c r="R888" s="292" t="s">
        <v>252</v>
      </c>
      <c r="S888" s="447"/>
      <c r="T888" s="447"/>
      <c r="U888" s="447">
        <f t="shared" si="1"/>
        <v>0</v>
      </c>
      <c r="V888" s="446"/>
    </row>
    <row r="889" spans="1:22" x14ac:dyDescent="0.25">
      <c r="A889" s="447"/>
      <c r="B889" s="446"/>
      <c r="C889" s="444"/>
      <c r="D889" s="287" t="s">
        <v>3207</v>
      </c>
      <c r="E889" s="444"/>
      <c r="F889" s="444"/>
      <c r="G889" s="444"/>
      <c r="H889" s="444"/>
      <c r="I889" s="445"/>
      <c r="J889" s="12">
        <v>8.9</v>
      </c>
      <c r="K889" s="12">
        <v>32</v>
      </c>
      <c r="L889" s="12">
        <v>2</v>
      </c>
      <c r="M889" s="286" t="s">
        <v>268</v>
      </c>
      <c r="N889" s="12">
        <v>1.5</v>
      </c>
      <c r="O889" s="292" t="s">
        <v>1735</v>
      </c>
      <c r="P889" s="13" t="s">
        <v>1758</v>
      </c>
      <c r="Q889" s="13" t="s">
        <v>2094</v>
      </c>
      <c r="R889" s="292" t="s">
        <v>252</v>
      </c>
      <c r="S889" s="447"/>
      <c r="T889" s="447"/>
      <c r="U889" s="447">
        <f t="shared" si="1"/>
        <v>0</v>
      </c>
      <c r="V889" s="446"/>
    </row>
    <row r="890" spans="1:22" x14ac:dyDescent="0.25">
      <c r="A890" s="447"/>
      <c r="B890" s="446"/>
      <c r="C890" s="444"/>
      <c r="D890" s="287" t="s">
        <v>3208</v>
      </c>
      <c r="E890" s="444"/>
      <c r="F890" s="444"/>
      <c r="G890" s="444"/>
      <c r="H890" s="444"/>
      <c r="I890" s="445"/>
      <c r="J890" s="12">
        <v>30.295000000000002</v>
      </c>
      <c r="K890" s="12">
        <v>32</v>
      </c>
      <c r="L890" s="12">
        <v>2</v>
      </c>
      <c r="M890" s="286" t="s">
        <v>268</v>
      </c>
      <c r="N890" s="12">
        <v>1.5</v>
      </c>
      <c r="O890" s="292" t="s">
        <v>1735</v>
      </c>
      <c r="P890" s="13" t="s">
        <v>1758</v>
      </c>
      <c r="Q890" s="13" t="s">
        <v>2094</v>
      </c>
      <c r="R890" s="292" t="s">
        <v>252</v>
      </c>
      <c r="S890" s="447"/>
      <c r="T890" s="447"/>
      <c r="U890" s="447">
        <f t="shared" si="1"/>
        <v>0</v>
      </c>
      <c r="V890" s="446"/>
    </row>
    <row r="891" spans="1:22" x14ac:dyDescent="0.25">
      <c r="A891" s="447"/>
      <c r="B891" s="446"/>
      <c r="C891" s="444"/>
      <c r="D891" s="287" t="s">
        <v>3209</v>
      </c>
      <c r="E891" s="444"/>
      <c r="F891" s="444"/>
      <c r="G891" s="444"/>
      <c r="H891" s="444"/>
      <c r="I891" s="445"/>
      <c r="J891" s="12">
        <v>35.984999999999999</v>
      </c>
      <c r="K891" s="12">
        <v>57</v>
      </c>
      <c r="L891" s="12">
        <v>3</v>
      </c>
      <c r="M891" s="286" t="s">
        <v>268</v>
      </c>
      <c r="N891" s="12">
        <v>1.5</v>
      </c>
      <c r="O891" s="292" t="s">
        <v>1735</v>
      </c>
      <c r="P891" s="13" t="s">
        <v>1758</v>
      </c>
      <c r="Q891" s="13" t="s">
        <v>2094</v>
      </c>
      <c r="R891" s="292" t="s">
        <v>252</v>
      </c>
      <c r="S891" s="447"/>
      <c r="T891" s="447"/>
      <c r="U891" s="447">
        <f t="shared" si="1"/>
        <v>0</v>
      </c>
      <c r="V891" s="446"/>
    </row>
    <row r="892" spans="1:22" x14ac:dyDescent="0.25">
      <c r="A892" s="447"/>
      <c r="B892" s="446"/>
      <c r="C892" s="444"/>
      <c r="D892" s="287" t="s">
        <v>3210</v>
      </c>
      <c r="E892" s="444"/>
      <c r="F892" s="444"/>
      <c r="G892" s="444"/>
      <c r="H892" s="444"/>
      <c r="I892" s="445"/>
      <c r="J892" s="12">
        <v>6.46</v>
      </c>
      <c r="K892" s="12">
        <v>57</v>
      </c>
      <c r="L892" s="12">
        <v>3</v>
      </c>
      <c r="M892" s="286" t="s">
        <v>268</v>
      </c>
      <c r="N892" s="12">
        <v>1.5</v>
      </c>
      <c r="O892" s="292" t="s">
        <v>1735</v>
      </c>
      <c r="P892" s="13" t="s">
        <v>1758</v>
      </c>
      <c r="Q892" s="13" t="s">
        <v>2094</v>
      </c>
      <c r="R892" s="292" t="s">
        <v>252</v>
      </c>
      <c r="S892" s="447"/>
      <c r="T892" s="447"/>
      <c r="U892" s="447">
        <f t="shared" si="1"/>
        <v>0</v>
      </c>
      <c r="V892" s="446"/>
    </row>
    <row r="893" spans="1:22" x14ac:dyDescent="0.25">
      <c r="A893" s="447"/>
      <c r="B893" s="446"/>
      <c r="C893" s="444"/>
      <c r="D893" s="287" t="s">
        <v>3211</v>
      </c>
      <c r="E893" s="444"/>
      <c r="F893" s="444"/>
      <c r="G893" s="444"/>
      <c r="H893" s="444"/>
      <c r="I893" s="445"/>
      <c r="J893" s="12">
        <v>25.99</v>
      </c>
      <c r="K893" s="12">
        <v>57</v>
      </c>
      <c r="L893" s="12">
        <v>2.5</v>
      </c>
      <c r="M893" s="286" t="s">
        <v>268</v>
      </c>
      <c r="N893" s="12">
        <v>1.5</v>
      </c>
      <c r="O893" s="292" t="s">
        <v>1735</v>
      </c>
      <c r="P893" s="13" t="s">
        <v>1758</v>
      </c>
      <c r="Q893" s="13" t="s">
        <v>2094</v>
      </c>
      <c r="R893" s="292" t="s">
        <v>252</v>
      </c>
      <c r="S893" s="447"/>
      <c r="T893" s="447"/>
      <c r="U893" s="447">
        <f t="shared" si="1"/>
        <v>0</v>
      </c>
      <c r="V893" s="446"/>
    </row>
    <row r="894" spans="1:22" ht="19.5" customHeight="1" x14ac:dyDescent="0.25">
      <c r="A894" s="447"/>
      <c r="B894" s="446"/>
      <c r="C894" s="444"/>
      <c r="D894" s="287" t="s">
        <v>3212</v>
      </c>
      <c r="E894" s="444"/>
      <c r="F894" s="444"/>
      <c r="G894" s="444"/>
      <c r="H894" s="444"/>
      <c r="I894" s="445"/>
      <c r="J894" s="12">
        <v>2.71</v>
      </c>
      <c r="K894" s="12">
        <v>32</v>
      </c>
      <c r="L894" s="12">
        <v>2</v>
      </c>
      <c r="M894" s="286" t="s">
        <v>268</v>
      </c>
      <c r="N894" s="12">
        <v>1.5</v>
      </c>
      <c r="O894" s="292" t="s">
        <v>1735</v>
      </c>
      <c r="P894" s="13" t="s">
        <v>1758</v>
      </c>
      <c r="Q894" s="13" t="s">
        <v>2094</v>
      </c>
      <c r="R894" s="292" t="s">
        <v>252</v>
      </c>
      <c r="S894" s="447"/>
      <c r="T894" s="447"/>
      <c r="U894" s="447">
        <f t="shared" si="1"/>
        <v>0</v>
      </c>
      <c r="V894" s="446"/>
    </row>
    <row r="895" spans="1:22" x14ac:dyDescent="0.25">
      <c r="A895" s="447" t="s">
        <v>6994</v>
      </c>
      <c r="B895" s="446" t="s">
        <v>3213</v>
      </c>
      <c r="C895" s="445" t="s">
        <v>3214</v>
      </c>
      <c r="D895" s="287" t="s">
        <v>3215</v>
      </c>
      <c r="E895" s="444" t="s">
        <v>3216</v>
      </c>
      <c r="F895" s="444" t="s">
        <v>3011</v>
      </c>
      <c r="G895" s="444" t="s">
        <v>2216</v>
      </c>
      <c r="H895" s="444" t="s">
        <v>238</v>
      </c>
      <c r="I895" s="444" t="s">
        <v>564</v>
      </c>
      <c r="J895" s="12">
        <v>6.4560000000000004</v>
      </c>
      <c r="K895" s="12">
        <v>32</v>
      </c>
      <c r="L895" s="12">
        <v>2</v>
      </c>
      <c r="M895" s="286" t="s">
        <v>268</v>
      </c>
      <c r="N895" s="12">
        <v>1.5</v>
      </c>
      <c r="O895" s="292" t="s">
        <v>1735</v>
      </c>
      <c r="P895" s="13" t="s">
        <v>1758</v>
      </c>
      <c r="Q895" s="13" t="s">
        <v>2094</v>
      </c>
      <c r="R895" s="292" t="s">
        <v>252</v>
      </c>
      <c r="S895" s="447">
        <f>4+8</f>
        <v>12</v>
      </c>
      <c r="T895" s="447">
        <f>5+12</f>
        <v>17</v>
      </c>
      <c r="U895" s="447">
        <f t="shared" si="1"/>
        <v>29</v>
      </c>
      <c r="V895" s="446" t="s">
        <v>7003</v>
      </c>
    </row>
    <row r="896" spans="1:22" x14ac:dyDescent="0.25">
      <c r="A896" s="447"/>
      <c r="B896" s="446"/>
      <c r="C896" s="445"/>
      <c r="D896" s="287" t="s">
        <v>3217</v>
      </c>
      <c r="E896" s="444"/>
      <c r="F896" s="444"/>
      <c r="G896" s="444"/>
      <c r="H896" s="444"/>
      <c r="I896" s="444"/>
      <c r="J896" s="12">
        <v>10.67</v>
      </c>
      <c r="K896" s="12">
        <v>32</v>
      </c>
      <c r="L896" s="12">
        <v>2</v>
      </c>
      <c r="M896" s="286" t="s">
        <v>268</v>
      </c>
      <c r="N896" s="12">
        <v>1.5</v>
      </c>
      <c r="O896" s="292" t="s">
        <v>1735</v>
      </c>
      <c r="P896" s="13" t="s">
        <v>1758</v>
      </c>
      <c r="Q896" s="13" t="s">
        <v>2094</v>
      </c>
      <c r="R896" s="292" t="s">
        <v>252</v>
      </c>
      <c r="S896" s="447"/>
      <c r="T896" s="447"/>
      <c r="U896" s="447">
        <f t="shared" si="1"/>
        <v>0</v>
      </c>
      <c r="V896" s="446"/>
    </row>
    <row r="897" spans="1:22" x14ac:dyDescent="0.25">
      <c r="A897" s="447" t="s">
        <v>217</v>
      </c>
      <c r="B897" s="446" t="s">
        <v>3218</v>
      </c>
      <c r="C897" s="444" t="s">
        <v>3219</v>
      </c>
      <c r="D897" s="287" t="s">
        <v>3220</v>
      </c>
      <c r="E897" s="444" t="s">
        <v>3216</v>
      </c>
      <c r="F897" s="444" t="s">
        <v>3011</v>
      </c>
      <c r="G897" s="444" t="s">
        <v>346</v>
      </c>
      <c r="H897" s="444" t="s">
        <v>3221</v>
      </c>
      <c r="I897" s="444" t="s">
        <v>2521</v>
      </c>
      <c r="J897" s="12">
        <v>52.944000000000003</v>
      </c>
      <c r="K897" s="12">
        <v>12</v>
      </c>
      <c r="L897" s="12">
        <v>2</v>
      </c>
      <c r="M897" s="286" t="s">
        <v>268</v>
      </c>
      <c r="N897" s="12">
        <v>1</v>
      </c>
      <c r="O897" s="292" t="s">
        <v>1735</v>
      </c>
      <c r="P897" s="13" t="s">
        <v>1758</v>
      </c>
      <c r="Q897" s="13" t="s">
        <v>2094</v>
      </c>
      <c r="R897" s="292" t="s">
        <v>252</v>
      </c>
      <c r="S897" s="447">
        <f>7+4+10</f>
        <v>21</v>
      </c>
      <c r="T897" s="447">
        <f>8+4+10</f>
        <v>22</v>
      </c>
      <c r="U897" s="447">
        <f t="shared" si="1"/>
        <v>43</v>
      </c>
      <c r="V897" s="446" t="s">
        <v>7003</v>
      </c>
    </row>
    <row r="898" spans="1:22" x14ac:dyDescent="0.25">
      <c r="A898" s="447"/>
      <c r="B898" s="446"/>
      <c r="C898" s="444"/>
      <c r="D898" s="287" t="s">
        <v>3222</v>
      </c>
      <c r="E898" s="444"/>
      <c r="F898" s="444"/>
      <c r="G898" s="444"/>
      <c r="H898" s="444"/>
      <c r="I898" s="444"/>
      <c r="J898" s="12">
        <v>24.905999999999999</v>
      </c>
      <c r="K898" s="12">
        <v>14</v>
      </c>
      <c r="L898" s="12">
        <v>3</v>
      </c>
      <c r="M898" s="286" t="s">
        <v>268</v>
      </c>
      <c r="N898" s="12">
        <v>1</v>
      </c>
      <c r="O898" s="292" t="s">
        <v>1735</v>
      </c>
      <c r="P898" s="13" t="s">
        <v>1758</v>
      </c>
      <c r="Q898" s="13" t="s">
        <v>2094</v>
      </c>
      <c r="R898" s="292" t="s">
        <v>252</v>
      </c>
      <c r="S898" s="447"/>
      <c r="T898" s="447"/>
      <c r="U898" s="447">
        <f t="shared" si="1"/>
        <v>0</v>
      </c>
      <c r="V898" s="446"/>
    </row>
    <row r="899" spans="1:22" x14ac:dyDescent="0.25">
      <c r="A899" s="447"/>
      <c r="B899" s="446"/>
      <c r="C899" s="444"/>
      <c r="D899" s="286" t="s">
        <v>3223</v>
      </c>
      <c r="E899" s="444"/>
      <c r="F899" s="444"/>
      <c r="G899" s="444"/>
      <c r="H899" s="444"/>
      <c r="I899" s="444"/>
      <c r="J899" s="12">
        <v>10.233000000000001</v>
      </c>
      <c r="K899" s="12">
        <v>12</v>
      </c>
      <c r="L899" s="12">
        <v>2</v>
      </c>
      <c r="M899" s="286" t="s">
        <v>268</v>
      </c>
      <c r="N899" s="12">
        <v>1</v>
      </c>
      <c r="O899" s="292" t="s">
        <v>1735</v>
      </c>
      <c r="P899" s="13" t="s">
        <v>1758</v>
      </c>
      <c r="Q899" s="13" t="s">
        <v>2094</v>
      </c>
      <c r="R899" s="292" t="s">
        <v>252</v>
      </c>
      <c r="S899" s="447"/>
      <c r="T899" s="447"/>
      <c r="U899" s="447">
        <f t="shared" si="1"/>
        <v>0</v>
      </c>
      <c r="V899" s="446"/>
    </row>
    <row r="900" spans="1:22" x14ac:dyDescent="0.25">
      <c r="A900" s="447" t="s">
        <v>6995</v>
      </c>
      <c r="B900" s="446" t="s">
        <v>3224</v>
      </c>
      <c r="C900" s="444" t="s">
        <v>3225</v>
      </c>
      <c r="D900" s="286" t="s">
        <v>3226</v>
      </c>
      <c r="E900" s="444" t="s">
        <v>3227</v>
      </c>
      <c r="F900" s="444" t="s">
        <v>2634</v>
      </c>
      <c r="G900" s="444" t="s">
        <v>3228</v>
      </c>
      <c r="H900" s="444" t="s">
        <v>3229</v>
      </c>
      <c r="I900" s="444" t="s">
        <v>214</v>
      </c>
      <c r="J900" s="12">
        <v>10.333</v>
      </c>
      <c r="K900" s="12">
        <v>12</v>
      </c>
      <c r="L900" s="12">
        <v>2</v>
      </c>
      <c r="M900" s="286" t="s">
        <v>268</v>
      </c>
      <c r="N900" s="12">
        <v>1</v>
      </c>
      <c r="O900" s="292" t="s">
        <v>1735</v>
      </c>
      <c r="P900" s="13" t="s">
        <v>1763</v>
      </c>
      <c r="Q900" s="13" t="s">
        <v>1744</v>
      </c>
      <c r="R900" s="292" t="s">
        <v>252</v>
      </c>
      <c r="S900" s="447">
        <v>6</v>
      </c>
      <c r="T900" s="447"/>
      <c r="U900" s="447">
        <f>SUM(S900:T902)</f>
        <v>6</v>
      </c>
      <c r="V900" s="446" t="s">
        <v>7003</v>
      </c>
    </row>
    <row r="901" spans="1:22" x14ac:dyDescent="0.25">
      <c r="A901" s="447"/>
      <c r="B901" s="446"/>
      <c r="C901" s="444"/>
      <c r="D901" s="286" t="s">
        <v>3230</v>
      </c>
      <c r="E901" s="444"/>
      <c r="F901" s="444"/>
      <c r="G901" s="444"/>
      <c r="H901" s="444"/>
      <c r="I901" s="444"/>
      <c r="J901" s="12">
        <v>11.656000000000001</v>
      </c>
      <c r="K901" s="12">
        <v>12</v>
      </c>
      <c r="L901" s="12">
        <v>2</v>
      </c>
      <c r="M901" s="286" t="s">
        <v>268</v>
      </c>
      <c r="N901" s="12">
        <v>1</v>
      </c>
      <c r="O901" s="292" t="s">
        <v>1735</v>
      </c>
      <c r="P901" s="13" t="s">
        <v>1763</v>
      </c>
      <c r="Q901" s="13" t="s">
        <v>1744</v>
      </c>
      <c r="R901" s="292" t="s">
        <v>252</v>
      </c>
      <c r="S901" s="447"/>
      <c r="T901" s="447"/>
      <c r="U901" s="447"/>
      <c r="V901" s="446"/>
    </row>
    <row r="902" spans="1:22" x14ac:dyDescent="0.25">
      <c r="A902" s="447"/>
      <c r="B902" s="446"/>
      <c r="C902" s="444"/>
      <c r="D902" s="286" t="s">
        <v>3231</v>
      </c>
      <c r="E902" s="444"/>
      <c r="F902" s="444"/>
      <c r="G902" s="444"/>
      <c r="H902" s="444"/>
      <c r="I902" s="444"/>
      <c r="J902" s="12">
        <v>57.47</v>
      </c>
      <c r="K902" s="12">
        <v>12</v>
      </c>
      <c r="L902" s="12">
        <v>2</v>
      </c>
      <c r="M902" s="286" t="s">
        <v>268</v>
      </c>
      <c r="N902" s="12">
        <v>1</v>
      </c>
      <c r="O902" s="292" t="s">
        <v>1735</v>
      </c>
      <c r="P902" s="13" t="s">
        <v>1763</v>
      </c>
      <c r="Q902" s="13" t="s">
        <v>1744</v>
      </c>
      <c r="R902" s="292" t="s">
        <v>252</v>
      </c>
      <c r="S902" s="447"/>
      <c r="T902" s="447"/>
      <c r="U902" s="447"/>
      <c r="V902" s="446"/>
    </row>
    <row r="903" spans="1:22" ht="22.5" x14ac:dyDescent="0.25">
      <c r="A903" s="301" t="s">
        <v>2218</v>
      </c>
      <c r="B903" s="284" t="s">
        <v>3233</v>
      </c>
      <c r="C903" s="286" t="s">
        <v>3234</v>
      </c>
      <c r="D903" s="286" t="s">
        <v>3235</v>
      </c>
      <c r="E903" s="286" t="s">
        <v>3149</v>
      </c>
      <c r="F903" s="286" t="s">
        <v>3011</v>
      </c>
      <c r="G903" s="286" t="s">
        <v>528</v>
      </c>
      <c r="H903" s="286" t="s">
        <v>256</v>
      </c>
      <c r="I903" s="286" t="s">
        <v>252</v>
      </c>
      <c r="J903" s="12">
        <v>18.7</v>
      </c>
      <c r="K903" s="12">
        <v>57</v>
      </c>
      <c r="L903" s="12">
        <v>3</v>
      </c>
      <c r="M903" s="286" t="s">
        <v>268</v>
      </c>
      <c r="N903" s="12">
        <v>1.5</v>
      </c>
      <c r="O903" s="292" t="s">
        <v>1735</v>
      </c>
      <c r="P903" s="13" t="s">
        <v>1758</v>
      </c>
      <c r="Q903" s="13" t="s">
        <v>2094</v>
      </c>
      <c r="R903" s="292" t="s">
        <v>252</v>
      </c>
      <c r="S903" s="301">
        <v>8</v>
      </c>
      <c r="T903" s="301">
        <v>8</v>
      </c>
      <c r="U903" s="301">
        <f t="shared" ref="U903:U911" si="2">S903+T903</f>
        <v>16</v>
      </c>
      <c r="V903" s="284" t="s">
        <v>7003</v>
      </c>
    </row>
    <row r="904" spans="1:22" ht="22.5" x14ac:dyDescent="0.25">
      <c r="A904" s="301" t="s">
        <v>6580</v>
      </c>
      <c r="B904" s="284" t="s">
        <v>3236</v>
      </c>
      <c r="C904" s="286" t="s">
        <v>3237</v>
      </c>
      <c r="D904" s="286" t="s">
        <v>3238</v>
      </c>
      <c r="E904" s="286" t="s">
        <v>3232</v>
      </c>
      <c r="F904" s="286" t="s">
        <v>3239</v>
      </c>
      <c r="G904" s="286" t="s">
        <v>2216</v>
      </c>
      <c r="H904" s="286" t="s">
        <v>3240</v>
      </c>
      <c r="I904" s="286" t="s">
        <v>564</v>
      </c>
      <c r="J904" s="12"/>
      <c r="K904" s="12"/>
      <c r="L904" s="12"/>
      <c r="M904" s="286" t="s">
        <v>268</v>
      </c>
      <c r="N904" s="12"/>
      <c r="O904" s="292" t="s">
        <v>1735</v>
      </c>
      <c r="P904" s="13" t="s">
        <v>1758</v>
      </c>
      <c r="Q904" s="13" t="s">
        <v>1736</v>
      </c>
      <c r="R904" s="292" t="s">
        <v>252</v>
      </c>
      <c r="S904" s="301">
        <v>1</v>
      </c>
      <c r="T904" s="301">
        <v>1</v>
      </c>
      <c r="U904" s="301">
        <f t="shared" si="2"/>
        <v>2</v>
      </c>
      <c r="V904" s="284" t="s">
        <v>7003</v>
      </c>
    </row>
    <row r="905" spans="1:22" ht="22.5" x14ac:dyDescent="0.25">
      <c r="A905" s="301" t="s">
        <v>2224</v>
      </c>
      <c r="B905" s="284" t="s">
        <v>3245</v>
      </c>
      <c r="C905" s="286" t="s">
        <v>3246</v>
      </c>
      <c r="D905" s="287" t="s">
        <v>3247</v>
      </c>
      <c r="E905" s="287" t="s">
        <v>3248</v>
      </c>
      <c r="F905" s="287" t="s">
        <v>3011</v>
      </c>
      <c r="G905" s="286" t="s">
        <v>3241</v>
      </c>
      <c r="H905" s="286" t="s">
        <v>3241</v>
      </c>
      <c r="I905" s="286" t="s">
        <v>3241</v>
      </c>
      <c r="J905" s="12">
        <v>3.16</v>
      </c>
      <c r="K905" s="12">
        <v>32</v>
      </c>
      <c r="L905" s="12">
        <v>2</v>
      </c>
      <c r="M905" s="286" t="s">
        <v>268</v>
      </c>
      <c r="N905" s="12">
        <v>1.5</v>
      </c>
      <c r="O905" s="292" t="s">
        <v>1735</v>
      </c>
      <c r="P905" s="13" t="s">
        <v>1758</v>
      </c>
      <c r="Q905" s="13" t="s">
        <v>2094</v>
      </c>
      <c r="R905" s="292" t="s">
        <v>252</v>
      </c>
      <c r="S905" s="301">
        <v>4</v>
      </c>
      <c r="T905" s="301">
        <v>7</v>
      </c>
      <c r="U905" s="301">
        <f t="shared" si="2"/>
        <v>11</v>
      </c>
      <c r="V905" s="284" t="s">
        <v>7003</v>
      </c>
    </row>
    <row r="906" spans="1:22" x14ac:dyDescent="0.25">
      <c r="A906" s="301" t="s">
        <v>2229</v>
      </c>
      <c r="B906" s="284" t="s">
        <v>3249</v>
      </c>
      <c r="C906" s="287" t="s">
        <v>3250</v>
      </c>
      <c r="D906" s="287" t="s">
        <v>3251</v>
      </c>
      <c r="E906" s="287" t="s">
        <v>2448</v>
      </c>
      <c r="F906" s="287" t="s">
        <v>2459</v>
      </c>
      <c r="G906" s="286" t="s">
        <v>2449</v>
      </c>
      <c r="H906" s="286" t="s">
        <v>2395</v>
      </c>
      <c r="I906" s="286" t="s">
        <v>1615</v>
      </c>
      <c r="J906" s="12">
        <v>0.125</v>
      </c>
      <c r="K906" s="12">
        <v>57</v>
      </c>
      <c r="L906" s="12">
        <v>3</v>
      </c>
      <c r="M906" s="286" t="s">
        <v>268</v>
      </c>
      <c r="N906" s="12">
        <v>1.5</v>
      </c>
      <c r="O906" s="292" t="s">
        <v>1735</v>
      </c>
      <c r="P906" s="13" t="s">
        <v>1758</v>
      </c>
      <c r="Q906" s="13" t="s">
        <v>1736</v>
      </c>
      <c r="R906" s="292" t="s">
        <v>252</v>
      </c>
      <c r="S906" s="301">
        <v>0</v>
      </c>
      <c r="T906" s="301">
        <v>1</v>
      </c>
      <c r="U906" s="301">
        <f t="shared" si="2"/>
        <v>1</v>
      </c>
      <c r="V906" s="284" t="s">
        <v>7003</v>
      </c>
    </row>
    <row r="907" spans="1:22" ht="22.5" x14ac:dyDescent="0.25">
      <c r="A907" s="301" t="s">
        <v>6996</v>
      </c>
      <c r="B907" s="284" t="s">
        <v>3253</v>
      </c>
      <c r="C907" s="286" t="s">
        <v>3254</v>
      </c>
      <c r="D907" s="286" t="s">
        <v>3255</v>
      </c>
      <c r="E907" s="286" t="s">
        <v>3256</v>
      </c>
      <c r="F907" s="287" t="s">
        <v>2579</v>
      </c>
      <c r="G907" s="286" t="s">
        <v>2587</v>
      </c>
      <c r="H907" s="286" t="s">
        <v>2395</v>
      </c>
      <c r="I907" s="286" t="s">
        <v>1615</v>
      </c>
      <c r="J907" s="12">
        <v>32</v>
      </c>
      <c r="K907" s="12">
        <v>2</v>
      </c>
      <c r="L907" s="12">
        <v>0.28599999999999998</v>
      </c>
      <c r="M907" s="286" t="s">
        <v>268</v>
      </c>
      <c r="N907" s="12">
        <v>1.5</v>
      </c>
      <c r="O907" s="292" t="s">
        <v>1735</v>
      </c>
      <c r="P907" s="13" t="s">
        <v>1758</v>
      </c>
      <c r="Q907" s="13" t="s">
        <v>1736</v>
      </c>
      <c r="R907" s="292" t="s">
        <v>252</v>
      </c>
      <c r="S907" s="301">
        <v>2</v>
      </c>
      <c r="T907" s="301">
        <v>2</v>
      </c>
      <c r="U907" s="301">
        <f t="shared" si="2"/>
        <v>4</v>
      </c>
      <c r="V907" s="284" t="s">
        <v>7003</v>
      </c>
    </row>
    <row r="908" spans="1:22" ht="22.5" x14ac:dyDescent="0.25">
      <c r="A908" s="301" t="s">
        <v>6997</v>
      </c>
      <c r="B908" s="284" t="s">
        <v>3258</v>
      </c>
      <c r="C908" s="286" t="s">
        <v>3259</v>
      </c>
      <c r="D908" s="286" t="s">
        <v>3260</v>
      </c>
      <c r="E908" s="286" t="s">
        <v>3216</v>
      </c>
      <c r="F908" s="286" t="s">
        <v>3011</v>
      </c>
      <c r="G908" s="286" t="s">
        <v>346</v>
      </c>
      <c r="H908" s="286" t="s">
        <v>3261</v>
      </c>
      <c r="I908" s="286" t="s">
        <v>564</v>
      </c>
      <c r="J908" s="12">
        <v>0.1</v>
      </c>
      <c r="K908" s="12">
        <v>57</v>
      </c>
      <c r="L908" s="12">
        <v>2.5</v>
      </c>
      <c r="M908" s="286" t="s">
        <v>268</v>
      </c>
      <c r="N908" s="12">
        <v>1.5</v>
      </c>
      <c r="O908" s="292" t="s">
        <v>1735</v>
      </c>
      <c r="P908" s="13" t="s">
        <v>1758</v>
      </c>
      <c r="Q908" s="13" t="s">
        <v>2094</v>
      </c>
      <c r="R908" s="292" t="s">
        <v>252</v>
      </c>
      <c r="S908" s="301">
        <v>0</v>
      </c>
      <c r="T908" s="301">
        <v>1</v>
      </c>
      <c r="U908" s="301">
        <f t="shared" si="2"/>
        <v>1</v>
      </c>
      <c r="V908" s="284" t="s">
        <v>7003</v>
      </c>
    </row>
    <row r="909" spans="1:22" ht="22.5" x14ac:dyDescent="0.25">
      <c r="A909" s="301" t="s">
        <v>2236</v>
      </c>
      <c r="B909" s="284" t="s">
        <v>3262</v>
      </c>
      <c r="C909" s="286" t="s">
        <v>3263</v>
      </c>
      <c r="D909" s="286" t="s">
        <v>3264</v>
      </c>
      <c r="E909" s="286" t="s">
        <v>3257</v>
      </c>
      <c r="F909" s="287" t="s">
        <v>2459</v>
      </c>
      <c r="G909" s="286" t="s">
        <v>2216</v>
      </c>
      <c r="H909" s="286" t="s">
        <v>238</v>
      </c>
      <c r="I909" s="286" t="s">
        <v>2255</v>
      </c>
      <c r="J909" s="12">
        <v>7.0000000000000007E-2</v>
      </c>
      <c r="K909" s="12">
        <v>57</v>
      </c>
      <c r="L909" s="12">
        <v>3</v>
      </c>
      <c r="M909" s="286" t="s">
        <v>268</v>
      </c>
      <c r="N909" s="12">
        <v>1.5</v>
      </c>
      <c r="O909" s="292" t="s">
        <v>1735</v>
      </c>
      <c r="P909" s="13" t="s">
        <v>1758</v>
      </c>
      <c r="Q909" s="13" t="s">
        <v>1736</v>
      </c>
      <c r="R909" s="292" t="s">
        <v>252</v>
      </c>
      <c r="S909" s="301">
        <v>2</v>
      </c>
      <c r="T909" s="301">
        <v>5</v>
      </c>
      <c r="U909" s="301">
        <f t="shared" si="2"/>
        <v>7</v>
      </c>
      <c r="V909" s="284" t="s">
        <v>7003</v>
      </c>
    </row>
    <row r="910" spans="1:22" ht="22.5" x14ac:dyDescent="0.25">
      <c r="A910" s="302" t="s">
        <v>2250</v>
      </c>
      <c r="B910" s="283" t="s">
        <v>3267</v>
      </c>
      <c r="C910" s="286" t="s">
        <v>3268</v>
      </c>
      <c r="D910" s="286" t="s">
        <v>3269</v>
      </c>
      <c r="E910" s="286" t="s">
        <v>3181</v>
      </c>
      <c r="F910" s="286" t="s">
        <v>3270</v>
      </c>
      <c r="G910" s="286" t="s">
        <v>238</v>
      </c>
      <c r="H910" s="286" t="s">
        <v>238</v>
      </c>
      <c r="I910" s="286" t="s">
        <v>1615</v>
      </c>
      <c r="J910" s="12">
        <v>14.355</v>
      </c>
      <c r="K910" s="12">
        <v>57</v>
      </c>
      <c r="L910" s="12">
        <v>3</v>
      </c>
      <c r="M910" s="286" t="s">
        <v>268</v>
      </c>
      <c r="N910" s="12">
        <v>1.5</v>
      </c>
      <c r="O910" s="292" t="s">
        <v>1735</v>
      </c>
      <c r="P910" s="13" t="s">
        <v>1758</v>
      </c>
      <c r="Q910" s="13" t="s">
        <v>2094</v>
      </c>
      <c r="R910" s="292" t="s">
        <v>252</v>
      </c>
      <c r="S910" s="302">
        <f>6+7</f>
        <v>13</v>
      </c>
      <c r="T910" s="302">
        <f>10+8</f>
        <v>18</v>
      </c>
      <c r="U910" s="302">
        <f t="shared" si="2"/>
        <v>31</v>
      </c>
      <c r="V910" s="283" t="s">
        <v>7003</v>
      </c>
    </row>
    <row r="911" spans="1:22" x14ac:dyDescent="0.25">
      <c r="A911" s="302" t="s">
        <v>1983</v>
      </c>
      <c r="B911" s="283" t="s">
        <v>3271</v>
      </c>
      <c r="C911" s="286" t="s">
        <v>3272</v>
      </c>
      <c r="D911" s="286" t="s">
        <v>3273</v>
      </c>
      <c r="E911" s="286" t="s">
        <v>3248</v>
      </c>
      <c r="F911" s="286" t="s">
        <v>3270</v>
      </c>
      <c r="G911" s="286" t="s">
        <v>238</v>
      </c>
      <c r="H911" s="286" t="s">
        <v>238</v>
      </c>
      <c r="I911" s="286" t="s">
        <v>252</v>
      </c>
      <c r="J911" s="12">
        <v>19.48</v>
      </c>
      <c r="K911" s="12">
        <v>57</v>
      </c>
      <c r="L911" s="12">
        <v>2.5</v>
      </c>
      <c r="M911" s="286" t="s">
        <v>268</v>
      </c>
      <c r="N911" s="12">
        <v>1.5</v>
      </c>
      <c r="O911" s="292" t="s">
        <v>1735</v>
      </c>
      <c r="P911" s="13" t="s">
        <v>1758</v>
      </c>
      <c r="Q911" s="13" t="s">
        <v>2094</v>
      </c>
      <c r="R911" s="292" t="s">
        <v>252</v>
      </c>
      <c r="S911" s="302">
        <v>6</v>
      </c>
      <c r="T911" s="302">
        <v>5</v>
      </c>
      <c r="U911" s="302">
        <f t="shared" si="2"/>
        <v>11</v>
      </c>
      <c r="V911" s="283" t="s">
        <v>7003</v>
      </c>
    </row>
    <row r="912" spans="1:22" ht="33.75" x14ac:dyDescent="0.25">
      <c r="A912" s="302">
        <v>161</v>
      </c>
      <c r="B912" s="283" t="s">
        <v>3274</v>
      </c>
      <c r="C912" s="286" t="s">
        <v>3275</v>
      </c>
      <c r="D912" s="286" t="s">
        <v>3276</v>
      </c>
      <c r="E912" s="286" t="s">
        <v>413</v>
      </c>
      <c r="F912" s="286" t="s">
        <v>2459</v>
      </c>
      <c r="G912" s="286" t="s">
        <v>347</v>
      </c>
      <c r="H912" s="286" t="s">
        <v>3006</v>
      </c>
      <c r="I912" s="286" t="s">
        <v>1882</v>
      </c>
      <c r="J912" s="12">
        <v>9.4260000000000002</v>
      </c>
      <c r="K912" s="12">
        <v>32</v>
      </c>
      <c r="L912" s="12">
        <v>2</v>
      </c>
      <c r="M912" s="286" t="s">
        <v>268</v>
      </c>
      <c r="N912" s="12">
        <v>1.5</v>
      </c>
      <c r="O912" s="292" t="s">
        <v>1735</v>
      </c>
      <c r="P912" s="13" t="s">
        <v>1736</v>
      </c>
      <c r="Q912" s="13" t="s">
        <v>1744</v>
      </c>
      <c r="R912" s="292" t="s">
        <v>252</v>
      </c>
      <c r="S912" s="302">
        <v>1</v>
      </c>
      <c r="T912" s="302"/>
      <c r="U912" s="302">
        <f>SUM(S912:T912)</f>
        <v>1</v>
      </c>
      <c r="V912" s="283" t="s">
        <v>7003</v>
      </c>
    </row>
    <row r="913" spans="1:22" x14ac:dyDescent="0.25">
      <c r="A913" s="443">
        <v>162</v>
      </c>
      <c r="B913" s="440" t="s">
        <v>3277</v>
      </c>
      <c r="C913" s="444" t="s">
        <v>3278</v>
      </c>
      <c r="D913" s="286" t="s">
        <v>3279</v>
      </c>
      <c r="E913" s="444" t="s">
        <v>3175</v>
      </c>
      <c r="F913" s="444" t="s">
        <v>2616</v>
      </c>
      <c r="G913" s="444" t="s">
        <v>2216</v>
      </c>
      <c r="H913" s="444" t="s">
        <v>2301</v>
      </c>
      <c r="I913" s="444" t="s">
        <v>1615</v>
      </c>
      <c r="J913" s="12">
        <v>3.9420000000000002</v>
      </c>
      <c r="K913" s="12">
        <v>89</v>
      </c>
      <c r="L913" s="12">
        <v>3.5</v>
      </c>
      <c r="M913" s="286" t="s">
        <v>268</v>
      </c>
      <c r="N913" s="12">
        <v>2</v>
      </c>
      <c r="O913" s="292" t="s">
        <v>1735</v>
      </c>
      <c r="P913" s="13" t="s">
        <v>1763</v>
      </c>
      <c r="Q913" s="13" t="s">
        <v>1744</v>
      </c>
      <c r="R913" s="292" t="s">
        <v>252</v>
      </c>
      <c r="S913" s="443">
        <v>4</v>
      </c>
      <c r="T913" s="443">
        <v>1</v>
      </c>
      <c r="U913" s="443">
        <f>SUM(S913:T914)</f>
        <v>5</v>
      </c>
      <c r="V913" s="440" t="s">
        <v>7003</v>
      </c>
    </row>
    <row r="914" spans="1:22" x14ac:dyDescent="0.25">
      <c r="A914" s="443"/>
      <c r="B914" s="440"/>
      <c r="C914" s="444"/>
      <c r="D914" s="286" t="s">
        <v>3280</v>
      </c>
      <c r="E914" s="444"/>
      <c r="F914" s="444"/>
      <c r="G914" s="444"/>
      <c r="H914" s="444"/>
      <c r="I914" s="444"/>
      <c r="J914" s="12"/>
      <c r="K914" s="12"/>
      <c r="L914" s="12"/>
      <c r="M914" s="286" t="s">
        <v>268</v>
      </c>
      <c r="N914" s="12"/>
      <c r="O914" s="292" t="s">
        <v>1735</v>
      </c>
      <c r="P914" s="13" t="s">
        <v>1763</v>
      </c>
      <c r="Q914" s="13" t="s">
        <v>1744</v>
      </c>
      <c r="R914" s="292" t="s">
        <v>252</v>
      </c>
      <c r="S914" s="443"/>
      <c r="T914" s="443"/>
      <c r="U914" s="443"/>
      <c r="V914" s="440"/>
    </row>
    <row r="915" spans="1:22" ht="22.5" x14ac:dyDescent="0.25">
      <c r="A915" s="302">
        <v>163</v>
      </c>
      <c r="B915" s="283" t="s">
        <v>3281</v>
      </c>
      <c r="C915" s="286" t="s">
        <v>3282</v>
      </c>
      <c r="D915" s="286" t="s">
        <v>3283</v>
      </c>
      <c r="E915" s="286" t="s">
        <v>191</v>
      </c>
      <c r="F915" s="286" t="s">
        <v>3284</v>
      </c>
      <c r="G915" s="286" t="s">
        <v>354</v>
      </c>
      <c r="H915" s="286" t="s">
        <v>3285</v>
      </c>
      <c r="I915" s="286" t="s">
        <v>214</v>
      </c>
      <c r="J915" s="12">
        <v>22.391999999999999</v>
      </c>
      <c r="K915" s="12">
        <v>18</v>
      </c>
      <c r="L915" s="12">
        <v>2</v>
      </c>
      <c r="M915" s="286" t="s">
        <v>268</v>
      </c>
      <c r="N915" s="12">
        <v>1</v>
      </c>
      <c r="O915" s="292" t="s">
        <v>1735</v>
      </c>
      <c r="P915" s="13" t="s">
        <v>1736</v>
      </c>
      <c r="Q915" s="13" t="s">
        <v>1744</v>
      </c>
      <c r="R915" s="292" t="s">
        <v>252</v>
      </c>
      <c r="S915" s="302">
        <v>1</v>
      </c>
      <c r="T915" s="302"/>
      <c r="U915" s="302">
        <f>SUM(S915:T915)</f>
        <v>1</v>
      </c>
      <c r="V915" s="283" t="s">
        <v>7003</v>
      </c>
    </row>
    <row r="916" spans="1:22" ht="33.75" x14ac:dyDescent="0.25">
      <c r="A916" s="302">
        <v>164</v>
      </c>
      <c r="B916" s="283" t="s">
        <v>3286</v>
      </c>
      <c r="C916" s="286" t="s">
        <v>3287</v>
      </c>
      <c r="D916" s="286" t="s">
        <v>3288</v>
      </c>
      <c r="E916" s="286" t="s">
        <v>3133</v>
      </c>
      <c r="F916" s="286" t="s">
        <v>3270</v>
      </c>
      <c r="G916" s="286" t="s">
        <v>3289</v>
      </c>
      <c r="H916" s="286" t="s">
        <v>3290</v>
      </c>
      <c r="I916" s="286" t="s">
        <v>3042</v>
      </c>
      <c r="J916" s="12">
        <v>2.4860000000000002</v>
      </c>
      <c r="K916" s="12">
        <v>57</v>
      </c>
      <c r="L916" s="12">
        <v>3</v>
      </c>
      <c r="M916" s="286" t="s">
        <v>268</v>
      </c>
      <c r="N916" s="12">
        <v>1.5</v>
      </c>
      <c r="O916" s="292" t="s">
        <v>1735</v>
      </c>
      <c r="P916" s="13" t="s">
        <v>2185</v>
      </c>
      <c r="Q916" s="13" t="s">
        <v>1744</v>
      </c>
      <c r="R916" s="292" t="s">
        <v>252</v>
      </c>
      <c r="S916" s="302"/>
      <c r="T916" s="302">
        <v>1</v>
      </c>
      <c r="U916" s="302">
        <f>SUM(S916:T916)</f>
        <v>1</v>
      </c>
      <c r="V916" s="283" t="s">
        <v>7003</v>
      </c>
    </row>
    <row r="917" spans="1:22" ht="22.5" x14ac:dyDescent="0.25">
      <c r="A917" s="302">
        <v>165</v>
      </c>
      <c r="B917" s="283" t="s">
        <v>3291</v>
      </c>
      <c r="C917" s="286" t="s">
        <v>3292</v>
      </c>
      <c r="D917" s="286" t="s">
        <v>3293</v>
      </c>
      <c r="E917" s="286" t="s">
        <v>3294</v>
      </c>
      <c r="F917" s="286" t="s">
        <v>2341</v>
      </c>
      <c r="G917" s="286" t="s">
        <v>3295</v>
      </c>
      <c r="H917" s="286" t="s">
        <v>560</v>
      </c>
      <c r="I917" s="286" t="s">
        <v>564</v>
      </c>
      <c r="J917" s="12">
        <v>20.495000000000001</v>
      </c>
      <c r="K917" s="12">
        <v>32</v>
      </c>
      <c r="L917" s="12">
        <v>2</v>
      </c>
      <c r="M917" s="286" t="s">
        <v>268</v>
      </c>
      <c r="N917" s="12">
        <v>1.5</v>
      </c>
      <c r="O917" s="292" t="s">
        <v>1735</v>
      </c>
      <c r="P917" s="13" t="s">
        <v>1758</v>
      </c>
      <c r="Q917" s="13" t="s">
        <v>2094</v>
      </c>
      <c r="R917" s="292" t="s">
        <v>252</v>
      </c>
      <c r="S917" s="302">
        <f>7+5</f>
        <v>12</v>
      </c>
      <c r="T917" s="302">
        <f>8+9</f>
        <v>17</v>
      </c>
      <c r="U917" s="302">
        <f>SUM(S917:T917)</f>
        <v>29</v>
      </c>
      <c r="V917" s="283" t="s">
        <v>7003</v>
      </c>
    </row>
    <row r="918" spans="1:22" ht="22.5" x14ac:dyDescent="0.25">
      <c r="A918" s="302">
        <v>166</v>
      </c>
      <c r="B918" s="283" t="s">
        <v>3296</v>
      </c>
      <c r="C918" s="286" t="s">
        <v>3297</v>
      </c>
      <c r="D918" s="286" t="s">
        <v>3298</v>
      </c>
      <c r="E918" s="286" t="s">
        <v>2448</v>
      </c>
      <c r="F918" s="286" t="s">
        <v>2459</v>
      </c>
      <c r="G918" s="286" t="s">
        <v>267</v>
      </c>
      <c r="H918" s="286" t="s">
        <v>2146</v>
      </c>
      <c r="I918" s="286" t="s">
        <v>579</v>
      </c>
      <c r="J918" s="12">
        <v>23.567</v>
      </c>
      <c r="K918" s="12">
        <v>57</v>
      </c>
      <c r="L918" s="12">
        <v>3</v>
      </c>
      <c r="M918" s="286" t="s">
        <v>268</v>
      </c>
      <c r="N918" s="12">
        <v>1.5</v>
      </c>
      <c r="O918" s="292" t="s">
        <v>1735</v>
      </c>
      <c r="P918" s="13" t="s">
        <v>1763</v>
      </c>
      <c r="Q918" s="13" t="s">
        <v>1744</v>
      </c>
      <c r="R918" s="292" t="s">
        <v>252</v>
      </c>
      <c r="S918" s="302">
        <v>4</v>
      </c>
      <c r="T918" s="302"/>
      <c r="U918" s="302">
        <f>SUM(S918:T918)</f>
        <v>4</v>
      </c>
      <c r="V918" s="283" t="s">
        <v>7003</v>
      </c>
    </row>
    <row r="919" spans="1:22" x14ac:dyDescent="0.25">
      <c r="A919" s="443">
        <v>167</v>
      </c>
      <c r="B919" s="440" t="s">
        <v>3301</v>
      </c>
      <c r="C919" s="444" t="s">
        <v>3302</v>
      </c>
      <c r="D919" s="286" t="s">
        <v>3303</v>
      </c>
      <c r="E919" s="444" t="s">
        <v>3299</v>
      </c>
      <c r="F919" s="444" t="s">
        <v>2211</v>
      </c>
      <c r="G919" s="444" t="s">
        <v>1961</v>
      </c>
      <c r="H919" s="444" t="s">
        <v>3304</v>
      </c>
      <c r="I919" s="444" t="s">
        <v>3005</v>
      </c>
      <c r="J919" s="12">
        <v>2.2999999999999998</v>
      </c>
      <c r="K919" s="12">
        <v>50</v>
      </c>
      <c r="L919" s="12"/>
      <c r="M919" s="286" t="s">
        <v>268</v>
      </c>
      <c r="N919" s="12">
        <v>1.5</v>
      </c>
      <c r="O919" s="292" t="s">
        <v>1735</v>
      </c>
      <c r="P919" s="13" t="s">
        <v>1763</v>
      </c>
      <c r="Q919" s="13" t="s">
        <v>1744</v>
      </c>
      <c r="R919" s="292" t="s">
        <v>252</v>
      </c>
      <c r="S919" s="443">
        <v>13</v>
      </c>
      <c r="T919" s="443">
        <v>5</v>
      </c>
      <c r="U919" s="443">
        <f>SUM(S919:T920)</f>
        <v>18</v>
      </c>
      <c r="V919" s="440" t="s">
        <v>7003</v>
      </c>
    </row>
    <row r="920" spans="1:22" x14ac:dyDescent="0.25">
      <c r="A920" s="443"/>
      <c r="B920" s="440"/>
      <c r="C920" s="444"/>
      <c r="D920" s="286" t="s">
        <v>3305</v>
      </c>
      <c r="E920" s="444"/>
      <c r="F920" s="444"/>
      <c r="G920" s="444"/>
      <c r="H920" s="444"/>
      <c r="I920" s="444"/>
      <c r="J920" s="12">
        <v>7.4</v>
      </c>
      <c r="K920" s="12">
        <v>50</v>
      </c>
      <c r="L920" s="12"/>
      <c r="M920" s="286" t="s">
        <v>268</v>
      </c>
      <c r="N920" s="12">
        <v>1.5</v>
      </c>
      <c r="O920" s="292" t="s">
        <v>1735</v>
      </c>
      <c r="P920" s="13" t="s">
        <v>1763</v>
      </c>
      <c r="Q920" s="13" t="s">
        <v>1744</v>
      </c>
      <c r="R920" s="292" t="s">
        <v>252</v>
      </c>
      <c r="S920" s="443"/>
      <c r="T920" s="443"/>
      <c r="U920" s="443"/>
      <c r="V920" s="440"/>
    </row>
    <row r="921" spans="1:22" x14ac:dyDescent="0.25">
      <c r="A921" s="443">
        <v>168</v>
      </c>
      <c r="B921" s="440" t="s">
        <v>3306</v>
      </c>
      <c r="C921" s="444" t="s">
        <v>3307</v>
      </c>
      <c r="D921" s="286" t="s">
        <v>3308</v>
      </c>
      <c r="E921" s="444" t="s">
        <v>3299</v>
      </c>
      <c r="F921" s="444" t="s">
        <v>2211</v>
      </c>
      <c r="G921" s="444" t="s">
        <v>1961</v>
      </c>
      <c r="H921" s="444" t="s">
        <v>3309</v>
      </c>
      <c r="I921" s="444" t="s">
        <v>3310</v>
      </c>
      <c r="J921" s="12">
        <v>0.4</v>
      </c>
      <c r="K921" s="12">
        <v>40</v>
      </c>
      <c r="L921" s="12"/>
      <c r="M921" s="286" t="s">
        <v>268</v>
      </c>
      <c r="N921" s="12">
        <v>1.5</v>
      </c>
      <c r="O921" s="292" t="s">
        <v>1735</v>
      </c>
      <c r="P921" s="13" t="s">
        <v>1763</v>
      </c>
      <c r="Q921" s="13" t="s">
        <v>1744</v>
      </c>
      <c r="R921" s="292" t="s">
        <v>252</v>
      </c>
      <c r="S921" s="443">
        <v>13</v>
      </c>
      <c r="T921" s="443">
        <v>2</v>
      </c>
      <c r="U921" s="443">
        <f>SUM(S921:T926)</f>
        <v>15</v>
      </c>
      <c r="V921" s="440" t="s">
        <v>7003</v>
      </c>
    </row>
    <row r="922" spans="1:22" x14ac:dyDescent="0.25">
      <c r="A922" s="443"/>
      <c r="B922" s="440"/>
      <c r="C922" s="444"/>
      <c r="D922" s="286" t="s">
        <v>3311</v>
      </c>
      <c r="E922" s="444"/>
      <c r="F922" s="444"/>
      <c r="G922" s="444"/>
      <c r="H922" s="444"/>
      <c r="I922" s="444"/>
      <c r="J922" s="12">
        <v>1.9</v>
      </c>
      <c r="K922" s="12">
        <v>80</v>
      </c>
      <c r="L922" s="12"/>
      <c r="M922" s="286" t="s">
        <v>268</v>
      </c>
      <c r="N922" s="12">
        <v>2</v>
      </c>
      <c r="O922" s="292" t="s">
        <v>1735</v>
      </c>
      <c r="P922" s="13" t="s">
        <v>1763</v>
      </c>
      <c r="Q922" s="13" t="s">
        <v>1744</v>
      </c>
      <c r="R922" s="292" t="s">
        <v>252</v>
      </c>
      <c r="S922" s="443"/>
      <c r="T922" s="443"/>
      <c r="U922" s="443"/>
      <c r="V922" s="440"/>
    </row>
    <row r="923" spans="1:22" x14ac:dyDescent="0.25">
      <c r="A923" s="443"/>
      <c r="B923" s="440"/>
      <c r="C923" s="444"/>
      <c r="D923" s="286" t="s">
        <v>3312</v>
      </c>
      <c r="E923" s="444"/>
      <c r="F923" s="444"/>
      <c r="G923" s="444"/>
      <c r="H923" s="444"/>
      <c r="I923" s="444"/>
      <c r="J923" s="12">
        <v>1.8</v>
      </c>
      <c r="K923" s="12">
        <v>25</v>
      </c>
      <c r="L923" s="12"/>
      <c r="M923" s="286" t="s">
        <v>268</v>
      </c>
      <c r="N923" s="12">
        <v>1</v>
      </c>
      <c r="O923" s="292" t="s">
        <v>1735</v>
      </c>
      <c r="P923" s="13" t="s">
        <v>1763</v>
      </c>
      <c r="Q923" s="13" t="s">
        <v>1744</v>
      </c>
      <c r="R923" s="292" t="s">
        <v>252</v>
      </c>
      <c r="S923" s="443"/>
      <c r="T923" s="443"/>
      <c r="U923" s="443"/>
      <c r="V923" s="440"/>
    </row>
    <row r="924" spans="1:22" x14ac:dyDescent="0.25">
      <c r="A924" s="443"/>
      <c r="B924" s="440"/>
      <c r="C924" s="444"/>
      <c r="D924" s="286" t="s">
        <v>3313</v>
      </c>
      <c r="E924" s="444"/>
      <c r="F924" s="444"/>
      <c r="G924" s="444"/>
      <c r="H924" s="444"/>
      <c r="I924" s="444"/>
      <c r="J924" s="12">
        <v>1.8</v>
      </c>
      <c r="K924" s="12">
        <v>25</v>
      </c>
      <c r="L924" s="12"/>
      <c r="M924" s="286" t="s">
        <v>268</v>
      </c>
      <c r="N924" s="12">
        <v>1</v>
      </c>
      <c r="O924" s="292" t="s">
        <v>1735</v>
      </c>
      <c r="P924" s="13" t="s">
        <v>1763</v>
      </c>
      <c r="Q924" s="13" t="s">
        <v>1744</v>
      </c>
      <c r="R924" s="292" t="s">
        <v>252</v>
      </c>
      <c r="S924" s="443"/>
      <c r="T924" s="443"/>
      <c r="U924" s="443"/>
      <c r="V924" s="440"/>
    </row>
    <row r="925" spans="1:22" x14ac:dyDescent="0.25">
      <c r="A925" s="443"/>
      <c r="B925" s="440"/>
      <c r="C925" s="444"/>
      <c r="D925" s="286" t="s">
        <v>3314</v>
      </c>
      <c r="E925" s="444"/>
      <c r="F925" s="444"/>
      <c r="G925" s="444"/>
      <c r="H925" s="444"/>
      <c r="I925" s="444"/>
      <c r="J925" s="12">
        <v>4.7</v>
      </c>
      <c r="K925" s="12">
        <v>25</v>
      </c>
      <c r="L925" s="12"/>
      <c r="M925" s="286" t="s">
        <v>268</v>
      </c>
      <c r="N925" s="12">
        <v>1</v>
      </c>
      <c r="O925" s="292" t="s">
        <v>1735</v>
      </c>
      <c r="P925" s="13" t="s">
        <v>1763</v>
      </c>
      <c r="Q925" s="13" t="s">
        <v>1744</v>
      </c>
      <c r="R925" s="292" t="s">
        <v>252</v>
      </c>
      <c r="S925" s="443"/>
      <c r="T925" s="443"/>
      <c r="U925" s="443"/>
      <c r="V925" s="440"/>
    </row>
    <row r="926" spans="1:22" x14ac:dyDescent="0.25">
      <c r="A926" s="443"/>
      <c r="B926" s="440"/>
      <c r="C926" s="444"/>
      <c r="D926" s="286" t="s">
        <v>3315</v>
      </c>
      <c r="E926" s="444"/>
      <c r="F926" s="444"/>
      <c r="G926" s="444"/>
      <c r="H926" s="444"/>
      <c r="I926" s="444"/>
      <c r="J926" s="12">
        <v>5.0999999999999996</v>
      </c>
      <c r="K926" s="12">
        <v>25</v>
      </c>
      <c r="L926" s="12"/>
      <c r="M926" s="286" t="s">
        <v>268</v>
      </c>
      <c r="N926" s="12">
        <v>1</v>
      </c>
      <c r="O926" s="292" t="s">
        <v>1735</v>
      </c>
      <c r="P926" s="13" t="s">
        <v>1763</v>
      </c>
      <c r="Q926" s="13" t="s">
        <v>1744</v>
      </c>
      <c r="R926" s="292" t="s">
        <v>252</v>
      </c>
      <c r="S926" s="443"/>
      <c r="T926" s="443"/>
      <c r="U926" s="443"/>
      <c r="V926" s="440"/>
    </row>
    <row r="927" spans="1:22" ht="22.5" x14ac:dyDescent="0.25">
      <c r="A927" s="302">
        <v>169</v>
      </c>
      <c r="B927" s="283" t="s">
        <v>3316</v>
      </c>
      <c r="C927" s="286" t="s">
        <v>3317</v>
      </c>
      <c r="D927" s="286" t="s">
        <v>3318</v>
      </c>
      <c r="E927" s="286" t="s">
        <v>3299</v>
      </c>
      <c r="F927" s="286" t="s">
        <v>2211</v>
      </c>
      <c r="G927" s="286" t="s">
        <v>348</v>
      </c>
      <c r="H927" s="286" t="s">
        <v>3319</v>
      </c>
      <c r="I927" s="286" t="s">
        <v>2604</v>
      </c>
      <c r="J927" s="12">
        <v>23.3</v>
      </c>
      <c r="K927" s="12">
        <v>200</v>
      </c>
      <c r="L927" s="12"/>
      <c r="M927" s="286" t="s">
        <v>268</v>
      </c>
      <c r="N927" s="12">
        <v>2.5</v>
      </c>
      <c r="O927" s="292" t="s">
        <v>1735</v>
      </c>
      <c r="P927" s="13" t="s">
        <v>1763</v>
      </c>
      <c r="Q927" s="13" t="s">
        <v>1744</v>
      </c>
      <c r="R927" s="292" t="s">
        <v>252</v>
      </c>
      <c r="S927" s="302">
        <v>1</v>
      </c>
      <c r="T927" s="302">
        <v>5</v>
      </c>
      <c r="U927" s="302">
        <f>SUM(S927:T927)</f>
        <v>6</v>
      </c>
      <c r="V927" s="283" t="s">
        <v>7003</v>
      </c>
    </row>
    <row r="928" spans="1:22" ht="22.5" x14ac:dyDescent="0.25">
      <c r="A928" s="302">
        <v>170</v>
      </c>
      <c r="B928" s="283" t="s">
        <v>3320</v>
      </c>
      <c r="C928" s="286" t="s">
        <v>3321</v>
      </c>
      <c r="D928" s="286" t="s">
        <v>3322</v>
      </c>
      <c r="E928" s="286" t="s">
        <v>3299</v>
      </c>
      <c r="F928" s="287" t="s">
        <v>2459</v>
      </c>
      <c r="G928" s="286" t="s">
        <v>356</v>
      </c>
      <c r="H928" s="286" t="s">
        <v>3323</v>
      </c>
      <c r="I928" s="286" t="s">
        <v>3324</v>
      </c>
      <c r="J928" s="12">
        <v>0.5</v>
      </c>
      <c r="K928" s="12">
        <v>300</v>
      </c>
      <c r="L928" s="12"/>
      <c r="M928" s="286" t="s">
        <v>268</v>
      </c>
      <c r="N928" s="12">
        <v>3</v>
      </c>
      <c r="O928" s="292" t="s">
        <v>1735</v>
      </c>
      <c r="P928" s="13" t="s">
        <v>1758</v>
      </c>
      <c r="Q928" s="13" t="s">
        <v>2094</v>
      </c>
      <c r="R928" s="292" t="s">
        <v>252</v>
      </c>
      <c r="S928" s="302">
        <v>1</v>
      </c>
      <c r="T928" s="302">
        <v>1</v>
      </c>
      <c r="U928" s="302">
        <f>S928+T928</f>
        <v>2</v>
      </c>
      <c r="V928" s="283" t="s">
        <v>7003</v>
      </c>
    </row>
    <row r="929" spans="1:22" ht="22.5" x14ac:dyDescent="0.25">
      <c r="A929" s="302">
        <v>171</v>
      </c>
      <c r="B929" s="283" t="s">
        <v>3326</v>
      </c>
      <c r="C929" s="286" t="s">
        <v>3327</v>
      </c>
      <c r="D929" s="286" t="s">
        <v>3328</v>
      </c>
      <c r="E929" s="286" t="s">
        <v>3299</v>
      </c>
      <c r="F929" s="287" t="s">
        <v>2459</v>
      </c>
      <c r="G929" s="286" t="s">
        <v>1961</v>
      </c>
      <c r="H929" s="286" t="s">
        <v>3329</v>
      </c>
      <c r="I929" s="286" t="s">
        <v>1882</v>
      </c>
      <c r="J929" s="12">
        <v>1</v>
      </c>
      <c r="K929" s="12">
        <v>25</v>
      </c>
      <c r="L929" s="12"/>
      <c r="M929" s="286" t="s">
        <v>268</v>
      </c>
      <c r="N929" s="12">
        <v>1</v>
      </c>
      <c r="O929" s="292" t="s">
        <v>1735</v>
      </c>
      <c r="P929" s="13" t="s">
        <v>1758</v>
      </c>
      <c r="Q929" s="13" t="s">
        <v>2094</v>
      </c>
      <c r="R929" s="292" t="s">
        <v>252</v>
      </c>
      <c r="S929" s="302">
        <v>4</v>
      </c>
      <c r="T929" s="302">
        <v>6</v>
      </c>
      <c r="U929" s="302">
        <f>S929+T929</f>
        <v>10</v>
      </c>
      <c r="V929" s="283" t="s">
        <v>7003</v>
      </c>
    </row>
    <row r="930" spans="1:22" ht="22.5" x14ac:dyDescent="0.25">
      <c r="A930" s="302">
        <v>172</v>
      </c>
      <c r="B930" s="283" t="s">
        <v>3330</v>
      </c>
      <c r="C930" s="286" t="s">
        <v>3331</v>
      </c>
      <c r="D930" s="286" t="s">
        <v>3332</v>
      </c>
      <c r="E930" s="286" t="s">
        <v>3299</v>
      </c>
      <c r="F930" s="287" t="s">
        <v>2211</v>
      </c>
      <c r="G930" s="286" t="s">
        <v>1961</v>
      </c>
      <c r="H930" s="286" t="s">
        <v>3329</v>
      </c>
      <c r="I930" s="286" t="s">
        <v>1615</v>
      </c>
      <c r="J930" s="12">
        <v>0.6</v>
      </c>
      <c r="K930" s="12">
        <v>25</v>
      </c>
      <c r="L930" s="12"/>
      <c r="M930" s="286" t="s">
        <v>268</v>
      </c>
      <c r="N930" s="12">
        <v>1</v>
      </c>
      <c r="O930" s="292" t="s">
        <v>1735</v>
      </c>
      <c r="P930" s="13" t="s">
        <v>1758</v>
      </c>
      <c r="Q930" s="13" t="s">
        <v>2094</v>
      </c>
      <c r="R930" s="292" t="s">
        <v>252</v>
      </c>
      <c r="S930" s="302">
        <v>1</v>
      </c>
      <c r="T930" s="302">
        <v>2</v>
      </c>
      <c r="U930" s="302">
        <f>S930+T930</f>
        <v>3</v>
      </c>
      <c r="V930" s="283" t="s">
        <v>7003</v>
      </c>
    </row>
    <row r="931" spans="1:22" ht="22.5" x14ac:dyDescent="0.25">
      <c r="A931" s="443">
        <v>173</v>
      </c>
      <c r="B931" s="440" t="s">
        <v>3334</v>
      </c>
      <c r="C931" s="444" t="s">
        <v>3336</v>
      </c>
      <c r="D931" s="286" t="s">
        <v>3337</v>
      </c>
      <c r="E931" s="286" t="s">
        <v>3299</v>
      </c>
      <c r="F931" s="287" t="s">
        <v>2459</v>
      </c>
      <c r="G931" s="286" t="s">
        <v>1961</v>
      </c>
      <c r="H931" s="286" t="s">
        <v>3338</v>
      </c>
      <c r="I931" s="286" t="s">
        <v>1743</v>
      </c>
      <c r="J931" s="12">
        <v>8.6999999999999993</v>
      </c>
      <c r="K931" s="12">
        <v>25</v>
      </c>
      <c r="L931" s="12"/>
      <c r="M931" s="286" t="s">
        <v>268</v>
      </c>
      <c r="N931" s="12">
        <v>1</v>
      </c>
      <c r="O931" s="292" t="s">
        <v>1735</v>
      </c>
      <c r="P931" s="13" t="s">
        <v>1763</v>
      </c>
      <c r="Q931" s="13" t="s">
        <v>1744</v>
      </c>
      <c r="R931" s="292" t="s">
        <v>252</v>
      </c>
      <c r="S931" s="443">
        <v>16</v>
      </c>
      <c r="T931" s="443"/>
      <c r="U931" s="443">
        <f>SUM(S931:T936)</f>
        <v>16</v>
      </c>
      <c r="V931" s="440" t="s">
        <v>7003</v>
      </c>
    </row>
    <row r="932" spans="1:22" ht="22.5" x14ac:dyDescent="0.25">
      <c r="A932" s="443"/>
      <c r="B932" s="440"/>
      <c r="C932" s="444"/>
      <c r="D932" s="286" t="s">
        <v>3339</v>
      </c>
      <c r="E932" s="286" t="s">
        <v>3299</v>
      </c>
      <c r="F932" s="287" t="s">
        <v>2459</v>
      </c>
      <c r="G932" s="286" t="s">
        <v>1961</v>
      </c>
      <c r="H932" s="286" t="s">
        <v>3338</v>
      </c>
      <c r="I932" s="286" t="s">
        <v>1743</v>
      </c>
      <c r="J932" s="12">
        <v>2.5</v>
      </c>
      <c r="K932" s="12">
        <v>25</v>
      </c>
      <c r="L932" s="12"/>
      <c r="M932" s="286" t="s">
        <v>268</v>
      </c>
      <c r="N932" s="12">
        <v>1</v>
      </c>
      <c r="O932" s="292" t="s">
        <v>1735</v>
      </c>
      <c r="P932" s="13" t="s">
        <v>1763</v>
      </c>
      <c r="Q932" s="13" t="s">
        <v>1744</v>
      </c>
      <c r="R932" s="292" t="s">
        <v>252</v>
      </c>
      <c r="S932" s="443"/>
      <c r="T932" s="443"/>
      <c r="U932" s="443"/>
      <c r="V932" s="440"/>
    </row>
    <row r="933" spans="1:22" ht="22.5" x14ac:dyDescent="0.25">
      <c r="A933" s="443"/>
      <c r="B933" s="440"/>
      <c r="C933" s="444"/>
      <c r="D933" s="286" t="s">
        <v>3340</v>
      </c>
      <c r="E933" s="286" t="s">
        <v>3299</v>
      </c>
      <c r="F933" s="287" t="s">
        <v>2459</v>
      </c>
      <c r="G933" s="286" t="s">
        <v>1961</v>
      </c>
      <c r="H933" s="286" t="s">
        <v>3338</v>
      </c>
      <c r="I933" s="286" t="s">
        <v>1743</v>
      </c>
      <c r="J933" s="12">
        <v>8.6</v>
      </c>
      <c r="K933" s="12">
        <v>25</v>
      </c>
      <c r="L933" s="12"/>
      <c r="M933" s="286" t="s">
        <v>268</v>
      </c>
      <c r="N933" s="12">
        <v>1</v>
      </c>
      <c r="O933" s="292" t="s">
        <v>1735</v>
      </c>
      <c r="P933" s="13" t="s">
        <v>1763</v>
      </c>
      <c r="Q933" s="13" t="s">
        <v>1744</v>
      </c>
      <c r="R933" s="292" t="s">
        <v>252</v>
      </c>
      <c r="S933" s="443"/>
      <c r="T933" s="443"/>
      <c r="U933" s="443"/>
      <c r="V933" s="440"/>
    </row>
    <row r="934" spans="1:22" ht="22.5" x14ac:dyDescent="0.25">
      <c r="A934" s="443"/>
      <c r="B934" s="440"/>
      <c r="C934" s="444"/>
      <c r="D934" s="286" t="s">
        <v>3341</v>
      </c>
      <c r="E934" s="286" t="s">
        <v>3299</v>
      </c>
      <c r="F934" s="287" t="s">
        <v>2459</v>
      </c>
      <c r="G934" s="286" t="s">
        <v>1961</v>
      </c>
      <c r="H934" s="286" t="s">
        <v>3338</v>
      </c>
      <c r="I934" s="286" t="s">
        <v>1743</v>
      </c>
      <c r="J934" s="12">
        <v>8.4</v>
      </c>
      <c r="K934" s="12">
        <v>25</v>
      </c>
      <c r="L934" s="12"/>
      <c r="M934" s="286" t="s">
        <v>268</v>
      </c>
      <c r="N934" s="12">
        <v>1</v>
      </c>
      <c r="O934" s="292" t="s">
        <v>1735</v>
      </c>
      <c r="P934" s="13" t="s">
        <v>1763</v>
      </c>
      <c r="Q934" s="13" t="s">
        <v>1744</v>
      </c>
      <c r="R934" s="292" t="s">
        <v>252</v>
      </c>
      <c r="S934" s="443"/>
      <c r="T934" s="443"/>
      <c r="U934" s="443"/>
      <c r="V934" s="440"/>
    </row>
    <row r="935" spans="1:22" ht="22.5" x14ac:dyDescent="0.25">
      <c r="A935" s="443"/>
      <c r="B935" s="440"/>
      <c r="C935" s="444"/>
      <c r="D935" s="286" t="s">
        <v>3342</v>
      </c>
      <c r="E935" s="286" t="s">
        <v>3299</v>
      </c>
      <c r="F935" s="287" t="s">
        <v>2459</v>
      </c>
      <c r="G935" s="286" t="s">
        <v>1961</v>
      </c>
      <c r="H935" s="286" t="s">
        <v>3338</v>
      </c>
      <c r="I935" s="286" t="s">
        <v>1743</v>
      </c>
      <c r="J935" s="12">
        <v>12</v>
      </c>
      <c r="K935" s="12">
        <v>40</v>
      </c>
      <c r="L935" s="12"/>
      <c r="M935" s="286" t="s">
        <v>268</v>
      </c>
      <c r="N935" s="12">
        <v>1.5</v>
      </c>
      <c r="O935" s="292" t="s">
        <v>1735</v>
      </c>
      <c r="P935" s="13" t="s">
        <v>1763</v>
      </c>
      <c r="Q935" s="13" t="s">
        <v>1744</v>
      </c>
      <c r="R935" s="292" t="s">
        <v>252</v>
      </c>
      <c r="S935" s="443"/>
      <c r="T935" s="443"/>
      <c r="U935" s="443"/>
      <c r="V935" s="440"/>
    </row>
    <row r="936" spans="1:22" ht="22.5" x14ac:dyDescent="0.25">
      <c r="A936" s="443"/>
      <c r="B936" s="440"/>
      <c r="C936" s="444"/>
      <c r="D936" s="286" t="s">
        <v>3343</v>
      </c>
      <c r="E936" s="286" t="s">
        <v>3299</v>
      </c>
      <c r="F936" s="287" t="s">
        <v>2459</v>
      </c>
      <c r="G936" s="286" t="s">
        <v>1961</v>
      </c>
      <c r="H936" s="286" t="s">
        <v>3338</v>
      </c>
      <c r="I936" s="286" t="s">
        <v>1743</v>
      </c>
      <c r="J936" s="12"/>
      <c r="K936" s="12"/>
      <c r="L936" s="12"/>
      <c r="M936" s="286" t="s">
        <v>268</v>
      </c>
      <c r="N936" s="12"/>
      <c r="O936" s="292" t="s">
        <v>1735</v>
      </c>
      <c r="P936" s="13" t="s">
        <v>1763</v>
      </c>
      <c r="Q936" s="13" t="s">
        <v>1744</v>
      </c>
      <c r="R936" s="292" t="s">
        <v>252</v>
      </c>
      <c r="S936" s="443"/>
      <c r="T936" s="443"/>
      <c r="U936" s="443"/>
      <c r="V936" s="440"/>
    </row>
    <row r="937" spans="1:22" ht="22.5" x14ac:dyDescent="0.25">
      <c r="A937" s="443">
        <v>174</v>
      </c>
      <c r="B937" s="440" t="s">
        <v>3344</v>
      </c>
      <c r="C937" s="444" t="s">
        <v>3345</v>
      </c>
      <c r="D937" s="286" t="s">
        <v>3346</v>
      </c>
      <c r="E937" s="286" t="s">
        <v>3299</v>
      </c>
      <c r="F937" s="287" t="s">
        <v>2459</v>
      </c>
      <c r="G937" s="286" t="s">
        <v>2449</v>
      </c>
      <c r="H937" s="286" t="s">
        <v>3347</v>
      </c>
      <c r="I937" s="286" t="s">
        <v>2019</v>
      </c>
      <c r="J937" s="12">
        <v>2.6</v>
      </c>
      <c r="K937" s="12">
        <v>25</v>
      </c>
      <c r="L937" s="12"/>
      <c r="M937" s="286" t="s">
        <v>268</v>
      </c>
      <c r="N937" s="12">
        <v>1</v>
      </c>
      <c r="O937" s="292" t="s">
        <v>1735</v>
      </c>
      <c r="P937" s="13" t="s">
        <v>1763</v>
      </c>
      <c r="Q937" s="13" t="s">
        <v>1744</v>
      </c>
      <c r="R937" s="292" t="s">
        <v>252</v>
      </c>
      <c r="S937" s="443">
        <v>8</v>
      </c>
      <c r="T937" s="443">
        <v>14</v>
      </c>
      <c r="U937" s="443">
        <f>SUM(S937:T940)</f>
        <v>22</v>
      </c>
      <c r="V937" s="440" t="s">
        <v>7003</v>
      </c>
    </row>
    <row r="938" spans="1:22" ht="22.5" x14ac:dyDescent="0.25">
      <c r="A938" s="443"/>
      <c r="B938" s="440"/>
      <c r="C938" s="444"/>
      <c r="D938" s="286" t="s">
        <v>3348</v>
      </c>
      <c r="E938" s="286" t="s">
        <v>3299</v>
      </c>
      <c r="F938" s="287" t="s">
        <v>2459</v>
      </c>
      <c r="G938" s="286" t="s">
        <v>2449</v>
      </c>
      <c r="H938" s="286" t="s">
        <v>3347</v>
      </c>
      <c r="I938" s="286" t="s">
        <v>2019</v>
      </c>
      <c r="J938" s="12">
        <v>2.7</v>
      </c>
      <c r="K938" s="12">
        <v>25</v>
      </c>
      <c r="L938" s="12"/>
      <c r="M938" s="286" t="s">
        <v>268</v>
      </c>
      <c r="N938" s="12">
        <v>1</v>
      </c>
      <c r="O938" s="292" t="s">
        <v>1735</v>
      </c>
      <c r="P938" s="13" t="s">
        <v>1763</v>
      </c>
      <c r="Q938" s="13" t="s">
        <v>1744</v>
      </c>
      <c r="R938" s="292" t="s">
        <v>252</v>
      </c>
      <c r="S938" s="443"/>
      <c r="T938" s="443"/>
      <c r="U938" s="443"/>
      <c r="V938" s="440"/>
    </row>
    <row r="939" spans="1:22" ht="22.5" x14ac:dyDescent="0.25">
      <c r="A939" s="443"/>
      <c r="B939" s="440"/>
      <c r="C939" s="444"/>
      <c r="D939" s="286" t="s">
        <v>3349</v>
      </c>
      <c r="E939" s="286" t="s">
        <v>3299</v>
      </c>
      <c r="F939" s="287" t="s">
        <v>2459</v>
      </c>
      <c r="G939" s="286" t="s">
        <v>2449</v>
      </c>
      <c r="H939" s="286" t="s">
        <v>3347</v>
      </c>
      <c r="I939" s="286" t="s">
        <v>2019</v>
      </c>
      <c r="J939" s="12"/>
      <c r="K939" s="12"/>
      <c r="L939" s="12"/>
      <c r="M939" s="286" t="s">
        <v>268</v>
      </c>
      <c r="N939" s="12"/>
      <c r="O939" s="292" t="s">
        <v>1735</v>
      </c>
      <c r="P939" s="13" t="s">
        <v>1763</v>
      </c>
      <c r="Q939" s="13" t="s">
        <v>1744</v>
      </c>
      <c r="R939" s="292" t="s">
        <v>252</v>
      </c>
      <c r="S939" s="443"/>
      <c r="T939" s="443"/>
      <c r="U939" s="443"/>
      <c r="V939" s="440"/>
    </row>
    <row r="940" spans="1:22" ht="22.5" x14ac:dyDescent="0.25">
      <c r="A940" s="443"/>
      <c r="B940" s="440"/>
      <c r="C940" s="444"/>
      <c r="D940" s="286" t="s">
        <v>3350</v>
      </c>
      <c r="E940" s="286" t="s">
        <v>3299</v>
      </c>
      <c r="F940" s="287" t="s">
        <v>2459</v>
      </c>
      <c r="G940" s="286" t="s">
        <v>2449</v>
      </c>
      <c r="H940" s="286" t="s">
        <v>3347</v>
      </c>
      <c r="I940" s="286" t="s">
        <v>2019</v>
      </c>
      <c r="J940" s="12"/>
      <c r="K940" s="12"/>
      <c r="L940" s="12"/>
      <c r="M940" s="286" t="s">
        <v>268</v>
      </c>
      <c r="N940" s="12"/>
      <c r="O940" s="292" t="s">
        <v>1735</v>
      </c>
      <c r="P940" s="13" t="s">
        <v>1763</v>
      </c>
      <c r="Q940" s="13" t="s">
        <v>1744</v>
      </c>
      <c r="R940" s="292" t="s">
        <v>252</v>
      </c>
      <c r="S940" s="443"/>
      <c r="T940" s="443"/>
      <c r="U940" s="443"/>
      <c r="V940" s="440"/>
    </row>
    <row r="941" spans="1:22" ht="22.5" x14ac:dyDescent="0.25">
      <c r="A941" s="302">
        <v>175</v>
      </c>
      <c r="B941" s="283" t="s">
        <v>3351</v>
      </c>
      <c r="C941" s="286" t="s">
        <v>3352</v>
      </c>
      <c r="D941" s="286" t="s">
        <v>3353</v>
      </c>
      <c r="E941" s="286" t="s">
        <v>3299</v>
      </c>
      <c r="F941" s="287" t="s">
        <v>2459</v>
      </c>
      <c r="G941" s="286" t="s">
        <v>348</v>
      </c>
      <c r="H941" s="286" t="s">
        <v>3354</v>
      </c>
      <c r="I941" s="286" t="s">
        <v>214</v>
      </c>
      <c r="J941" s="12">
        <v>11.7</v>
      </c>
      <c r="K941" s="12">
        <v>200</v>
      </c>
      <c r="L941" s="12"/>
      <c r="M941" s="286" t="s">
        <v>268</v>
      </c>
      <c r="N941" s="12">
        <v>2.5</v>
      </c>
      <c r="O941" s="292" t="s">
        <v>1735</v>
      </c>
      <c r="P941" s="13" t="s">
        <v>1763</v>
      </c>
      <c r="Q941" s="13" t="s">
        <v>1744</v>
      </c>
      <c r="R941" s="292" t="s">
        <v>252</v>
      </c>
      <c r="S941" s="302">
        <v>7</v>
      </c>
      <c r="T941" s="302">
        <v>8</v>
      </c>
      <c r="U941" s="302">
        <f>SUM(S941:T941)</f>
        <v>15</v>
      </c>
      <c r="V941" s="283" t="s">
        <v>7003</v>
      </c>
    </row>
    <row r="942" spans="1:22" ht="22.5" x14ac:dyDescent="0.25">
      <c r="A942" s="302">
        <v>176</v>
      </c>
      <c r="B942" s="283" t="s">
        <v>3355</v>
      </c>
      <c r="C942" s="286" t="s">
        <v>3356</v>
      </c>
      <c r="D942" s="286" t="s">
        <v>3357</v>
      </c>
      <c r="E942" s="286" t="s">
        <v>3299</v>
      </c>
      <c r="F942" s="287" t="s">
        <v>2459</v>
      </c>
      <c r="G942" s="286" t="s">
        <v>348</v>
      </c>
      <c r="H942" s="286" t="s">
        <v>3354</v>
      </c>
      <c r="I942" s="286" t="s">
        <v>3324</v>
      </c>
      <c r="J942" s="12">
        <v>3.6</v>
      </c>
      <c r="K942" s="12">
        <v>200</v>
      </c>
      <c r="L942" s="12"/>
      <c r="M942" s="286" t="s">
        <v>268</v>
      </c>
      <c r="N942" s="12">
        <v>2.5</v>
      </c>
      <c r="O942" s="292" t="s">
        <v>1735</v>
      </c>
      <c r="P942" s="13" t="s">
        <v>1763</v>
      </c>
      <c r="Q942" s="13" t="s">
        <v>1744</v>
      </c>
      <c r="R942" s="292" t="s">
        <v>252</v>
      </c>
      <c r="S942" s="302">
        <v>4</v>
      </c>
      <c r="T942" s="302">
        <v>5</v>
      </c>
      <c r="U942" s="302">
        <f>SUM(S942:T942)</f>
        <v>9</v>
      </c>
      <c r="V942" s="283" t="s">
        <v>7003</v>
      </c>
    </row>
    <row r="943" spans="1:22" ht="22.5" x14ac:dyDescent="0.25">
      <c r="A943" s="302">
        <v>177</v>
      </c>
      <c r="B943" s="283" t="s">
        <v>3358</v>
      </c>
      <c r="C943" s="286" t="s">
        <v>3359</v>
      </c>
      <c r="D943" s="286" t="s">
        <v>3360</v>
      </c>
      <c r="E943" s="286" t="s">
        <v>3299</v>
      </c>
      <c r="F943" s="287" t="s">
        <v>2459</v>
      </c>
      <c r="G943" s="286" t="s">
        <v>348</v>
      </c>
      <c r="H943" s="286" t="s">
        <v>3354</v>
      </c>
      <c r="I943" s="286" t="s">
        <v>3324</v>
      </c>
      <c r="J943" s="12">
        <v>3.7</v>
      </c>
      <c r="K943" s="12">
        <v>100</v>
      </c>
      <c r="L943" s="12"/>
      <c r="M943" s="286" t="s">
        <v>268</v>
      </c>
      <c r="N943" s="12">
        <v>2</v>
      </c>
      <c r="O943" s="292" t="s">
        <v>1735</v>
      </c>
      <c r="P943" s="13" t="s">
        <v>1763</v>
      </c>
      <c r="Q943" s="13" t="s">
        <v>1744</v>
      </c>
      <c r="R943" s="292" t="s">
        <v>252</v>
      </c>
      <c r="S943" s="302">
        <v>16</v>
      </c>
      <c r="T943" s="302"/>
      <c r="U943" s="302">
        <f>SUM(S943:T943)</f>
        <v>16</v>
      </c>
      <c r="V943" s="283" t="s">
        <v>7003</v>
      </c>
    </row>
    <row r="944" spans="1:22" ht="22.5" x14ac:dyDescent="0.25">
      <c r="A944" s="443">
        <v>178</v>
      </c>
      <c r="B944" s="440" t="s">
        <v>3361</v>
      </c>
      <c r="C944" s="444" t="s">
        <v>3362</v>
      </c>
      <c r="D944" s="286" t="s">
        <v>3363</v>
      </c>
      <c r="E944" s="286" t="s">
        <v>3299</v>
      </c>
      <c r="F944" s="287" t="s">
        <v>2459</v>
      </c>
      <c r="G944" s="286" t="s">
        <v>2449</v>
      </c>
      <c r="H944" s="286" t="s">
        <v>3364</v>
      </c>
      <c r="I944" s="286" t="s">
        <v>1982</v>
      </c>
      <c r="J944" s="12">
        <v>5.9</v>
      </c>
      <c r="K944" s="12">
        <v>40</v>
      </c>
      <c r="L944" s="12"/>
      <c r="M944" s="286" t="s">
        <v>268</v>
      </c>
      <c r="N944" s="12">
        <v>1.5</v>
      </c>
      <c r="O944" s="292" t="s">
        <v>1735</v>
      </c>
      <c r="P944" s="13" t="s">
        <v>1763</v>
      </c>
      <c r="Q944" s="13" t="s">
        <v>1744</v>
      </c>
      <c r="R944" s="292" t="s">
        <v>252</v>
      </c>
      <c r="S944" s="443">
        <v>46</v>
      </c>
      <c r="T944" s="443">
        <v>2</v>
      </c>
      <c r="U944" s="443">
        <f>SUM(S944:T946)</f>
        <v>48</v>
      </c>
      <c r="V944" s="440" t="s">
        <v>7003</v>
      </c>
    </row>
    <row r="945" spans="1:22" ht="22.5" x14ac:dyDescent="0.25">
      <c r="A945" s="443"/>
      <c r="B945" s="440"/>
      <c r="C945" s="444"/>
      <c r="D945" s="286" t="s">
        <v>3365</v>
      </c>
      <c r="E945" s="286" t="s">
        <v>3299</v>
      </c>
      <c r="F945" s="287" t="s">
        <v>2459</v>
      </c>
      <c r="G945" s="286" t="s">
        <v>2449</v>
      </c>
      <c r="H945" s="286" t="s">
        <v>3364</v>
      </c>
      <c r="I945" s="286" t="s">
        <v>2019</v>
      </c>
      <c r="J945" s="12">
        <v>9.6</v>
      </c>
      <c r="K945" s="12">
        <v>25</v>
      </c>
      <c r="L945" s="12"/>
      <c r="M945" s="286" t="s">
        <v>268</v>
      </c>
      <c r="N945" s="12">
        <v>1</v>
      </c>
      <c r="O945" s="292" t="s">
        <v>1735</v>
      </c>
      <c r="P945" s="13" t="s">
        <v>1763</v>
      </c>
      <c r="Q945" s="13" t="s">
        <v>1744</v>
      </c>
      <c r="R945" s="292" t="s">
        <v>252</v>
      </c>
      <c r="S945" s="443"/>
      <c r="T945" s="443"/>
      <c r="U945" s="443"/>
      <c r="V945" s="440"/>
    </row>
    <row r="946" spans="1:22" ht="22.5" x14ac:dyDescent="0.25">
      <c r="A946" s="443"/>
      <c r="B946" s="440"/>
      <c r="C946" s="444"/>
      <c r="D946" s="286" t="s">
        <v>3366</v>
      </c>
      <c r="E946" s="286" t="s">
        <v>3299</v>
      </c>
      <c r="F946" s="287" t="s">
        <v>2459</v>
      </c>
      <c r="G946" s="286" t="s">
        <v>2449</v>
      </c>
      <c r="H946" s="286" t="s">
        <v>3364</v>
      </c>
      <c r="I946" s="286" t="s">
        <v>1976</v>
      </c>
      <c r="J946" s="12">
        <v>5.9</v>
      </c>
      <c r="K946" s="12">
        <v>40</v>
      </c>
      <c r="L946" s="12"/>
      <c r="M946" s="286" t="s">
        <v>268</v>
      </c>
      <c r="N946" s="12">
        <v>1.5</v>
      </c>
      <c r="O946" s="292" t="s">
        <v>1735</v>
      </c>
      <c r="P946" s="13" t="s">
        <v>1763</v>
      </c>
      <c r="Q946" s="13" t="s">
        <v>1744</v>
      </c>
      <c r="R946" s="292" t="s">
        <v>252</v>
      </c>
      <c r="S946" s="443"/>
      <c r="T946" s="443"/>
      <c r="U946" s="443"/>
      <c r="V946" s="440"/>
    </row>
    <row r="947" spans="1:22" ht="22.5" x14ac:dyDescent="0.25">
      <c r="A947" s="302">
        <v>179</v>
      </c>
      <c r="B947" s="283" t="s">
        <v>3367</v>
      </c>
      <c r="C947" s="286" t="s">
        <v>3368</v>
      </c>
      <c r="D947" s="286" t="s">
        <v>3369</v>
      </c>
      <c r="E947" s="286" t="s">
        <v>3299</v>
      </c>
      <c r="F947" s="287" t="s">
        <v>2459</v>
      </c>
      <c r="G947" s="286" t="s">
        <v>2449</v>
      </c>
      <c r="H947" s="286" t="s">
        <v>3370</v>
      </c>
      <c r="I947" s="286" t="s">
        <v>3324</v>
      </c>
      <c r="J947" s="12">
        <v>12.1</v>
      </c>
      <c r="K947" s="12">
        <v>100</v>
      </c>
      <c r="L947" s="12"/>
      <c r="M947" s="286" t="s">
        <v>268</v>
      </c>
      <c r="N947" s="12">
        <v>2</v>
      </c>
      <c r="O947" s="292" t="s">
        <v>1735</v>
      </c>
      <c r="P947" s="13" t="s">
        <v>1763</v>
      </c>
      <c r="Q947" s="13" t="s">
        <v>1744</v>
      </c>
      <c r="R947" s="292" t="s">
        <v>252</v>
      </c>
      <c r="S947" s="302">
        <v>5</v>
      </c>
      <c r="T947" s="302">
        <v>3</v>
      </c>
      <c r="U947" s="302">
        <f>SUM(S947:T947)</f>
        <v>8</v>
      </c>
      <c r="V947" s="283" t="s">
        <v>7003</v>
      </c>
    </row>
    <row r="948" spans="1:22" ht="22.5" x14ac:dyDescent="0.25">
      <c r="A948" s="302">
        <v>180</v>
      </c>
      <c r="B948" s="283" t="s">
        <v>3371</v>
      </c>
      <c r="C948" s="286" t="s">
        <v>3372</v>
      </c>
      <c r="D948" s="286" t="s">
        <v>3373</v>
      </c>
      <c r="E948" s="286" t="s">
        <v>3299</v>
      </c>
      <c r="F948" s="287" t="s">
        <v>2211</v>
      </c>
      <c r="G948" s="286" t="s">
        <v>2366</v>
      </c>
      <c r="H948" s="286" t="s">
        <v>2323</v>
      </c>
      <c r="I948" s="286" t="s">
        <v>2956</v>
      </c>
      <c r="J948" s="12">
        <v>25</v>
      </c>
      <c r="K948" s="12">
        <v>100</v>
      </c>
      <c r="L948" s="12"/>
      <c r="M948" s="286" t="s">
        <v>268</v>
      </c>
      <c r="N948" s="12">
        <v>2</v>
      </c>
      <c r="O948" s="292" t="s">
        <v>1735</v>
      </c>
      <c r="P948" s="13" t="s">
        <v>1763</v>
      </c>
      <c r="Q948" s="13" t="s">
        <v>1744</v>
      </c>
      <c r="R948" s="292" t="s">
        <v>252</v>
      </c>
      <c r="S948" s="302">
        <v>7</v>
      </c>
      <c r="T948" s="302">
        <v>1</v>
      </c>
      <c r="U948" s="302">
        <f>SUM(S948:T948)</f>
        <v>8</v>
      </c>
      <c r="V948" s="283" t="s">
        <v>7003</v>
      </c>
    </row>
    <row r="949" spans="1:22" ht="22.5" x14ac:dyDescent="0.25">
      <c r="A949" s="443">
        <v>181</v>
      </c>
      <c r="B949" s="440" t="s">
        <v>3374</v>
      </c>
      <c r="C949" s="444" t="s">
        <v>3375</v>
      </c>
      <c r="D949" s="286" t="s">
        <v>3376</v>
      </c>
      <c r="E949" s="286" t="s">
        <v>3299</v>
      </c>
      <c r="F949" s="287" t="s">
        <v>2459</v>
      </c>
      <c r="G949" s="286" t="s">
        <v>2366</v>
      </c>
      <c r="H949" s="286" t="s">
        <v>3377</v>
      </c>
      <c r="I949" s="286" t="s">
        <v>2218</v>
      </c>
      <c r="J949" s="12">
        <v>1.6</v>
      </c>
      <c r="K949" s="12">
        <v>150</v>
      </c>
      <c r="L949" s="12"/>
      <c r="M949" s="286" t="s">
        <v>268</v>
      </c>
      <c r="N949" s="12">
        <v>2.5</v>
      </c>
      <c r="O949" s="292" t="s">
        <v>1735</v>
      </c>
      <c r="P949" s="13" t="s">
        <v>1763</v>
      </c>
      <c r="Q949" s="13" t="s">
        <v>1744</v>
      </c>
      <c r="R949" s="292" t="s">
        <v>252</v>
      </c>
      <c r="S949" s="443">
        <v>11</v>
      </c>
      <c r="T949" s="443">
        <v>2</v>
      </c>
      <c r="U949" s="443">
        <f>SUM(S949:T950)</f>
        <v>13</v>
      </c>
      <c r="V949" s="440" t="s">
        <v>7003</v>
      </c>
    </row>
    <row r="950" spans="1:22" ht="22.5" x14ac:dyDescent="0.25">
      <c r="A950" s="443"/>
      <c r="B950" s="440"/>
      <c r="C950" s="444"/>
      <c r="D950" s="286" t="s">
        <v>3378</v>
      </c>
      <c r="E950" s="286" t="s">
        <v>3299</v>
      </c>
      <c r="F950" s="287" t="s">
        <v>2459</v>
      </c>
      <c r="G950" s="286" t="s">
        <v>2366</v>
      </c>
      <c r="H950" s="286" t="s">
        <v>3379</v>
      </c>
      <c r="I950" s="286" t="s">
        <v>2218</v>
      </c>
      <c r="J950" s="12">
        <v>20.5</v>
      </c>
      <c r="K950" s="12">
        <v>25</v>
      </c>
      <c r="L950" s="12"/>
      <c r="M950" s="286" t="s">
        <v>268</v>
      </c>
      <c r="N950" s="12">
        <v>1</v>
      </c>
      <c r="O950" s="292" t="s">
        <v>1735</v>
      </c>
      <c r="P950" s="13" t="s">
        <v>1763</v>
      </c>
      <c r="Q950" s="13" t="s">
        <v>1744</v>
      </c>
      <c r="R950" s="292" t="s">
        <v>252</v>
      </c>
      <c r="S950" s="443"/>
      <c r="T950" s="443"/>
      <c r="U950" s="443"/>
      <c r="V950" s="440"/>
    </row>
    <row r="951" spans="1:22" ht="22.5" x14ac:dyDescent="0.25">
      <c r="A951" s="302">
        <v>182</v>
      </c>
      <c r="B951" s="283" t="s">
        <v>3380</v>
      </c>
      <c r="C951" s="286" t="s">
        <v>3381</v>
      </c>
      <c r="D951" s="286" t="s">
        <v>3382</v>
      </c>
      <c r="E951" s="286" t="s">
        <v>3299</v>
      </c>
      <c r="F951" s="287" t="s">
        <v>2459</v>
      </c>
      <c r="G951" s="286" t="s">
        <v>2449</v>
      </c>
      <c r="H951" s="286" t="s">
        <v>3383</v>
      </c>
      <c r="I951" s="286" t="s">
        <v>1909</v>
      </c>
      <c r="J951" s="12">
        <v>25.6</v>
      </c>
      <c r="K951" s="12">
        <v>80</v>
      </c>
      <c r="L951" s="12"/>
      <c r="M951" s="286" t="s">
        <v>268</v>
      </c>
      <c r="N951" s="12">
        <v>2</v>
      </c>
      <c r="O951" s="292" t="s">
        <v>1735</v>
      </c>
      <c r="P951" s="13" t="s">
        <v>1763</v>
      </c>
      <c r="Q951" s="13" t="s">
        <v>1744</v>
      </c>
      <c r="R951" s="292" t="s">
        <v>252</v>
      </c>
      <c r="S951" s="302">
        <v>19</v>
      </c>
      <c r="T951" s="302">
        <v>17</v>
      </c>
      <c r="U951" s="302">
        <f>SUM(S951:T951)</f>
        <v>36</v>
      </c>
      <c r="V951" s="283" t="s">
        <v>7003</v>
      </c>
    </row>
    <row r="952" spans="1:22" ht="22.5" x14ac:dyDescent="0.25">
      <c r="A952" s="302">
        <v>183</v>
      </c>
      <c r="B952" s="283" t="s">
        <v>3384</v>
      </c>
      <c r="C952" s="286" t="s">
        <v>3385</v>
      </c>
      <c r="D952" s="286" t="s">
        <v>3386</v>
      </c>
      <c r="E952" s="286" t="s">
        <v>3299</v>
      </c>
      <c r="F952" s="287" t="s">
        <v>2459</v>
      </c>
      <c r="G952" s="286" t="s">
        <v>2449</v>
      </c>
      <c r="H952" s="286" t="s">
        <v>3383</v>
      </c>
      <c r="I952" s="286" t="s">
        <v>1771</v>
      </c>
      <c r="J952" s="12">
        <v>4.8</v>
      </c>
      <c r="K952" s="12">
        <v>80</v>
      </c>
      <c r="L952" s="12"/>
      <c r="M952" s="286" t="s">
        <v>268</v>
      </c>
      <c r="N952" s="12">
        <v>2</v>
      </c>
      <c r="O952" s="292" t="s">
        <v>1735</v>
      </c>
      <c r="P952" s="13" t="s">
        <v>1763</v>
      </c>
      <c r="Q952" s="13" t="s">
        <v>1744</v>
      </c>
      <c r="R952" s="292" t="s">
        <v>252</v>
      </c>
      <c r="S952" s="302">
        <v>4</v>
      </c>
      <c r="T952" s="302">
        <v>4</v>
      </c>
      <c r="U952" s="302">
        <f>SUM(S952:T952)</f>
        <v>8</v>
      </c>
      <c r="V952" s="283" t="s">
        <v>7003</v>
      </c>
    </row>
    <row r="953" spans="1:22" ht="22.5" x14ac:dyDescent="0.25">
      <c r="A953" s="443">
        <v>184</v>
      </c>
      <c r="B953" s="440" t="s">
        <v>3387</v>
      </c>
      <c r="C953" s="444" t="s">
        <v>3388</v>
      </c>
      <c r="D953" s="286" t="s">
        <v>3389</v>
      </c>
      <c r="E953" s="286" t="s">
        <v>3299</v>
      </c>
      <c r="F953" s="287" t="s">
        <v>2459</v>
      </c>
      <c r="G953" s="286" t="s">
        <v>2449</v>
      </c>
      <c r="H953" s="286" t="s">
        <v>3390</v>
      </c>
      <c r="I953" s="286" t="s">
        <v>2224</v>
      </c>
      <c r="J953" s="12">
        <v>51.1</v>
      </c>
      <c r="K953" s="12">
        <v>100</v>
      </c>
      <c r="L953" s="12"/>
      <c r="M953" s="286" t="s">
        <v>268</v>
      </c>
      <c r="N953" s="12">
        <v>2.5</v>
      </c>
      <c r="O953" s="292" t="s">
        <v>1735</v>
      </c>
      <c r="P953" s="13" t="s">
        <v>1763</v>
      </c>
      <c r="Q953" s="13" t="s">
        <v>1744</v>
      </c>
      <c r="R953" s="292" t="s">
        <v>252</v>
      </c>
      <c r="S953" s="443">
        <v>71</v>
      </c>
      <c r="T953" s="443">
        <v>18</v>
      </c>
      <c r="U953" s="443">
        <f>SUM(S953:T956)</f>
        <v>89</v>
      </c>
      <c r="V953" s="440" t="s">
        <v>7003</v>
      </c>
    </row>
    <row r="954" spans="1:22" ht="22.5" x14ac:dyDescent="0.25">
      <c r="A954" s="443"/>
      <c r="B954" s="440"/>
      <c r="C954" s="444"/>
      <c r="D954" s="286" t="s">
        <v>3391</v>
      </c>
      <c r="E954" s="286" t="s">
        <v>3299</v>
      </c>
      <c r="F954" s="287" t="s">
        <v>2459</v>
      </c>
      <c r="G954" s="286" t="s">
        <v>2449</v>
      </c>
      <c r="H954" s="286" t="s">
        <v>3390</v>
      </c>
      <c r="I954" s="286" t="s">
        <v>2146</v>
      </c>
      <c r="J954" s="12">
        <v>6.2</v>
      </c>
      <c r="K954" s="12">
        <v>50</v>
      </c>
      <c r="L954" s="12"/>
      <c r="M954" s="286" t="s">
        <v>268</v>
      </c>
      <c r="N954" s="12">
        <v>1.5</v>
      </c>
      <c r="O954" s="292" t="s">
        <v>1735</v>
      </c>
      <c r="P954" s="13" t="s">
        <v>1763</v>
      </c>
      <c r="Q954" s="13" t="s">
        <v>1744</v>
      </c>
      <c r="R954" s="292" t="s">
        <v>252</v>
      </c>
      <c r="S954" s="443"/>
      <c r="T954" s="443"/>
      <c r="U954" s="443"/>
      <c r="V954" s="440"/>
    </row>
    <row r="955" spans="1:22" ht="22.5" x14ac:dyDescent="0.25">
      <c r="A955" s="443"/>
      <c r="B955" s="440"/>
      <c r="C955" s="444"/>
      <c r="D955" s="286" t="s">
        <v>3392</v>
      </c>
      <c r="E955" s="286" t="s">
        <v>3299</v>
      </c>
      <c r="F955" s="287" t="s">
        <v>2459</v>
      </c>
      <c r="G955" s="286" t="s">
        <v>2449</v>
      </c>
      <c r="H955" s="286" t="s">
        <v>3390</v>
      </c>
      <c r="I955" s="286" t="s">
        <v>2146</v>
      </c>
      <c r="J955" s="12">
        <v>14.1</v>
      </c>
      <c r="K955" s="12">
        <v>25</v>
      </c>
      <c r="L955" s="12"/>
      <c r="M955" s="286" t="s">
        <v>268</v>
      </c>
      <c r="N955" s="12">
        <v>1</v>
      </c>
      <c r="O955" s="292" t="s">
        <v>1735</v>
      </c>
      <c r="P955" s="13" t="s">
        <v>1763</v>
      </c>
      <c r="Q955" s="13" t="s">
        <v>1744</v>
      </c>
      <c r="R955" s="292" t="s">
        <v>252</v>
      </c>
      <c r="S955" s="443"/>
      <c r="T955" s="443"/>
      <c r="U955" s="443"/>
      <c r="V955" s="440"/>
    </row>
    <row r="956" spans="1:22" ht="22.5" x14ac:dyDescent="0.25">
      <c r="A956" s="443"/>
      <c r="B956" s="440"/>
      <c r="C956" s="444"/>
      <c r="D956" s="286" t="s">
        <v>3393</v>
      </c>
      <c r="E956" s="286" t="s">
        <v>3299</v>
      </c>
      <c r="F956" s="287" t="s">
        <v>2459</v>
      </c>
      <c r="G956" s="286" t="s">
        <v>2449</v>
      </c>
      <c r="H956" s="286" t="s">
        <v>3390</v>
      </c>
      <c r="I956" s="286" t="s">
        <v>2224</v>
      </c>
      <c r="J956" s="12">
        <v>15.3</v>
      </c>
      <c r="K956" s="12">
        <v>25</v>
      </c>
      <c r="L956" s="12"/>
      <c r="M956" s="286" t="s">
        <v>268</v>
      </c>
      <c r="N956" s="12">
        <v>1</v>
      </c>
      <c r="O956" s="292" t="s">
        <v>1735</v>
      </c>
      <c r="P956" s="13" t="s">
        <v>1763</v>
      </c>
      <c r="Q956" s="13" t="s">
        <v>1744</v>
      </c>
      <c r="R956" s="292" t="s">
        <v>252</v>
      </c>
      <c r="S956" s="443"/>
      <c r="T956" s="443"/>
      <c r="U956" s="443"/>
      <c r="V956" s="440"/>
    </row>
    <row r="957" spans="1:22" ht="22.5" x14ac:dyDescent="0.25">
      <c r="A957" s="443">
        <v>185</v>
      </c>
      <c r="B957" s="440" t="s">
        <v>3394</v>
      </c>
      <c r="C957" s="444" t="s">
        <v>3395</v>
      </c>
      <c r="D957" s="286" t="s">
        <v>3396</v>
      </c>
      <c r="E957" s="286" t="s">
        <v>3299</v>
      </c>
      <c r="F957" s="287" t="s">
        <v>2459</v>
      </c>
      <c r="G957" s="286" t="s">
        <v>2449</v>
      </c>
      <c r="H957" s="286" t="s">
        <v>3397</v>
      </c>
      <c r="I957" s="286" t="s">
        <v>1909</v>
      </c>
      <c r="J957" s="12">
        <v>17</v>
      </c>
      <c r="K957" s="12">
        <v>100</v>
      </c>
      <c r="L957" s="12"/>
      <c r="M957" s="286" t="s">
        <v>268</v>
      </c>
      <c r="N957" s="12">
        <v>2</v>
      </c>
      <c r="O957" s="292" t="s">
        <v>1735</v>
      </c>
      <c r="P957" s="13" t="s">
        <v>1763</v>
      </c>
      <c r="Q957" s="13" t="s">
        <v>1744</v>
      </c>
      <c r="R957" s="292" t="s">
        <v>252</v>
      </c>
      <c r="S957" s="443">
        <v>10</v>
      </c>
      <c r="T957" s="443">
        <v>1</v>
      </c>
      <c r="U957" s="443">
        <f>SUM(S957:T958)</f>
        <v>11</v>
      </c>
      <c r="V957" s="440" t="s">
        <v>7003</v>
      </c>
    </row>
    <row r="958" spans="1:22" ht="22.5" x14ac:dyDescent="0.25">
      <c r="A958" s="443"/>
      <c r="B958" s="440"/>
      <c r="C958" s="444"/>
      <c r="D958" s="286" t="s">
        <v>3398</v>
      </c>
      <c r="E958" s="286" t="s">
        <v>3299</v>
      </c>
      <c r="F958" s="287" t="s">
        <v>2459</v>
      </c>
      <c r="G958" s="286" t="s">
        <v>2449</v>
      </c>
      <c r="H958" s="286" t="s">
        <v>3397</v>
      </c>
      <c r="I958" s="286" t="s">
        <v>1909</v>
      </c>
      <c r="J958" s="12">
        <v>2.5</v>
      </c>
      <c r="K958" s="12">
        <v>80</v>
      </c>
      <c r="L958" s="12"/>
      <c r="M958" s="286" t="s">
        <v>268</v>
      </c>
      <c r="N958" s="12">
        <v>2</v>
      </c>
      <c r="O958" s="292" t="s">
        <v>1735</v>
      </c>
      <c r="P958" s="13" t="s">
        <v>1763</v>
      </c>
      <c r="Q958" s="13" t="s">
        <v>1744</v>
      </c>
      <c r="R958" s="292" t="s">
        <v>252</v>
      </c>
      <c r="S958" s="443"/>
      <c r="T958" s="443"/>
      <c r="U958" s="443"/>
      <c r="V958" s="440"/>
    </row>
    <row r="959" spans="1:22" ht="22.5" x14ac:dyDescent="0.25">
      <c r="A959" s="302">
        <v>186</v>
      </c>
      <c r="B959" s="283" t="s">
        <v>3399</v>
      </c>
      <c r="C959" s="286" t="s">
        <v>3400</v>
      </c>
      <c r="D959" s="286" t="s">
        <v>3401</v>
      </c>
      <c r="E959" s="286" t="s">
        <v>3299</v>
      </c>
      <c r="F959" s="287" t="s">
        <v>2459</v>
      </c>
      <c r="G959" s="286" t="s">
        <v>2449</v>
      </c>
      <c r="H959" s="286" t="s">
        <v>3390</v>
      </c>
      <c r="I959" s="286" t="s">
        <v>2313</v>
      </c>
      <c r="J959" s="12">
        <v>3.1</v>
      </c>
      <c r="K959" s="12">
        <v>100</v>
      </c>
      <c r="L959" s="12"/>
      <c r="M959" s="286" t="s">
        <v>268</v>
      </c>
      <c r="N959" s="12">
        <v>2</v>
      </c>
      <c r="O959" s="292" t="s">
        <v>1735</v>
      </c>
      <c r="P959" s="13" t="s">
        <v>1763</v>
      </c>
      <c r="Q959" s="13" t="s">
        <v>1744</v>
      </c>
      <c r="R959" s="292" t="s">
        <v>252</v>
      </c>
      <c r="S959" s="302">
        <v>5</v>
      </c>
      <c r="T959" s="302"/>
      <c r="U959" s="302">
        <f>SUM(S959:T959)</f>
        <v>5</v>
      </c>
      <c r="V959" s="283" t="s">
        <v>7003</v>
      </c>
    </row>
    <row r="960" spans="1:22" ht="22.5" x14ac:dyDescent="0.25">
      <c r="A960" s="443">
        <v>187</v>
      </c>
      <c r="B960" s="440" t="s">
        <v>3402</v>
      </c>
      <c r="C960" s="444" t="s">
        <v>3403</v>
      </c>
      <c r="D960" s="286" t="s">
        <v>3404</v>
      </c>
      <c r="E960" s="286" t="s">
        <v>3299</v>
      </c>
      <c r="F960" s="287" t="s">
        <v>2211</v>
      </c>
      <c r="G960" s="286" t="s">
        <v>2366</v>
      </c>
      <c r="H960" s="286" t="s">
        <v>2466</v>
      </c>
      <c r="I960" s="286" t="s">
        <v>3252</v>
      </c>
      <c r="J960" s="12"/>
      <c r="K960" s="12"/>
      <c r="L960" s="12"/>
      <c r="M960" s="286" t="s">
        <v>268</v>
      </c>
      <c r="N960" s="12"/>
      <c r="O960" s="292" t="s">
        <v>1735</v>
      </c>
      <c r="P960" s="13" t="s">
        <v>1763</v>
      </c>
      <c r="Q960" s="13" t="s">
        <v>1744</v>
      </c>
      <c r="R960" s="292" t="s">
        <v>252</v>
      </c>
      <c r="S960" s="443">
        <v>11</v>
      </c>
      <c r="T960" s="443"/>
      <c r="U960" s="443">
        <f>SUM(S960:T963)</f>
        <v>11</v>
      </c>
      <c r="V960" s="440" t="s">
        <v>7003</v>
      </c>
    </row>
    <row r="961" spans="1:22" ht="22.5" x14ac:dyDescent="0.25">
      <c r="A961" s="443"/>
      <c r="B961" s="440"/>
      <c r="C961" s="444"/>
      <c r="D961" s="286" t="s">
        <v>3405</v>
      </c>
      <c r="E961" s="286" t="s">
        <v>3299</v>
      </c>
      <c r="F961" s="287" t="s">
        <v>2211</v>
      </c>
      <c r="G961" s="286" t="s">
        <v>2366</v>
      </c>
      <c r="H961" s="286" t="s">
        <v>2466</v>
      </c>
      <c r="I961" s="286" t="s">
        <v>3187</v>
      </c>
      <c r="J961" s="12"/>
      <c r="K961" s="12"/>
      <c r="L961" s="12"/>
      <c r="M961" s="286" t="s">
        <v>268</v>
      </c>
      <c r="N961" s="12"/>
      <c r="O961" s="292" t="s">
        <v>1735</v>
      </c>
      <c r="P961" s="13" t="s">
        <v>1763</v>
      </c>
      <c r="Q961" s="13" t="s">
        <v>1744</v>
      </c>
      <c r="R961" s="292" t="s">
        <v>252</v>
      </c>
      <c r="S961" s="443"/>
      <c r="T961" s="443"/>
      <c r="U961" s="443"/>
      <c r="V961" s="440"/>
    </row>
    <row r="962" spans="1:22" ht="22.5" x14ac:dyDescent="0.25">
      <c r="A962" s="443"/>
      <c r="B962" s="440"/>
      <c r="C962" s="444"/>
      <c r="D962" s="286" t="s">
        <v>3406</v>
      </c>
      <c r="E962" s="286" t="s">
        <v>3299</v>
      </c>
      <c r="F962" s="287" t="s">
        <v>2211</v>
      </c>
      <c r="G962" s="286" t="s">
        <v>2366</v>
      </c>
      <c r="H962" s="286" t="s">
        <v>2466</v>
      </c>
      <c r="I962" s="286" t="s">
        <v>3188</v>
      </c>
      <c r="J962" s="12"/>
      <c r="K962" s="12"/>
      <c r="L962" s="12"/>
      <c r="M962" s="286" t="s">
        <v>268</v>
      </c>
      <c r="N962" s="12"/>
      <c r="O962" s="292" t="s">
        <v>1735</v>
      </c>
      <c r="P962" s="13" t="s">
        <v>1763</v>
      </c>
      <c r="Q962" s="13" t="s">
        <v>1744</v>
      </c>
      <c r="R962" s="292" t="s">
        <v>252</v>
      </c>
      <c r="S962" s="443"/>
      <c r="T962" s="443"/>
      <c r="U962" s="443"/>
      <c r="V962" s="440"/>
    </row>
    <row r="963" spans="1:22" ht="22.5" x14ac:dyDescent="0.25">
      <c r="A963" s="443"/>
      <c r="B963" s="440"/>
      <c r="C963" s="444"/>
      <c r="D963" s="286" t="s">
        <v>3407</v>
      </c>
      <c r="E963" s="286" t="s">
        <v>3299</v>
      </c>
      <c r="F963" s="287" t="s">
        <v>2211</v>
      </c>
      <c r="G963" s="286" t="s">
        <v>2366</v>
      </c>
      <c r="H963" s="286" t="s">
        <v>2466</v>
      </c>
      <c r="I963" s="286" t="s">
        <v>3252</v>
      </c>
      <c r="J963" s="12"/>
      <c r="K963" s="12"/>
      <c r="L963" s="12"/>
      <c r="M963" s="286" t="s">
        <v>268</v>
      </c>
      <c r="N963" s="12"/>
      <c r="O963" s="292" t="s">
        <v>1735</v>
      </c>
      <c r="P963" s="13" t="s">
        <v>1763</v>
      </c>
      <c r="Q963" s="13" t="s">
        <v>1744</v>
      </c>
      <c r="R963" s="292" t="s">
        <v>252</v>
      </c>
      <c r="S963" s="443"/>
      <c r="T963" s="443"/>
      <c r="U963" s="443"/>
      <c r="V963" s="440"/>
    </row>
    <row r="964" spans="1:22" ht="22.5" x14ac:dyDescent="0.25">
      <c r="A964" s="302">
        <v>188</v>
      </c>
      <c r="B964" s="283" t="s">
        <v>3408</v>
      </c>
      <c r="C964" s="286" t="s">
        <v>3409</v>
      </c>
      <c r="D964" s="286" t="s">
        <v>3410</v>
      </c>
      <c r="E964" s="286" t="s">
        <v>3299</v>
      </c>
      <c r="F964" s="287" t="s">
        <v>2211</v>
      </c>
      <c r="G964" s="286" t="s">
        <v>356</v>
      </c>
      <c r="H964" s="286" t="s">
        <v>3323</v>
      </c>
      <c r="I964" s="286" t="s">
        <v>2942</v>
      </c>
      <c r="J964" s="12">
        <v>7.5</v>
      </c>
      <c r="K964" s="12">
        <v>100</v>
      </c>
      <c r="L964" s="12"/>
      <c r="M964" s="286" t="s">
        <v>268</v>
      </c>
      <c r="N964" s="12">
        <v>2</v>
      </c>
      <c r="O964" s="292" t="s">
        <v>1735</v>
      </c>
      <c r="P964" s="13" t="s">
        <v>1763</v>
      </c>
      <c r="Q964" s="13" t="s">
        <v>1744</v>
      </c>
      <c r="R964" s="292" t="s">
        <v>252</v>
      </c>
      <c r="S964" s="302">
        <v>2</v>
      </c>
      <c r="T964" s="302"/>
      <c r="U964" s="302">
        <f>SUM(S964:T964)</f>
        <v>2</v>
      </c>
      <c r="V964" s="283" t="s">
        <v>7003</v>
      </c>
    </row>
    <row r="965" spans="1:22" ht="33.75" x14ac:dyDescent="0.25">
      <c r="A965" s="302">
        <v>189</v>
      </c>
      <c r="B965" s="283" t="s">
        <v>3411</v>
      </c>
      <c r="C965" s="286" t="s">
        <v>3412</v>
      </c>
      <c r="D965" s="286" t="s">
        <v>3413</v>
      </c>
      <c r="E965" s="286" t="s">
        <v>3299</v>
      </c>
      <c r="F965" s="287" t="s">
        <v>2459</v>
      </c>
      <c r="G965" s="286" t="s">
        <v>2366</v>
      </c>
      <c r="H965" s="286" t="s">
        <v>2466</v>
      </c>
      <c r="I965" s="286" t="s">
        <v>1615</v>
      </c>
      <c r="J965" s="12">
        <v>15.2</v>
      </c>
      <c r="K965" s="12">
        <v>25</v>
      </c>
      <c r="L965" s="12"/>
      <c r="M965" s="286" t="s">
        <v>268</v>
      </c>
      <c r="N965" s="12">
        <v>1</v>
      </c>
      <c r="O965" s="292" t="s">
        <v>1735</v>
      </c>
      <c r="P965" s="13" t="s">
        <v>1763</v>
      </c>
      <c r="Q965" s="13" t="s">
        <v>1744</v>
      </c>
      <c r="R965" s="292" t="s">
        <v>252</v>
      </c>
      <c r="S965" s="302">
        <v>6</v>
      </c>
      <c r="T965" s="302">
        <v>6</v>
      </c>
      <c r="U965" s="302">
        <f>SUM(S965:T965)</f>
        <v>12</v>
      </c>
      <c r="V965" s="283" t="s">
        <v>7003</v>
      </c>
    </row>
    <row r="966" spans="1:22" ht="22.5" x14ac:dyDescent="0.25">
      <c r="A966" s="443">
        <v>190</v>
      </c>
      <c r="B966" s="440" t="s">
        <v>3414</v>
      </c>
      <c r="C966" s="444" t="s">
        <v>3415</v>
      </c>
      <c r="D966" s="286" t="s">
        <v>3416</v>
      </c>
      <c r="E966" s="286" t="s">
        <v>3299</v>
      </c>
      <c r="F966" s="287" t="s">
        <v>2459</v>
      </c>
      <c r="G966" s="286" t="s">
        <v>2366</v>
      </c>
      <c r="H966" s="286" t="s">
        <v>2466</v>
      </c>
      <c r="I966" s="286" t="s">
        <v>1615</v>
      </c>
      <c r="J966" s="12">
        <v>8.9</v>
      </c>
      <c r="K966" s="12">
        <v>50</v>
      </c>
      <c r="L966" s="12"/>
      <c r="M966" s="286" t="s">
        <v>268</v>
      </c>
      <c r="N966" s="12">
        <v>1.5</v>
      </c>
      <c r="O966" s="292" t="s">
        <v>1735</v>
      </c>
      <c r="P966" s="13" t="s">
        <v>1763</v>
      </c>
      <c r="Q966" s="141">
        <v>2025</v>
      </c>
      <c r="R966" s="292" t="s">
        <v>252</v>
      </c>
      <c r="S966" s="443">
        <v>1</v>
      </c>
      <c r="T966" s="443"/>
      <c r="U966" s="443">
        <f>SUM(S966:T967)</f>
        <v>1</v>
      </c>
      <c r="V966" s="440" t="s">
        <v>7003</v>
      </c>
    </row>
    <row r="967" spans="1:22" ht="22.5" x14ac:dyDescent="0.25">
      <c r="A967" s="443"/>
      <c r="B967" s="440"/>
      <c r="C967" s="444"/>
      <c r="D967" s="286" t="s">
        <v>3417</v>
      </c>
      <c r="E967" s="286" t="s">
        <v>3299</v>
      </c>
      <c r="F967" s="287" t="s">
        <v>2459</v>
      </c>
      <c r="G967" s="286" t="s">
        <v>2366</v>
      </c>
      <c r="H967" s="286" t="s">
        <v>2466</v>
      </c>
      <c r="I967" s="286" t="s">
        <v>1615</v>
      </c>
      <c r="J967" s="12">
        <v>4.0999999999999996</v>
      </c>
      <c r="K967" s="12">
        <v>25</v>
      </c>
      <c r="L967" s="12"/>
      <c r="M967" s="286" t="s">
        <v>268</v>
      </c>
      <c r="N967" s="12">
        <v>1</v>
      </c>
      <c r="O967" s="292" t="s">
        <v>1735</v>
      </c>
      <c r="P967" s="13" t="s">
        <v>1763</v>
      </c>
      <c r="Q967" s="13" t="s">
        <v>1744</v>
      </c>
      <c r="R967" s="292" t="s">
        <v>252</v>
      </c>
      <c r="S967" s="443"/>
      <c r="T967" s="443"/>
      <c r="U967" s="443"/>
      <c r="V967" s="440"/>
    </row>
    <row r="968" spans="1:22" ht="22.5" x14ac:dyDescent="0.25">
      <c r="A968" s="302">
        <v>191</v>
      </c>
      <c r="B968" s="283" t="s">
        <v>3418</v>
      </c>
      <c r="C968" s="286" t="s">
        <v>3419</v>
      </c>
      <c r="D968" s="286" t="s">
        <v>3420</v>
      </c>
      <c r="E968" s="286" t="s">
        <v>3299</v>
      </c>
      <c r="F968" s="287" t="s">
        <v>2211</v>
      </c>
      <c r="G968" s="286" t="s">
        <v>2366</v>
      </c>
      <c r="H968" s="286" t="s">
        <v>3379</v>
      </c>
      <c r="I968" s="286" t="s">
        <v>3335</v>
      </c>
      <c r="J968" s="12">
        <v>0.8</v>
      </c>
      <c r="K968" s="12">
        <v>150</v>
      </c>
      <c r="L968" s="12"/>
      <c r="M968" s="286" t="s">
        <v>268</v>
      </c>
      <c r="N968" s="12">
        <v>2.5</v>
      </c>
      <c r="O968" s="292" t="s">
        <v>1735</v>
      </c>
      <c r="P968" s="13" t="s">
        <v>1763</v>
      </c>
      <c r="Q968" s="13" t="s">
        <v>1744</v>
      </c>
      <c r="R968" s="292" t="s">
        <v>252</v>
      </c>
      <c r="S968" s="302"/>
      <c r="T968" s="302">
        <v>1</v>
      </c>
      <c r="U968" s="302">
        <f>SUM(S968:T968)</f>
        <v>1</v>
      </c>
      <c r="V968" s="283" t="s">
        <v>7003</v>
      </c>
    </row>
    <row r="969" spans="1:22" ht="22.5" x14ac:dyDescent="0.25">
      <c r="A969" s="302">
        <v>192</v>
      </c>
      <c r="B969" s="283" t="s">
        <v>3421</v>
      </c>
      <c r="C969" s="286" t="s">
        <v>3422</v>
      </c>
      <c r="D969" s="286" t="s">
        <v>3423</v>
      </c>
      <c r="E969" s="286" t="s">
        <v>3299</v>
      </c>
      <c r="F969" s="287" t="s">
        <v>2459</v>
      </c>
      <c r="G969" s="286" t="s">
        <v>356</v>
      </c>
      <c r="H969" s="286" t="s">
        <v>3323</v>
      </c>
      <c r="I969" s="286" t="s">
        <v>214</v>
      </c>
      <c r="J969" s="12">
        <v>10.6</v>
      </c>
      <c r="K969" s="12">
        <v>300</v>
      </c>
      <c r="L969" s="12"/>
      <c r="M969" s="286" t="s">
        <v>268</v>
      </c>
      <c r="N969" s="12">
        <v>3</v>
      </c>
      <c r="O969" s="292" t="s">
        <v>1735</v>
      </c>
      <c r="P969" s="13" t="s">
        <v>1763</v>
      </c>
      <c r="Q969" s="13" t="s">
        <v>1744</v>
      </c>
      <c r="R969" s="292" t="s">
        <v>252</v>
      </c>
      <c r="S969" s="302">
        <v>8</v>
      </c>
      <c r="T969" s="302">
        <v>2</v>
      </c>
      <c r="U969" s="302">
        <f>SUM(S969:T969)</f>
        <v>10</v>
      </c>
      <c r="V969" s="283" t="s">
        <v>7003</v>
      </c>
    </row>
    <row r="970" spans="1:22" ht="22.5" x14ac:dyDescent="0.25">
      <c r="A970" s="302">
        <v>193</v>
      </c>
      <c r="B970" s="283" t="s">
        <v>3424</v>
      </c>
      <c r="C970" s="286" t="s">
        <v>3425</v>
      </c>
      <c r="D970" s="286" t="s">
        <v>3426</v>
      </c>
      <c r="E970" s="286" t="s">
        <v>3299</v>
      </c>
      <c r="F970" s="287" t="s">
        <v>2211</v>
      </c>
      <c r="G970" s="286" t="s">
        <v>2366</v>
      </c>
      <c r="H970" s="286" t="s">
        <v>3377</v>
      </c>
      <c r="I970" s="286" t="s">
        <v>3243</v>
      </c>
      <c r="J970" s="12">
        <v>0.4</v>
      </c>
      <c r="K970" s="12">
        <v>25</v>
      </c>
      <c r="L970" s="12"/>
      <c r="M970" s="286" t="s">
        <v>268</v>
      </c>
      <c r="N970" s="12">
        <v>1</v>
      </c>
      <c r="O970" s="292" t="s">
        <v>1735</v>
      </c>
      <c r="P970" s="13" t="s">
        <v>1763</v>
      </c>
      <c r="Q970" s="13" t="s">
        <v>1744</v>
      </c>
      <c r="R970" s="292" t="s">
        <v>252</v>
      </c>
      <c r="S970" s="302">
        <v>3</v>
      </c>
      <c r="T970" s="302">
        <v>2</v>
      </c>
      <c r="U970" s="302">
        <f>SUM(S970:T970)</f>
        <v>5</v>
      </c>
      <c r="V970" s="283" t="s">
        <v>7003</v>
      </c>
    </row>
    <row r="971" spans="1:22" ht="22.5" x14ac:dyDescent="0.25">
      <c r="A971" s="302">
        <v>194</v>
      </c>
      <c r="B971" s="283" t="s">
        <v>3427</v>
      </c>
      <c r="C971" s="286" t="s">
        <v>3428</v>
      </c>
      <c r="D971" s="286" t="s">
        <v>3429</v>
      </c>
      <c r="E971" s="286" t="s">
        <v>3299</v>
      </c>
      <c r="F971" s="287" t="s">
        <v>2211</v>
      </c>
      <c r="G971" s="286" t="s">
        <v>2366</v>
      </c>
      <c r="H971" s="286" t="s">
        <v>2466</v>
      </c>
      <c r="I971" s="286" t="s">
        <v>3182</v>
      </c>
      <c r="J971" s="12">
        <v>0.4</v>
      </c>
      <c r="K971" s="12">
        <v>25</v>
      </c>
      <c r="L971" s="12"/>
      <c r="M971" s="286" t="s">
        <v>268</v>
      </c>
      <c r="N971" s="12">
        <v>1</v>
      </c>
      <c r="O971" s="292" t="s">
        <v>1735</v>
      </c>
      <c r="P971" s="13" t="s">
        <v>1763</v>
      </c>
      <c r="Q971" s="13" t="s">
        <v>1744</v>
      </c>
      <c r="R971" s="292" t="s">
        <v>252</v>
      </c>
      <c r="S971" s="302">
        <v>1</v>
      </c>
      <c r="T971" s="302">
        <v>1</v>
      </c>
      <c r="U971" s="302">
        <f>SUM(S971:T971)</f>
        <v>2</v>
      </c>
      <c r="V971" s="283" t="s">
        <v>7003</v>
      </c>
    </row>
    <row r="972" spans="1:22" ht="22.5" x14ac:dyDescent="0.25">
      <c r="A972" s="443">
        <v>195</v>
      </c>
      <c r="B972" s="440" t="s">
        <v>3430</v>
      </c>
      <c r="C972" s="444" t="s">
        <v>3431</v>
      </c>
      <c r="D972" s="286" t="s">
        <v>3432</v>
      </c>
      <c r="E972" s="286" t="s">
        <v>3299</v>
      </c>
      <c r="F972" s="287" t="s">
        <v>2211</v>
      </c>
      <c r="G972" s="286" t="s">
        <v>2366</v>
      </c>
      <c r="H972" s="286" t="s">
        <v>2466</v>
      </c>
      <c r="I972" s="286" t="s">
        <v>3146</v>
      </c>
      <c r="J972" s="12">
        <v>13.1</v>
      </c>
      <c r="K972" s="12">
        <v>100</v>
      </c>
      <c r="L972" s="12"/>
      <c r="M972" s="286" t="s">
        <v>268</v>
      </c>
      <c r="N972" s="12">
        <v>2</v>
      </c>
      <c r="O972" s="292" t="s">
        <v>1735</v>
      </c>
      <c r="P972" s="13" t="s">
        <v>1763</v>
      </c>
      <c r="Q972" s="13" t="s">
        <v>1744</v>
      </c>
      <c r="R972" s="292" t="s">
        <v>252</v>
      </c>
      <c r="S972" s="443">
        <v>6</v>
      </c>
      <c r="T972" s="443">
        <v>2</v>
      </c>
      <c r="U972" s="443">
        <f>SUM(S972:T973)</f>
        <v>8</v>
      </c>
      <c r="V972" s="440" t="s">
        <v>7003</v>
      </c>
    </row>
    <row r="973" spans="1:22" ht="22.5" x14ac:dyDescent="0.25">
      <c r="A973" s="443"/>
      <c r="B973" s="440"/>
      <c r="C973" s="444"/>
      <c r="D973" s="286" t="s">
        <v>3433</v>
      </c>
      <c r="E973" s="286" t="s">
        <v>3299</v>
      </c>
      <c r="F973" s="287" t="s">
        <v>2211</v>
      </c>
      <c r="G973" s="286" t="s">
        <v>2366</v>
      </c>
      <c r="H973" s="286" t="s">
        <v>2466</v>
      </c>
      <c r="I973" s="286" t="s">
        <v>3146</v>
      </c>
      <c r="J973" s="12">
        <v>0.4</v>
      </c>
      <c r="K973" s="12">
        <v>50</v>
      </c>
      <c r="L973" s="12"/>
      <c r="M973" s="286" t="s">
        <v>268</v>
      </c>
      <c r="N973" s="12">
        <v>1.5</v>
      </c>
      <c r="O973" s="292" t="s">
        <v>1735</v>
      </c>
      <c r="P973" s="13" t="s">
        <v>1763</v>
      </c>
      <c r="Q973" s="13" t="s">
        <v>1744</v>
      </c>
      <c r="R973" s="292" t="s">
        <v>252</v>
      </c>
      <c r="S973" s="443"/>
      <c r="T973" s="443"/>
      <c r="U973" s="443"/>
      <c r="V973" s="440"/>
    </row>
    <row r="974" spans="1:22" ht="22.5" x14ac:dyDescent="0.25">
      <c r="A974" s="302">
        <v>196</v>
      </c>
      <c r="B974" s="283" t="s">
        <v>3434</v>
      </c>
      <c r="C974" s="286" t="s">
        <v>3435</v>
      </c>
      <c r="D974" s="286" t="s">
        <v>3436</v>
      </c>
      <c r="E974" s="286" t="s">
        <v>3299</v>
      </c>
      <c r="F974" s="287" t="s">
        <v>2211</v>
      </c>
      <c r="G974" s="286" t="s">
        <v>2366</v>
      </c>
      <c r="H974" s="286" t="s">
        <v>2466</v>
      </c>
      <c r="I974" s="286" t="s">
        <v>3437</v>
      </c>
      <c r="J974" s="12">
        <v>3.3</v>
      </c>
      <c r="K974" s="12">
        <v>150</v>
      </c>
      <c r="L974" s="12"/>
      <c r="M974" s="286" t="s">
        <v>268</v>
      </c>
      <c r="N974" s="12">
        <v>2.5</v>
      </c>
      <c r="O974" s="292" t="s">
        <v>1735</v>
      </c>
      <c r="P974" s="13" t="s">
        <v>1763</v>
      </c>
      <c r="Q974" s="13" t="s">
        <v>1744</v>
      </c>
      <c r="R974" s="292" t="s">
        <v>252</v>
      </c>
      <c r="S974" s="302">
        <v>2</v>
      </c>
      <c r="T974" s="302">
        <v>3</v>
      </c>
      <c r="U974" s="302">
        <f>SUM(S974:T974)</f>
        <v>5</v>
      </c>
      <c r="V974" s="283" t="s">
        <v>7003</v>
      </c>
    </row>
    <row r="975" spans="1:22" ht="33.75" x14ac:dyDescent="0.25">
      <c r="A975" s="302">
        <v>197</v>
      </c>
      <c r="B975" s="283" t="s">
        <v>3438</v>
      </c>
      <c r="C975" s="286" t="s">
        <v>3439</v>
      </c>
      <c r="D975" s="286" t="s">
        <v>3440</v>
      </c>
      <c r="E975" s="286" t="s">
        <v>3299</v>
      </c>
      <c r="F975" s="287" t="s">
        <v>2459</v>
      </c>
      <c r="G975" s="286" t="s">
        <v>2449</v>
      </c>
      <c r="H975" s="286" t="s">
        <v>3370</v>
      </c>
      <c r="I975" s="286" t="s">
        <v>1909</v>
      </c>
      <c r="J975" s="12">
        <v>4.9000000000000004</v>
      </c>
      <c r="K975" s="12">
        <v>25</v>
      </c>
      <c r="L975" s="12"/>
      <c r="M975" s="286" t="s">
        <v>268</v>
      </c>
      <c r="N975" s="12">
        <v>1</v>
      </c>
      <c r="O975" s="292" t="s">
        <v>1735</v>
      </c>
      <c r="P975" s="13" t="s">
        <v>1763</v>
      </c>
      <c r="Q975" s="13" t="s">
        <v>1744</v>
      </c>
      <c r="R975" s="292" t="s">
        <v>252</v>
      </c>
      <c r="S975" s="302">
        <v>3</v>
      </c>
      <c r="T975" s="302"/>
      <c r="U975" s="302">
        <f>SUM(S975:T975)</f>
        <v>3</v>
      </c>
      <c r="V975" s="283" t="s">
        <v>7003</v>
      </c>
    </row>
    <row r="976" spans="1:22" ht="22.5" x14ac:dyDescent="0.25">
      <c r="A976" s="443">
        <v>198</v>
      </c>
      <c r="B976" s="440" t="s">
        <v>3441</v>
      </c>
      <c r="C976" s="444" t="s">
        <v>3442</v>
      </c>
      <c r="D976" s="286" t="s">
        <v>3443</v>
      </c>
      <c r="E976" s="286" t="s">
        <v>3299</v>
      </c>
      <c r="F976" s="287" t="s">
        <v>2459</v>
      </c>
      <c r="G976" s="286" t="s">
        <v>2449</v>
      </c>
      <c r="H976" s="286" t="s">
        <v>3390</v>
      </c>
      <c r="I976" s="286" t="s">
        <v>1615</v>
      </c>
      <c r="J976" s="12">
        <v>13.9</v>
      </c>
      <c r="K976" s="12">
        <v>25</v>
      </c>
      <c r="L976" s="12"/>
      <c r="M976" s="286" t="s">
        <v>268</v>
      </c>
      <c r="N976" s="12">
        <v>1</v>
      </c>
      <c r="O976" s="292" t="s">
        <v>1735</v>
      </c>
      <c r="P976" s="13" t="s">
        <v>1763</v>
      </c>
      <c r="Q976" s="13" t="s">
        <v>1744</v>
      </c>
      <c r="R976" s="292" t="s">
        <v>252</v>
      </c>
      <c r="S976" s="443">
        <v>5</v>
      </c>
      <c r="T976" s="443">
        <v>3</v>
      </c>
      <c r="U976" s="443">
        <f>SUM(S976:T977)</f>
        <v>8</v>
      </c>
      <c r="V976" s="440" t="s">
        <v>7003</v>
      </c>
    </row>
    <row r="977" spans="1:22" ht="22.5" x14ac:dyDescent="0.25">
      <c r="A977" s="443"/>
      <c r="B977" s="440"/>
      <c r="C977" s="444"/>
      <c r="D977" s="286" t="s">
        <v>3444</v>
      </c>
      <c r="E977" s="286" t="s">
        <v>3299</v>
      </c>
      <c r="F977" s="287" t="s">
        <v>2459</v>
      </c>
      <c r="G977" s="286" t="s">
        <v>2449</v>
      </c>
      <c r="H977" s="286" t="s">
        <v>3390</v>
      </c>
      <c r="I977" s="286" t="s">
        <v>1615</v>
      </c>
      <c r="J977" s="12">
        <v>2.4</v>
      </c>
      <c r="K977" s="12">
        <v>25</v>
      </c>
      <c r="L977" s="12"/>
      <c r="M977" s="286" t="s">
        <v>268</v>
      </c>
      <c r="N977" s="12">
        <v>1</v>
      </c>
      <c r="O977" s="292" t="s">
        <v>1735</v>
      </c>
      <c r="P977" s="13" t="s">
        <v>1763</v>
      </c>
      <c r="Q977" s="13" t="s">
        <v>1744</v>
      </c>
      <c r="R977" s="292" t="s">
        <v>252</v>
      </c>
      <c r="S977" s="443"/>
      <c r="T977" s="443"/>
      <c r="U977" s="443"/>
      <c r="V977" s="440"/>
    </row>
    <row r="978" spans="1:22" ht="22.5" x14ac:dyDescent="0.25">
      <c r="A978" s="443">
        <v>199</v>
      </c>
      <c r="B978" s="440" t="s">
        <v>3445</v>
      </c>
      <c r="C978" s="444" t="s">
        <v>3446</v>
      </c>
      <c r="D978" s="286" t="s">
        <v>3447</v>
      </c>
      <c r="E978" s="286" t="s">
        <v>3299</v>
      </c>
      <c r="F978" s="287" t="s">
        <v>2459</v>
      </c>
      <c r="G978" s="286" t="s">
        <v>2449</v>
      </c>
      <c r="H978" s="286" t="s">
        <v>3448</v>
      </c>
      <c r="I978" s="286" t="s">
        <v>2019</v>
      </c>
      <c r="J978" s="12">
        <v>27.5</v>
      </c>
      <c r="K978" s="12">
        <v>25</v>
      </c>
      <c r="L978" s="12"/>
      <c r="M978" s="286" t="s">
        <v>268</v>
      </c>
      <c r="N978" s="12">
        <v>1</v>
      </c>
      <c r="O978" s="292" t="s">
        <v>1735</v>
      </c>
      <c r="P978" s="13" t="s">
        <v>1763</v>
      </c>
      <c r="Q978" s="13" t="s">
        <v>1744</v>
      </c>
      <c r="R978" s="292" t="s">
        <v>252</v>
      </c>
      <c r="S978" s="443">
        <v>7</v>
      </c>
      <c r="T978" s="443"/>
      <c r="U978" s="443">
        <f>SUM(S978:T979)</f>
        <v>7</v>
      </c>
      <c r="V978" s="440" t="s">
        <v>7003</v>
      </c>
    </row>
    <row r="979" spans="1:22" ht="22.5" x14ac:dyDescent="0.25">
      <c r="A979" s="443"/>
      <c r="B979" s="440"/>
      <c r="C979" s="444"/>
      <c r="D979" s="286" t="s">
        <v>3449</v>
      </c>
      <c r="E979" s="286" t="s">
        <v>3299</v>
      </c>
      <c r="F979" s="287" t="s">
        <v>2459</v>
      </c>
      <c r="G979" s="286" t="s">
        <v>2449</v>
      </c>
      <c r="H979" s="286" t="s">
        <v>3448</v>
      </c>
      <c r="I979" s="286" t="s">
        <v>2019</v>
      </c>
      <c r="J979" s="12">
        <v>30.1</v>
      </c>
      <c r="K979" s="12">
        <v>25</v>
      </c>
      <c r="L979" s="12"/>
      <c r="M979" s="286" t="s">
        <v>268</v>
      </c>
      <c r="N979" s="12">
        <v>1</v>
      </c>
      <c r="O979" s="292" t="s">
        <v>1735</v>
      </c>
      <c r="P979" s="13" t="s">
        <v>1763</v>
      </c>
      <c r="Q979" s="13" t="s">
        <v>1744</v>
      </c>
      <c r="R979" s="292" t="s">
        <v>252</v>
      </c>
      <c r="S979" s="443"/>
      <c r="T979" s="443"/>
      <c r="U979" s="443"/>
      <c r="V979" s="440"/>
    </row>
    <row r="980" spans="1:22" ht="22.5" x14ac:dyDescent="0.25">
      <c r="A980" s="302">
        <v>200</v>
      </c>
      <c r="B980" s="283" t="s">
        <v>3451</v>
      </c>
      <c r="C980" s="286" t="s">
        <v>3452</v>
      </c>
      <c r="D980" s="286" t="s">
        <v>3453</v>
      </c>
      <c r="E980" s="286" t="s">
        <v>3299</v>
      </c>
      <c r="F980" s="287" t="s">
        <v>2459</v>
      </c>
      <c r="G980" s="286" t="s">
        <v>1903</v>
      </c>
      <c r="H980" s="286" t="s">
        <v>3333</v>
      </c>
      <c r="I980" s="286" t="s">
        <v>1615</v>
      </c>
      <c r="J980" s="12">
        <v>7.1</v>
      </c>
      <c r="K980" s="12">
        <v>25</v>
      </c>
      <c r="L980" s="12"/>
      <c r="M980" s="286" t="s">
        <v>268</v>
      </c>
      <c r="N980" s="12">
        <v>1</v>
      </c>
      <c r="O980" s="292" t="s">
        <v>1735</v>
      </c>
      <c r="P980" s="13" t="s">
        <v>1763</v>
      </c>
      <c r="Q980" s="13" t="s">
        <v>1744</v>
      </c>
      <c r="R980" s="292" t="s">
        <v>252</v>
      </c>
      <c r="S980" s="302">
        <v>4</v>
      </c>
      <c r="T980" s="302">
        <v>4</v>
      </c>
      <c r="U980" s="302">
        <f>SUM(S980:T980)</f>
        <v>8</v>
      </c>
      <c r="V980" s="283" t="s">
        <v>7003</v>
      </c>
    </row>
    <row r="981" spans="1:22" ht="22.5" x14ac:dyDescent="0.25">
      <c r="A981" s="443">
        <v>201</v>
      </c>
      <c r="B981" s="440" t="s">
        <v>3454</v>
      </c>
      <c r="C981" s="444" t="s">
        <v>3455</v>
      </c>
      <c r="D981" s="286" t="s">
        <v>3456</v>
      </c>
      <c r="E981" s="286" t="s">
        <v>3299</v>
      </c>
      <c r="F981" s="287" t="s">
        <v>2459</v>
      </c>
      <c r="G981" s="286" t="s">
        <v>1903</v>
      </c>
      <c r="H981" s="286" t="s">
        <v>3457</v>
      </c>
      <c r="I981" s="286" t="s">
        <v>1615</v>
      </c>
      <c r="J981" s="12">
        <v>1.3</v>
      </c>
      <c r="K981" s="12">
        <v>25</v>
      </c>
      <c r="L981" s="12"/>
      <c r="M981" s="286" t="s">
        <v>268</v>
      </c>
      <c r="N981" s="12">
        <v>1</v>
      </c>
      <c r="O981" s="292" t="s">
        <v>1735</v>
      </c>
      <c r="P981" s="13" t="s">
        <v>1763</v>
      </c>
      <c r="Q981" s="13" t="s">
        <v>1744</v>
      </c>
      <c r="R981" s="292" t="s">
        <v>252</v>
      </c>
      <c r="S981" s="443">
        <v>25</v>
      </c>
      <c r="T981" s="443">
        <v>1</v>
      </c>
      <c r="U981" s="443">
        <f>SUM(S981:T982)</f>
        <v>26</v>
      </c>
      <c r="V981" s="440" t="s">
        <v>7003</v>
      </c>
    </row>
    <row r="982" spans="1:22" ht="22.5" x14ac:dyDescent="0.25">
      <c r="A982" s="443"/>
      <c r="B982" s="440"/>
      <c r="C982" s="444"/>
      <c r="D982" s="286" t="s">
        <v>3458</v>
      </c>
      <c r="E982" s="286" t="s">
        <v>3299</v>
      </c>
      <c r="F982" s="287" t="s">
        <v>2459</v>
      </c>
      <c r="G982" s="286" t="s">
        <v>1903</v>
      </c>
      <c r="H982" s="286" t="s">
        <v>3457</v>
      </c>
      <c r="I982" s="286" t="s">
        <v>1615</v>
      </c>
      <c r="J982" s="12">
        <v>25.8</v>
      </c>
      <c r="K982" s="12">
        <v>40</v>
      </c>
      <c r="L982" s="12"/>
      <c r="M982" s="286" t="s">
        <v>268</v>
      </c>
      <c r="N982" s="12">
        <v>1.5</v>
      </c>
      <c r="O982" s="292" t="s">
        <v>1735</v>
      </c>
      <c r="P982" s="13" t="s">
        <v>1763</v>
      </c>
      <c r="Q982" s="13" t="s">
        <v>1744</v>
      </c>
      <c r="R982" s="292" t="s">
        <v>252</v>
      </c>
      <c r="S982" s="443"/>
      <c r="T982" s="443"/>
      <c r="U982" s="443"/>
      <c r="V982" s="440"/>
    </row>
    <row r="983" spans="1:22" ht="22.5" x14ac:dyDescent="0.25">
      <c r="A983" s="302">
        <v>202</v>
      </c>
      <c r="B983" s="283" t="s">
        <v>3459</v>
      </c>
      <c r="C983" s="286" t="s">
        <v>3460</v>
      </c>
      <c r="D983" s="286" t="s">
        <v>3461</v>
      </c>
      <c r="E983" s="286" t="s">
        <v>3299</v>
      </c>
      <c r="F983" s="287" t="s">
        <v>2459</v>
      </c>
      <c r="G983" s="286" t="s">
        <v>2449</v>
      </c>
      <c r="H983" s="286" t="s">
        <v>3462</v>
      </c>
      <c r="I983" s="286" t="s">
        <v>3324</v>
      </c>
      <c r="J983" s="12">
        <v>8.1999999999999993</v>
      </c>
      <c r="K983" s="12">
        <v>80</v>
      </c>
      <c r="L983" s="12"/>
      <c r="M983" s="286" t="s">
        <v>268</v>
      </c>
      <c r="N983" s="12">
        <v>2</v>
      </c>
      <c r="O983" s="292" t="s">
        <v>1735</v>
      </c>
      <c r="P983" s="13" t="s">
        <v>1763</v>
      </c>
      <c r="Q983" s="13" t="s">
        <v>1744</v>
      </c>
      <c r="R983" s="292" t="s">
        <v>252</v>
      </c>
      <c r="S983" s="302">
        <v>5</v>
      </c>
      <c r="T983" s="302">
        <v>2</v>
      </c>
      <c r="U983" s="302">
        <f>SUM(S983:T983)</f>
        <v>7</v>
      </c>
      <c r="V983" s="283" t="s">
        <v>7003</v>
      </c>
    </row>
    <row r="984" spans="1:22" ht="22.5" x14ac:dyDescent="0.25">
      <c r="A984" s="302">
        <v>203</v>
      </c>
      <c r="B984" s="283" t="s">
        <v>3463</v>
      </c>
      <c r="C984" s="286" t="s">
        <v>3464</v>
      </c>
      <c r="D984" s="286" t="s">
        <v>3465</v>
      </c>
      <c r="E984" s="286" t="s">
        <v>3299</v>
      </c>
      <c r="F984" s="287" t="s">
        <v>2459</v>
      </c>
      <c r="G984" s="286" t="s">
        <v>2449</v>
      </c>
      <c r="H984" s="286" t="s">
        <v>3466</v>
      </c>
      <c r="I984" s="286" t="s">
        <v>209</v>
      </c>
      <c r="J984" s="12">
        <v>4.0999999999999996</v>
      </c>
      <c r="K984" s="12">
        <v>80</v>
      </c>
      <c r="L984" s="12"/>
      <c r="M984" s="286" t="s">
        <v>268</v>
      </c>
      <c r="N984" s="12">
        <v>2</v>
      </c>
      <c r="O984" s="292" t="s">
        <v>1735</v>
      </c>
      <c r="P984" s="13" t="s">
        <v>1763</v>
      </c>
      <c r="Q984" s="13" t="s">
        <v>1744</v>
      </c>
      <c r="R984" s="292" t="s">
        <v>252</v>
      </c>
      <c r="S984" s="302">
        <v>1</v>
      </c>
      <c r="T984" s="302">
        <v>1</v>
      </c>
      <c r="U984" s="302">
        <f>SUM(S984:T984)</f>
        <v>2</v>
      </c>
      <c r="V984" s="283" t="s">
        <v>7003</v>
      </c>
    </row>
    <row r="985" spans="1:22" ht="22.5" x14ac:dyDescent="0.25">
      <c r="A985" s="443">
        <v>204</v>
      </c>
      <c r="B985" s="440" t="s">
        <v>3467</v>
      </c>
      <c r="C985" s="444" t="s">
        <v>3468</v>
      </c>
      <c r="D985" s="286" t="s">
        <v>3469</v>
      </c>
      <c r="E985" s="286" t="s">
        <v>3299</v>
      </c>
      <c r="F985" s="287" t="s">
        <v>2211</v>
      </c>
      <c r="G985" s="286" t="s">
        <v>1961</v>
      </c>
      <c r="H985" s="286" t="s">
        <v>3470</v>
      </c>
      <c r="I985" s="286" t="s">
        <v>2574</v>
      </c>
      <c r="J985" s="12">
        <v>2.4</v>
      </c>
      <c r="K985" s="12">
        <v>100</v>
      </c>
      <c r="L985" s="12"/>
      <c r="M985" s="286" t="s">
        <v>268</v>
      </c>
      <c r="N985" s="12">
        <v>2</v>
      </c>
      <c r="O985" s="292" t="s">
        <v>1735</v>
      </c>
      <c r="P985" s="13" t="s">
        <v>1763</v>
      </c>
      <c r="Q985" s="13" t="s">
        <v>1744</v>
      </c>
      <c r="R985" s="292" t="s">
        <v>252</v>
      </c>
      <c r="S985" s="443">
        <v>20</v>
      </c>
      <c r="T985" s="443">
        <v>17</v>
      </c>
      <c r="U985" s="443">
        <f>SUM(S985:T986)</f>
        <v>37</v>
      </c>
      <c r="V985" s="440" t="s">
        <v>7003</v>
      </c>
    </row>
    <row r="986" spans="1:22" ht="22.5" x14ac:dyDescent="0.25">
      <c r="A986" s="443"/>
      <c r="B986" s="440"/>
      <c r="C986" s="444"/>
      <c r="D986" s="286" t="s">
        <v>3471</v>
      </c>
      <c r="E986" s="286" t="s">
        <v>3299</v>
      </c>
      <c r="F986" s="287" t="s">
        <v>2211</v>
      </c>
      <c r="G986" s="286" t="s">
        <v>1961</v>
      </c>
      <c r="H986" s="286" t="s">
        <v>3470</v>
      </c>
      <c r="I986" s="286" t="s">
        <v>2574</v>
      </c>
      <c r="J986" s="12">
        <v>41.9</v>
      </c>
      <c r="K986" s="12">
        <v>100</v>
      </c>
      <c r="L986" s="12"/>
      <c r="M986" s="286" t="s">
        <v>268</v>
      </c>
      <c r="N986" s="12">
        <v>2</v>
      </c>
      <c r="O986" s="292" t="s">
        <v>1735</v>
      </c>
      <c r="P986" s="13" t="s">
        <v>1763</v>
      </c>
      <c r="Q986" s="13" t="s">
        <v>1744</v>
      </c>
      <c r="R986" s="292" t="s">
        <v>252</v>
      </c>
      <c r="S986" s="443"/>
      <c r="T986" s="443"/>
      <c r="U986" s="443"/>
      <c r="V986" s="440"/>
    </row>
    <row r="987" spans="1:22" ht="22.5" x14ac:dyDescent="0.25">
      <c r="A987" s="443">
        <v>205</v>
      </c>
      <c r="B987" s="440" t="s">
        <v>3472</v>
      </c>
      <c r="C987" s="444" t="s">
        <v>3473</v>
      </c>
      <c r="D987" s="286" t="s">
        <v>3474</v>
      </c>
      <c r="E987" s="286" t="s">
        <v>3299</v>
      </c>
      <c r="F987" s="287" t="s">
        <v>2459</v>
      </c>
      <c r="G987" s="286" t="s">
        <v>1961</v>
      </c>
      <c r="H987" s="286" t="s">
        <v>3470</v>
      </c>
      <c r="I987" s="286" t="s">
        <v>2003</v>
      </c>
      <c r="J987" s="12">
        <v>4.5999999999999996</v>
      </c>
      <c r="K987" s="12">
        <v>25</v>
      </c>
      <c r="L987" s="12"/>
      <c r="M987" s="286" t="s">
        <v>268</v>
      </c>
      <c r="N987" s="12">
        <v>1</v>
      </c>
      <c r="O987" s="292" t="s">
        <v>1735</v>
      </c>
      <c r="P987" s="13" t="s">
        <v>1763</v>
      </c>
      <c r="Q987" s="13" t="s">
        <v>1744</v>
      </c>
      <c r="R987" s="292" t="s">
        <v>252</v>
      </c>
      <c r="S987" s="443">
        <v>15</v>
      </c>
      <c r="T987" s="443"/>
      <c r="U987" s="443">
        <f>SUM(S987:T988)</f>
        <v>15</v>
      </c>
      <c r="V987" s="440" t="s">
        <v>7003</v>
      </c>
    </row>
    <row r="988" spans="1:22" ht="22.5" x14ac:dyDescent="0.25">
      <c r="A988" s="443"/>
      <c r="B988" s="440"/>
      <c r="C988" s="444"/>
      <c r="D988" s="286" t="s">
        <v>3475</v>
      </c>
      <c r="E988" s="286" t="s">
        <v>3299</v>
      </c>
      <c r="F988" s="287" t="s">
        <v>2459</v>
      </c>
      <c r="G988" s="286" t="s">
        <v>1961</v>
      </c>
      <c r="H988" s="286" t="s">
        <v>3470</v>
      </c>
      <c r="I988" s="286" t="s">
        <v>2003</v>
      </c>
      <c r="J988" s="12">
        <v>34.700000000000003</v>
      </c>
      <c r="K988" s="12">
        <v>40</v>
      </c>
      <c r="L988" s="12"/>
      <c r="M988" s="286" t="s">
        <v>268</v>
      </c>
      <c r="N988" s="12">
        <v>1.5</v>
      </c>
      <c r="O988" s="292" t="s">
        <v>1735</v>
      </c>
      <c r="P988" s="13" t="s">
        <v>1763</v>
      </c>
      <c r="Q988" s="13" t="s">
        <v>1744</v>
      </c>
      <c r="R988" s="292" t="s">
        <v>252</v>
      </c>
      <c r="S988" s="443"/>
      <c r="T988" s="443"/>
      <c r="U988" s="443"/>
      <c r="V988" s="440"/>
    </row>
    <row r="989" spans="1:22" ht="22.5" x14ac:dyDescent="0.25">
      <c r="A989" s="302">
        <v>206</v>
      </c>
      <c r="B989" s="283" t="s">
        <v>3476</v>
      </c>
      <c r="C989" s="286" t="s">
        <v>3477</v>
      </c>
      <c r="D989" s="286" t="s">
        <v>3478</v>
      </c>
      <c r="E989" s="286" t="s">
        <v>3299</v>
      </c>
      <c r="F989" s="287" t="s">
        <v>2459</v>
      </c>
      <c r="G989" s="286" t="s">
        <v>1961</v>
      </c>
      <c r="H989" s="286" t="s">
        <v>3304</v>
      </c>
      <c r="I989" s="286" t="s">
        <v>1615</v>
      </c>
      <c r="J989" s="12">
        <v>49.3</v>
      </c>
      <c r="K989" s="12">
        <v>25</v>
      </c>
      <c r="L989" s="12"/>
      <c r="M989" s="286" t="s">
        <v>268</v>
      </c>
      <c r="N989" s="12">
        <v>1</v>
      </c>
      <c r="O989" s="292" t="s">
        <v>1735</v>
      </c>
      <c r="P989" s="13" t="s">
        <v>1763</v>
      </c>
      <c r="Q989" s="13" t="s">
        <v>1744</v>
      </c>
      <c r="R989" s="292" t="s">
        <v>252</v>
      </c>
      <c r="S989" s="302">
        <v>9</v>
      </c>
      <c r="T989" s="302">
        <v>4</v>
      </c>
      <c r="U989" s="302">
        <f t="shared" ref="U989:U996" si="3">SUM(S989:T989)</f>
        <v>13</v>
      </c>
      <c r="V989" s="283" t="s">
        <v>7003</v>
      </c>
    </row>
    <row r="990" spans="1:22" ht="22.5" x14ac:dyDescent="0.25">
      <c r="A990" s="302">
        <v>207</v>
      </c>
      <c r="B990" s="283" t="s">
        <v>3479</v>
      </c>
      <c r="C990" s="286" t="s">
        <v>3480</v>
      </c>
      <c r="D990" s="286" t="s">
        <v>3481</v>
      </c>
      <c r="E990" s="286" t="s">
        <v>3299</v>
      </c>
      <c r="F990" s="287" t="s">
        <v>2459</v>
      </c>
      <c r="G990" s="286" t="s">
        <v>2449</v>
      </c>
      <c r="H990" s="286" t="s">
        <v>3329</v>
      </c>
      <c r="I990" s="286" t="s">
        <v>1982</v>
      </c>
      <c r="J990" s="12">
        <v>56</v>
      </c>
      <c r="K990" s="12">
        <v>25</v>
      </c>
      <c r="L990" s="12"/>
      <c r="M990" s="286" t="s">
        <v>268</v>
      </c>
      <c r="N990" s="12">
        <v>1</v>
      </c>
      <c r="O990" s="292" t="s">
        <v>1735</v>
      </c>
      <c r="P990" s="13" t="s">
        <v>1763</v>
      </c>
      <c r="Q990" s="13" t="s">
        <v>1744</v>
      </c>
      <c r="R990" s="292" t="s">
        <v>252</v>
      </c>
      <c r="S990" s="302">
        <v>13</v>
      </c>
      <c r="T990" s="302">
        <v>16</v>
      </c>
      <c r="U990" s="302">
        <f t="shared" si="3"/>
        <v>29</v>
      </c>
      <c r="V990" s="283" t="s">
        <v>7003</v>
      </c>
    </row>
    <row r="991" spans="1:22" ht="22.5" x14ac:dyDescent="0.25">
      <c r="A991" s="302">
        <v>208</v>
      </c>
      <c r="B991" s="283" t="s">
        <v>3482</v>
      </c>
      <c r="C991" s="286" t="s">
        <v>3483</v>
      </c>
      <c r="D991" s="286" t="s">
        <v>3484</v>
      </c>
      <c r="E991" s="286" t="s">
        <v>3299</v>
      </c>
      <c r="F991" s="287" t="s">
        <v>2459</v>
      </c>
      <c r="G991" s="286" t="s">
        <v>2449</v>
      </c>
      <c r="H991" s="286" t="s">
        <v>3390</v>
      </c>
      <c r="I991" s="286" t="s">
        <v>1982</v>
      </c>
      <c r="J991" s="12">
        <v>2.5</v>
      </c>
      <c r="K991" s="12">
        <v>25</v>
      </c>
      <c r="L991" s="12"/>
      <c r="M991" s="286" t="s">
        <v>268</v>
      </c>
      <c r="N991" s="12">
        <v>1</v>
      </c>
      <c r="O991" s="292" t="s">
        <v>1735</v>
      </c>
      <c r="P991" s="13" t="s">
        <v>1763</v>
      </c>
      <c r="Q991" s="13" t="s">
        <v>1744</v>
      </c>
      <c r="R991" s="292" t="s">
        <v>252</v>
      </c>
      <c r="S991" s="302">
        <v>2</v>
      </c>
      <c r="T991" s="302"/>
      <c r="U991" s="302">
        <f t="shared" si="3"/>
        <v>2</v>
      </c>
      <c r="V991" s="283" t="s">
        <v>7003</v>
      </c>
    </row>
    <row r="992" spans="1:22" ht="22.5" x14ac:dyDescent="0.25">
      <c r="A992" s="302">
        <v>209</v>
      </c>
      <c r="B992" s="283" t="s">
        <v>3485</v>
      </c>
      <c r="C992" s="286" t="s">
        <v>3486</v>
      </c>
      <c r="D992" s="286" t="s">
        <v>3487</v>
      </c>
      <c r="E992" s="286" t="s">
        <v>3299</v>
      </c>
      <c r="F992" s="287" t="s">
        <v>2211</v>
      </c>
      <c r="G992" s="286" t="s">
        <v>267</v>
      </c>
      <c r="H992" s="286" t="s">
        <v>346</v>
      </c>
      <c r="I992" s="286" t="s">
        <v>2187</v>
      </c>
      <c r="J992" s="12">
        <v>4.2</v>
      </c>
      <c r="K992" s="12">
        <v>15</v>
      </c>
      <c r="L992" s="12"/>
      <c r="M992" s="286" t="s">
        <v>268</v>
      </c>
      <c r="N992" s="12">
        <v>1</v>
      </c>
      <c r="O992" s="292" t="s">
        <v>1735</v>
      </c>
      <c r="P992" s="13" t="s">
        <v>1763</v>
      </c>
      <c r="Q992" s="13" t="s">
        <v>1744</v>
      </c>
      <c r="R992" s="292" t="s">
        <v>252</v>
      </c>
      <c r="S992" s="302">
        <v>4</v>
      </c>
      <c r="T992" s="302">
        <v>1</v>
      </c>
      <c r="U992" s="302">
        <f t="shared" si="3"/>
        <v>5</v>
      </c>
      <c r="V992" s="283" t="s">
        <v>7003</v>
      </c>
    </row>
    <row r="993" spans="1:22" ht="22.5" x14ac:dyDescent="0.25">
      <c r="A993" s="302">
        <v>210</v>
      </c>
      <c r="B993" s="283" t="s">
        <v>3488</v>
      </c>
      <c r="C993" s="286" t="s">
        <v>3489</v>
      </c>
      <c r="D993" s="286" t="s">
        <v>3490</v>
      </c>
      <c r="E993" s="286" t="s">
        <v>3491</v>
      </c>
      <c r="F993" s="287" t="s">
        <v>2459</v>
      </c>
      <c r="G993" s="286" t="s">
        <v>3492</v>
      </c>
      <c r="H993" s="286" t="s">
        <v>2081</v>
      </c>
      <c r="I993" s="286" t="s">
        <v>3493</v>
      </c>
      <c r="J993" s="12">
        <v>10.7</v>
      </c>
      <c r="K993" s="12">
        <v>150</v>
      </c>
      <c r="L993" s="12"/>
      <c r="M993" s="286" t="s">
        <v>268</v>
      </c>
      <c r="N993" s="12">
        <v>2.5</v>
      </c>
      <c r="O993" s="292" t="s">
        <v>1735</v>
      </c>
      <c r="P993" s="13" t="s">
        <v>1763</v>
      </c>
      <c r="Q993" s="13" t="s">
        <v>1744</v>
      </c>
      <c r="R993" s="292" t="s">
        <v>252</v>
      </c>
      <c r="S993" s="302">
        <v>1</v>
      </c>
      <c r="T993" s="302"/>
      <c r="U993" s="302">
        <f t="shared" si="3"/>
        <v>1</v>
      </c>
      <c r="V993" s="283" t="s">
        <v>7003</v>
      </c>
    </row>
    <row r="994" spans="1:22" x14ac:dyDescent="0.25">
      <c r="A994" s="302">
        <v>211</v>
      </c>
      <c r="B994" s="283" t="s">
        <v>3494</v>
      </c>
      <c r="C994" s="286" t="s">
        <v>3495</v>
      </c>
      <c r="D994" s="286" t="s">
        <v>3496</v>
      </c>
      <c r="E994" s="286" t="s">
        <v>3491</v>
      </c>
      <c r="F994" s="287" t="s">
        <v>2459</v>
      </c>
      <c r="G994" s="286" t="s">
        <v>1961</v>
      </c>
      <c r="H994" s="286" t="s">
        <v>3497</v>
      </c>
      <c r="I994" s="286" t="s">
        <v>3493</v>
      </c>
      <c r="J994" s="12">
        <v>8.1999999999999993</v>
      </c>
      <c r="K994" s="12">
        <v>50</v>
      </c>
      <c r="L994" s="12"/>
      <c r="M994" s="286" t="s">
        <v>268</v>
      </c>
      <c r="N994" s="12">
        <v>1.5</v>
      </c>
      <c r="O994" s="292" t="s">
        <v>1735</v>
      </c>
      <c r="P994" s="13" t="s">
        <v>1763</v>
      </c>
      <c r="Q994" s="13" t="s">
        <v>1744</v>
      </c>
      <c r="R994" s="292" t="s">
        <v>252</v>
      </c>
      <c r="S994" s="302"/>
      <c r="T994" s="302">
        <v>7</v>
      </c>
      <c r="U994" s="302">
        <f t="shared" si="3"/>
        <v>7</v>
      </c>
      <c r="V994" s="283" t="s">
        <v>7003</v>
      </c>
    </row>
    <row r="995" spans="1:22" x14ac:dyDescent="0.25">
      <c r="A995" s="302">
        <v>212</v>
      </c>
      <c r="B995" s="283" t="s">
        <v>3498</v>
      </c>
      <c r="C995" s="286" t="s">
        <v>3499</v>
      </c>
      <c r="D995" s="286" t="s">
        <v>3500</v>
      </c>
      <c r="E995" s="286" t="s">
        <v>3491</v>
      </c>
      <c r="F995" s="287" t="s">
        <v>2459</v>
      </c>
      <c r="G995" s="286" t="s">
        <v>2449</v>
      </c>
      <c r="H995" s="286" t="s">
        <v>3501</v>
      </c>
      <c r="I995" s="286" t="s">
        <v>214</v>
      </c>
      <c r="J995" s="12">
        <v>2.2999999999999998</v>
      </c>
      <c r="K995" s="12">
        <v>50</v>
      </c>
      <c r="L995" s="12"/>
      <c r="M995" s="286" t="s">
        <v>268</v>
      </c>
      <c r="N995" s="12">
        <v>1.5</v>
      </c>
      <c r="O995" s="292" t="s">
        <v>1735</v>
      </c>
      <c r="P995" s="13" t="s">
        <v>1763</v>
      </c>
      <c r="Q995" s="13" t="s">
        <v>1744</v>
      </c>
      <c r="R995" s="292" t="s">
        <v>252</v>
      </c>
      <c r="S995" s="302">
        <v>2</v>
      </c>
      <c r="T995" s="302">
        <v>2</v>
      </c>
      <c r="U995" s="302">
        <f t="shared" si="3"/>
        <v>4</v>
      </c>
      <c r="V995" s="283" t="s">
        <v>7003</v>
      </c>
    </row>
    <row r="996" spans="1:22" x14ac:dyDescent="0.25">
      <c r="A996" s="302">
        <v>213</v>
      </c>
      <c r="B996" s="283" t="s">
        <v>3502</v>
      </c>
      <c r="C996" s="286" t="s">
        <v>3503</v>
      </c>
      <c r="D996" s="286" t="s">
        <v>3504</v>
      </c>
      <c r="E996" s="286" t="s">
        <v>3491</v>
      </c>
      <c r="F996" s="287" t="s">
        <v>2211</v>
      </c>
      <c r="G996" s="286" t="s">
        <v>1961</v>
      </c>
      <c r="H996" s="286" t="s">
        <v>3470</v>
      </c>
      <c r="I996" s="286" t="s">
        <v>2574</v>
      </c>
      <c r="J996" s="12">
        <v>19.7</v>
      </c>
      <c r="K996" s="12">
        <v>40</v>
      </c>
      <c r="L996" s="12"/>
      <c r="M996" s="286" t="s">
        <v>268</v>
      </c>
      <c r="N996" s="12">
        <v>1.5</v>
      </c>
      <c r="O996" s="292" t="s">
        <v>1735</v>
      </c>
      <c r="P996" s="13" t="s">
        <v>1763</v>
      </c>
      <c r="Q996" s="13" t="s">
        <v>1744</v>
      </c>
      <c r="R996" s="292" t="s">
        <v>252</v>
      </c>
      <c r="S996" s="302">
        <v>7</v>
      </c>
      <c r="T996" s="302"/>
      <c r="U996" s="302">
        <f t="shared" si="3"/>
        <v>7</v>
      </c>
      <c r="V996" s="283" t="s">
        <v>7003</v>
      </c>
    </row>
    <row r="997" spans="1:22" x14ac:dyDescent="0.25">
      <c r="A997" s="443">
        <v>214</v>
      </c>
      <c r="B997" s="440" t="s">
        <v>3505</v>
      </c>
      <c r="C997" s="444" t="s">
        <v>3506</v>
      </c>
      <c r="D997" s="286" t="s">
        <v>3507</v>
      </c>
      <c r="E997" s="286" t="s">
        <v>3491</v>
      </c>
      <c r="F997" s="287" t="s">
        <v>2459</v>
      </c>
      <c r="G997" s="286" t="s">
        <v>1903</v>
      </c>
      <c r="H997" s="286" t="s">
        <v>3325</v>
      </c>
      <c r="I997" s="286" t="s">
        <v>1615</v>
      </c>
      <c r="J997" s="12">
        <v>2.1</v>
      </c>
      <c r="K997" s="12">
        <v>50</v>
      </c>
      <c r="L997" s="12"/>
      <c r="M997" s="286" t="s">
        <v>268</v>
      </c>
      <c r="N997" s="12">
        <v>1.5</v>
      </c>
      <c r="O997" s="292" t="s">
        <v>1735</v>
      </c>
      <c r="P997" s="13" t="s">
        <v>1763</v>
      </c>
      <c r="Q997" s="13" t="s">
        <v>1744</v>
      </c>
      <c r="R997" s="292" t="s">
        <v>252</v>
      </c>
      <c r="S997" s="452">
        <v>22</v>
      </c>
      <c r="T997" s="452">
        <v>30</v>
      </c>
      <c r="U997" s="443">
        <f>SUM(S997:T999)</f>
        <v>52</v>
      </c>
      <c r="V997" s="449" t="s">
        <v>7003</v>
      </c>
    </row>
    <row r="998" spans="1:22" x14ac:dyDescent="0.25">
      <c r="A998" s="443"/>
      <c r="B998" s="440"/>
      <c r="C998" s="444"/>
      <c r="D998" s="286" t="s">
        <v>3508</v>
      </c>
      <c r="E998" s="286" t="s">
        <v>3491</v>
      </c>
      <c r="F998" s="287" t="s">
        <v>2459</v>
      </c>
      <c r="G998" s="286" t="s">
        <v>1903</v>
      </c>
      <c r="H998" s="286" t="s">
        <v>3325</v>
      </c>
      <c r="I998" s="286" t="s">
        <v>1615</v>
      </c>
      <c r="J998" s="12">
        <v>30.7</v>
      </c>
      <c r="K998" s="12">
        <v>20</v>
      </c>
      <c r="L998" s="12"/>
      <c r="M998" s="286" t="s">
        <v>268</v>
      </c>
      <c r="N998" s="12">
        <v>1</v>
      </c>
      <c r="O998" s="292" t="s">
        <v>1735</v>
      </c>
      <c r="P998" s="13" t="s">
        <v>1763</v>
      </c>
      <c r="Q998" s="13" t="s">
        <v>1744</v>
      </c>
      <c r="R998" s="292" t="s">
        <v>252</v>
      </c>
      <c r="S998" s="453"/>
      <c r="T998" s="453"/>
      <c r="U998" s="443"/>
      <c r="V998" s="450"/>
    </row>
    <row r="999" spans="1:22" x14ac:dyDescent="0.25">
      <c r="A999" s="443"/>
      <c r="B999" s="440"/>
      <c r="C999" s="444"/>
      <c r="D999" s="286" t="s">
        <v>3509</v>
      </c>
      <c r="E999" s="286" t="s">
        <v>3491</v>
      </c>
      <c r="F999" s="287" t="s">
        <v>2459</v>
      </c>
      <c r="G999" s="286" t="s">
        <v>1903</v>
      </c>
      <c r="H999" s="286" t="s">
        <v>3325</v>
      </c>
      <c r="I999" s="286" t="s">
        <v>1615</v>
      </c>
      <c r="J999" s="12">
        <v>20.8</v>
      </c>
      <c r="K999" s="12">
        <v>20</v>
      </c>
      <c r="L999" s="12"/>
      <c r="M999" s="286" t="s">
        <v>268</v>
      </c>
      <c r="N999" s="12">
        <v>1</v>
      </c>
      <c r="O999" s="292" t="s">
        <v>1735</v>
      </c>
      <c r="P999" s="13" t="s">
        <v>1763</v>
      </c>
      <c r="Q999" s="13" t="s">
        <v>1744</v>
      </c>
      <c r="R999" s="292" t="s">
        <v>252</v>
      </c>
      <c r="S999" s="454"/>
      <c r="T999" s="454"/>
      <c r="U999" s="443"/>
      <c r="V999" s="451"/>
    </row>
    <row r="1000" spans="1:22" x14ac:dyDescent="0.25">
      <c r="A1000" s="302">
        <v>215</v>
      </c>
      <c r="B1000" s="283" t="s">
        <v>3510</v>
      </c>
      <c r="C1000" s="286" t="s">
        <v>3511</v>
      </c>
      <c r="D1000" s="286" t="s">
        <v>3512</v>
      </c>
      <c r="E1000" s="286" t="s">
        <v>3491</v>
      </c>
      <c r="F1000" s="287" t="s">
        <v>2459</v>
      </c>
      <c r="G1000" s="286" t="s">
        <v>1961</v>
      </c>
      <c r="H1000" s="286" t="s">
        <v>3513</v>
      </c>
      <c r="I1000" s="286" t="s">
        <v>3493</v>
      </c>
      <c r="J1000" s="12">
        <v>5.8</v>
      </c>
      <c r="K1000" s="12">
        <v>50</v>
      </c>
      <c r="L1000" s="12"/>
      <c r="M1000" s="286" t="s">
        <v>268</v>
      </c>
      <c r="N1000" s="12">
        <v>1.5</v>
      </c>
      <c r="O1000" s="292" t="s">
        <v>1735</v>
      </c>
      <c r="P1000" s="13" t="s">
        <v>1763</v>
      </c>
      <c r="Q1000" s="13" t="s">
        <v>1744</v>
      </c>
      <c r="R1000" s="292" t="s">
        <v>252</v>
      </c>
      <c r="S1000" s="302">
        <v>10</v>
      </c>
      <c r="T1000" s="302">
        <v>4</v>
      </c>
      <c r="U1000" s="302">
        <f>SUM(S1000:T1000)</f>
        <v>14</v>
      </c>
      <c r="V1000" s="283" t="s">
        <v>7003</v>
      </c>
    </row>
    <row r="1001" spans="1:22" x14ac:dyDescent="0.25">
      <c r="A1001" s="302">
        <v>216</v>
      </c>
      <c r="B1001" s="283" t="s">
        <v>3514</v>
      </c>
      <c r="C1001" s="286" t="s">
        <v>3515</v>
      </c>
      <c r="D1001" s="286" t="s">
        <v>3516</v>
      </c>
      <c r="E1001" s="286" t="s">
        <v>3491</v>
      </c>
      <c r="F1001" s="287" t="s">
        <v>2459</v>
      </c>
      <c r="G1001" s="286" t="s">
        <v>1961</v>
      </c>
      <c r="H1001" s="286" t="s">
        <v>3300</v>
      </c>
      <c r="I1001" s="286" t="s">
        <v>2090</v>
      </c>
      <c r="J1001" s="12">
        <v>35.200000000000003</v>
      </c>
      <c r="K1001" s="12">
        <v>20</v>
      </c>
      <c r="L1001" s="12"/>
      <c r="M1001" s="286" t="s">
        <v>268</v>
      </c>
      <c r="N1001" s="12">
        <v>1</v>
      </c>
      <c r="O1001" s="292" t="s">
        <v>1735</v>
      </c>
      <c r="P1001" s="13" t="s">
        <v>1763</v>
      </c>
      <c r="Q1001" s="13" t="s">
        <v>1744</v>
      </c>
      <c r="R1001" s="292" t="s">
        <v>252</v>
      </c>
      <c r="S1001" s="302">
        <v>11</v>
      </c>
      <c r="T1001" s="302">
        <v>12</v>
      </c>
      <c r="U1001" s="302">
        <f>SUM(S1001:T1001)</f>
        <v>23</v>
      </c>
      <c r="V1001" s="283" t="s">
        <v>7003</v>
      </c>
    </row>
    <row r="1002" spans="1:22" x14ac:dyDescent="0.25">
      <c r="A1002" s="302">
        <v>217</v>
      </c>
      <c r="B1002" s="283" t="s">
        <v>3517</v>
      </c>
      <c r="C1002" s="286" t="s">
        <v>3518</v>
      </c>
      <c r="D1002" s="286" t="s">
        <v>3519</v>
      </c>
      <c r="E1002" s="286" t="s">
        <v>3491</v>
      </c>
      <c r="F1002" s="287" t="s">
        <v>2459</v>
      </c>
      <c r="G1002" s="286" t="s">
        <v>3520</v>
      </c>
      <c r="H1002" s="286" t="s">
        <v>3521</v>
      </c>
      <c r="I1002" s="286" t="s">
        <v>215</v>
      </c>
      <c r="J1002" s="12">
        <v>33.6</v>
      </c>
      <c r="K1002" s="12">
        <v>20</v>
      </c>
      <c r="L1002" s="12"/>
      <c r="M1002" s="286" t="s">
        <v>268</v>
      </c>
      <c r="N1002" s="12">
        <v>1</v>
      </c>
      <c r="O1002" s="292" t="s">
        <v>1735</v>
      </c>
      <c r="P1002" s="13" t="s">
        <v>1763</v>
      </c>
      <c r="Q1002" s="13" t="s">
        <v>1744</v>
      </c>
      <c r="R1002" s="292" t="s">
        <v>252</v>
      </c>
      <c r="S1002" s="302">
        <v>13</v>
      </c>
      <c r="T1002" s="302">
        <v>19</v>
      </c>
      <c r="U1002" s="302">
        <f>SUM(S1002:T1002)</f>
        <v>32</v>
      </c>
      <c r="V1002" s="283" t="s">
        <v>7003</v>
      </c>
    </row>
    <row r="1003" spans="1:22" x14ac:dyDescent="0.25">
      <c r="A1003" s="302">
        <v>218</v>
      </c>
      <c r="B1003" s="283" t="s">
        <v>3522</v>
      </c>
      <c r="C1003" s="286" t="s">
        <v>3523</v>
      </c>
      <c r="D1003" s="286" t="s">
        <v>3524</v>
      </c>
      <c r="E1003" s="286" t="s">
        <v>3491</v>
      </c>
      <c r="F1003" s="287" t="s">
        <v>2459</v>
      </c>
      <c r="G1003" s="286" t="s">
        <v>3525</v>
      </c>
      <c r="H1003" s="286" t="s">
        <v>3525</v>
      </c>
      <c r="I1003" s="286" t="s">
        <v>2281</v>
      </c>
      <c r="J1003" s="12">
        <v>18.3</v>
      </c>
      <c r="K1003" s="12">
        <v>20</v>
      </c>
      <c r="L1003" s="12"/>
      <c r="M1003" s="286" t="s">
        <v>268</v>
      </c>
      <c r="N1003" s="12">
        <v>1</v>
      </c>
      <c r="O1003" s="292" t="s">
        <v>1735</v>
      </c>
      <c r="P1003" s="13" t="s">
        <v>1763</v>
      </c>
      <c r="Q1003" s="13" t="s">
        <v>1744</v>
      </c>
      <c r="R1003" s="292" t="s">
        <v>252</v>
      </c>
      <c r="S1003" s="302">
        <v>2</v>
      </c>
      <c r="T1003" s="302">
        <v>9</v>
      </c>
      <c r="U1003" s="302">
        <f>SUM(S1003:T1003)</f>
        <v>11</v>
      </c>
      <c r="V1003" s="283" t="s">
        <v>7003</v>
      </c>
    </row>
    <row r="1004" spans="1:22" x14ac:dyDescent="0.25">
      <c r="A1004" s="302">
        <v>219</v>
      </c>
      <c r="B1004" s="283" t="s">
        <v>3526</v>
      </c>
      <c r="C1004" s="286" t="s">
        <v>3527</v>
      </c>
      <c r="D1004" s="286" t="s">
        <v>3528</v>
      </c>
      <c r="E1004" s="286" t="s">
        <v>3491</v>
      </c>
      <c r="F1004" s="287" t="s">
        <v>2459</v>
      </c>
      <c r="G1004" s="286" t="s">
        <v>2589</v>
      </c>
      <c r="H1004" s="286" t="s">
        <v>2589</v>
      </c>
      <c r="I1004" s="286" t="s">
        <v>2281</v>
      </c>
      <c r="J1004" s="12">
        <v>18.5</v>
      </c>
      <c r="K1004" s="12">
        <v>20</v>
      </c>
      <c r="L1004" s="12"/>
      <c r="M1004" s="286" t="s">
        <v>268</v>
      </c>
      <c r="N1004" s="12">
        <v>1</v>
      </c>
      <c r="O1004" s="292" t="s">
        <v>1735</v>
      </c>
      <c r="P1004" s="13" t="s">
        <v>1763</v>
      </c>
      <c r="Q1004" s="13" t="s">
        <v>1744</v>
      </c>
      <c r="R1004" s="292" t="s">
        <v>252</v>
      </c>
      <c r="S1004" s="302">
        <v>6</v>
      </c>
      <c r="T1004" s="302">
        <v>10</v>
      </c>
      <c r="U1004" s="302">
        <f>SUM(S1004:T1004)</f>
        <v>16</v>
      </c>
      <c r="V1004" s="283" t="s">
        <v>7003</v>
      </c>
    </row>
    <row r="1005" spans="1:22" x14ac:dyDescent="0.25">
      <c r="A1005" s="443">
        <v>220</v>
      </c>
      <c r="B1005" s="440" t="s">
        <v>3530</v>
      </c>
      <c r="C1005" s="444" t="s">
        <v>3531</v>
      </c>
      <c r="D1005" s="286" t="s">
        <v>3532</v>
      </c>
      <c r="E1005" s="286" t="s">
        <v>3491</v>
      </c>
      <c r="F1005" s="287" t="s">
        <v>2459</v>
      </c>
      <c r="G1005" s="286" t="s">
        <v>1961</v>
      </c>
      <c r="H1005" s="286" t="s">
        <v>3338</v>
      </c>
      <c r="I1005" s="286" t="s">
        <v>1743</v>
      </c>
      <c r="J1005" s="12">
        <v>6.3</v>
      </c>
      <c r="K1005" s="12">
        <v>20</v>
      </c>
      <c r="L1005" s="12"/>
      <c r="M1005" s="286" t="s">
        <v>268</v>
      </c>
      <c r="N1005" s="12">
        <v>1</v>
      </c>
      <c r="O1005" s="292" t="s">
        <v>1735</v>
      </c>
      <c r="P1005" s="13" t="s">
        <v>1763</v>
      </c>
      <c r="Q1005" s="13" t="s">
        <v>1744</v>
      </c>
      <c r="R1005" s="292" t="s">
        <v>252</v>
      </c>
      <c r="S1005" s="443">
        <v>16</v>
      </c>
      <c r="T1005" s="443">
        <v>18</v>
      </c>
      <c r="U1005" s="443">
        <f>SUM(S1005:T1006)</f>
        <v>34</v>
      </c>
      <c r="V1005" s="449" t="s">
        <v>7003</v>
      </c>
    </row>
    <row r="1006" spans="1:22" x14ac:dyDescent="0.25">
      <c r="A1006" s="443"/>
      <c r="B1006" s="440"/>
      <c r="C1006" s="444"/>
      <c r="D1006" s="286" t="s">
        <v>3533</v>
      </c>
      <c r="E1006" s="286" t="s">
        <v>3491</v>
      </c>
      <c r="F1006" s="287" t="s">
        <v>2459</v>
      </c>
      <c r="G1006" s="286" t="s">
        <v>1961</v>
      </c>
      <c r="H1006" s="286" t="s">
        <v>3338</v>
      </c>
      <c r="I1006" s="286" t="s">
        <v>1615</v>
      </c>
      <c r="J1006" s="12">
        <v>11.6</v>
      </c>
      <c r="K1006" s="12">
        <v>20</v>
      </c>
      <c r="L1006" s="12"/>
      <c r="M1006" s="286" t="s">
        <v>268</v>
      </c>
      <c r="N1006" s="12">
        <v>1</v>
      </c>
      <c r="O1006" s="292" t="s">
        <v>1735</v>
      </c>
      <c r="P1006" s="13" t="s">
        <v>1763</v>
      </c>
      <c r="Q1006" s="13" t="s">
        <v>1744</v>
      </c>
      <c r="R1006" s="292" t="s">
        <v>252</v>
      </c>
      <c r="S1006" s="443"/>
      <c r="T1006" s="443"/>
      <c r="U1006" s="443"/>
      <c r="V1006" s="451"/>
    </row>
    <row r="1007" spans="1:22" x14ac:dyDescent="0.25">
      <c r="A1007" s="443">
        <v>221</v>
      </c>
      <c r="B1007" s="440" t="s">
        <v>3534</v>
      </c>
      <c r="C1007" s="444" t="s">
        <v>3535</v>
      </c>
      <c r="D1007" s="286" t="s">
        <v>3536</v>
      </c>
      <c r="E1007" s="286" t="s">
        <v>3491</v>
      </c>
      <c r="F1007" s="287" t="s">
        <v>2459</v>
      </c>
      <c r="G1007" s="286" t="s">
        <v>1961</v>
      </c>
      <c r="H1007" s="286" t="s">
        <v>3537</v>
      </c>
      <c r="I1007" s="286" t="s">
        <v>2134</v>
      </c>
      <c r="J1007" s="12">
        <v>13.5</v>
      </c>
      <c r="K1007" s="12">
        <v>50</v>
      </c>
      <c r="L1007" s="12"/>
      <c r="M1007" s="286" t="s">
        <v>268</v>
      </c>
      <c r="N1007" s="12">
        <v>1.5</v>
      </c>
      <c r="O1007" s="292" t="s">
        <v>1735</v>
      </c>
      <c r="P1007" s="13" t="s">
        <v>1763</v>
      </c>
      <c r="Q1007" s="13" t="s">
        <v>1744</v>
      </c>
      <c r="R1007" s="292" t="s">
        <v>252</v>
      </c>
      <c r="S1007" s="443">
        <v>4</v>
      </c>
      <c r="T1007" s="443"/>
      <c r="U1007" s="443">
        <f>SUM(S1007:T1008)</f>
        <v>4</v>
      </c>
      <c r="V1007" s="440" t="s">
        <v>7003</v>
      </c>
    </row>
    <row r="1008" spans="1:22" x14ac:dyDescent="0.25">
      <c r="A1008" s="443"/>
      <c r="B1008" s="440"/>
      <c r="C1008" s="444"/>
      <c r="D1008" s="286" t="s">
        <v>3538</v>
      </c>
      <c r="E1008" s="286" t="s">
        <v>3491</v>
      </c>
      <c r="F1008" s="287" t="s">
        <v>2459</v>
      </c>
      <c r="G1008" s="286" t="s">
        <v>1961</v>
      </c>
      <c r="H1008" s="286" t="s">
        <v>3537</v>
      </c>
      <c r="I1008" s="286" t="s">
        <v>2134</v>
      </c>
      <c r="J1008" s="12">
        <v>2.1</v>
      </c>
      <c r="K1008" s="12">
        <v>50</v>
      </c>
      <c r="L1008" s="12"/>
      <c r="M1008" s="286" t="s">
        <v>268</v>
      </c>
      <c r="N1008" s="12">
        <v>1.5</v>
      </c>
      <c r="O1008" s="292" t="s">
        <v>1735</v>
      </c>
      <c r="P1008" s="13" t="s">
        <v>1763</v>
      </c>
      <c r="Q1008" s="13" t="s">
        <v>1744</v>
      </c>
      <c r="R1008" s="292" t="s">
        <v>252</v>
      </c>
      <c r="S1008" s="443"/>
      <c r="T1008" s="443"/>
      <c r="U1008" s="443"/>
      <c r="V1008" s="440"/>
    </row>
    <row r="1009" spans="1:22" x14ac:dyDescent="0.25">
      <c r="A1009" s="302">
        <v>222</v>
      </c>
      <c r="B1009" s="283" t="s">
        <v>3539</v>
      </c>
      <c r="C1009" s="286" t="s">
        <v>3540</v>
      </c>
      <c r="D1009" s="286" t="s">
        <v>3541</v>
      </c>
      <c r="E1009" s="286" t="s">
        <v>3491</v>
      </c>
      <c r="F1009" s="287" t="s">
        <v>2459</v>
      </c>
      <c r="G1009" s="286" t="s">
        <v>2589</v>
      </c>
      <c r="H1009" s="286" t="s">
        <v>3529</v>
      </c>
      <c r="I1009" s="286" t="s">
        <v>1615</v>
      </c>
      <c r="J1009" s="12">
        <v>13.5</v>
      </c>
      <c r="K1009" s="12">
        <v>25</v>
      </c>
      <c r="L1009" s="12"/>
      <c r="M1009" s="286" t="s">
        <v>268</v>
      </c>
      <c r="N1009" s="12">
        <v>1</v>
      </c>
      <c r="O1009" s="292" t="s">
        <v>1735</v>
      </c>
      <c r="P1009" s="13" t="s">
        <v>1763</v>
      </c>
      <c r="Q1009" s="13" t="s">
        <v>1744</v>
      </c>
      <c r="R1009" s="292" t="s">
        <v>252</v>
      </c>
      <c r="S1009" s="302">
        <v>8</v>
      </c>
      <c r="T1009" s="302">
        <v>11</v>
      </c>
      <c r="U1009" s="302">
        <f>SUM(S1009:T1009)</f>
        <v>19</v>
      </c>
      <c r="V1009" s="283" t="s">
        <v>7003</v>
      </c>
    </row>
    <row r="1010" spans="1:22" x14ac:dyDescent="0.25">
      <c r="A1010" s="443">
        <v>223</v>
      </c>
      <c r="B1010" s="440" t="s">
        <v>3542</v>
      </c>
      <c r="C1010" s="444" t="s">
        <v>3543</v>
      </c>
      <c r="D1010" s="286" t="s">
        <v>3544</v>
      </c>
      <c r="E1010" s="286" t="s">
        <v>3491</v>
      </c>
      <c r="F1010" s="287" t="s">
        <v>2459</v>
      </c>
      <c r="G1010" s="286" t="s">
        <v>1742</v>
      </c>
      <c r="H1010" s="286" t="s">
        <v>579</v>
      </c>
      <c r="I1010" s="286" t="s">
        <v>3493</v>
      </c>
      <c r="J1010" s="12">
        <v>1.3</v>
      </c>
      <c r="K1010" s="12">
        <v>25</v>
      </c>
      <c r="L1010" s="12"/>
      <c r="M1010" s="286" t="s">
        <v>268</v>
      </c>
      <c r="N1010" s="12">
        <v>1</v>
      </c>
      <c r="O1010" s="292" t="s">
        <v>1735</v>
      </c>
      <c r="P1010" s="13" t="s">
        <v>1763</v>
      </c>
      <c r="Q1010" s="13" t="s">
        <v>1744</v>
      </c>
      <c r="R1010" s="292" t="s">
        <v>252</v>
      </c>
      <c r="S1010" s="443">
        <v>11</v>
      </c>
      <c r="T1010" s="443">
        <v>17</v>
      </c>
      <c r="U1010" s="443">
        <f>SUM(S1010:T1012)</f>
        <v>28</v>
      </c>
      <c r="V1010" s="440" t="s">
        <v>7003</v>
      </c>
    </row>
    <row r="1011" spans="1:22" x14ac:dyDescent="0.25">
      <c r="A1011" s="443"/>
      <c r="B1011" s="440"/>
      <c r="C1011" s="444"/>
      <c r="D1011" s="286" t="s">
        <v>3545</v>
      </c>
      <c r="E1011" s="286" t="s">
        <v>3491</v>
      </c>
      <c r="F1011" s="287" t="s">
        <v>2459</v>
      </c>
      <c r="G1011" s="286" t="s">
        <v>1742</v>
      </c>
      <c r="H1011" s="286" t="s">
        <v>579</v>
      </c>
      <c r="I1011" s="286" t="s">
        <v>3493</v>
      </c>
      <c r="J1011" s="12">
        <v>1.3</v>
      </c>
      <c r="K1011" s="12">
        <v>25</v>
      </c>
      <c r="L1011" s="12"/>
      <c r="M1011" s="286" t="s">
        <v>268</v>
      </c>
      <c r="N1011" s="12">
        <v>1</v>
      </c>
      <c r="O1011" s="292" t="s">
        <v>1735</v>
      </c>
      <c r="P1011" s="13" t="s">
        <v>1763</v>
      </c>
      <c r="Q1011" s="13" t="s">
        <v>1744</v>
      </c>
      <c r="R1011" s="292" t="s">
        <v>252</v>
      </c>
      <c r="S1011" s="443"/>
      <c r="T1011" s="443"/>
      <c r="U1011" s="443"/>
      <c r="V1011" s="440"/>
    </row>
    <row r="1012" spans="1:22" x14ac:dyDescent="0.25">
      <c r="A1012" s="443"/>
      <c r="B1012" s="440"/>
      <c r="C1012" s="444"/>
      <c r="D1012" s="286" t="s">
        <v>3546</v>
      </c>
      <c r="E1012" s="286" t="s">
        <v>3491</v>
      </c>
      <c r="F1012" s="287" t="s">
        <v>2459</v>
      </c>
      <c r="G1012" s="286" t="s">
        <v>1742</v>
      </c>
      <c r="H1012" s="286" t="s">
        <v>579</v>
      </c>
      <c r="I1012" s="286" t="s">
        <v>215</v>
      </c>
      <c r="J1012" s="12">
        <v>29.4</v>
      </c>
      <c r="K1012" s="12">
        <v>25</v>
      </c>
      <c r="L1012" s="12"/>
      <c r="M1012" s="286" t="s">
        <v>268</v>
      </c>
      <c r="N1012" s="12">
        <v>1</v>
      </c>
      <c r="O1012" s="292" t="s">
        <v>1735</v>
      </c>
      <c r="P1012" s="13" t="s">
        <v>1763</v>
      </c>
      <c r="Q1012" s="13" t="s">
        <v>1744</v>
      </c>
      <c r="R1012" s="292" t="s">
        <v>252</v>
      </c>
      <c r="S1012" s="443"/>
      <c r="T1012" s="443"/>
      <c r="U1012" s="443"/>
      <c r="V1012" s="440"/>
    </row>
    <row r="1013" spans="1:22" x14ac:dyDescent="0.25">
      <c r="A1013" s="302">
        <v>224</v>
      </c>
      <c r="B1013" s="283" t="s">
        <v>3547</v>
      </c>
      <c r="C1013" s="286" t="s">
        <v>3548</v>
      </c>
      <c r="D1013" s="286" t="s">
        <v>3549</v>
      </c>
      <c r="E1013" s="286" t="s">
        <v>3491</v>
      </c>
      <c r="F1013" s="287" t="s">
        <v>2459</v>
      </c>
      <c r="G1013" s="286" t="s">
        <v>1961</v>
      </c>
      <c r="H1013" s="286" t="s">
        <v>3450</v>
      </c>
      <c r="I1013" s="286" t="s">
        <v>1615</v>
      </c>
      <c r="J1013" s="12">
        <v>3</v>
      </c>
      <c r="K1013" s="12">
        <v>20</v>
      </c>
      <c r="L1013" s="12"/>
      <c r="M1013" s="286" t="s">
        <v>268</v>
      </c>
      <c r="N1013" s="12">
        <v>1</v>
      </c>
      <c r="O1013" s="292" t="s">
        <v>1735</v>
      </c>
      <c r="P1013" s="13" t="s">
        <v>1763</v>
      </c>
      <c r="Q1013" s="13" t="s">
        <v>1744</v>
      </c>
      <c r="R1013" s="292" t="s">
        <v>252</v>
      </c>
      <c r="S1013" s="302">
        <v>1</v>
      </c>
      <c r="T1013" s="302"/>
      <c r="U1013" s="302">
        <f>SUM(S1013:T1013)</f>
        <v>1</v>
      </c>
      <c r="V1013" s="283" t="s">
        <v>7003</v>
      </c>
    </row>
    <row r="1014" spans="1:22" x14ac:dyDescent="0.25">
      <c r="A1014" s="443">
        <v>225</v>
      </c>
      <c r="B1014" s="440" t="s">
        <v>3550</v>
      </c>
      <c r="C1014" s="444" t="s">
        <v>3551</v>
      </c>
      <c r="D1014" s="286" t="s">
        <v>3552</v>
      </c>
      <c r="E1014" s="286" t="s">
        <v>3553</v>
      </c>
      <c r="F1014" s="286" t="s">
        <v>2616</v>
      </c>
      <c r="G1014" s="286" t="s">
        <v>2449</v>
      </c>
      <c r="H1014" s="286" t="s">
        <v>1742</v>
      </c>
      <c r="I1014" s="286" t="s">
        <v>3493</v>
      </c>
      <c r="J1014" s="12">
        <v>16</v>
      </c>
      <c r="K1014" s="12">
        <v>8</v>
      </c>
      <c r="L1014" s="12"/>
      <c r="M1014" s="286" t="s">
        <v>268</v>
      </c>
      <c r="N1014" s="12">
        <v>1</v>
      </c>
      <c r="O1014" s="292" t="s">
        <v>1735</v>
      </c>
      <c r="P1014" s="13" t="s">
        <v>1763</v>
      </c>
      <c r="Q1014" s="13" t="s">
        <v>1744</v>
      </c>
      <c r="R1014" s="292" t="s">
        <v>252</v>
      </c>
      <c r="S1014" s="443">
        <v>16</v>
      </c>
      <c r="T1014" s="443">
        <v>5</v>
      </c>
      <c r="U1014" s="443">
        <f>SUM(S1014:T1016)</f>
        <v>21</v>
      </c>
      <c r="V1014" s="440" t="s">
        <v>7003</v>
      </c>
    </row>
    <row r="1015" spans="1:22" x14ac:dyDescent="0.25">
      <c r="A1015" s="443"/>
      <c r="B1015" s="440"/>
      <c r="C1015" s="444"/>
      <c r="D1015" s="286" t="s">
        <v>3554</v>
      </c>
      <c r="E1015" s="286" t="s">
        <v>3553</v>
      </c>
      <c r="F1015" s="286" t="s">
        <v>2616</v>
      </c>
      <c r="G1015" s="286" t="s">
        <v>2449</v>
      </c>
      <c r="H1015" s="286" t="s">
        <v>1742</v>
      </c>
      <c r="I1015" s="286" t="s">
        <v>3493</v>
      </c>
      <c r="J1015" s="12">
        <v>16</v>
      </c>
      <c r="K1015" s="12">
        <v>8</v>
      </c>
      <c r="L1015" s="12"/>
      <c r="M1015" s="286" t="s">
        <v>268</v>
      </c>
      <c r="N1015" s="12">
        <v>1</v>
      </c>
      <c r="O1015" s="292" t="s">
        <v>1735</v>
      </c>
      <c r="P1015" s="13" t="s">
        <v>1763</v>
      </c>
      <c r="Q1015" s="13" t="s">
        <v>1744</v>
      </c>
      <c r="R1015" s="292" t="s">
        <v>252</v>
      </c>
      <c r="S1015" s="443"/>
      <c r="T1015" s="443"/>
      <c r="U1015" s="443"/>
      <c r="V1015" s="440"/>
    </row>
    <row r="1016" spans="1:22" x14ac:dyDescent="0.25">
      <c r="A1016" s="443"/>
      <c r="B1016" s="440"/>
      <c r="C1016" s="444"/>
      <c r="D1016" s="286" t="s">
        <v>3555</v>
      </c>
      <c r="E1016" s="286" t="s">
        <v>3553</v>
      </c>
      <c r="F1016" s="286" t="s">
        <v>2616</v>
      </c>
      <c r="G1016" s="286" t="s">
        <v>2449</v>
      </c>
      <c r="H1016" s="286" t="s">
        <v>1742</v>
      </c>
      <c r="I1016" s="286" t="s">
        <v>3493</v>
      </c>
      <c r="J1016" s="12">
        <v>2.5</v>
      </c>
      <c r="K1016" s="12">
        <v>20</v>
      </c>
      <c r="L1016" s="12"/>
      <c r="M1016" s="286" t="s">
        <v>268</v>
      </c>
      <c r="N1016" s="12">
        <v>1</v>
      </c>
      <c r="O1016" s="292" t="s">
        <v>1735</v>
      </c>
      <c r="P1016" s="13" t="s">
        <v>1763</v>
      </c>
      <c r="Q1016" s="13" t="s">
        <v>1744</v>
      </c>
      <c r="R1016" s="292" t="s">
        <v>252</v>
      </c>
      <c r="S1016" s="443"/>
      <c r="T1016" s="443"/>
      <c r="U1016" s="443"/>
      <c r="V1016" s="440"/>
    </row>
    <row r="1017" spans="1:22" ht="22.5" x14ac:dyDescent="0.25">
      <c r="A1017" s="302">
        <v>226</v>
      </c>
      <c r="B1017" s="283" t="s">
        <v>3556</v>
      </c>
      <c r="C1017" s="286" t="s">
        <v>3557</v>
      </c>
      <c r="D1017" s="286" t="s">
        <v>3558</v>
      </c>
      <c r="E1017" s="286" t="s">
        <v>3553</v>
      </c>
      <c r="F1017" s="286" t="s">
        <v>2616</v>
      </c>
      <c r="G1017" s="286" t="s">
        <v>2449</v>
      </c>
      <c r="H1017" s="286" t="s">
        <v>1742</v>
      </c>
      <c r="I1017" s="286" t="s">
        <v>2277</v>
      </c>
      <c r="J1017" s="12">
        <v>8.6999999999999993</v>
      </c>
      <c r="K1017" s="12">
        <v>20</v>
      </c>
      <c r="L1017" s="12"/>
      <c r="M1017" s="286" t="s">
        <v>268</v>
      </c>
      <c r="N1017" s="12">
        <v>1</v>
      </c>
      <c r="O1017" s="292" t="s">
        <v>1735</v>
      </c>
      <c r="P1017" s="13" t="s">
        <v>1763</v>
      </c>
      <c r="Q1017" s="13" t="s">
        <v>1744</v>
      </c>
      <c r="R1017" s="292" t="s">
        <v>252</v>
      </c>
      <c r="S1017" s="302">
        <v>9</v>
      </c>
      <c r="T1017" s="302"/>
      <c r="U1017" s="302">
        <f>SUM(S1017:T1017)</f>
        <v>9</v>
      </c>
      <c r="V1017" s="283" t="s">
        <v>7003</v>
      </c>
    </row>
    <row r="1018" spans="1:22" ht="22.5" x14ac:dyDescent="0.25">
      <c r="A1018" s="302">
        <v>227</v>
      </c>
      <c r="B1018" s="283" t="s">
        <v>3559</v>
      </c>
      <c r="C1018" s="286" t="s">
        <v>3560</v>
      </c>
      <c r="D1018" s="286" t="s">
        <v>3561</v>
      </c>
      <c r="E1018" s="286" t="s">
        <v>3562</v>
      </c>
      <c r="F1018" s="287" t="s">
        <v>2459</v>
      </c>
      <c r="G1018" s="286" t="s">
        <v>1961</v>
      </c>
      <c r="H1018" s="286" t="s">
        <v>579</v>
      </c>
      <c r="I1018" s="286" t="s">
        <v>3244</v>
      </c>
      <c r="J1018" s="12">
        <v>3.3</v>
      </c>
      <c r="K1018" s="12">
        <v>40</v>
      </c>
      <c r="L1018" s="12"/>
      <c r="M1018" s="286" t="s">
        <v>268</v>
      </c>
      <c r="N1018" s="12">
        <v>1.5</v>
      </c>
      <c r="O1018" s="292" t="s">
        <v>1735</v>
      </c>
      <c r="P1018" s="13" t="s">
        <v>1763</v>
      </c>
      <c r="Q1018" s="13" t="s">
        <v>1744</v>
      </c>
      <c r="R1018" s="292" t="s">
        <v>252</v>
      </c>
      <c r="S1018" s="302">
        <v>1</v>
      </c>
      <c r="T1018" s="302"/>
      <c r="U1018" s="302">
        <f>SUM(S1018:T1018)</f>
        <v>1</v>
      </c>
      <c r="V1018" s="283" t="s">
        <v>7003</v>
      </c>
    </row>
    <row r="1019" spans="1:22" x14ac:dyDescent="0.25">
      <c r="A1019" s="443">
        <v>228</v>
      </c>
      <c r="B1019" s="440" t="s">
        <v>3565</v>
      </c>
      <c r="C1019" s="444" t="s">
        <v>3566</v>
      </c>
      <c r="D1019" s="286" t="s">
        <v>3567</v>
      </c>
      <c r="E1019" s="286" t="s">
        <v>3564</v>
      </c>
      <c r="F1019" s="287" t="s">
        <v>2459</v>
      </c>
      <c r="G1019" s="286" t="s">
        <v>1961</v>
      </c>
      <c r="H1019" s="286" t="s">
        <v>3537</v>
      </c>
      <c r="I1019" s="286" t="s">
        <v>2095</v>
      </c>
      <c r="J1019" s="12"/>
      <c r="K1019" s="12"/>
      <c r="L1019" s="12"/>
      <c r="M1019" s="286" t="s">
        <v>268</v>
      </c>
      <c r="N1019" s="12"/>
      <c r="O1019" s="292" t="s">
        <v>1735</v>
      </c>
      <c r="P1019" s="13" t="s">
        <v>1763</v>
      </c>
      <c r="Q1019" s="13" t="s">
        <v>1744</v>
      </c>
      <c r="R1019" s="292" t="s">
        <v>252</v>
      </c>
      <c r="S1019" s="443">
        <v>2</v>
      </c>
      <c r="T1019" s="443"/>
      <c r="U1019" s="443">
        <f>SUM(S1019:T1021)</f>
        <v>2</v>
      </c>
      <c r="V1019" s="440" t="s">
        <v>7003</v>
      </c>
    </row>
    <row r="1020" spans="1:22" x14ac:dyDescent="0.25">
      <c r="A1020" s="443"/>
      <c r="B1020" s="440"/>
      <c r="C1020" s="444"/>
      <c r="D1020" s="286" t="s">
        <v>3568</v>
      </c>
      <c r="E1020" s="286" t="s">
        <v>3564</v>
      </c>
      <c r="F1020" s="287" t="s">
        <v>2459</v>
      </c>
      <c r="G1020" s="286" t="s">
        <v>1961</v>
      </c>
      <c r="H1020" s="286" t="s">
        <v>3537</v>
      </c>
      <c r="I1020" s="286" t="s">
        <v>2095</v>
      </c>
      <c r="J1020" s="12">
        <v>50.8</v>
      </c>
      <c r="K1020" s="12">
        <v>32</v>
      </c>
      <c r="L1020" s="12"/>
      <c r="M1020" s="286" t="s">
        <v>268</v>
      </c>
      <c r="N1020" s="12">
        <v>1.5</v>
      </c>
      <c r="O1020" s="292" t="s">
        <v>1735</v>
      </c>
      <c r="P1020" s="13" t="s">
        <v>1763</v>
      </c>
      <c r="Q1020" s="13" t="s">
        <v>1744</v>
      </c>
      <c r="R1020" s="292" t="s">
        <v>252</v>
      </c>
      <c r="S1020" s="443"/>
      <c r="T1020" s="443"/>
      <c r="U1020" s="443"/>
      <c r="V1020" s="440"/>
    </row>
    <row r="1021" spans="1:22" x14ac:dyDescent="0.25">
      <c r="A1021" s="443"/>
      <c r="B1021" s="440"/>
      <c r="C1021" s="444"/>
      <c r="D1021" s="286" t="s">
        <v>3569</v>
      </c>
      <c r="E1021" s="286" t="s">
        <v>3564</v>
      </c>
      <c r="F1021" s="287" t="s">
        <v>2459</v>
      </c>
      <c r="G1021" s="286" t="s">
        <v>1961</v>
      </c>
      <c r="H1021" s="286" t="s">
        <v>3537</v>
      </c>
      <c r="I1021" s="286" t="s">
        <v>2095</v>
      </c>
      <c r="J1021" s="12">
        <v>0.2</v>
      </c>
      <c r="K1021" s="12">
        <v>50</v>
      </c>
      <c r="L1021" s="12"/>
      <c r="M1021" s="286" t="s">
        <v>268</v>
      </c>
      <c r="N1021" s="12">
        <v>1.5</v>
      </c>
      <c r="O1021" s="292" t="s">
        <v>1735</v>
      </c>
      <c r="P1021" s="13" t="s">
        <v>1763</v>
      </c>
      <c r="Q1021" s="13" t="s">
        <v>1744</v>
      </c>
      <c r="R1021" s="292" t="s">
        <v>252</v>
      </c>
      <c r="S1021" s="443"/>
      <c r="T1021" s="443"/>
      <c r="U1021" s="443"/>
      <c r="V1021" s="440"/>
    </row>
    <row r="1022" spans="1:22" x14ac:dyDescent="0.25">
      <c r="A1022" s="443">
        <v>229</v>
      </c>
      <c r="B1022" s="440" t="s">
        <v>3571</v>
      </c>
      <c r="C1022" s="444" t="s">
        <v>3572</v>
      </c>
      <c r="D1022" s="286" t="s">
        <v>3573</v>
      </c>
      <c r="E1022" s="286" t="s">
        <v>3564</v>
      </c>
      <c r="F1022" s="287" t="s">
        <v>2459</v>
      </c>
      <c r="G1022" s="286" t="s">
        <v>3570</v>
      </c>
      <c r="H1022" s="286" t="s">
        <v>3501</v>
      </c>
      <c r="I1022" s="286" t="s">
        <v>217</v>
      </c>
      <c r="J1022" s="12"/>
      <c r="K1022" s="12">
        <v>40</v>
      </c>
      <c r="L1022" s="12"/>
      <c r="M1022" s="286" t="s">
        <v>268</v>
      </c>
      <c r="N1022" s="12">
        <v>1.5</v>
      </c>
      <c r="O1022" s="292" t="s">
        <v>1735</v>
      </c>
      <c r="P1022" s="13" t="s">
        <v>1763</v>
      </c>
      <c r="Q1022" s="13" t="s">
        <v>1744</v>
      </c>
      <c r="R1022" s="292" t="s">
        <v>252</v>
      </c>
      <c r="S1022" s="443">
        <v>4</v>
      </c>
      <c r="T1022" s="443">
        <v>1</v>
      </c>
      <c r="U1022" s="443">
        <f>SUM(S1022:T1023)</f>
        <v>5</v>
      </c>
      <c r="V1022" s="440" t="s">
        <v>7003</v>
      </c>
    </row>
    <row r="1023" spans="1:22" x14ac:dyDescent="0.25">
      <c r="A1023" s="443"/>
      <c r="B1023" s="440"/>
      <c r="C1023" s="444"/>
      <c r="D1023" s="286" t="s">
        <v>3574</v>
      </c>
      <c r="E1023" s="286" t="s">
        <v>3564</v>
      </c>
      <c r="F1023" s="287" t="s">
        <v>2459</v>
      </c>
      <c r="G1023" s="286" t="s">
        <v>2449</v>
      </c>
      <c r="H1023" s="286" t="s">
        <v>3501</v>
      </c>
      <c r="I1023" s="286" t="s">
        <v>217</v>
      </c>
      <c r="J1023" s="12">
        <v>0.8</v>
      </c>
      <c r="K1023" s="12">
        <v>200</v>
      </c>
      <c r="L1023" s="12"/>
      <c r="M1023" s="286" t="s">
        <v>268</v>
      </c>
      <c r="N1023" s="12">
        <v>2.5</v>
      </c>
      <c r="O1023" s="292" t="s">
        <v>1735</v>
      </c>
      <c r="P1023" s="13" t="s">
        <v>1763</v>
      </c>
      <c r="Q1023" s="13" t="s">
        <v>1744</v>
      </c>
      <c r="R1023" s="292" t="s">
        <v>252</v>
      </c>
      <c r="S1023" s="443"/>
      <c r="T1023" s="443"/>
      <c r="U1023" s="443"/>
      <c r="V1023" s="440"/>
    </row>
    <row r="1024" spans="1:22" x14ac:dyDescent="0.25">
      <c r="A1024" s="443">
        <v>230</v>
      </c>
      <c r="B1024" s="440" t="s">
        <v>3575</v>
      </c>
      <c r="C1024" s="444" t="s">
        <v>3576</v>
      </c>
      <c r="D1024" s="286" t="s">
        <v>3577</v>
      </c>
      <c r="E1024" s="286" t="s">
        <v>3564</v>
      </c>
      <c r="F1024" s="287" t="s">
        <v>2459</v>
      </c>
      <c r="G1024" s="286" t="s">
        <v>3570</v>
      </c>
      <c r="H1024" s="286" t="s">
        <v>3578</v>
      </c>
      <c r="I1024" s="286" t="s">
        <v>217</v>
      </c>
      <c r="J1024" s="12">
        <v>0.1</v>
      </c>
      <c r="K1024" s="12">
        <v>25</v>
      </c>
      <c r="L1024" s="12"/>
      <c r="M1024" s="286" t="s">
        <v>268</v>
      </c>
      <c r="N1024" s="12">
        <v>1</v>
      </c>
      <c r="O1024" s="292" t="s">
        <v>1735</v>
      </c>
      <c r="P1024" s="13" t="s">
        <v>1763</v>
      </c>
      <c r="Q1024" s="13" t="s">
        <v>1744</v>
      </c>
      <c r="R1024" s="292" t="s">
        <v>252</v>
      </c>
      <c r="S1024" s="443">
        <v>3</v>
      </c>
      <c r="T1024" s="443">
        <v>5</v>
      </c>
      <c r="U1024" s="443">
        <f>SUM(S1024:T1025)</f>
        <v>8</v>
      </c>
      <c r="V1024" s="440" t="s">
        <v>7003</v>
      </c>
    </row>
    <row r="1025" spans="1:22" x14ac:dyDescent="0.25">
      <c r="A1025" s="443"/>
      <c r="B1025" s="440"/>
      <c r="C1025" s="444"/>
      <c r="D1025" s="286" t="s">
        <v>3579</v>
      </c>
      <c r="E1025" s="286" t="s">
        <v>3564</v>
      </c>
      <c r="F1025" s="287" t="s">
        <v>2459</v>
      </c>
      <c r="G1025" s="286" t="s">
        <v>3570</v>
      </c>
      <c r="H1025" s="286" t="s">
        <v>3578</v>
      </c>
      <c r="I1025" s="286" t="s">
        <v>217</v>
      </c>
      <c r="J1025" s="12">
        <v>0.2</v>
      </c>
      <c r="K1025" s="12">
        <v>40</v>
      </c>
      <c r="L1025" s="12"/>
      <c r="M1025" s="286" t="s">
        <v>268</v>
      </c>
      <c r="N1025" s="12">
        <v>1.5</v>
      </c>
      <c r="O1025" s="292" t="s">
        <v>1735</v>
      </c>
      <c r="P1025" s="13" t="s">
        <v>1763</v>
      </c>
      <c r="Q1025" s="13" t="s">
        <v>1744</v>
      </c>
      <c r="R1025" s="292" t="s">
        <v>252</v>
      </c>
      <c r="S1025" s="443"/>
      <c r="T1025" s="443"/>
      <c r="U1025" s="443"/>
      <c r="V1025" s="440"/>
    </row>
    <row r="1026" spans="1:22" x14ac:dyDescent="0.25">
      <c r="A1026" s="443">
        <v>231</v>
      </c>
      <c r="B1026" s="440" t="s">
        <v>3580</v>
      </c>
      <c r="C1026" s="444" t="s">
        <v>3581</v>
      </c>
      <c r="D1026" s="286" t="s">
        <v>3582</v>
      </c>
      <c r="E1026" s="286" t="s">
        <v>3564</v>
      </c>
      <c r="F1026" s="287" t="s">
        <v>2459</v>
      </c>
      <c r="G1026" s="286" t="s">
        <v>2366</v>
      </c>
      <c r="H1026" s="286" t="s">
        <v>2332</v>
      </c>
      <c r="I1026" s="286" t="s">
        <v>217</v>
      </c>
      <c r="J1026" s="12">
        <v>27.7</v>
      </c>
      <c r="K1026" s="12">
        <v>32</v>
      </c>
      <c r="L1026" s="12"/>
      <c r="M1026" s="286" t="s">
        <v>268</v>
      </c>
      <c r="N1026" s="12">
        <v>1.5</v>
      </c>
      <c r="O1026" s="292" t="s">
        <v>1735</v>
      </c>
      <c r="P1026" s="13" t="s">
        <v>1763</v>
      </c>
      <c r="Q1026" s="13" t="s">
        <v>1744</v>
      </c>
      <c r="R1026" s="292" t="s">
        <v>252</v>
      </c>
      <c r="S1026" s="443">
        <v>3</v>
      </c>
      <c r="T1026" s="443"/>
      <c r="U1026" s="443">
        <f>SUM(S1026:T1027)</f>
        <v>3</v>
      </c>
      <c r="V1026" s="440" t="s">
        <v>7003</v>
      </c>
    </row>
    <row r="1027" spans="1:22" x14ac:dyDescent="0.25">
      <c r="A1027" s="443"/>
      <c r="B1027" s="440"/>
      <c r="C1027" s="444"/>
      <c r="D1027" s="286" t="s">
        <v>3583</v>
      </c>
      <c r="E1027" s="286" t="s">
        <v>3564</v>
      </c>
      <c r="F1027" s="287" t="s">
        <v>2459</v>
      </c>
      <c r="G1027" s="286" t="s">
        <v>2366</v>
      </c>
      <c r="H1027" s="286" t="s">
        <v>2332</v>
      </c>
      <c r="I1027" s="286" t="s">
        <v>217</v>
      </c>
      <c r="J1027" s="12">
        <v>0.8</v>
      </c>
      <c r="K1027" s="12">
        <v>200</v>
      </c>
      <c r="L1027" s="12"/>
      <c r="M1027" s="286" t="s">
        <v>268</v>
      </c>
      <c r="N1027" s="12">
        <v>2.5</v>
      </c>
      <c r="O1027" s="292" t="s">
        <v>1735</v>
      </c>
      <c r="P1027" s="13" t="s">
        <v>1763</v>
      </c>
      <c r="Q1027" s="13" t="s">
        <v>1744</v>
      </c>
      <c r="R1027" s="292" t="s">
        <v>252</v>
      </c>
      <c r="S1027" s="443"/>
      <c r="T1027" s="443"/>
      <c r="U1027" s="443"/>
      <c r="V1027" s="440"/>
    </row>
    <row r="1028" spans="1:22" x14ac:dyDescent="0.25">
      <c r="A1028" s="302">
        <v>232</v>
      </c>
      <c r="B1028" s="283" t="s">
        <v>3584</v>
      </c>
      <c r="C1028" s="286" t="s">
        <v>3585</v>
      </c>
      <c r="D1028" s="286" t="s">
        <v>3586</v>
      </c>
      <c r="E1028" s="286" t="s">
        <v>3564</v>
      </c>
      <c r="F1028" s="286" t="s">
        <v>2341</v>
      </c>
      <c r="G1028" s="286" t="s">
        <v>2449</v>
      </c>
      <c r="H1028" s="286" t="s">
        <v>3563</v>
      </c>
      <c r="I1028" s="286" t="s">
        <v>2187</v>
      </c>
      <c r="J1028" s="12">
        <v>5.0999999999999996</v>
      </c>
      <c r="K1028" s="12">
        <v>50</v>
      </c>
      <c r="L1028" s="12"/>
      <c r="M1028" s="286" t="s">
        <v>268</v>
      </c>
      <c r="N1028" s="12">
        <v>1.5</v>
      </c>
      <c r="O1028" s="292" t="s">
        <v>1735</v>
      </c>
      <c r="P1028" s="13" t="s">
        <v>1763</v>
      </c>
      <c r="Q1028" s="13" t="s">
        <v>1744</v>
      </c>
      <c r="R1028" s="292" t="s">
        <v>252</v>
      </c>
      <c r="S1028" s="302">
        <v>4</v>
      </c>
      <c r="T1028" s="302"/>
      <c r="U1028" s="302">
        <f t="shared" ref="U1028:U1033" si="4">SUM(S1028:T1028)</f>
        <v>4</v>
      </c>
      <c r="V1028" s="283" t="s">
        <v>7003</v>
      </c>
    </row>
    <row r="1029" spans="1:22" ht="22.5" x14ac:dyDescent="0.25">
      <c r="A1029" s="302">
        <v>233</v>
      </c>
      <c r="B1029" s="283" t="s">
        <v>3587</v>
      </c>
      <c r="C1029" s="286" t="s">
        <v>3588</v>
      </c>
      <c r="D1029" s="286" t="s">
        <v>3589</v>
      </c>
      <c r="E1029" s="286" t="s">
        <v>3590</v>
      </c>
      <c r="F1029" s="287" t="s">
        <v>2459</v>
      </c>
      <c r="G1029" s="286" t="s">
        <v>267</v>
      </c>
      <c r="H1029" s="286" t="s">
        <v>2960</v>
      </c>
      <c r="I1029" s="286" t="s">
        <v>209</v>
      </c>
      <c r="J1029" s="12">
        <v>20.5</v>
      </c>
      <c r="K1029" s="12">
        <v>25</v>
      </c>
      <c r="L1029" s="12"/>
      <c r="M1029" s="286" t="s">
        <v>268</v>
      </c>
      <c r="N1029" s="12">
        <v>1</v>
      </c>
      <c r="O1029" s="292" t="s">
        <v>1735</v>
      </c>
      <c r="P1029" s="13" t="s">
        <v>1763</v>
      </c>
      <c r="Q1029" s="13" t="s">
        <v>1744</v>
      </c>
      <c r="R1029" s="292" t="s">
        <v>252</v>
      </c>
      <c r="S1029" s="302">
        <v>14</v>
      </c>
      <c r="T1029" s="302">
        <v>2</v>
      </c>
      <c r="U1029" s="302">
        <f t="shared" si="4"/>
        <v>16</v>
      </c>
      <c r="V1029" s="283" t="s">
        <v>7003</v>
      </c>
    </row>
    <row r="1030" spans="1:22" ht="22.5" x14ac:dyDescent="0.25">
      <c r="A1030" s="302">
        <v>234</v>
      </c>
      <c r="B1030" s="283" t="s">
        <v>3591</v>
      </c>
      <c r="C1030" s="286" t="s">
        <v>3592</v>
      </c>
      <c r="D1030" s="286" t="s">
        <v>3593</v>
      </c>
      <c r="E1030" s="286" t="s">
        <v>3590</v>
      </c>
      <c r="F1030" s="287" t="s">
        <v>2459</v>
      </c>
      <c r="G1030" s="286" t="s">
        <v>2449</v>
      </c>
      <c r="H1030" s="286" t="s">
        <v>3594</v>
      </c>
      <c r="I1030" s="286" t="s">
        <v>2187</v>
      </c>
      <c r="J1030" s="12">
        <v>6.8</v>
      </c>
      <c r="K1030" s="12">
        <v>100</v>
      </c>
      <c r="L1030" s="12"/>
      <c r="M1030" s="286" t="s">
        <v>268</v>
      </c>
      <c r="N1030" s="12">
        <v>2</v>
      </c>
      <c r="O1030" s="292" t="s">
        <v>1735</v>
      </c>
      <c r="P1030" s="13" t="s">
        <v>1763</v>
      </c>
      <c r="Q1030" s="13" t="s">
        <v>1744</v>
      </c>
      <c r="R1030" s="292" t="s">
        <v>252</v>
      </c>
      <c r="S1030" s="302">
        <v>4</v>
      </c>
      <c r="T1030" s="302"/>
      <c r="U1030" s="302">
        <f t="shared" si="4"/>
        <v>4</v>
      </c>
      <c r="V1030" s="283" t="s">
        <v>7003</v>
      </c>
    </row>
    <row r="1031" spans="1:22" ht="22.5" x14ac:dyDescent="0.25">
      <c r="A1031" s="302">
        <v>235</v>
      </c>
      <c r="B1031" s="283" t="s">
        <v>3595</v>
      </c>
      <c r="C1031" s="286" t="s">
        <v>3596</v>
      </c>
      <c r="D1031" s="286" t="s">
        <v>3597</v>
      </c>
      <c r="E1031" s="286" t="s">
        <v>3590</v>
      </c>
      <c r="F1031" s="287" t="s">
        <v>2459</v>
      </c>
      <c r="G1031" s="286" t="s">
        <v>2449</v>
      </c>
      <c r="H1031" s="286" t="s">
        <v>3598</v>
      </c>
      <c r="I1031" s="286" t="s">
        <v>2309</v>
      </c>
      <c r="J1031" s="12">
        <v>18</v>
      </c>
      <c r="K1031" s="12">
        <v>100</v>
      </c>
      <c r="L1031" s="12"/>
      <c r="M1031" s="286" t="s">
        <v>268</v>
      </c>
      <c r="N1031" s="12">
        <v>2</v>
      </c>
      <c r="O1031" s="292" t="s">
        <v>1735</v>
      </c>
      <c r="P1031" s="13" t="s">
        <v>1763</v>
      </c>
      <c r="Q1031" s="13" t="s">
        <v>1744</v>
      </c>
      <c r="R1031" s="292" t="s">
        <v>252</v>
      </c>
      <c r="S1031" s="302">
        <v>4</v>
      </c>
      <c r="T1031" s="302"/>
      <c r="U1031" s="302">
        <f t="shared" si="4"/>
        <v>4</v>
      </c>
      <c r="V1031" s="283" t="s">
        <v>7003</v>
      </c>
    </row>
    <row r="1032" spans="1:22" x14ac:dyDescent="0.25">
      <c r="A1032" s="302">
        <v>236</v>
      </c>
      <c r="B1032" s="283" t="s">
        <v>3599</v>
      </c>
      <c r="C1032" s="286" t="s">
        <v>3600</v>
      </c>
      <c r="D1032" s="286" t="s">
        <v>3601</v>
      </c>
      <c r="E1032" s="286" t="s">
        <v>3590</v>
      </c>
      <c r="F1032" s="287" t="s">
        <v>2459</v>
      </c>
      <c r="G1032" s="286" t="s">
        <v>2449</v>
      </c>
      <c r="H1032" s="286" t="s">
        <v>346</v>
      </c>
      <c r="I1032" s="286" t="s">
        <v>2187</v>
      </c>
      <c r="J1032" s="12">
        <v>0.4</v>
      </c>
      <c r="K1032" s="12">
        <v>20</v>
      </c>
      <c r="L1032" s="12"/>
      <c r="M1032" s="286" t="s">
        <v>268</v>
      </c>
      <c r="N1032" s="12">
        <v>1</v>
      </c>
      <c r="O1032" s="292" t="s">
        <v>1735</v>
      </c>
      <c r="P1032" s="13" t="s">
        <v>1763</v>
      </c>
      <c r="Q1032" s="13" t="s">
        <v>1744</v>
      </c>
      <c r="R1032" s="292" t="s">
        <v>252</v>
      </c>
      <c r="S1032" s="302">
        <v>20</v>
      </c>
      <c r="T1032" s="302">
        <v>1</v>
      </c>
      <c r="U1032" s="302">
        <f t="shared" si="4"/>
        <v>21</v>
      </c>
      <c r="V1032" s="283" t="s">
        <v>7003</v>
      </c>
    </row>
    <row r="1033" spans="1:22" x14ac:dyDescent="0.25">
      <c r="A1033" s="302">
        <v>237</v>
      </c>
      <c r="B1033" s="283" t="s">
        <v>3602</v>
      </c>
      <c r="C1033" s="286" t="s">
        <v>3603</v>
      </c>
      <c r="D1033" s="286" t="s">
        <v>3604</v>
      </c>
      <c r="E1033" s="286" t="s">
        <v>3590</v>
      </c>
      <c r="F1033" s="287" t="s">
        <v>2459</v>
      </c>
      <c r="G1033" s="286" t="s">
        <v>3605</v>
      </c>
      <c r="H1033" s="286" t="s">
        <v>3606</v>
      </c>
      <c r="I1033" s="286" t="s">
        <v>2019</v>
      </c>
      <c r="J1033" s="12">
        <v>27.6</v>
      </c>
      <c r="K1033" s="12">
        <v>40</v>
      </c>
      <c r="L1033" s="12"/>
      <c r="M1033" s="286" t="s">
        <v>268</v>
      </c>
      <c r="N1033" s="12">
        <v>1.5</v>
      </c>
      <c r="O1033" s="292" t="s">
        <v>1735</v>
      </c>
      <c r="P1033" s="13" t="s">
        <v>1763</v>
      </c>
      <c r="Q1033" s="13" t="s">
        <v>1744</v>
      </c>
      <c r="R1033" s="292" t="s">
        <v>252</v>
      </c>
      <c r="S1033" s="302">
        <v>20</v>
      </c>
      <c r="T1033" s="302">
        <v>1</v>
      </c>
      <c r="U1033" s="302">
        <f t="shared" si="4"/>
        <v>21</v>
      </c>
      <c r="V1033" s="283" t="s">
        <v>7003</v>
      </c>
    </row>
    <row r="1034" spans="1:22" x14ac:dyDescent="0.25">
      <c r="A1034" s="443">
        <v>238</v>
      </c>
      <c r="B1034" s="440" t="s">
        <v>3607</v>
      </c>
      <c r="C1034" s="444" t="s">
        <v>3608</v>
      </c>
      <c r="D1034" s="286" t="s">
        <v>3609</v>
      </c>
      <c r="E1034" s="286" t="s">
        <v>3610</v>
      </c>
      <c r="F1034" s="287" t="s">
        <v>2459</v>
      </c>
      <c r="G1034" s="286" t="s">
        <v>1768</v>
      </c>
      <c r="H1034" s="286" t="s">
        <v>3611</v>
      </c>
      <c r="I1034" s="286" t="s">
        <v>1615</v>
      </c>
      <c r="J1034" s="12"/>
      <c r="K1034" s="12"/>
      <c r="L1034" s="12"/>
      <c r="M1034" s="286" t="s">
        <v>268</v>
      </c>
      <c r="N1034" s="12"/>
      <c r="O1034" s="292" t="s">
        <v>1735</v>
      </c>
      <c r="P1034" s="13" t="s">
        <v>1763</v>
      </c>
      <c r="Q1034" s="13" t="s">
        <v>1744</v>
      </c>
      <c r="R1034" s="292" t="s">
        <v>252</v>
      </c>
      <c r="S1034" s="443">
        <v>25</v>
      </c>
      <c r="T1034" s="443">
        <v>2</v>
      </c>
      <c r="U1034" s="443">
        <f>SUM(S1034:T1046)</f>
        <v>27</v>
      </c>
      <c r="V1034" s="440" t="s">
        <v>7003</v>
      </c>
    </row>
    <row r="1035" spans="1:22" x14ac:dyDescent="0.25">
      <c r="A1035" s="443"/>
      <c r="B1035" s="440"/>
      <c r="C1035" s="444"/>
      <c r="D1035" s="286" t="s">
        <v>3612</v>
      </c>
      <c r="E1035" s="286" t="s">
        <v>3610</v>
      </c>
      <c r="F1035" s="287" t="s">
        <v>2459</v>
      </c>
      <c r="G1035" s="286" t="s">
        <v>1768</v>
      </c>
      <c r="H1035" s="286" t="s">
        <v>3611</v>
      </c>
      <c r="I1035" s="286" t="s">
        <v>1615</v>
      </c>
      <c r="J1035" s="12"/>
      <c r="K1035" s="12"/>
      <c r="L1035" s="12"/>
      <c r="M1035" s="286" t="s">
        <v>268</v>
      </c>
      <c r="N1035" s="12"/>
      <c r="O1035" s="292" t="s">
        <v>1735</v>
      </c>
      <c r="P1035" s="13" t="s">
        <v>1763</v>
      </c>
      <c r="Q1035" s="13" t="s">
        <v>1744</v>
      </c>
      <c r="R1035" s="292" t="s">
        <v>252</v>
      </c>
      <c r="S1035" s="443"/>
      <c r="T1035" s="443"/>
      <c r="U1035" s="443"/>
      <c r="V1035" s="440"/>
    </row>
    <row r="1036" spans="1:22" x14ac:dyDescent="0.25">
      <c r="A1036" s="443"/>
      <c r="B1036" s="440"/>
      <c r="C1036" s="444"/>
      <c r="D1036" s="286" t="s">
        <v>3613</v>
      </c>
      <c r="E1036" s="286" t="s">
        <v>3610</v>
      </c>
      <c r="F1036" s="287" t="s">
        <v>2459</v>
      </c>
      <c r="G1036" s="286" t="s">
        <v>1768</v>
      </c>
      <c r="H1036" s="286" t="s">
        <v>3611</v>
      </c>
      <c r="I1036" s="286" t="s">
        <v>1615</v>
      </c>
      <c r="J1036" s="12"/>
      <c r="K1036" s="12"/>
      <c r="L1036" s="12"/>
      <c r="M1036" s="286" t="s">
        <v>268</v>
      </c>
      <c r="N1036" s="12"/>
      <c r="O1036" s="292" t="s">
        <v>1735</v>
      </c>
      <c r="P1036" s="13" t="s">
        <v>1763</v>
      </c>
      <c r="Q1036" s="13" t="s">
        <v>1744</v>
      </c>
      <c r="R1036" s="292" t="s">
        <v>252</v>
      </c>
      <c r="S1036" s="443"/>
      <c r="T1036" s="443"/>
      <c r="U1036" s="443"/>
      <c r="V1036" s="440"/>
    </row>
    <row r="1037" spans="1:22" x14ac:dyDescent="0.25">
      <c r="A1037" s="443"/>
      <c r="B1037" s="440"/>
      <c r="C1037" s="444"/>
      <c r="D1037" s="286" t="s">
        <v>3614</v>
      </c>
      <c r="E1037" s="286" t="s">
        <v>3610</v>
      </c>
      <c r="F1037" s="287" t="s">
        <v>2459</v>
      </c>
      <c r="G1037" s="286" t="s">
        <v>1768</v>
      </c>
      <c r="H1037" s="286" t="s">
        <v>3611</v>
      </c>
      <c r="I1037" s="286" t="s">
        <v>1615</v>
      </c>
      <c r="J1037" s="12"/>
      <c r="K1037" s="12"/>
      <c r="L1037" s="12"/>
      <c r="M1037" s="286" t="s">
        <v>268</v>
      </c>
      <c r="N1037" s="12"/>
      <c r="O1037" s="292" t="s">
        <v>1735</v>
      </c>
      <c r="P1037" s="13" t="s">
        <v>1763</v>
      </c>
      <c r="Q1037" s="13" t="s">
        <v>1744</v>
      </c>
      <c r="R1037" s="292" t="s">
        <v>252</v>
      </c>
      <c r="S1037" s="443"/>
      <c r="T1037" s="443"/>
      <c r="U1037" s="443"/>
      <c r="V1037" s="440"/>
    </row>
    <row r="1038" spans="1:22" x14ac:dyDescent="0.25">
      <c r="A1038" s="443"/>
      <c r="B1038" s="440"/>
      <c r="C1038" s="444"/>
      <c r="D1038" s="286" t="s">
        <v>3615</v>
      </c>
      <c r="E1038" s="286" t="s">
        <v>3610</v>
      </c>
      <c r="F1038" s="287" t="s">
        <v>2459</v>
      </c>
      <c r="G1038" s="286" t="s">
        <v>1768</v>
      </c>
      <c r="H1038" s="286" t="s">
        <v>3611</v>
      </c>
      <c r="I1038" s="286" t="s">
        <v>1615</v>
      </c>
      <c r="J1038" s="12"/>
      <c r="K1038" s="12"/>
      <c r="L1038" s="12"/>
      <c r="M1038" s="286" t="s">
        <v>268</v>
      </c>
      <c r="N1038" s="12"/>
      <c r="O1038" s="292" t="s">
        <v>1735</v>
      </c>
      <c r="P1038" s="13" t="s">
        <v>1763</v>
      </c>
      <c r="Q1038" s="13" t="s">
        <v>1744</v>
      </c>
      <c r="R1038" s="292" t="s">
        <v>252</v>
      </c>
      <c r="S1038" s="443"/>
      <c r="T1038" s="443"/>
      <c r="U1038" s="443"/>
      <c r="V1038" s="440"/>
    </row>
    <row r="1039" spans="1:22" x14ac:dyDescent="0.25">
      <c r="A1039" s="443"/>
      <c r="B1039" s="440"/>
      <c r="C1039" s="444"/>
      <c r="D1039" s="286" t="s">
        <v>3616</v>
      </c>
      <c r="E1039" s="286" t="s">
        <v>3610</v>
      </c>
      <c r="F1039" s="287" t="s">
        <v>2459</v>
      </c>
      <c r="G1039" s="286" t="s">
        <v>1768</v>
      </c>
      <c r="H1039" s="286" t="s">
        <v>3611</v>
      </c>
      <c r="I1039" s="286" t="s">
        <v>1615</v>
      </c>
      <c r="J1039" s="12"/>
      <c r="K1039" s="12"/>
      <c r="L1039" s="12"/>
      <c r="M1039" s="286" t="s">
        <v>268</v>
      </c>
      <c r="N1039" s="12"/>
      <c r="O1039" s="292" t="s">
        <v>1735</v>
      </c>
      <c r="P1039" s="13" t="s">
        <v>1763</v>
      </c>
      <c r="Q1039" s="13" t="s">
        <v>1744</v>
      </c>
      <c r="R1039" s="292" t="s">
        <v>252</v>
      </c>
      <c r="S1039" s="443"/>
      <c r="T1039" s="443"/>
      <c r="U1039" s="443"/>
      <c r="V1039" s="440"/>
    </row>
    <row r="1040" spans="1:22" x14ac:dyDescent="0.25">
      <c r="A1040" s="443"/>
      <c r="B1040" s="440"/>
      <c r="C1040" s="444"/>
      <c r="D1040" s="286" t="s">
        <v>3617</v>
      </c>
      <c r="E1040" s="286" t="s">
        <v>3610</v>
      </c>
      <c r="F1040" s="287" t="s">
        <v>2459</v>
      </c>
      <c r="G1040" s="286" t="s">
        <v>1768</v>
      </c>
      <c r="H1040" s="286" t="s">
        <v>3611</v>
      </c>
      <c r="I1040" s="286" t="s">
        <v>1615</v>
      </c>
      <c r="J1040" s="12"/>
      <c r="K1040" s="12"/>
      <c r="L1040" s="12"/>
      <c r="M1040" s="286" t="s">
        <v>268</v>
      </c>
      <c r="N1040" s="12"/>
      <c r="O1040" s="292" t="s">
        <v>1735</v>
      </c>
      <c r="P1040" s="13" t="s">
        <v>1763</v>
      </c>
      <c r="Q1040" s="13" t="s">
        <v>1744</v>
      </c>
      <c r="R1040" s="292" t="s">
        <v>252</v>
      </c>
      <c r="S1040" s="443"/>
      <c r="T1040" s="443"/>
      <c r="U1040" s="443"/>
      <c r="V1040" s="440"/>
    </row>
    <row r="1041" spans="1:22" x14ac:dyDescent="0.25">
      <c r="A1041" s="443"/>
      <c r="B1041" s="440"/>
      <c r="C1041" s="444"/>
      <c r="D1041" s="286" t="s">
        <v>3618</v>
      </c>
      <c r="E1041" s="286" t="s">
        <v>3610</v>
      </c>
      <c r="F1041" s="287" t="s">
        <v>2459</v>
      </c>
      <c r="G1041" s="286" t="s">
        <v>1768</v>
      </c>
      <c r="H1041" s="286" t="s">
        <v>3611</v>
      </c>
      <c r="I1041" s="286" t="s">
        <v>1615</v>
      </c>
      <c r="J1041" s="12"/>
      <c r="K1041" s="12"/>
      <c r="L1041" s="12"/>
      <c r="M1041" s="286" t="s">
        <v>268</v>
      </c>
      <c r="N1041" s="12"/>
      <c r="O1041" s="292" t="s">
        <v>1735</v>
      </c>
      <c r="P1041" s="13" t="s">
        <v>1763</v>
      </c>
      <c r="Q1041" s="13" t="s">
        <v>1744</v>
      </c>
      <c r="R1041" s="292" t="s">
        <v>252</v>
      </c>
      <c r="S1041" s="443"/>
      <c r="T1041" s="443"/>
      <c r="U1041" s="443"/>
      <c r="V1041" s="440"/>
    </row>
    <row r="1042" spans="1:22" x14ac:dyDescent="0.25">
      <c r="A1042" s="443"/>
      <c r="B1042" s="440"/>
      <c r="C1042" s="444"/>
      <c r="D1042" s="286" t="s">
        <v>3619</v>
      </c>
      <c r="E1042" s="286" t="s">
        <v>3610</v>
      </c>
      <c r="F1042" s="287" t="s">
        <v>2459</v>
      </c>
      <c r="G1042" s="286" t="s">
        <v>1768</v>
      </c>
      <c r="H1042" s="286" t="s">
        <v>3611</v>
      </c>
      <c r="I1042" s="286" t="s">
        <v>1615</v>
      </c>
      <c r="J1042" s="12"/>
      <c r="K1042" s="12"/>
      <c r="L1042" s="12"/>
      <c r="M1042" s="286" t="s">
        <v>268</v>
      </c>
      <c r="N1042" s="12"/>
      <c r="O1042" s="292" t="s">
        <v>1735</v>
      </c>
      <c r="P1042" s="13" t="s">
        <v>1763</v>
      </c>
      <c r="Q1042" s="13" t="s">
        <v>1744</v>
      </c>
      <c r="R1042" s="292" t="s">
        <v>252</v>
      </c>
      <c r="S1042" s="443"/>
      <c r="T1042" s="443"/>
      <c r="U1042" s="443"/>
      <c r="V1042" s="440"/>
    </row>
    <row r="1043" spans="1:22" x14ac:dyDescent="0.25">
      <c r="A1043" s="443"/>
      <c r="B1043" s="440"/>
      <c r="C1043" s="444"/>
      <c r="D1043" s="286" t="s">
        <v>3620</v>
      </c>
      <c r="E1043" s="286" t="s">
        <v>3610</v>
      </c>
      <c r="F1043" s="287" t="s">
        <v>2459</v>
      </c>
      <c r="G1043" s="286" t="s">
        <v>1768</v>
      </c>
      <c r="H1043" s="286" t="s">
        <v>3611</v>
      </c>
      <c r="I1043" s="286" t="s">
        <v>1615</v>
      </c>
      <c r="J1043" s="12"/>
      <c r="K1043" s="12"/>
      <c r="L1043" s="12"/>
      <c r="M1043" s="286" t="s">
        <v>268</v>
      </c>
      <c r="N1043" s="12"/>
      <c r="O1043" s="292" t="s">
        <v>1735</v>
      </c>
      <c r="P1043" s="13" t="s">
        <v>1763</v>
      </c>
      <c r="Q1043" s="13" t="s">
        <v>1744</v>
      </c>
      <c r="R1043" s="292" t="s">
        <v>252</v>
      </c>
      <c r="S1043" s="443"/>
      <c r="T1043" s="443"/>
      <c r="U1043" s="443"/>
      <c r="V1043" s="440"/>
    </row>
    <row r="1044" spans="1:22" x14ac:dyDescent="0.25">
      <c r="A1044" s="443"/>
      <c r="B1044" s="440"/>
      <c r="C1044" s="444"/>
      <c r="D1044" s="286" t="s">
        <v>3621</v>
      </c>
      <c r="E1044" s="286" t="s">
        <v>3610</v>
      </c>
      <c r="F1044" s="287" t="s">
        <v>2459</v>
      </c>
      <c r="G1044" s="286" t="s">
        <v>1768</v>
      </c>
      <c r="H1044" s="286" t="s">
        <v>3611</v>
      </c>
      <c r="I1044" s="286" t="s">
        <v>1615</v>
      </c>
      <c r="J1044" s="12"/>
      <c r="K1044" s="12"/>
      <c r="L1044" s="12"/>
      <c r="M1044" s="286" t="s">
        <v>268</v>
      </c>
      <c r="N1044" s="12"/>
      <c r="O1044" s="292" t="s">
        <v>1735</v>
      </c>
      <c r="P1044" s="13" t="s">
        <v>1763</v>
      </c>
      <c r="Q1044" s="13" t="s">
        <v>1744</v>
      </c>
      <c r="R1044" s="292" t="s">
        <v>252</v>
      </c>
      <c r="S1044" s="443"/>
      <c r="T1044" s="443"/>
      <c r="U1044" s="443"/>
      <c r="V1044" s="440"/>
    </row>
    <row r="1045" spans="1:22" x14ac:dyDescent="0.25">
      <c r="A1045" s="443"/>
      <c r="B1045" s="440"/>
      <c r="C1045" s="444"/>
      <c r="D1045" s="286" t="s">
        <v>3622</v>
      </c>
      <c r="E1045" s="286" t="s">
        <v>3610</v>
      </c>
      <c r="F1045" s="287" t="s">
        <v>2459</v>
      </c>
      <c r="G1045" s="286" t="s">
        <v>1768</v>
      </c>
      <c r="H1045" s="286" t="s">
        <v>3611</v>
      </c>
      <c r="I1045" s="286" t="s">
        <v>1615</v>
      </c>
      <c r="J1045" s="12"/>
      <c r="K1045" s="12"/>
      <c r="L1045" s="12"/>
      <c r="M1045" s="286" t="s">
        <v>268</v>
      </c>
      <c r="N1045" s="12"/>
      <c r="O1045" s="292" t="s">
        <v>1735</v>
      </c>
      <c r="P1045" s="13" t="s">
        <v>1763</v>
      </c>
      <c r="Q1045" s="13" t="s">
        <v>1744</v>
      </c>
      <c r="R1045" s="292" t="s">
        <v>252</v>
      </c>
      <c r="S1045" s="443"/>
      <c r="T1045" s="443"/>
      <c r="U1045" s="443"/>
      <c r="V1045" s="440"/>
    </row>
    <row r="1046" spans="1:22" x14ac:dyDescent="0.25">
      <c r="A1046" s="443"/>
      <c r="B1046" s="440"/>
      <c r="C1046" s="444"/>
      <c r="D1046" s="286" t="s">
        <v>3623</v>
      </c>
      <c r="E1046" s="286" t="s">
        <v>3610</v>
      </c>
      <c r="F1046" s="287" t="s">
        <v>2459</v>
      </c>
      <c r="G1046" s="286" t="s">
        <v>1768</v>
      </c>
      <c r="H1046" s="286" t="s">
        <v>3611</v>
      </c>
      <c r="I1046" s="286" t="s">
        <v>1615</v>
      </c>
      <c r="J1046" s="12"/>
      <c r="K1046" s="12"/>
      <c r="L1046" s="12"/>
      <c r="M1046" s="286" t="s">
        <v>268</v>
      </c>
      <c r="N1046" s="12"/>
      <c r="O1046" s="292" t="s">
        <v>1735</v>
      </c>
      <c r="P1046" s="13" t="s">
        <v>1763</v>
      </c>
      <c r="Q1046" s="13" t="s">
        <v>1744</v>
      </c>
      <c r="R1046" s="292" t="s">
        <v>252</v>
      </c>
      <c r="S1046" s="443"/>
      <c r="T1046" s="443"/>
      <c r="U1046" s="443"/>
      <c r="V1046" s="440"/>
    </row>
    <row r="1047" spans="1:22" x14ac:dyDescent="0.25">
      <c r="A1047" s="443">
        <v>239</v>
      </c>
      <c r="B1047" s="440" t="s">
        <v>3624</v>
      </c>
      <c r="C1047" s="444" t="s">
        <v>3625</v>
      </c>
      <c r="D1047" s="286" t="s">
        <v>3626</v>
      </c>
      <c r="E1047" s="286" t="s">
        <v>1765</v>
      </c>
      <c r="F1047" s="287" t="s">
        <v>2459</v>
      </c>
      <c r="G1047" s="286" t="s">
        <v>1768</v>
      </c>
      <c r="H1047" s="286" t="s">
        <v>3627</v>
      </c>
      <c r="I1047" s="286" t="s">
        <v>2019</v>
      </c>
      <c r="J1047" s="12"/>
      <c r="K1047" s="12"/>
      <c r="L1047" s="12"/>
      <c r="M1047" s="286" t="s">
        <v>268</v>
      </c>
      <c r="N1047" s="12"/>
      <c r="O1047" s="292" t="s">
        <v>1735</v>
      </c>
      <c r="P1047" s="13" t="s">
        <v>1763</v>
      </c>
      <c r="Q1047" s="13" t="s">
        <v>1744</v>
      </c>
      <c r="R1047" s="292" t="s">
        <v>252</v>
      </c>
      <c r="S1047" s="443">
        <v>20</v>
      </c>
      <c r="T1047" s="443">
        <v>10</v>
      </c>
      <c r="U1047" s="443">
        <f>SUM(S1047:T1059)</f>
        <v>30</v>
      </c>
      <c r="V1047" s="440" t="s">
        <v>7003</v>
      </c>
    </row>
    <row r="1048" spans="1:22" x14ac:dyDescent="0.25">
      <c r="A1048" s="443"/>
      <c r="B1048" s="440"/>
      <c r="C1048" s="444"/>
      <c r="D1048" s="286" t="s">
        <v>3628</v>
      </c>
      <c r="E1048" s="286" t="s">
        <v>1765</v>
      </c>
      <c r="F1048" s="287" t="s">
        <v>2459</v>
      </c>
      <c r="G1048" s="286" t="s">
        <v>1768</v>
      </c>
      <c r="H1048" s="286" t="s">
        <v>3627</v>
      </c>
      <c r="I1048" s="286" t="s">
        <v>2019</v>
      </c>
      <c r="J1048" s="12"/>
      <c r="K1048" s="12"/>
      <c r="L1048" s="12"/>
      <c r="M1048" s="286" t="s">
        <v>268</v>
      </c>
      <c r="N1048" s="12"/>
      <c r="O1048" s="292" t="s">
        <v>1735</v>
      </c>
      <c r="P1048" s="13" t="s">
        <v>1763</v>
      </c>
      <c r="Q1048" s="13" t="s">
        <v>1744</v>
      </c>
      <c r="R1048" s="292" t="s">
        <v>252</v>
      </c>
      <c r="S1048" s="443"/>
      <c r="T1048" s="443"/>
      <c r="U1048" s="443"/>
      <c r="V1048" s="440"/>
    </row>
    <row r="1049" spans="1:22" x14ac:dyDescent="0.25">
      <c r="A1049" s="443"/>
      <c r="B1049" s="440"/>
      <c r="C1049" s="444"/>
      <c r="D1049" s="286" t="s">
        <v>3629</v>
      </c>
      <c r="E1049" s="286" t="s">
        <v>1765</v>
      </c>
      <c r="F1049" s="287" t="s">
        <v>2459</v>
      </c>
      <c r="G1049" s="286" t="s">
        <v>1768</v>
      </c>
      <c r="H1049" s="286" t="s">
        <v>3627</v>
      </c>
      <c r="I1049" s="286" t="s">
        <v>2019</v>
      </c>
      <c r="J1049" s="12"/>
      <c r="K1049" s="12"/>
      <c r="L1049" s="12"/>
      <c r="M1049" s="286" t="s">
        <v>268</v>
      </c>
      <c r="N1049" s="12"/>
      <c r="O1049" s="292" t="s">
        <v>1735</v>
      </c>
      <c r="P1049" s="13" t="s">
        <v>1763</v>
      </c>
      <c r="Q1049" s="13" t="s">
        <v>1744</v>
      </c>
      <c r="R1049" s="292" t="s">
        <v>252</v>
      </c>
      <c r="S1049" s="443"/>
      <c r="T1049" s="443"/>
      <c r="U1049" s="443"/>
      <c r="V1049" s="440"/>
    </row>
    <row r="1050" spans="1:22" x14ac:dyDescent="0.25">
      <c r="A1050" s="443"/>
      <c r="B1050" s="440"/>
      <c r="C1050" s="444"/>
      <c r="D1050" s="286" t="s">
        <v>3630</v>
      </c>
      <c r="E1050" s="286" t="s">
        <v>1765</v>
      </c>
      <c r="F1050" s="287" t="s">
        <v>2459</v>
      </c>
      <c r="G1050" s="286" t="s">
        <v>1768</v>
      </c>
      <c r="H1050" s="286" t="s">
        <v>3627</v>
      </c>
      <c r="I1050" s="286" t="s">
        <v>2019</v>
      </c>
      <c r="J1050" s="12"/>
      <c r="K1050" s="12"/>
      <c r="L1050" s="12"/>
      <c r="M1050" s="286" t="s">
        <v>268</v>
      </c>
      <c r="N1050" s="12"/>
      <c r="O1050" s="292" t="s">
        <v>1735</v>
      </c>
      <c r="P1050" s="13" t="s">
        <v>1763</v>
      </c>
      <c r="Q1050" s="13" t="s">
        <v>1744</v>
      </c>
      <c r="R1050" s="292" t="s">
        <v>252</v>
      </c>
      <c r="S1050" s="443"/>
      <c r="T1050" s="443"/>
      <c r="U1050" s="443"/>
      <c r="V1050" s="440"/>
    </row>
    <row r="1051" spans="1:22" x14ac:dyDescent="0.25">
      <c r="A1051" s="443"/>
      <c r="B1051" s="440"/>
      <c r="C1051" s="444"/>
      <c r="D1051" s="286" t="s">
        <v>3631</v>
      </c>
      <c r="E1051" s="286" t="s">
        <v>1765</v>
      </c>
      <c r="F1051" s="287" t="s">
        <v>2459</v>
      </c>
      <c r="G1051" s="286" t="s">
        <v>1768</v>
      </c>
      <c r="H1051" s="286" t="s">
        <v>3627</v>
      </c>
      <c r="I1051" s="286" t="s">
        <v>2019</v>
      </c>
      <c r="J1051" s="12"/>
      <c r="K1051" s="12"/>
      <c r="L1051" s="12"/>
      <c r="M1051" s="286" t="s">
        <v>268</v>
      </c>
      <c r="N1051" s="12"/>
      <c r="O1051" s="292" t="s">
        <v>1735</v>
      </c>
      <c r="P1051" s="13" t="s">
        <v>1763</v>
      </c>
      <c r="Q1051" s="13" t="s">
        <v>1744</v>
      </c>
      <c r="R1051" s="292" t="s">
        <v>252</v>
      </c>
      <c r="S1051" s="443"/>
      <c r="T1051" s="443"/>
      <c r="U1051" s="443"/>
      <c r="V1051" s="440"/>
    </row>
    <row r="1052" spans="1:22" x14ac:dyDescent="0.25">
      <c r="A1052" s="443"/>
      <c r="B1052" s="440"/>
      <c r="C1052" s="444"/>
      <c r="D1052" s="286" t="s">
        <v>3632</v>
      </c>
      <c r="E1052" s="286" t="s">
        <v>1765</v>
      </c>
      <c r="F1052" s="287" t="s">
        <v>2459</v>
      </c>
      <c r="G1052" s="286" t="s">
        <v>1768</v>
      </c>
      <c r="H1052" s="286" t="s">
        <v>3627</v>
      </c>
      <c r="I1052" s="286" t="s">
        <v>2019</v>
      </c>
      <c r="J1052" s="12"/>
      <c r="K1052" s="12"/>
      <c r="L1052" s="12"/>
      <c r="M1052" s="286" t="s">
        <v>268</v>
      </c>
      <c r="N1052" s="12"/>
      <c r="O1052" s="292" t="s">
        <v>1735</v>
      </c>
      <c r="P1052" s="13" t="s">
        <v>1763</v>
      </c>
      <c r="Q1052" s="13" t="s">
        <v>1744</v>
      </c>
      <c r="R1052" s="292" t="s">
        <v>252</v>
      </c>
      <c r="S1052" s="443"/>
      <c r="T1052" s="443"/>
      <c r="U1052" s="443"/>
      <c r="V1052" s="440"/>
    </row>
    <row r="1053" spans="1:22" x14ac:dyDescent="0.25">
      <c r="A1053" s="443"/>
      <c r="B1053" s="440"/>
      <c r="C1053" s="444"/>
      <c r="D1053" s="286" t="s">
        <v>3633</v>
      </c>
      <c r="E1053" s="286" t="s">
        <v>1765</v>
      </c>
      <c r="F1053" s="287" t="s">
        <v>2459</v>
      </c>
      <c r="G1053" s="286" t="s">
        <v>1768</v>
      </c>
      <c r="H1053" s="286" t="s">
        <v>3627</v>
      </c>
      <c r="I1053" s="286" t="s">
        <v>2019</v>
      </c>
      <c r="J1053" s="12"/>
      <c r="K1053" s="12"/>
      <c r="L1053" s="12"/>
      <c r="M1053" s="286" t="s">
        <v>268</v>
      </c>
      <c r="N1053" s="12"/>
      <c r="O1053" s="292" t="s">
        <v>1735</v>
      </c>
      <c r="P1053" s="13" t="s">
        <v>1763</v>
      </c>
      <c r="Q1053" s="13" t="s">
        <v>1744</v>
      </c>
      <c r="R1053" s="292" t="s">
        <v>252</v>
      </c>
      <c r="S1053" s="443"/>
      <c r="T1053" s="443"/>
      <c r="U1053" s="443"/>
      <c r="V1053" s="440"/>
    </row>
    <row r="1054" spans="1:22" x14ac:dyDescent="0.25">
      <c r="A1054" s="443"/>
      <c r="B1054" s="440"/>
      <c r="C1054" s="444"/>
      <c r="D1054" s="286" t="s">
        <v>3634</v>
      </c>
      <c r="E1054" s="286" t="s">
        <v>1765</v>
      </c>
      <c r="F1054" s="287" t="s">
        <v>2459</v>
      </c>
      <c r="G1054" s="286" t="s">
        <v>1768</v>
      </c>
      <c r="H1054" s="286" t="s">
        <v>3627</v>
      </c>
      <c r="I1054" s="286" t="s">
        <v>2019</v>
      </c>
      <c r="J1054" s="12"/>
      <c r="K1054" s="12"/>
      <c r="L1054" s="12"/>
      <c r="M1054" s="286" t="s">
        <v>268</v>
      </c>
      <c r="N1054" s="12"/>
      <c r="O1054" s="292" t="s">
        <v>1735</v>
      </c>
      <c r="P1054" s="13" t="s">
        <v>1763</v>
      </c>
      <c r="Q1054" s="13" t="s">
        <v>1744</v>
      </c>
      <c r="R1054" s="292" t="s">
        <v>252</v>
      </c>
      <c r="S1054" s="443"/>
      <c r="T1054" s="443"/>
      <c r="U1054" s="443"/>
      <c r="V1054" s="440"/>
    </row>
    <row r="1055" spans="1:22" x14ac:dyDescent="0.25">
      <c r="A1055" s="443"/>
      <c r="B1055" s="440"/>
      <c r="C1055" s="444"/>
      <c r="D1055" s="286" t="s">
        <v>3635</v>
      </c>
      <c r="E1055" s="286" t="s">
        <v>1765</v>
      </c>
      <c r="F1055" s="287" t="s">
        <v>2459</v>
      </c>
      <c r="G1055" s="286" t="s">
        <v>1768</v>
      </c>
      <c r="H1055" s="286" t="s">
        <v>3627</v>
      </c>
      <c r="I1055" s="286" t="s">
        <v>2019</v>
      </c>
      <c r="J1055" s="12"/>
      <c r="K1055" s="12"/>
      <c r="L1055" s="12"/>
      <c r="M1055" s="286" t="s">
        <v>268</v>
      </c>
      <c r="N1055" s="12"/>
      <c r="O1055" s="292" t="s">
        <v>1735</v>
      </c>
      <c r="P1055" s="13" t="s">
        <v>1763</v>
      </c>
      <c r="Q1055" s="13" t="s">
        <v>1744</v>
      </c>
      <c r="R1055" s="292" t="s">
        <v>252</v>
      </c>
      <c r="S1055" s="443"/>
      <c r="T1055" s="443"/>
      <c r="U1055" s="443"/>
      <c r="V1055" s="440"/>
    </row>
    <row r="1056" spans="1:22" x14ac:dyDescent="0.25">
      <c r="A1056" s="443"/>
      <c r="B1056" s="440"/>
      <c r="C1056" s="444"/>
      <c r="D1056" s="286" t="s">
        <v>3636</v>
      </c>
      <c r="E1056" s="286" t="s">
        <v>1765</v>
      </c>
      <c r="F1056" s="287" t="s">
        <v>2459</v>
      </c>
      <c r="G1056" s="286" t="s">
        <v>1768</v>
      </c>
      <c r="H1056" s="286" t="s">
        <v>3627</v>
      </c>
      <c r="I1056" s="286" t="s">
        <v>2019</v>
      </c>
      <c r="J1056" s="12"/>
      <c r="K1056" s="12"/>
      <c r="L1056" s="12"/>
      <c r="M1056" s="286" t="s">
        <v>268</v>
      </c>
      <c r="N1056" s="12"/>
      <c r="O1056" s="292" t="s">
        <v>1735</v>
      </c>
      <c r="P1056" s="13" t="s">
        <v>1763</v>
      </c>
      <c r="Q1056" s="13" t="s">
        <v>1744</v>
      </c>
      <c r="R1056" s="292" t="s">
        <v>252</v>
      </c>
      <c r="S1056" s="443"/>
      <c r="T1056" s="443"/>
      <c r="U1056" s="443"/>
      <c r="V1056" s="440"/>
    </row>
    <row r="1057" spans="1:22" x14ac:dyDescent="0.25">
      <c r="A1057" s="443"/>
      <c r="B1057" s="440"/>
      <c r="C1057" s="444"/>
      <c r="D1057" s="286" t="s">
        <v>3637</v>
      </c>
      <c r="E1057" s="286" t="s">
        <v>1765</v>
      </c>
      <c r="F1057" s="287" t="s">
        <v>2459</v>
      </c>
      <c r="G1057" s="286" t="s">
        <v>1768</v>
      </c>
      <c r="H1057" s="286" t="s">
        <v>3627</v>
      </c>
      <c r="I1057" s="286" t="s">
        <v>2019</v>
      </c>
      <c r="J1057" s="12"/>
      <c r="K1057" s="12"/>
      <c r="L1057" s="12"/>
      <c r="M1057" s="286" t="s">
        <v>268</v>
      </c>
      <c r="N1057" s="12"/>
      <c r="O1057" s="292" t="s">
        <v>1735</v>
      </c>
      <c r="P1057" s="13" t="s">
        <v>1763</v>
      </c>
      <c r="Q1057" s="13" t="s">
        <v>1744</v>
      </c>
      <c r="R1057" s="292" t="s">
        <v>252</v>
      </c>
      <c r="S1057" s="443"/>
      <c r="T1057" s="443"/>
      <c r="U1057" s="443"/>
      <c r="V1057" s="440"/>
    </row>
    <row r="1058" spans="1:22" x14ac:dyDescent="0.25">
      <c r="A1058" s="443"/>
      <c r="B1058" s="440"/>
      <c r="C1058" s="444"/>
      <c r="D1058" s="286" t="s">
        <v>3638</v>
      </c>
      <c r="E1058" s="286" t="s">
        <v>1765</v>
      </c>
      <c r="F1058" s="287" t="s">
        <v>2459</v>
      </c>
      <c r="G1058" s="286" t="s">
        <v>1768</v>
      </c>
      <c r="H1058" s="286" t="s">
        <v>3627</v>
      </c>
      <c r="I1058" s="286" t="s">
        <v>2019</v>
      </c>
      <c r="J1058" s="12"/>
      <c r="K1058" s="12"/>
      <c r="L1058" s="12"/>
      <c r="M1058" s="286" t="s">
        <v>268</v>
      </c>
      <c r="N1058" s="12"/>
      <c r="O1058" s="292" t="s">
        <v>1735</v>
      </c>
      <c r="P1058" s="13" t="s">
        <v>1763</v>
      </c>
      <c r="Q1058" s="13" t="s">
        <v>1744</v>
      </c>
      <c r="R1058" s="292" t="s">
        <v>252</v>
      </c>
      <c r="S1058" s="443"/>
      <c r="T1058" s="443"/>
      <c r="U1058" s="443"/>
      <c r="V1058" s="440"/>
    </row>
    <row r="1059" spans="1:22" x14ac:dyDescent="0.25">
      <c r="A1059" s="443"/>
      <c r="B1059" s="440"/>
      <c r="C1059" s="444"/>
      <c r="D1059" s="286" t="s">
        <v>3639</v>
      </c>
      <c r="E1059" s="286" t="s">
        <v>1765</v>
      </c>
      <c r="F1059" s="287" t="s">
        <v>2459</v>
      </c>
      <c r="G1059" s="286" t="s">
        <v>1768</v>
      </c>
      <c r="H1059" s="286" t="s">
        <v>3627</v>
      </c>
      <c r="I1059" s="286" t="s">
        <v>2019</v>
      </c>
      <c r="J1059" s="12"/>
      <c r="K1059" s="12"/>
      <c r="L1059" s="12"/>
      <c r="M1059" s="286" t="s">
        <v>268</v>
      </c>
      <c r="N1059" s="12"/>
      <c r="O1059" s="292" t="s">
        <v>1735</v>
      </c>
      <c r="P1059" s="13" t="s">
        <v>1763</v>
      </c>
      <c r="Q1059" s="13" t="s">
        <v>1744</v>
      </c>
      <c r="R1059" s="292" t="s">
        <v>252</v>
      </c>
      <c r="S1059" s="443"/>
      <c r="T1059" s="443"/>
      <c r="U1059" s="443"/>
      <c r="V1059" s="440"/>
    </row>
    <row r="1060" spans="1:22" x14ac:dyDescent="0.25">
      <c r="A1060" s="443">
        <v>240</v>
      </c>
      <c r="B1060" s="440" t="s">
        <v>3640</v>
      </c>
      <c r="C1060" s="444" t="s">
        <v>3641</v>
      </c>
      <c r="D1060" s="286" t="s">
        <v>3642</v>
      </c>
      <c r="E1060" s="286" t="s">
        <v>3643</v>
      </c>
      <c r="F1060" s="287" t="s">
        <v>2459</v>
      </c>
      <c r="G1060" s="286" t="s">
        <v>211</v>
      </c>
      <c r="H1060" s="286" t="s">
        <v>357</v>
      </c>
      <c r="I1060" s="286" t="s">
        <v>3012</v>
      </c>
      <c r="J1060" s="12"/>
      <c r="K1060" s="12"/>
      <c r="L1060" s="12"/>
      <c r="M1060" s="286" t="s">
        <v>268</v>
      </c>
      <c r="N1060" s="12"/>
      <c r="O1060" s="292" t="s">
        <v>1735</v>
      </c>
      <c r="P1060" s="13" t="s">
        <v>1763</v>
      </c>
      <c r="Q1060" s="13" t="s">
        <v>1744</v>
      </c>
      <c r="R1060" s="292" t="s">
        <v>252</v>
      </c>
      <c r="S1060" s="443">
        <v>7</v>
      </c>
      <c r="T1060" s="443">
        <v>3</v>
      </c>
      <c r="U1060" s="443">
        <f>SUM(S1060:T1061)</f>
        <v>10</v>
      </c>
      <c r="V1060" s="440" t="s">
        <v>7003</v>
      </c>
    </row>
    <row r="1061" spans="1:22" x14ac:dyDescent="0.25">
      <c r="A1061" s="443"/>
      <c r="B1061" s="440"/>
      <c r="C1061" s="444"/>
      <c r="D1061" s="286" t="s">
        <v>3644</v>
      </c>
      <c r="E1061" s="286" t="s">
        <v>3643</v>
      </c>
      <c r="F1061" s="287" t="s">
        <v>2459</v>
      </c>
      <c r="G1061" s="286" t="s">
        <v>211</v>
      </c>
      <c r="H1061" s="286" t="s">
        <v>357</v>
      </c>
      <c r="I1061" s="286" t="s">
        <v>3012</v>
      </c>
      <c r="J1061" s="12"/>
      <c r="K1061" s="12"/>
      <c r="L1061" s="12"/>
      <c r="M1061" s="286" t="s">
        <v>268</v>
      </c>
      <c r="N1061" s="12"/>
      <c r="O1061" s="292" t="s">
        <v>1735</v>
      </c>
      <c r="P1061" s="13" t="s">
        <v>1763</v>
      </c>
      <c r="Q1061" s="13" t="s">
        <v>1744</v>
      </c>
      <c r="R1061" s="292" t="s">
        <v>252</v>
      </c>
      <c r="S1061" s="443"/>
      <c r="T1061" s="443"/>
      <c r="U1061" s="443"/>
      <c r="V1061" s="440"/>
    </row>
    <row r="1062" spans="1:22" x14ac:dyDescent="0.25">
      <c r="A1062" s="302">
        <v>241</v>
      </c>
      <c r="B1062" s="283" t="s">
        <v>3645</v>
      </c>
      <c r="C1062" s="286" t="s">
        <v>3646</v>
      </c>
      <c r="D1062" s="286" t="s">
        <v>3647</v>
      </c>
      <c r="E1062" s="286" t="s">
        <v>1765</v>
      </c>
      <c r="F1062" s="287" t="s">
        <v>2459</v>
      </c>
      <c r="G1062" s="286" t="s">
        <v>1768</v>
      </c>
      <c r="H1062" s="286" t="s">
        <v>3648</v>
      </c>
      <c r="I1062" s="286" t="s">
        <v>1615</v>
      </c>
      <c r="J1062" s="12"/>
      <c r="K1062" s="12"/>
      <c r="L1062" s="12"/>
      <c r="M1062" s="286" t="s">
        <v>268</v>
      </c>
      <c r="N1062" s="12"/>
      <c r="O1062" s="292" t="s">
        <v>1735</v>
      </c>
      <c r="P1062" s="13" t="s">
        <v>1763</v>
      </c>
      <c r="Q1062" s="13" t="s">
        <v>1744</v>
      </c>
      <c r="R1062" s="292" t="s">
        <v>252</v>
      </c>
      <c r="S1062" s="302"/>
      <c r="T1062" s="302">
        <v>1</v>
      </c>
      <c r="U1062" s="302">
        <f>SUM(S1062:T1062)</f>
        <v>1</v>
      </c>
      <c r="V1062" s="283" t="s">
        <v>7003</v>
      </c>
    </row>
    <row r="1063" spans="1:22" x14ac:dyDescent="0.25">
      <c r="A1063" s="302">
        <v>242</v>
      </c>
      <c r="B1063" s="283" t="s">
        <v>3649</v>
      </c>
      <c r="C1063" s="286" t="s">
        <v>3650</v>
      </c>
      <c r="D1063" s="286" t="s">
        <v>3651</v>
      </c>
      <c r="E1063" s="286" t="s">
        <v>3491</v>
      </c>
      <c r="F1063" s="287" t="s">
        <v>2459</v>
      </c>
      <c r="G1063" s="286" t="s">
        <v>359</v>
      </c>
      <c r="H1063" s="286" t="s">
        <v>3652</v>
      </c>
      <c r="I1063" s="286" t="s">
        <v>2521</v>
      </c>
      <c r="J1063" s="12"/>
      <c r="K1063" s="12"/>
      <c r="L1063" s="12"/>
      <c r="M1063" s="286" t="s">
        <v>268</v>
      </c>
      <c r="N1063" s="12"/>
      <c r="O1063" s="292" t="s">
        <v>1735</v>
      </c>
      <c r="P1063" s="13" t="s">
        <v>1763</v>
      </c>
      <c r="Q1063" s="13" t="s">
        <v>1744</v>
      </c>
      <c r="R1063" s="292" t="s">
        <v>252</v>
      </c>
      <c r="S1063" s="302">
        <v>12</v>
      </c>
      <c r="T1063" s="302">
        <v>2</v>
      </c>
      <c r="U1063" s="302">
        <f>SUM(S1063:T1063)</f>
        <v>14</v>
      </c>
      <c r="V1063" s="283" t="s">
        <v>7003</v>
      </c>
    </row>
    <row r="1064" spans="1:22" ht="22.5" x14ac:dyDescent="0.25">
      <c r="A1064" s="455">
        <v>243</v>
      </c>
      <c r="B1064" s="456" t="s">
        <v>3655</v>
      </c>
      <c r="C1064" s="456" t="s">
        <v>3656</v>
      </c>
      <c r="D1064" s="297">
        <v>3713</v>
      </c>
      <c r="E1064" s="18" t="s">
        <v>3653</v>
      </c>
      <c r="F1064" s="297" t="s">
        <v>3657</v>
      </c>
      <c r="G1064" s="297">
        <v>0.65</v>
      </c>
      <c r="H1064" s="20">
        <v>0.45</v>
      </c>
      <c r="I1064" s="297">
        <v>156</v>
      </c>
      <c r="J1064" s="19"/>
      <c r="K1064" s="18"/>
      <c r="L1064" s="18"/>
      <c r="M1064" s="283" t="s">
        <v>268</v>
      </c>
      <c r="N1064" s="290"/>
      <c r="O1064" s="291" t="s">
        <v>1735</v>
      </c>
      <c r="P1064" s="282">
        <v>2023</v>
      </c>
      <c r="Q1064" s="282">
        <v>2025</v>
      </c>
      <c r="R1064" s="291" t="s">
        <v>252</v>
      </c>
      <c r="S1064" s="452">
        <v>14</v>
      </c>
      <c r="T1064" s="452"/>
      <c r="U1064" s="452">
        <f>SUM(S1064:T1117)</f>
        <v>14</v>
      </c>
      <c r="V1064" s="283" t="s">
        <v>7003</v>
      </c>
    </row>
    <row r="1065" spans="1:22" ht="22.5" x14ac:dyDescent="0.25">
      <c r="A1065" s="455"/>
      <c r="B1065" s="456"/>
      <c r="C1065" s="456"/>
      <c r="D1065" s="297" t="s">
        <v>3658</v>
      </c>
      <c r="E1065" s="18" t="s">
        <v>3653</v>
      </c>
      <c r="F1065" s="297" t="s">
        <v>3657</v>
      </c>
      <c r="G1065" s="297">
        <v>0.65</v>
      </c>
      <c r="H1065" s="20">
        <v>0.45</v>
      </c>
      <c r="I1065" s="297">
        <v>156</v>
      </c>
      <c r="J1065" s="19">
        <v>12.026</v>
      </c>
      <c r="K1065" s="18">
        <v>57</v>
      </c>
      <c r="L1065" s="18">
        <v>3</v>
      </c>
      <c r="M1065" s="283" t="s">
        <v>268</v>
      </c>
      <c r="N1065" s="290"/>
      <c r="O1065" s="291" t="s">
        <v>1735</v>
      </c>
      <c r="P1065" s="282">
        <v>2023</v>
      </c>
      <c r="Q1065" s="282">
        <v>2025</v>
      </c>
      <c r="R1065" s="291" t="s">
        <v>252</v>
      </c>
      <c r="S1065" s="453"/>
      <c r="T1065" s="453"/>
      <c r="U1065" s="453"/>
      <c r="V1065" s="283" t="s">
        <v>7003</v>
      </c>
    </row>
    <row r="1066" spans="1:22" ht="22.5" x14ac:dyDescent="0.25">
      <c r="A1066" s="455"/>
      <c r="B1066" s="456"/>
      <c r="C1066" s="456"/>
      <c r="D1066" s="297" t="s">
        <v>3659</v>
      </c>
      <c r="E1066" s="18" t="s">
        <v>3653</v>
      </c>
      <c r="F1066" s="297" t="s">
        <v>3657</v>
      </c>
      <c r="G1066" s="297">
        <v>0.65</v>
      </c>
      <c r="H1066" s="20">
        <v>0.45</v>
      </c>
      <c r="I1066" s="297">
        <v>156</v>
      </c>
      <c r="J1066" s="19">
        <v>13.904</v>
      </c>
      <c r="K1066" s="18">
        <v>32</v>
      </c>
      <c r="L1066" s="18">
        <v>2</v>
      </c>
      <c r="M1066" s="283" t="s">
        <v>268</v>
      </c>
      <c r="N1066" s="290"/>
      <c r="O1066" s="291" t="s">
        <v>1735</v>
      </c>
      <c r="P1066" s="282">
        <v>2023</v>
      </c>
      <c r="Q1066" s="282">
        <v>2025</v>
      </c>
      <c r="R1066" s="291" t="s">
        <v>252</v>
      </c>
      <c r="S1066" s="453"/>
      <c r="T1066" s="453"/>
      <c r="U1066" s="453"/>
      <c r="V1066" s="283" t="s">
        <v>7003</v>
      </c>
    </row>
    <row r="1067" spans="1:22" ht="22.5" x14ac:dyDescent="0.25">
      <c r="A1067" s="455"/>
      <c r="B1067" s="456"/>
      <c r="C1067" s="456"/>
      <c r="D1067" s="297" t="s">
        <v>3660</v>
      </c>
      <c r="E1067" s="18" t="s">
        <v>3653</v>
      </c>
      <c r="F1067" s="297" t="s">
        <v>3657</v>
      </c>
      <c r="G1067" s="297">
        <v>0.65</v>
      </c>
      <c r="H1067" s="20">
        <v>0.45</v>
      </c>
      <c r="I1067" s="297">
        <v>156</v>
      </c>
      <c r="J1067" s="19">
        <v>14.416</v>
      </c>
      <c r="K1067" s="18">
        <v>32</v>
      </c>
      <c r="L1067" s="18">
        <v>2</v>
      </c>
      <c r="M1067" s="283" t="s">
        <v>268</v>
      </c>
      <c r="N1067" s="290"/>
      <c r="O1067" s="291" t="s">
        <v>1735</v>
      </c>
      <c r="P1067" s="282">
        <v>2023</v>
      </c>
      <c r="Q1067" s="282">
        <v>2025</v>
      </c>
      <c r="R1067" s="291" t="s">
        <v>252</v>
      </c>
      <c r="S1067" s="453"/>
      <c r="T1067" s="453"/>
      <c r="U1067" s="453"/>
      <c r="V1067" s="283" t="s">
        <v>7003</v>
      </c>
    </row>
    <row r="1068" spans="1:22" ht="22.5" x14ac:dyDescent="0.25">
      <c r="A1068" s="455"/>
      <c r="B1068" s="456"/>
      <c r="C1068" s="456"/>
      <c r="D1068" s="297">
        <v>3718</v>
      </c>
      <c r="E1068" s="18" t="s">
        <v>3653</v>
      </c>
      <c r="F1068" s="297" t="s">
        <v>3657</v>
      </c>
      <c r="G1068" s="297">
        <v>0.65</v>
      </c>
      <c r="H1068" s="20">
        <v>0.45</v>
      </c>
      <c r="I1068" s="297">
        <v>156</v>
      </c>
      <c r="J1068" s="19"/>
      <c r="K1068" s="18"/>
      <c r="L1068" s="18"/>
      <c r="M1068" s="283" t="s">
        <v>268</v>
      </c>
      <c r="N1068" s="290"/>
      <c r="O1068" s="291" t="s">
        <v>1735</v>
      </c>
      <c r="P1068" s="282">
        <v>2023</v>
      </c>
      <c r="Q1068" s="282">
        <v>2025</v>
      </c>
      <c r="R1068" s="291" t="s">
        <v>252</v>
      </c>
      <c r="S1068" s="453"/>
      <c r="T1068" s="453"/>
      <c r="U1068" s="453"/>
      <c r="V1068" s="283" t="s">
        <v>7003</v>
      </c>
    </row>
    <row r="1069" spans="1:22" ht="22.5" x14ac:dyDescent="0.25">
      <c r="A1069" s="455"/>
      <c r="B1069" s="456"/>
      <c r="C1069" s="456"/>
      <c r="D1069" s="297">
        <v>3724</v>
      </c>
      <c r="E1069" s="18" t="s">
        <v>3653</v>
      </c>
      <c r="F1069" s="297" t="s">
        <v>3657</v>
      </c>
      <c r="G1069" s="297">
        <v>0.65</v>
      </c>
      <c r="H1069" s="20">
        <v>0.45</v>
      </c>
      <c r="I1069" s="297">
        <v>156</v>
      </c>
      <c r="J1069" s="19"/>
      <c r="K1069" s="18"/>
      <c r="L1069" s="18"/>
      <c r="M1069" s="283" t="s">
        <v>268</v>
      </c>
      <c r="N1069" s="290"/>
      <c r="O1069" s="291" t="s">
        <v>1735</v>
      </c>
      <c r="P1069" s="282">
        <v>2023</v>
      </c>
      <c r="Q1069" s="282">
        <v>2025</v>
      </c>
      <c r="R1069" s="291" t="s">
        <v>252</v>
      </c>
      <c r="S1069" s="453"/>
      <c r="T1069" s="453"/>
      <c r="U1069" s="453"/>
      <c r="V1069" s="283" t="s">
        <v>7003</v>
      </c>
    </row>
    <row r="1070" spans="1:22" ht="22.5" x14ac:dyDescent="0.25">
      <c r="A1070" s="455"/>
      <c r="B1070" s="456"/>
      <c r="C1070" s="456"/>
      <c r="D1070" s="297">
        <v>3720</v>
      </c>
      <c r="E1070" s="18" t="s">
        <v>3653</v>
      </c>
      <c r="F1070" s="297" t="s">
        <v>3657</v>
      </c>
      <c r="G1070" s="297">
        <v>0.65</v>
      </c>
      <c r="H1070" s="20">
        <v>0.45</v>
      </c>
      <c r="I1070" s="297">
        <v>156</v>
      </c>
      <c r="J1070" s="19"/>
      <c r="K1070" s="18"/>
      <c r="L1070" s="18"/>
      <c r="M1070" s="283" t="s">
        <v>268</v>
      </c>
      <c r="N1070" s="290"/>
      <c r="O1070" s="291" t="s">
        <v>1735</v>
      </c>
      <c r="P1070" s="282">
        <v>2023</v>
      </c>
      <c r="Q1070" s="282">
        <v>2025</v>
      </c>
      <c r="R1070" s="291" t="s">
        <v>252</v>
      </c>
      <c r="S1070" s="453"/>
      <c r="T1070" s="453"/>
      <c r="U1070" s="453"/>
      <c r="V1070" s="283" t="s">
        <v>7003</v>
      </c>
    </row>
    <row r="1071" spans="1:22" ht="22.5" x14ac:dyDescent="0.25">
      <c r="A1071" s="455"/>
      <c r="B1071" s="456"/>
      <c r="C1071" s="456"/>
      <c r="D1071" s="297">
        <v>3505</v>
      </c>
      <c r="E1071" s="18" t="s">
        <v>3653</v>
      </c>
      <c r="F1071" s="297" t="s">
        <v>3657</v>
      </c>
      <c r="G1071" s="297">
        <v>0.65</v>
      </c>
      <c r="H1071" s="20">
        <v>0.45</v>
      </c>
      <c r="I1071" s="297">
        <v>156</v>
      </c>
      <c r="J1071" s="19"/>
      <c r="K1071" s="18"/>
      <c r="L1071" s="18"/>
      <c r="M1071" s="283" t="s">
        <v>268</v>
      </c>
      <c r="N1071" s="290"/>
      <c r="O1071" s="291" t="s">
        <v>1735</v>
      </c>
      <c r="P1071" s="282">
        <v>2023</v>
      </c>
      <c r="Q1071" s="282">
        <v>2025</v>
      </c>
      <c r="R1071" s="291" t="s">
        <v>252</v>
      </c>
      <c r="S1071" s="453"/>
      <c r="T1071" s="453"/>
      <c r="U1071" s="453"/>
      <c r="V1071" s="283" t="s">
        <v>7003</v>
      </c>
    </row>
    <row r="1072" spans="1:22" ht="22.5" x14ac:dyDescent="0.25">
      <c r="A1072" s="455"/>
      <c r="B1072" s="456"/>
      <c r="C1072" s="456"/>
      <c r="D1072" s="297" t="s">
        <v>3661</v>
      </c>
      <c r="E1072" s="18" t="s">
        <v>3653</v>
      </c>
      <c r="F1072" s="297" t="s">
        <v>3657</v>
      </c>
      <c r="G1072" s="297">
        <v>0.65</v>
      </c>
      <c r="H1072" s="20">
        <v>0.45</v>
      </c>
      <c r="I1072" s="297">
        <v>155.6</v>
      </c>
      <c r="J1072" s="19">
        <v>23.742000000000001</v>
      </c>
      <c r="K1072" s="18">
        <v>57</v>
      </c>
      <c r="L1072" s="18">
        <v>3</v>
      </c>
      <c r="M1072" s="283" t="s">
        <v>268</v>
      </c>
      <c r="N1072" s="290"/>
      <c r="O1072" s="291" t="s">
        <v>1735</v>
      </c>
      <c r="P1072" s="282">
        <v>2023</v>
      </c>
      <c r="Q1072" s="282">
        <v>2025</v>
      </c>
      <c r="R1072" s="291" t="s">
        <v>252</v>
      </c>
      <c r="S1072" s="453"/>
      <c r="T1072" s="453"/>
      <c r="U1072" s="453"/>
      <c r="V1072" s="283" t="s">
        <v>7003</v>
      </c>
    </row>
    <row r="1073" spans="1:22" ht="22.5" x14ac:dyDescent="0.25">
      <c r="A1073" s="455"/>
      <c r="B1073" s="456"/>
      <c r="C1073" s="456"/>
      <c r="D1073" s="297" t="s">
        <v>3662</v>
      </c>
      <c r="E1073" s="18" t="s">
        <v>3653</v>
      </c>
      <c r="F1073" s="297" t="s">
        <v>3657</v>
      </c>
      <c r="G1073" s="297">
        <v>0.65</v>
      </c>
      <c r="H1073" s="20">
        <v>0.45</v>
      </c>
      <c r="I1073" s="297">
        <v>155.6</v>
      </c>
      <c r="J1073" s="19">
        <v>2.7949999999999999</v>
      </c>
      <c r="K1073" s="18">
        <v>57</v>
      </c>
      <c r="L1073" s="18">
        <v>3</v>
      </c>
      <c r="M1073" s="283" t="s">
        <v>268</v>
      </c>
      <c r="N1073" s="290"/>
      <c r="O1073" s="291" t="s">
        <v>1735</v>
      </c>
      <c r="P1073" s="282">
        <v>2023</v>
      </c>
      <c r="Q1073" s="282">
        <v>2025</v>
      </c>
      <c r="R1073" s="291" t="s">
        <v>252</v>
      </c>
      <c r="S1073" s="453"/>
      <c r="T1073" s="453"/>
      <c r="U1073" s="453"/>
      <c r="V1073" s="283" t="s">
        <v>7003</v>
      </c>
    </row>
    <row r="1074" spans="1:22" ht="22.5" x14ac:dyDescent="0.25">
      <c r="A1074" s="455"/>
      <c r="B1074" s="456"/>
      <c r="C1074" s="456"/>
      <c r="D1074" s="297" t="s">
        <v>3663</v>
      </c>
      <c r="E1074" s="18" t="s">
        <v>3653</v>
      </c>
      <c r="F1074" s="297" t="s">
        <v>3657</v>
      </c>
      <c r="G1074" s="297">
        <v>0.65</v>
      </c>
      <c r="H1074" s="20">
        <v>0.45</v>
      </c>
      <c r="I1074" s="297">
        <v>155.6</v>
      </c>
      <c r="J1074" s="19">
        <v>10.465</v>
      </c>
      <c r="K1074" s="18">
        <v>32</v>
      </c>
      <c r="L1074" s="18">
        <v>2</v>
      </c>
      <c r="M1074" s="283" t="s">
        <v>268</v>
      </c>
      <c r="N1074" s="290"/>
      <c r="O1074" s="291" t="s">
        <v>1735</v>
      </c>
      <c r="P1074" s="282">
        <v>2023</v>
      </c>
      <c r="Q1074" s="282">
        <v>2025</v>
      </c>
      <c r="R1074" s="291" t="s">
        <v>252</v>
      </c>
      <c r="S1074" s="453"/>
      <c r="T1074" s="453"/>
      <c r="U1074" s="453"/>
      <c r="V1074" s="283" t="s">
        <v>7003</v>
      </c>
    </row>
    <row r="1075" spans="1:22" ht="22.5" x14ac:dyDescent="0.25">
      <c r="A1075" s="455"/>
      <c r="B1075" s="456"/>
      <c r="C1075" s="456"/>
      <c r="D1075" s="297" t="s">
        <v>3664</v>
      </c>
      <c r="E1075" s="18" t="s">
        <v>3653</v>
      </c>
      <c r="F1075" s="297" t="s">
        <v>3657</v>
      </c>
      <c r="G1075" s="297">
        <v>0.65</v>
      </c>
      <c r="H1075" s="20">
        <v>0.45</v>
      </c>
      <c r="I1075" s="297">
        <v>155.6</v>
      </c>
      <c r="J1075" s="19">
        <v>11.601000000000001</v>
      </c>
      <c r="K1075" s="18">
        <v>57</v>
      </c>
      <c r="L1075" s="18">
        <v>3</v>
      </c>
      <c r="M1075" s="283" t="s">
        <v>268</v>
      </c>
      <c r="N1075" s="290"/>
      <c r="O1075" s="291" t="s">
        <v>1735</v>
      </c>
      <c r="P1075" s="282">
        <v>2023</v>
      </c>
      <c r="Q1075" s="282">
        <v>2025</v>
      </c>
      <c r="R1075" s="291" t="s">
        <v>252</v>
      </c>
      <c r="S1075" s="453"/>
      <c r="T1075" s="453"/>
      <c r="U1075" s="453"/>
      <c r="V1075" s="283" t="s">
        <v>7003</v>
      </c>
    </row>
    <row r="1076" spans="1:22" ht="22.5" x14ac:dyDescent="0.25">
      <c r="A1076" s="455"/>
      <c r="B1076" s="456"/>
      <c r="C1076" s="456"/>
      <c r="D1076" s="297" t="s">
        <v>3665</v>
      </c>
      <c r="E1076" s="18" t="s">
        <v>3653</v>
      </c>
      <c r="F1076" s="297" t="s">
        <v>3657</v>
      </c>
      <c r="G1076" s="297">
        <v>0.65</v>
      </c>
      <c r="H1076" s="20">
        <v>0.45</v>
      </c>
      <c r="I1076" s="297">
        <v>155.6</v>
      </c>
      <c r="J1076" s="19">
        <v>4.9000000000000004</v>
      </c>
      <c r="K1076" s="18">
        <v>89</v>
      </c>
      <c r="L1076" s="18">
        <v>3.5</v>
      </c>
      <c r="M1076" s="283" t="s">
        <v>268</v>
      </c>
      <c r="N1076" s="290"/>
      <c r="O1076" s="291" t="s">
        <v>1735</v>
      </c>
      <c r="P1076" s="282">
        <v>2023</v>
      </c>
      <c r="Q1076" s="282">
        <v>2025</v>
      </c>
      <c r="R1076" s="291" t="s">
        <v>252</v>
      </c>
      <c r="S1076" s="453"/>
      <c r="T1076" s="453"/>
      <c r="U1076" s="453"/>
      <c r="V1076" s="283" t="s">
        <v>7003</v>
      </c>
    </row>
    <row r="1077" spans="1:22" ht="22.5" x14ac:dyDescent="0.25">
      <c r="A1077" s="455"/>
      <c r="B1077" s="456"/>
      <c r="C1077" s="456"/>
      <c r="D1077" s="297" t="s">
        <v>3666</v>
      </c>
      <c r="E1077" s="18" t="s">
        <v>3653</v>
      </c>
      <c r="F1077" s="297" t="s">
        <v>3657</v>
      </c>
      <c r="G1077" s="297">
        <v>0.65</v>
      </c>
      <c r="H1077" s="20">
        <v>0.45</v>
      </c>
      <c r="I1077" s="297">
        <v>155.6</v>
      </c>
      <c r="J1077" s="19">
        <v>31</v>
      </c>
      <c r="K1077" s="18">
        <v>89</v>
      </c>
      <c r="L1077" s="18">
        <v>3.5</v>
      </c>
      <c r="M1077" s="283" t="s">
        <v>268</v>
      </c>
      <c r="N1077" s="290"/>
      <c r="O1077" s="291" t="s">
        <v>1735</v>
      </c>
      <c r="P1077" s="282">
        <v>2023</v>
      </c>
      <c r="Q1077" s="282">
        <v>2025</v>
      </c>
      <c r="R1077" s="291" t="s">
        <v>252</v>
      </c>
      <c r="S1077" s="453"/>
      <c r="T1077" s="453"/>
      <c r="U1077" s="453"/>
      <c r="V1077" s="283" t="s">
        <v>7003</v>
      </c>
    </row>
    <row r="1078" spans="1:22" ht="22.5" x14ac:dyDescent="0.25">
      <c r="A1078" s="455"/>
      <c r="B1078" s="456"/>
      <c r="C1078" s="456"/>
      <c r="D1078" s="297" t="s">
        <v>3667</v>
      </c>
      <c r="E1078" s="18" t="s">
        <v>3653</v>
      </c>
      <c r="F1078" s="297" t="s">
        <v>3657</v>
      </c>
      <c r="G1078" s="297">
        <v>0.65</v>
      </c>
      <c r="H1078" s="20">
        <v>0.45</v>
      </c>
      <c r="I1078" s="297">
        <v>155.6</v>
      </c>
      <c r="J1078" s="19">
        <v>12.4</v>
      </c>
      <c r="K1078" s="18">
        <v>57</v>
      </c>
      <c r="L1078" s="18">
        <v>3</v>
      </c>
      <c r="M1078" s="283" t="s">
        <v>268</v>
      </c>
      <c r="N1078" s="290"/>
      <c r="O1078" s="291" t="s">
        <v>1735</v>
      </c>
      <c r="P1078" s="282">
        <v>2023</v>
      </c>
      <c r="Q1078" s="282">
        <v>2025</v>
      </c>
      <c r="R1078" s="291" t="s">
        <v>252</v>
      </c>
      <c r="S1078" s="453"/>
      <c r="T1078" s="453"/>
      <c r="U1078" s="453"/>
      <c r="V1078" s="283" t="s">
        <v>7003</v>
      </c>
    </row>
    <row r="1079" spans="1:22" ht="22.5" x14ac:dyDescent="0.25">
      <c r="A1079" s="455"/>
      <c r="B1079" s="456"/>
      <c r="C1079" s="456"/>
      <c r="D1079" s="297" t="s">
        <v>3668</v>
      </c>
      <c r="E1079" s="18" t="s">
        <v>3653</v>
      </c>
      <c r="F1079" s="297" t="s">
        <v>3657</v>
      </c>
      <c r="G1079" s="297">
        <v>0.65</v>
      </c>
      <c r="H1079" s="20">
        <v>0.45</v>
      </c>
      <c r="I1079" s="297">
        <v>155.6</v>
      </c>
      <c r="J1079" s="19">
        <v>20.95</v>
      </c>
      <c r="K1079" s="18">
        <v>57</v>
      </c>
      <c r="L1079" s="18">
        <v>3</v>
      </c>
      <c r="M1079" s="283" t="s">
        <v>268</v>
      </c>
      <c r="N1079" s="290"/>
      <c r="O1079" s="291" t="s">
        <v>1735</v>
      </c>
      <c r="P1079" s="282">
        <v>2023</v>
      </c>
      <c r="Q1079" s="282">
        <v>2025</v>
      </c>
      <c r="R1079" s="291" t="s">
        <v>252</v>
      </c>
      <c r="S1079" s="453"/>
      <c r="T1079" s="453"/>
      <c r="U1079" s="453"/>
      <c r="V1079" s="283" t="s">
        <v>7003</v>
      </c>
    </row>
    <row r="1080" spans="1:22" ht="22.5" x14ac:dyDescent="0.25">
      <c r="A1080" s="455"/>
      <c r="B1080" s="456"/>
      <c r="C1080" s="456"/>
      <c r="D1080" s="297" t="s">
        <v>3669</v>
      </c>
      <c r="E1080" s="18" t="s">
        <v>3653</v>
      </c>
      <c r="F1080" s="297" t="s">
        <v>3657</v>
      </c>
      <c r="G1080" s="297">
        <v>0.65</v>
      </c>
      <c r="H1080" s="20">
        <v>0.45</v>
      </c>
      <c r="I1080" s="297">
        <v>155.6</v>
      </c>
      <c r="J1080" s="19">
        <v>4.7</v>
      </c>
      <c r="K1080" s="18">
        <v>57</v>
      </c>
      <c r="L1080" s="18">
        <v>3</v>
      </c>
      <c r="M1080" s="283" t="s">
        <v>268</v>
      </c>
      <c r="N1080" s="290"/>
      <c r="O1080" s="291" t="s">
        <v>1735</v>
      </c>
      <c r="P1080" s="282">
        <v>2023</v>
      </c>
      <c r="Q1080" s="282">
        <v>2025</v>
      </c>
      <c r="R1080" s="291" t="s">
        <v>252</v>
      </c>
      <c r="S1080" s="453"/>
      <c r="T1080" s="453"/>
      <c r="U1080" s="453"/>
      <c r="V1080" s="283" t="s">
        <v>7003</v>
      </c>
    </row>
    <row r="1081" spans="1:22" ht="22.5" x14ac:dyDescent="0.25">
      <c r="A1081" s="455"/>
      <c r="B1081" s="456"/>
      <c r="C1081" s="456"/>
      <c r="D1081" s="297" t="s">
        <v>3670</v>
      </c>
      <c r="E1081" s="18" t="s">
        <v>3653</v>
      </c>
      <c r="F1081" s="297" t="s">
        <v>3657</v>
      </c>
      <c r="G1081" s="297">
        <v>0.65</v>
      </c>
      <c r="H1081" s="20">
        <v>0.45</v>
      </c>
      <c r="I1081" s="297">
        <v>155.6</v>
      </c>
      <c r="J1081" s="19">
        <v>49.206000000000003</v>
      </c>
      <c r="K1081" s="18">
        <v>57</v>
      </c>
      <c r="L1081" s="18">
        <v>3</v>
      </c>
      <c r="M1081" s="283" t="s">
        <v>268</v>
      </c>
      <c r="N1081" s="290"/>
      <c r="O1081" s="291" t="s">
        <v>1735</v>
      </c>
      <c r="P1081" s="282">
        <v>2023</v>
      </c>
      <c r="Q1081" s="282">
        <v>2025</v>
      </c>
      <c r="R1081" s="291" t="s">
        <v>252</v>
      </c>
      <c r="S1081" s="453"/>
      <c r="T1081" s="453"/>
      <c r="U1081" s="453"/>
      <c r="V1081" s="283" t="s">
        <v>7003</v>
      </c>
    </row>
    <row r="1082" spans="1:22" ht="22.5" x14ac:dyDescent="0.25">
      <c r="A1082" s="455"/>
      <c r="B1082" s="456"/>
      <c r="C1082" s="456"/>
      <c r="D1082" s="297" t="s">
        <v>3671</v>
      </c>
      <c r="E1082" s="18" t="s">
        <v>3653</v>
      </c>
      <c r="F1082" s="297" t="s">
        <v>3657</v>
      </c>
      <c r="G1082" s="297">
        <v>0.65</v>
      </c>
      <c r="H1082" s="20">
        <v>0.45</v>
      </c>
      <c r="I1082" s="297">
        <v>155.6</v>
      </c>
      <c r="J1082" s="19">
        <v>2.5499999999999998</v>
      </c>
      <c r="K1082" s="18">
        <v>32</v>
      </c>
      <c r="L1082" s="18">
        <v>2</v>
      </c>
      <c r="M1082" s="283" t="s">
        <v>268</v>
      </c>
      <c r="N1082" s="290"/>
      <c r="O1082" s="291" t="s">
        <v>1735</v>
      </c>
      <c r="P1082" s="282">
        <v>2023</v>
      </c>
      <c r="Q1082" s="282">
        <v>2025</v>
      </c>
      <c r="R1082" s="291" t="s">
        <v>252</v>
      </c>
      <c r="S1082" s="453"/>
      <c r="T1082" s="453"/>
      <c r="U1082" s="453"/>
      <c r="V1082" s="283" t="s">
        <v>7003</v>
      </c>
    </row>
    <row r="1083" spans="1:22" ht="22.5" x14ac:dyDescent="0.25">
      <c r="A1083" s="455"/>
      <c r="B1083" s="456"/>
      <c r="C1083" s="456"/>
      <c r="D1083" s="297" t="s">
        <v>3672</v>
      </c>
      <c r="E1083" s="18" t="s">
        <v>3653</v>
      </c>
      <c r="F1083" s="297" t="s">
        <v>3657</v>
      </c>
      <c r="G1083" s="297">
        <v>0.65</v>
      </c>
      <c r="H1083" s="20">
        <v>0.45</v>
      </c>
      <c r="I1083" s="297">
        <v>155.6</v>
      </c>
      <c r="J1083" s="19">
        <v>2.9649999999999999</v>
      </c>
      <c r="K1083" s="18">
        <v>32</v>
      </c>
      <c r="L1083" s="18">
        <v>2</v>
      </c>
      <c r="M1083" s="283" t="s">
        <v>268</v>
      </c>
      <c r="N1083" s="290"/>
      <c r="O1083" s="291" t="s">
        <v>1735</v>
      </c>
      <c r="P1083" s="282">
        <v>2023</v>
      </c>
      <c r="Q1083" s="282">
        <v>2025</v>
      </c>
      <c r="R1083" s="291" t="s">
        <v>252</v>
      </c>
      <c r="S1083" s="453"/>
      <c r="T1083" s="453"/>
      <c r="U1083" s="453"/>
      <c r="V1083" s="283" t="s">
        <v>7003</v>
      </c>
    </row>
    <row r="1084" spans="1:22" ht="22.5" x14ac:dyDescent="0.25">
      <c r="A1084" s="455"/>
      <c r="B1084" s="456"/>
      <c r="C1084" s="456"/>
      <c r="D1084" s="297">
        <v>3741001.1</v>
      </c>
      <c r="E1084" s="18" t="s">
        <v>3653</v>
      </c>
      <c r="F1084" s="297" t="s">
        <v>3657</v>
      </c>
      <c r="G1084" s="297">
        <v>0.65</v>
      </c>
      <c r="H1084" s="20">
        <v>0.45</v>
      </c>
      <c r="I1084" s="297">
        <v>155.6</v>
      </c>
      <c r="J1084" s="19">
        <v>65.462000000000003</v>
      </c>
      <c r="K1084" s="18">
        <v>32</v>
      </c>
      <c r="L1084" s="18">
        <v>2</v>
      </c>
      <c r="M1084" s="283" t="s">
        <v>268</v>
      </c>
      <c r="N1084" s="290"/>
      <c r="O1084" s="291" t="s">
        <v>1735</v>
      </c>
      <c r="P1084" s="282">
        <v>2023</v>
      </c>
      <c r="Q1084" s="282">
        <v>2025</v>
      </c>
      <c r="R1084" s="291" t="s">
        <v>252</v>
      </c>
      <c r="S1084" s="453"/>
      <c r="T1084" s="453"/>
      <c r="U1084" s="453"/>
      <c r="V1084" s="283" t="s">
        <v>7003</v>
      </c>
    </row>
    <row r="1085" spans="1:22" ht="22.5" x14ac:dyDescent="0.25">
      <c r="A1085" s="455"/>
      <c r="B1085" s="456"/>
      <c r="C1085" s="456"/>
      <c r="D1085" s="297" t="s">
        <v>3673</v>
      </c>
      <c r="E1085" s="18" t="s">
        <v>3653</v>
      </c>
      <c r="F1085" s="297" t="s">
        <v>3657</v>
      </c>
      <c r="G1085" s="297">
        <v>0.65</v>
      </c>
      <c r="H1085" s="20">
        <v>0.45</v>
      </c>
      <c r="I1085" s="297">
        <v>155.6</v>
      </c>
      <c r="J1085" s="19">
        <v>71.387</v>
      </c>
      <c r="K1085" s="18">
        <v>32</v>
      </c>
      <c r="L1085" s="18">
        <v>2</v>
      </c>
      <c r="M1085" s="283" t="s">
        <v>268</v>
      </c>
      <c r="N1085" s="290"/>
      <c r="O1085" s="291" t="s">
        <v>1735</v>
      </c>
      <c r="P1085" s="282">
        <v>2023</v>
      </c>
      <c r="Q1085" s="282">
        <v>2025</v>
      </c>
      <c r="R1085" s="291" t="s">
        <v>252</v>
      </c>
      <c r="S1085" s="453"/>
      <c r="T1085" s="453"/>
      <c r="U1085" s="453"/>
      <c r="V1085" s="283" t="s">
        <v>7003</v>
      </c>
    </row>
    <row r="1086" spans="1:22" ht="22.5" x14ac:dyDescent="0.25">
      <c r="A1086" s="455"/>
      <c r="B1086" s="456"/>
      <c r="C1086" s="456"/>
      <c r="D1086" s="297" t="s">
        <v>3674</v>
      </c>
      <c r="E1086" s="18" t="s">
        <v>3653</v>
      </c>
      <c r="F1086" s="297" t="s">
        <v>3657</v>
      </c>
      <c r="G1086" s="297">
        <v>0.65</v>
      </c>
      <c r="H1086" s="20">
        <v>0.45</v>
      </c>
      <c r="I1086" s="297">
        <v>155.6</v>
      </c>
      <c r="J1086" s="19">
        <v>20.855</v>
      </c>
      <c r="K1086" s="18">
        <v>32</v>
      </c>
      <c r="L1086" s="18">
        <v>2</v>
      </c>
      <c r="M1086" s="283" t="s">
        <v>268</v>
      </c>
      <c r="N1086" s="290"/>
      <c r="O1086" s="291" t="s">
        <v>1735</v>
      </c>
      <c r="P1086" s="282">
        <v>2023</v>
      </c>
      <c r="Q1086" s="282">
        <v>2025</v>
      </c>
      <c r="R1086" s="291" t="s">
        <v>252</v>
      </c>
      <c r="S1086" s="453"/>
      <c r="T1086" s="453"/>
      <c r="U1086" s="453"/>
      <c r="V1086" s="283" t="s">
        <v>7003</v>
      </c>
    </row>
    <row r="1087" spans="1:22" ht="22.5" x14ac:dyDescent="0.25">
      <c r="A1087" s="455"/>
      <c r="B1087" s="456"/>
      <c r="C1087" s="456"/>
      <c r="D1087" s="297" t="s">
        <v>3675</v>
      </c>
      <c r="E1087" s="18" t="s">
        <v>3653</v>
      </c>
      <c r="F1087" s="297" t="s">
        <v>3657</v>
      </c>
      <c r="G1087" s="297">
        <v>0.65</v>
      </c>
      <c r="H1087" s="20">
        <v>0.45</v>
      </c>
      <c r="I1087" s="297">
        <v>155.6</v>
      </c>
      <c r="J1087" s="19">
        <v>47.74</v>
      </c>
      <c r="K1087" s="18">
        <v>32</v>
      </c>
      <c r="L1087" s="18">
        <v>2</v>
      </c>
      <c r="M1087" s="283" t="s">
        <v>268</v>
      </c>
      <c r="N1087" s="290"/>
      <c r="O1087" s="291" t="s">
        <v>1735</v>
      </c>
      <c r="P1087" s="282">
        <v>2023</v>
      </c>
      <c r="Q1087" s="282">
        <v>2025</v>
      </c>
      <c r="R1087" s="291" t="s">
        <v>252</v>
      </c>
      <c r="S1087" s="453"/>
      <c r="T1087" s="453"/>
      <c r="U1087" s="453"/>
      <c r="V1087" s="283" t="s">
        <v>7003</v>
      </c>
    </row>
    <row r="1088" spans="1:22" ht="22.5" x14ac:dyDescent="0.25">
      <c r="A1088" s="455"/>
      <c r="B1088" s="456"/>
      <c r="C1088" s="456"/>
      <c r="D1088" s="297" t="s">
        <v>3676</v>
      </c>
      <c r="E1088" s="18" t="s">
        <v>3653</v>
      </c>
      <c r="F1088" s="297" t="s">
        <v>3657</v>
      </c>
      <c r="G1088" s="297">
        <v>0.65</v>
      </c>
      <c r="H1088" s="20">
        <v>0.45</v>
      </c>
      <c r="I1088" s="297">
        <v>155.6</v>
      </c>
      <c r="J1088" s="19">
        <v>9.8379999999999992</v>
      </c>
      <c r="K1088" s="18">
        <v>32</v>
      </c>
      <c r="L1088" s="18">
        <v>2</v>
      </c>
      <c r="M1088" s="283" t="s">
        <v>268</v>
      </c>
      <c r="N1088" s="290"/>
      <c r="O1088" s="291" t="s">
        <v>1735</v>
      </c>
      <c r="P1088" s="282">
        <v>2023</v>
      </c>
      <c r="Q1088" s="282">
        <v>2025</v>
      </c>
      <c r="R1088" s="291" t="s">
        <v>252</v>
      </c>
      <c r="S1088" s="453"/>
      <c r="T1088" s="453"/>
      <c r="U1088" s="453"/>
      <c r="V1088" s="283" t="s">
        <v>7003</v>
      </c>
    </row>
    <row r="1089" spans="1:22" ht="22.5" x14ac:dyDescent="0.25">
      <c r="A1089" s="455"/>
      <c r="B1089" s="456"/>
      <c r="C1089" s="456"/>
      <c r="D1089" s="297" t="s">
        <v>3677</v>
      </c>
      <c r="E1089" s="18" t="s">
        <v>3653</v>
      </c>
      <c r="F1089" s="297" t="s">
        <v>3657</v>
      </c>
      <c r="G1089" s="297">
        <v>0.65</v>
      </c>
      <c r="H1089" s="20">
        <v>0.45</v>
      </c>
      <c r="I1089" s="297">
        <v>155.6</v>
      </c>
      <c r="J1089" s="19">
        <v>66.451999999999998</v>
      </c>
      <c r="K1089" s="18">
        <v>32</v>
      </c>
      <c r="L1089" s="18">
        <v>2</v>
      </c>
      <c r="M1089" s="283" t="s">
        <v>268</v>
      </c>
      <c r="N1089" s="290"/>
      <c r="O1089" s="291" t="s">
        <v>1735</v>
      </c>
      <c r="P1089" s="282">
        <v>2023</v>
      </c>
      <c r="Q1089" s="282">
        <v>2025</v>
      </c>
      <c r="R1089" s="291" t="s">
        <v>252</v>
      </c>
      <c r="S1089" s="453"/>
      <c r="T1089" s="453"/>
      <c r="U1089" s="453"/>
      <c r="V1089" s="283" t="s">
        <v>7003</v>
      </c>
    </row>
    <row r="1090" spans="1:22" ht="22.5" x14ac:dyDescent="0.25">
      <c r="A1090" s="455"/>
      <c r="B1090" s="456"/>
      <c r="C1090" s="456"/>
      <c r="D1090" s="297" t="s">
        <v>3678</v>
      </c>
      <c r="E1090" s="18" t="s">
        <v>3653</v>
      </c>
      <c r="F1090" s="297" t="s">
        <v>3657</v>
      </c>
      <c r="G1090" s="297">
        <v>0.65</v>
      </c>
      <c r="H1090" s="20">
        <v>0.45</v>
      </c>
      <c r="I1090" s="297">
        <v>155.6</v>
      </c>
      <c r="J1090" s="19">
        <v>9.6300000000000008</v>
      </c>
      <c r="K1090" s="18">
        <v>32</v>
      </c>
      <c r="L1090" s="18">
        <v>2</v>
      </c>
      <c r="M1090" s="283" t="s">
        <v>268</v>
      </c>
      <c r="N1090" s="290"/>
      <c r="O1090" s="291" t="s">
        <v>1735</v>
      </c>
      <c r="P1090" s="282">
        <v>2023</v>
      </c>
      <c r="Q1090" s="282">
        <v>2025</v>
      </c>
      <c r="R1090" s="291" t="s">
        <v>252</v>
      </c>
      <c r="S1090" s="453"/>
      <c r="T1090" s="453"/>
      <c r="U1090" s="453"/>
      <c r="V1090" s="283" t="s">
        <v>7003</v>
      </c>
    </row>
    <row r="1091" spans="1:22" ht="22.5" x14ac:dyDescent="0.25">
      <c r="A1091" s="455"/>
      <c r="B1091" s="456"/>
      <c r="C1091" s="456"/>
      <c r="D1091" s="297">
        <v>3736</v>
      </c>
      <c r="E1091" s="18" t="s">
        <v>3653</v>
      </c>
      <c r="F1091" s="297" t="s">
        <v>3657</v>
      </c>
      <c r="G1091" s="297">
        <v>0.65</v>
      </c>
      <c r="H1091" s="20">
        <v>0.45</v>
      </c>
      <c r="I1091" s="297">
        <v>155.6</v>
      </c>
      <c r="J1091" s="19">
        <v>7.3849999999999998</v>
      </c>
      <c r="K1091" s="18">
        <v>32</v>
      </c>
      <c r="L1091" s="18">
        <v>2</v>
      </c>
      <c r="M1091" s="283" t="s">
        <v>268</v>
      </c>
      <c r="N1091" s="290"/>
      <c r="O1091" s="291" t="s">
        <v>1735</v>
      </c>
      <c r="P1091" s="282">
        <v>2023</v>
      </c>
      <c r="Q1091" s="282">
        <v>2025</v>
      </c>
      <c r="R1091" s="291" t="s">
        <v>252</v>
      </c>
      <c r="S1091" s="453"/>
      <c r="T1091" s="453"/>
      <c r="U1091" s="453"/>
      <c r="V1091" s="283" t="s">
        <v>7003</v>
      </c>
    </row>
    <row r="1092" spans="1:22" ht="22.5" x14ac:dyDescent="0.25">
      <c r="A1092" s="455"/>
      <c r="B1092" s="456"/>
      <c r="C1092" s="456"/>
      <c r="D1092" s="297" t="s">
        <v>3679</v>
      </c>
      <c r="E1092" s="18" t="s">
        <v>3653</v>
      </c>
      <c r="F1092" s="297" t="s">
        <v>3657</v>
      </c>
      <c r="G1092" s="297">
        <v>0.65</v>
      </c>
      <c r="H1092" s="20">
        <v>0.45</v>
      </c>
      <c r="I1092" s="297">
        <v>155.6</v>
      </c>
      <c r="J1092" s="19">
        <v>3.21</v>
      </c>
      <c r="K1092" s="18">
        <v>57</v>
      </c>
      <c r="L1092" s="18">
        <v>3</v>
      </c>
      <c r="M1092" s="283" t="s">
        <v>268</v>
      </c>
      <c r="N1092" s="290"/>
      <c r="O1092" s="291" t="s">
        <v>1735</v>
      </c>
      <c r="P1092" s="282">
        <v>2023</v>
      </c>
      <c r="Q1092" s="282">
        <v>2025</v>
      </c>
      <c r="R1092" s="291" t="s">
        <v>252</v>
      </c>
      <c r="S1092" s="453"/>
      <c r="T1092" s="453"/>
      <c r="U1092" s="453"/>
      <c r="V1092" s="283" t="s">
        <v>7003</v>
      </c>
    </row>
    <row r="1093" spans="1:22" ht="22.5" x14ac:dyDescent="0.25">
      <c r="A1093" s="455"/>
      <c r="B1093" s="456"/>
      <c r="C1093" s="456"/>
      <c r="D1093" s="297" t="s">
        <v>3680</v>
      </c>
      <c r="E1093" s="18" t="s">
        <v>3653</v>
      </c>
      <c r="F1093" s="297" t="s">
        <v>3657</v>
      </c>
      <c r="G1093" s="297">
        <v>0.65</v>
      </c>
      <c r="H1093" s="20">
        <v>0.45</v>
      </c>
      <c r="I1093" s="297">
        <v>155.6</v>
      </c>
      <c r="J1093" s="19">
        <v>6.452</v>
      </c>
      <c r="K1093" s="18">
        <v>108</v>
      </c>
      <c r="L1093" s="18">
        <v>4</v>
      </c>
      <c r="M1093" s="283" t="s">
        <v>268</v>
      </c>
      <c r="N1093" s="290"/>
      <c r="O1093" s="291" t="s">
        <v>1735</v>
      </c>
      <c r="P1093" s="282">
        <v>2023</v>
      </c>
      <c r="Q1093" s="282">
        <v>2025</v>
      </c>
      <c r="R1093" s="291" t="s">
        <v>252</v>
      </c>
      <c r="S1093" s="453"/>
      <c r="T1093" s="453"/>
      <c r="U1093" s="453"/>
      <c r="V1093" s="283" t="s">
        <v>7003</v>
      </c>
    </row>
    <row r="1094" spans="1:22" ht="22.5" x14ac:dyDescent="0.25">
      <c r="A1094" s="455"/>
      <c r="B1094" s="456"/>
      <c r="C1094" s="456"/>
      <c r="D1094" s="297" t="s">
        <v>3681</v>
      </c>
      <c r="E1094" s="18" t="s">
        <v>3653</v>
      </c>
      <c r="F1094" s="297" t="s">
        <v>3657</v>
      </c>
      <c r="G1094" s="297">
        <v>0.65</v>
      </c>
      <c r="H1094" s="20">
        <v>0.45</v>
      </c>
      <c r="I1094" s="297">
        <v>155.6</v>
      </c>
      <c r="J1094" s="19">
        <v>19.440000000000001</v>
      </c>
      <c r="K1094" s="18">
        <v>108</v>
      </c>
      <c r="L1094" s="18">
        <v>4</v>
      </c>
      <c r="M1094" s="283" t="s">
        <v>268</v>
      </c>
      <c r="N1094" s="290"/>
      <c r="O1094" s="291" t="s">
        <v>1735</v>
      </c>
      <c r="P1094" s="282">
        <v>2023</v>
      </c>
      <c r="Q1094" s="282">
        <v>2025</v>
      </c>
      <c r="R1094" s="291" t="s">
        <v>252</v>
      </c>
      <c r="S1094" s="453"/>
      <c r="T1094" s="453"/>
      <c r="U1094" s="453"/>
      <c r="V1094" s="283" t="s">
        <v>7003</v>
      </c>
    </row>
    <row r="1095" spans="1:22" ht="22.5" x14ac:dyDescent="0.25">
      <c r="A1095" s="455"/>
      <c r="B1095" s="456"/>
      <c r="C1095" s="456"/>
      <c r="D1095" s="297" t="s">
        <v>3682</v>
      </c>
      <c r="E1095" s="18" t="s">
        <v>3653</v>
      </c>
      <c r="F1095" s="297" t="s">
        <v>3657</v>
      </c>
      <c r="G1095" s="297">
        <v>0.65</v>
      </c>
      <c r="H1095" s="20">
        <v>0.45</v>
      </c>
      <c r="I1095" s="297">
        <v>155.6</v>
      </c>
      <c r="J1095" s="19">
        <v>42.917000000000002</v>
      </c>
      <c r="K1095" s="18">
        <v>57</v>
      </c>
      <c r="L1095" s="18">
        <v>3</v>
      </c>
      <c r="M1095" s="283" t="s">
        <v>268</v>
      </c>
      <c r="N1095" s="290"/>
      <c r="O1095" s="291" t="s">
        <v>1735</v>
      </c>
      <c r="P1095" s="282">
        <v>2023</v>
      </c>
      <c r="Q1095" s="282">
        <v>2025</v>
      </c>
      <c r="R1095" s="291" t="s">
        <v>252</v>
      </c>
      <c r="S1095" s="453"/>
      <c r="T1095" s="453"/>
      <c r="U1095" s="453"/>
      <c r="V1095" s="283" t="s">
        <v>7003</v>
      </c>
    </row>
    <row r="1096" spans="1:22" ht="22.5" x14ac:dyDescent="0.25">
      <c r="A1096" s="455"/>
      <c r="B1096" s="456"/>
      <c r="C1096" s="456"/>
      <c r="D1096" s="297" t="s">
        <v>3683</v>
      </c>
      <c r="E1096" s="18" t="s">
        <v>3653</v>
      </c>
      <c r="F1096" s="297" t="s">
        <v>3657</v>
      </c>
      <c r="G1096" s="297">
        <v>0.65</v>
      </c>
      <c r="H1096" s="20">
        <v>0.45</v>
      </c>
      <c r="I1096" s="297">
        <v>155.6</v>
      </c>
      <c r="J1096" s="19">
        <v>2.105</v>
      </c>
      <c r="K1096" s="18">
        <v>32</v>
      </c>
      <c r="L1096" s="18">
        <v>2</v>
      </c>
      <c r="M1096" s="283" t="s">
        <v>268</v>
      </c>
      <c r="N1096" s="290"/>
      <c r="O1096" s="291" t="s">
        <v>1735</v>
      </c>
      <c r="P1096" s="282">
        <v>2023</v>
      </c>
      <c r="Q1096" s="282">
        <v>2025</v>
      </c>
      <c r="R1096" s="291" t="s">
        <v>252</v>
      </c>
      <c r="S1096" s="453"/>
      <c r="T1096" s="453"/>
      <c r="U1096" s="453"/>
      <c r="V1096" s="283" t="s">
        <v>7003</v>
      </c>
    </row>
    <row r="1097" spans="1:22" ht="22.5" x14ac:dyDescent="0.25">
      <c r="A1097" s="455"/>
      <c r="B1097" s="456"/>
      <c r="C1097" s="456"/>
      <c r="D1097" s="297" t="s">
        <v>3684</v>
      </c>
      <c r="E1097" s="18" t="s">
        <v>3653</v>
      </c>
      <c r="F1097" s="297" t="s">
        <v>3657</v>
      </c>
      <c r="G1097" s="297">
        <v>0.65</v>
      </c>
      <c r="H1097" s="20">
        <v>0.45</v>
      </c>
      <c r="I1097" s="297">
        <v>155.6</v>
      </c>
      <c r="J1097" s="19">
        <v>0.45</v>
      </c>
      <c r="K1097" s="18">
        <v>32</v>
      </c>
      <c r="L1097" s="18">
        <v>2</v>
      </c>
      <c r="M1097" s="283" t="s">
        <v>268</v>
      </c>
      <c r="N1097" s="290"/>
      <c r="O1097" s="291" t="s">
        <v>1735</v>
      </c>
      <c r="P1097" s="282">
        <v>2023</v>
      </c>
      <c r="Q1097" s="282">
        <v>2025</v>
      </c>
      <c r="R1097" s="291" t="s">
        <v>252</v>
      </c>
      <c r="S1097" s="453"/>
      <c r="T1097" s="453"/>
      <c r="U1097" s="453"/>
      <c r="V1097" s="283" t="s">
        <v>7003</v>
      </c>
    </row>
    <row r="1098" spans="1:22" ht="22.5" x14ac:dyDescent="0.25">
      <c r="A1098" s="455"/>
      <c r="B1098" s="456"/>
      <c r="C1098" s="456"/>
      <c r="D1098" s="297" t="s">
        <v>3685</v>
      </c>
      <c r="E1098" s="18" t="s">
        <v>3653</v>
      </c>
      <c r="F1098" s="297" t="s">
        <v>3657</v>
      </c>
      <c r="G1098" s="297">
        <v>0.65</v>
      </c>
      <c r="H1098" s="20">
        <v>0.45</v>
      </c>
      <c r="I1098" s="297">
        <v>155.6</v>
      </c>
      <c r="J1098" s="19">
        <v>1.4350000000000001</v>
      </c>
      <c r="K1098" s="18">
        <v>32</v>
      </c>
      <c r="L1098" s="18">
        <v>2</v>
      </c>
      <c r="M1098" s="283" t="s">
        <v>268</v>
      </c>
      <c r="N1098" s="290"/>
      <c r="O1098" s="291" t="s">
        <v>1735</v>
      </c>
      <c r="P1098" s="282">
        <v>2023</v>
      </c>
      <c r="Q1098" s="282">
        <v>2025</v>
      </c>
      <c r="R1098" s="291" t="s">
        <v>252</v>
      </c>
      <c r="S1098" s="453"/>
      <c r="T1098" s="453"/>
      <c r="U1098" s="453"/>
      <c r="V1098" s="283" t="s">
        <v>7003</v>
      </c>
    </row>
    <row r="1099" spans="1:22" ht="22.5" x14ac:dyDescent="0.25">
      <c r="A1099" s="455"/>
      <c r="B1099" s="456"/>
      <c r="C1099" s="456"/>
      <c r="D1099" s="297" t="s">
        <v>3686</v>
      </c>
      <c r="E1099" s="18" t="s">
        <v>3653</v>
      </c>
      <c r="F1099" s="297" t="s">
        <v>3657</v>
      </c>
      <c r="G1099" s="297">
        <v>0.65</v>
      </c>
      <c r="H1099" s="20">
        <v>0.45</v>
      </c>
      <c r="I1099" s="297">
        <v>155.6</v>
      </c>
      <c r="J1099" s="19">
        <v>0.45500000000000002</v>
      </c>
      <c r="K1099" s="18">
        <v>32</v>
      </c>
      <c r="L1099" s="18">
        <v>2</v>
      </c>
      <c r="M1099" s="283" t="s">
        <v>268</v>
      </c>
      <c r="N1099" s="290"/>
      <c r="O1099" s="291" t="s">
        <v>1735</v>
      </c>
      <c r="P1099" s="282">
        <v>2023</v>
      </c>
      <c r="Q1099" s="282">
        <v>2025</v>
      </c>
      <c r="R1099" s="291" t="s">
        <v>252</v>
      </c>
      <c r="S1099" s="453"/>
      <c r="T1099" s="453"/>
      <c r="U1099" s="453"/>
      <c r="V1099" s="283" t="s">
        <v>7003</v>
      </c>
    </row>
    <row r="1100" spans="1:22" ht="22.5" x14ac:dyDescent="0.25">
      <c r="A1100" s="455"/>
      <c r="B1100" s="456"/>
      <c r="C1100" s="456"/>
      <c r="D1100" s="297" t="s">
        <v>3687</v>
      </c>
      <c r="E1100" s="18" t="s">
        <v>3653</v>
      </c>
      <c r="F1100" s="297" t="s">
        <v>3657</v>
      </c>
      <c r="G1100" s="297">
        <v>0.65</v>
      </c>
      <c r="H1100" s="20">
        <v>0.45</v>
      </c>
      <c r="I1100" s="297">
        <v>155.6</v>
      </c>
      <c r="J1100" s="19">
        <v>1.43</v>
      </c>
      <c r="K1100" s="18">
        <v>32</v>
      </c>
      <c r="L1100" s="18">
        <v>2</v>
      </c>
      <c r="M1100" s="283" t="s">
        <v>268</v>
      </c>
      <c r="N1100" s="290"/>
      <c r="O1100" s="291" t="s">
        <v>1735</v>
      </c>
      <c r="P1100" s="282">
        <v>2023</v>
      </c>
      <c r="Q1100" s="282">
        <v>2025</v>
      </c>
      <c r="R1100" s="291" t="s">
        <v>252</v>
      </c>
      <c r="S1100" s="453"/>
      <c r="T1100" s="453"/>
      <c r="U1100" s="453"/>
      <c r="V1100" s="283" t="s">
        <v>7003</v>
      </c>
    </row>
    <row r="1101" spans="1:22" ht="22.5" x14ac:dyDescent="0.25">
      <c r="A1101" s="455"/>
      <c r="B1101" s="456"/>
      <c r="C1101" s="456"/>
      <c r="D1101" s="297" t="s">
        <v>3688</v>
      </c>
      <c r="E1101" s="18" t="s">
        <v>3653</v>
      </c>
      <c r="F1101" s="297" t="s">
        <v>3657</v>
      </c>
      <c r="G1101" s="297">
        <v>0.65</v>
      </c>
      <c r="H1101" s="20">
        <v>0.45</v>
      </c>
      <c r="I1101" s="297">
        <v>155.6</v>
      </c>
      <c r="J1101" s="19">
        <v>1.5</v>
      </c>
      <c r="K1101" s="18">
        <v>32</v>
      </c>
      <c r="L1101" s="18">
        <v>2</v>
      </c>
      <c r="M1101" s="283" t="s">
        <v>268</v>
      </c>
      <c r="N1101" s="290"/>
      <c r="O1101" s="291" t="s">
        <v>1735</v>
      </c>
      <c r="P1101" s="282">
        <v>2023</v>
      </c>
      <c r="Q1101" s="282">
        <v>2025</v>
      </c>
      <c r="R1101" s="291" t="s">
        <v>252</v>
      </c>
      <c r="S1101" s="453"/>
      <c r="T1101" s="453"/>
      <c r="U1101" s="453"/>
      <c r="V1101" s="283" t="s">
        <v>7003</v>
      </c>
    </row>
    <row r="1102" spans="1:22" ht="22.5" x14ac:dyDescent="0.25">
      <c r="A1102" s="455"/>
      <c r="B1102" s="456"/>
      <c r="C1102" s="456"/>
      <c r="D1102" s="297" t="s">
        <v>3689</v>
      </c>
      <c r="E1102" s="18" t="s">
        <v>3653</v>
      </c>
      <c r="F1102" s="297" t="s">
        <v>3657</v>
      </c>
      <c r="G1102" s="297">
        <v>0.65</v>
      </c>
      <c r="H1102" s="20">
        <v>0.45</v>
      </c>
      <c r="I1102" s="297">
        <v>155.6</v>
      </c>
      <c r="J1102" s="19">
        <v>0.45500000000000002</v>
      </c>
      <c r="K1102" s="18">
        <v>32</v>
      </c>
      <c r="L1102" s="18">
        <v>2</v>
      </c>
      <c r="M1102" s="283" t="s">
        <v>268</v>
      </c>
      <c r="N1102" s="290"/>
      <c r="O1102" s="291" t="s">
        <v>1735</v>
      </c>
      <c r="P1102" s="282">
        <v>2023</v>
      </c>
      <c r="Q1102" s="282">
        <v>2025</v>
      </c>
      <c r="R1102" s="291" t="s">
        <v>252</v>
      </c>
      <c r="S1102" s="453"/>
      <c r="T1102" s="453"/>
      <c r="U1102" s="453"/>
      <c r="V1102" s="283" t="s">
        <v>7003</v>
      </c>
    </row>
    <row r="1103" spans="1:22" ht="22.5" x14ac:dyDescent="0.25">
      <c r="A1103" s="455"/>
      <c r="B1103" s="456"/>
      <c r="C1103" s="456"/>
      <c r="D1103" s="297" t="s">
        <v>3690</v>
      </c>
      <c r="E1103" s="18" t="s">
        <v>3653</v>
      </c>
      <c r="F1103" s="297" t="s">
        <v>3657</v>
      </c>
      <c r="G1103" s="297">
        <v>0.65</v>
      </c>
      <c r="H1103" s="20">
        <v>0.45</v>
      </c>
      <c r="I1103" s="297">
        <v>155.6</v>
      </c>
      <c r="J1103" s="19">
        <v>32.183</v>
      </c>
      <c r="K1103" s="18">
        <v>57</v>
      </c>
      <c r="L1103" s="18">
        <v>3</v>
      </c>
      <c r="M1103" s="283" t="s">
        <v>268</v>
      </c>
      <c r="N1103" s="290"/>
      <c r="O1103" s="291" t="s">
        <v>1735</v>
      </c>
      <c r="P1103" s="282">
        <v>2023</v>
      </c>
      <c r="Q1103" s="282">
        <v>2025</v>
      </c>
      <c r="R1103" s="291" t="s">
        <v>252</v>
      </c>
      <c r="S1103" s="453"/>
      <c r="T1103" s="453"/>
      <c r="U1103" s="453"/>
      <c r="V1103" s="283" t="s">
        <v>7003</v>
      </c>
    </row>
    <row r="1104" spans="1:22" ht="22.5" x14ac:dyDescent="0.25">
      <c r="A1104" s="455"/>
      <c r="B1104" s="456"/>
      <c r="C1104" s="456"/>
      <c r="D1104" s="297" t="s">
        <v>3691</v>
      </c>
      <c r="E1104" s="18" t="s">
        <v>3653</v>
      </c>
      <c r="F1104" s="297" t="s">
        <v>3657</v>
      </c>
      <c r="G1104" s="297">
        <v>0.65</v>
      </c>
      <c r="H1104" s="20">
        <v>0.45</v>
      </c>
      <c r="I1104" s="297">
        <v>155.6</v>
      </c>
      <c r="J1104" s="19">
        <v>17.454999999999998</v>
      </c>
      <c r="K1104" s="18">
        <v>57</v>
      </c>
      <c r="L1104" s="18">
        <v>3</v>
      </c>
      <c r="M1104" s="283" t="s">
        <v>268</v>
      </c>
      <c r="N1104" s="290"/>
      <c r="O1104" s="291" t="s">
        <v>1735</v>
      </c>
      <c r="P1104" s="282">
        <v>2023</v>
      </c>
      <c r="Q1104" s="282">
        <v>2025</v>
      </c>
      <c r="R1104" s="291" t="s">
        <v>252</v>
      </c>
      <c r="S1104" s="453"/>
      <c r="T1104" s="453"/>
      <c r="U1104" s="453"/>
      <c r="V1104" s="283" t="s">
        <v>7003</v>
      </c>
    </row>
    <row r="1105" spans="1:22" ht="22.5" x14ac:dyDescent="0.25">
      <c r="A1105" s="455"/>
      <c r="B1105" s="456"/>
      <c r="C1105" s="456"/>
      <c r="D1105" s="297" t="s">
        <v>3692</v>
      </c>
      <c r="E1105" s="18" t="s">
        <v>3653</v>
      </c>
      <c r="F1105" s="297" t="s">
        <v>3657</v>
      </c>
      <c r="G1105" s="297">
        <v>0.65</v>
      </c>
      <c r="H1105" s="20">
        <v>0.45</v>
      </c>
      <c r="I1105" s="297">
        <v>155.6</v>
      </c>
      <c r="J1105" s="19">
        <v>0.89100000000000001</v>
      </c>
      <c r="K1105" s="18">
        <v>57</v>
      </c>
      <c r="L1105" s="18">
        <v>3</v>
      </c>
      <c r="M1105" s="283" t="s">
        <v>268</v>
      </c>
      <c r="N1105" s="290"/>
      <c r="O1105" s="291" t="s">
        <v>1735</v>
      </c>
      <c r="P1105" s="282">
        <v>2023</v>
      </c>
      <c r="Q1105" s="282">
        <v>2025</v>
      </c>
      <c r="R1105" s="291" t="s">
        <v>252</v>
      </c>
      <c r="S1105" s="453"/>
      <c r="T1105" s="453"/>
      <c r="U1105" s="453"/>
      <c r="V1105" s="283" t="s">
        <v>7003</v>
      </c>
    </row>
    <row r="1106" spans="1:22" ht="22.5" x14ac:dyDescent="0.25">
      <c r="A1106" s="455"/>
      <c r="B1106" s="456"/>
      <c r="C1106" s="456"/>
      <c r="D1106" s="297" t="s">
        <v>3693</v>
      </c>
      <c r="E1106" s="18" t="s">
        <v>3653</v>
      </c>
      <c r="F1106" s="297" t="s">
        <v>3657</v>
      </c>
      <c r="G1106" s="297">
        <v>0.65</v>
      </c>
      <c r="H1106" s="20">
        <v>0.45</v>
      </c>
      <c r="I1106" s="297">
        <v>155.6</v>
      </c>
      <c r="J1106" s="19">
        <v>14.436</v>
      </c>
      <c r="K1106" s="18">
        <v>57</v>
      </c>
      <c r="L1106" s="18">
        <v>3</v>
      </c>
      <c r="M1106" s="283" t="s">
        <v>268</v>
      </c>
      <c r="N1106" s="290"/>
      <c r="O1106" s="291" t="s">
        <v>1735</v>
      </c>
      <c r="P1106" s="282">
        <v>2023</v>
      </c>
      <c r="Q1106" s="282">
        <v>2025</v>
      </c>
      <c r="R1106" s="291" t="s">
        <v>252</v>
      </c>
      <c r="S1106" s="453"/>
      <c r="T1106" s="453"/>
      <c r="U1106" s="453"/>
      <c r="V1106" s="283" t="s">
        <v>7003</v>
      </c>
    </row>
    <row r="1107" spans="1:22" ht="22.5" x14ac:dyDescent="0.25">
      <c r="A1107" s="455"/>
      <c r="B1107" s="456"/>
      <c r="C1107" s="456"/>
      <c r="D1107" s="297" t="s">
        <v>3694</v>
      </c>
      <c r="E1107" s="18" t="s">
        <v>3653</v>
      </c>
      <c r="F1107" s="297" t="s">
        <v>3657</v>
      </c>
      <c r="G1107" s="297">
        <v>0.65</v>
      </c>
      <c r="H1107" s="20">
        <v>0.45</v>
      </c>
      <c r="I1107" s="297">
        <v>155.6</v>
      </c>
      <c r="J1107" s="19">
        <v>1.585</v>
      </c>
      <c r="K1107" s="18">
        <v>57</v>
      </c>
      <c r="L1107" s="18">
        <v>3</v>
      </c>
      <c r="M1107" s="283" t="s">
        <v>268</v>
      </c>
      <c r="N1107" s="290"/>
      <c r="O1107" s="291" t="s">
        <v>1735</v>
      </c>
      <c r="P1107" s="282">
        <v>2023</v>
      </c>
      <c r="Q1107" s="282">
        <v>2025</v>
      </c>
      <c r="R1107" s="291" t="s">
        <v>252</v>
      </c>
      <c r="S1107" s="453"/>
      <c r="T1107" s="453"/>
      <c r="U1107" s="453"/>
      <c r="V1107" s="283" t="s">
        <v>7003</v>
      </c>
    </row>
    <row r="1108" spans="1:22" ht="22.5" x14ac:dyDescent="0.25">
      <c r="A1108" s="455"/>
      <c r="B1108" s="456"/>
      <c r="C1108" s="456"/>
      <c r="D1108" s="297" t="s">
        <v>3695</v>
      </c>
      <c r="E1108" s="18" t="s">
        <v>3653</v>
      </c>
      <c r="F1108" s="297" t="s">
        <v>3657</v>
      </c>
      <c r="G1108" s="297">
        <v>0.65</v>
      </c>
      <c r="H1108" s="20">
        <v>0.45</v>
      </c>
      <c r="I1108" s="297">
        <v>155.6</v>
      </c>
      <c r="J1108" s="19">
        <v>124.46</v>
      </c>
      <c r="K1108" s="18">
        <v>57</v>
      </c>
      <c r="L1108" s="18">
        <v>3</v>
      </c>
      <c r="M1108" s="283" t="s">
        <v>268</v>
      </c>
      <c r="N1108" s="290"/>
      <c r="O1108" s="291" t="s">
        <v>1735</v>
      </c>
      <c r="P1108" s="282">
        <v>2023</v>
      </c>
      <c r="Q1108" s="282">
        <v>2025</v>
      </c>
      <c r="R1108" s="291" t="s">
        <v>252</v>
      </c>
      <c r="S1108" s="453"/>
      <c r="T1108" s="453"/>
      <c r="U1108" s="453"/>
      <c r="V1108" s="283" t="s">
        <v>7003</v>
      </c>
    </row>
    <row r="1109" spans="1:22" ht="22.5" x14ac:dyDescent="0.25">
      <c r="A1109" s="455"/>
      <c r="B1109" s="456"/>
      <c r="C1109" s="456"/>
      <c r="D1109" s="297" t="s">
        <v>3696</v>
      </c>
      <c r="E1109" s="18" t="s">
        <v>3653</v>
      </c>
      <c r="F1109" s="297" t="s">
        <v>3657</v>
      </c>
      <c r="G1109" s="297">
        <v>0.65</v>
      </c>
      <c r="H1109" s="20">
        <v>0.45</v>
      </c>
      <c r="I1109" s="297">
        <v>155.6</v>
      </c>
      <c r="J1109" s="19">
        <v>2.1850000000000001</v>
      </c>
      <c r="K1109" s="18">
        <v>57</v>
      </c>
      <c r="L1109" s="18">
        <v>3</v>
      </c>
      <c r="M1109" s="283" t="s">
        <v>268</v>
      </c>
      <c r="N1109" s="290"/>
      <c r="O1109" s="291" t="s">
        <v>1735</v>
      </c>
      <c r="P1109" s="282">
        <v>2023</v>
      </c>
      <c r="Q1109" s="282">
        <v>2025</v>
      </c>
      <c r="R1109" s="291" t="s">
        <v>252</v>
      </c>
      <c r="S1109" s="453"/>
      <c r="T1109" s="453"/>
      <c r="U1109" s="453"/>
      <c r="V1109" s="283" t="s">
        <v>7003</v>
      </c>
    </row>
    <row r="1110" spans="1:22" ht="22.5" x14ac:dyDescent="0.25">
      <c r="A1110" s="455"/>
      <c r="B1110" s="456"/>
      <c r="C1110" s="456"/>
      <c r="D1110" s="297" t="s">
        <v>3697</v>
      </c>
      <c r="E1110" s="18" t="s">
        <v>3653</v>
      </c>
      <c r="F1110" s="297" t="s">
        <v>3657</v>
      </c>
      <c r="G1110" s="297">
        <v>0.65</v>
      </c>
      <c r="H1110" s="20">
        <v>0.45</v>
      </c>
      <c r="I1110" s="297">
        <v>155.6</v>
      </c>
      <c r="J1110" s="19">
        <v>42.192999999999998</v>
      </c>
      <c r="K1110" s="18">
        <v>57</v>
      </c>
      <c r="L1110" s="18">
        <v>3</v>
      </c>
      <c r="M1110" s="283" t="s">
        <v>268</v>
      </c>
      <c r="N1110" s="290"/>
      <c r="O1110" s="291" t="s">
        <v>1735</v>
      </c>
      <c r="P1110" s="282">
        <v>2023</v>
      </c>
      <c r="Q1110" s="282">
        <v>2025</v>
      </c>
      <c r="R1110" s="291" t="s">
        <v>252</v>
      </c>
      <c r="S1110" s="453"/>
      <c r="T1110" s="453"/>
      <c r="U1110" s="453"/>
      <c r="V1110" s="283" t="s">
        <v>7003</v>
      </c>
    </row>
    <row r="1111" spans="1:22" ht="22.5" x14ac:dyDescent="0.25">
      <c r="A1111" s="455"/>
      <c r="B1111" s="456"/>
      <c r="C1111" s="456"/>
      <c r="D1111" s="297" t="s">
        <v>3698</v>
      </c>
      <c r="E1111" s="18" t="s">
        <v>3653</v>
      </c>
      <c r="F1111" s="297" t="s">
        <v>3657</v>
      </c>
      <c r="G1111" s="297">
        <v>0.65</v>
      </c>
      <c r="H1111" s="20">
        <v>0.45</v>
      </c>
      <c r="I1111" s="297">
        <v>155.6</v>
      </c>
      <c r="J1111" s="19">
        <v>11.763999999999999</v>
      </c>
      <c r="K1111" s="18">
        <v>89</v>
      </c>
      <c r="L1111" s="18">
        <v>3.5</v>
      </c>
      <c r="M1111" s="283" t="s">
        <v>268</v>
      </c>
      <c r="N1111" s="290"/>
      <c r="O1111" s="291" t="s">
        <v>1735</v>
      </c>
      <c r="P1111" s="282">
        <v>2023</v>
      </c>
      <c r="Q1111" s="282">
        <v>2025</v>
      </c>
      <c r="R1111" s="291" t="s">
        <v>252</v>
      </c>
      <c r="S1111" s="453"/>
      <c r="T1111" s="453"/>
      <c r="U1111" s="453"/>
      <c r="V1111" s="283" t="s">
        <v>7003</v>
      </c>
    </row>
    <row r="1112" spans="1:22" ht="22.5" x14ac:dyDescent="0.25">
      <c r="A1112" s="455"/>
      <c r="B1112" s="456"/>
      <c r="C1112" s="456"/>
      <c r="D1112" s="297" t="s">
        <v>3699</v>
      </c>
      <c r="E1112" s="18" t="s">
        <v>3653</v>
      </c>
      <c r="F1112" s="297" t="s">
        <v>3657</v>
      </c>
      <c r="G1112" s="297">
        <v>0.65</v>
      </c>
      <c r="H1112" s="20">
        <v>0.45</v>
      </c>
      <c r="I1112" s="297">
        <v>155.6</v>
      </c>
      <c r="J1112" s="19">
        <v>6.5819999999999999</v>
      </c>
      <c r="K1112" s="18">
        <v>89</v>
      </c>
      <c r="L1112" s="18">
        <v>4</v>
      </c>
      <c r="M1112" s="283" t="s">
        <v>268</v>
      </c>
      <c r="N1112" s="290"/>
      <c r="O1112" s="291" t="s">
        <v>1735</v>
      </c>
      <c r="P1112" s="282">
        <v>2023</v>
      </c>
      <c r="Q1112" s="282">
        <v>2025</v>
      </c>
      <c r="R1112" s="291" t="s">
        <v>252</v>
      </c>
      <c r="S1112" s="453"/>
      <c r="T1112" s="453"/>
      <c r="U1112" s="453"/>
      <c r="V1112" s="283" t="s">
        <v>7003</v>
      </c>
    </row>
    <row r="1113" spans="1:22" ht="22.5" x14ac:dyDescent="0.25">
      <c r="A1113" s="455"/>
      <c r="B1113" s="456"/>
      <c r="C1113" s="456"/>
      <c r="D1113" s="297" t="s">
        <v>3700</v>
      </c>
      <c r="E1113" s="18" t="s">
        <v>3653</v>
      </c>
      <c r="F1113" s="297" t="s">
        <v>3657</v>
      </c>
      <c r="G1113" s="297">
        <v>0.06</v>
      </c>
      <c r="H1113" s="20">
        <v>0.02</v>
      </c>
      <c r="I1113" s="297">
        <v>155.6</v>
      </c>
      <c r="J1113" s="19">
        <v>5.093</v>
      </c>
      <c r="K1113" s="18">
        <v>159</v>
      </c>
      <c r="L1113" s="18">
        <v>5</v>
      </c>
      <c r="M1113" s="283" t="s">
        <v>268</v>
      </c>
      <c r="N1113" s="290"/>
      <c r="O1113" s="291" t="s">
        <v>1735</v>
      </c>
      <c r="P1113" s="282">
        <v>2023</v>
      </c>
      <c r="Q1113" s="282">
        <v>2025</v>
      </c>
      <c r="R1113" s="291" t="s">
        <v>252</v>
      </c>
      <c r="S1113" s="453"/>
      <c r="T1113" s="453"/>
      <c r="U1113" s="453"/>
      <c r="V1113" s="283" t="s">
        <v>7003</v>
      </c>
    </row>
    <row r="1114" spans="1:22" ht="22.5" x14ac:dyDescent="0.25">
      <c r="A1114" s="455"/>
      <c r="B1114" s="456"/>
      <c r="C1114" s="456"/>
      <c r="D1114" s="297" t="s">
        <v>3701</v>
      </c>
      <c r="E1114" s="18" t="s">
        <v>3653</v>
      </c>
      <c r="F1114" s="297" t="s">
        <v>3657</v>
      </c>
      <c r="G1114" s="297">
        <v>0.06</v>
      </c>
      <c r="H1114" s="20">
        <v>0.02</v>
      </c>
      <c r="I1114" s="297">
        <v>155.6</v>
      </c>
      <c r="J1114" s="19">
        <v>27.89</v>
      </c>
      <c r="K1114" s="18">
        <v>57</v>
      </c>
      <c r="L1114" s="18">
        <v>3</v>
      </c>
      <c r="M1114" s="283" t="s">
        <v>268</v>
      </c>
      <c r="N1114" s="290"/>
      <c r="O1114" s="291" t="s">
        <v>1735</v>
      </c>
      <c r="P1114" s="282">
        <v>2023</v>
      </c>
      <c r="Q1114" s="282">
        <v>2025</v>
      </c>
      <c r="R1114" s="291" t="s">
        <v>252</v>
      </c>
      <c r="S1114" s="453"/>
      <c r="T1114" s="453"/>
      <c r="U1114" s="453"/>
      <c r="V1114" s="283" t="s">
        <v>7003</v>
      </c>
    </row>
    <row r="1115" spans="1:22" ht="22.5" x14ac:dyDescent="0.25">
      <c r="A1115" s="455"/>
      <c r="B1115" s="456"/>
      <c r="C1115" s="456"/>
      <c r="D1115" s="297" t="s">
        <v>3702</v>
      </c>
      <c r="E1115" s="18" t="s">
        <v>3653</v>
      </c>
      <c r="F1115" s="297" t="s">
        <v>3657</v>
      </c>
      <c r="G1115" s="297">
        <v>0.65</v>
      </c>
      <c r="H1115" s="20">
        <v>0.45</v>
      </c>
      <c r="I1115" s="297">
        <v>155.6</v>
      </c>
      <c r="J1115" s="19">
        <v>20.847000000000001</v>
      </c>
      <c r="K1115" s="18">
        <v>57</v>
      </c>
      <c r="L1115" s="18">
        <v>3</v>
      </c>
      <c r="M1115" s="283" t="s">
        <v>268</v>
      </c>
      <c r="N1115" s="290"/>
      <c r="O1115" s="291" t="s">
        <v>1735</v>
      </c>
      <c r="P1115" s="282">
        <v>2023</v>
      </c>
      <c r="Q1115" s="282">
        <v>2025</v>
      </c>
      <c r="R1115" s="291" t="s">
        <v>252</v>
      </c>
      <c r="S1115" s="453"/>
      <c r="T1115" s="453"/>
      <c r="U1115" s="453"/>
      <c r="V1115" s="283" t="s">
        <v>7003</v>
      </c>
    </row>
    <row r="1116" spans="1:22" ht="22.5" x14ac:dyDescent="0.25">
      <c r="A1116" s="455"/>
      <c r="B1116" s="456"/>
      <c r="C1116" s="456"/>
      <c r="D1116" s="297" t="s">
        <v>3703</v>
      </c>
      <c r="E1116" s="18" t="s">
        <v>3653</v>
      </c>
      <c r="F1116" s="297" t="s">
        <v>3657</v>
      </c>
      <c r="G1116" s="297">
        <v>0.65</v>
      </c>
      <c r="H1116" s="20">
        <v>0.45</v>
      </c>
      <c r="I1116" s="297">
        <v>155.6</v>
      </c>
      <c r="J1116" s="19"/>
      <c r="K1116" s="18"/>
      <c r="L1116" s="18"/>
      <c r="M1116" s="283" t="s">
        <v>268</v>
      </c>
      <c r="N1116" s="290"/>
      <c r="O1116" s="291" t="s">
        <v>1735</v>
      </c>
      <c r="P1116" s="282">
        <v>2023</v>
      </c>
      <c r="Q1116" s="282">
        <v>2025</v>
      </c>
      <c r="R1116" s="291" t="s">
        <v>252</v>
      </c>
      <c r="S1116" s="453"/>
      <c r="T1116" s="453"/>
      <c r="U1116" s="453"/>
      <c r="V1116" s="283" t="s">
        <v>7003</v>
      </c>
    </row>
    <row r="1117" spans="1:22" ht="22.5" x14ac:dyDescent="0.25">
      <c r="A1117" s="455"/>
      <c r="B1117" s="456"/>
      <c r="C1117" s="456"/>
      <c r="D1117" s="297" t="s">
        <v>3704</v>
      </c>
      <c r="E1117" s="18" t="s">
        <v>3653</v>
      </c>
      <c r="F1117" s="297" t="s">
        <v>3657</v>
      </c>
      <c r="G1117" s="297">
        <v>0.65</v>
      </c>
      <c r="H1117" s="20">
        <v>0.45</v>
      </c>
      <c r="I1117" s="297">
        <v>155.6</v>
      </c>
      <c r="J1117" s="19">
        <v>0.2</v>
      </c>
      <c r="K1117" s="18">
        <v>57</v>
      </c>
      <c r="L1117" s="18">
        <v>3</v>
      </c>
      <c r="M1117" s="283" t="s">
        <v>268</v>
      </c>
      <c r="N1117" s="290"/>
      <c r="O1117" s="291" t="s">
        <v>1735</v>
      </c>
      <c r="P1117" s="282">
        <v>2023</v>
      </c>
      <c r="Q1117" s="282">
        <v>2025</v>
      </c>
      <c r="R1117" s="291" t="s">
        <v>252</v>
      </c>
      <c r="S1117" s="454"/>
      <c r="T1117" s="454"/>
      <c r="U1117" s="454"/>
      <c r="V1117" s="283" t="s">
        <v>7003</v>
      </c>
    </row>
    <row r="1118" spans="1:22" ht="22.5" x14ac:dyDescent="0.25">
      <c r="A1118" s="455">
        <v>244</v>
      </c>
      <c r="B1118" s="456" t="s">
        <v>3707</v>
      </c>
      <c r="C1118" s="456" t="s">
        <v>3708</v>
      </c>
      <c r="D1118" s="297" t="s">
        <v>3709</v>
      </c>
      <c r="E1118" s="18" t="s">
        <v>3710</v>
      </c>
      <c r="F1118" s="297" t="s">
        <v>3711</v>
      </c>
      <c r="G1118" s="297">
        <v>4.95</v>
      </c>
      <c r="H1118" s="20">
        <v>4.4000000000000004</v>
      </c>
      <c r="I1118" s="297">
        <v>300</v>
      </c>
      <c r="J1118" s="19">
        <v>34.174999999999997</v>
      </c>
      <c r="K1118" s="18">
        <v>108</v>
      </c>
      <c r="L1118" s="18">
        <v>8</v>
      </c>
      <c r="M1118" s="283" t="s">
        <v>268</v>
      </c>
      <c r="N1118" s="290"/>
      <c r="O1118" s="291" t="s">
        <v>1735</v>
      </c>
      <c r="P1118" s="282">
        <v>2023</v>
      </c>
      <c r="Q1118" s="282">
        <v>2025</v>
      </c>
      <c r="R1118" s="291" t="s">
        <v>252</v>
      </c>
      <c r="S1118" s="452">
        <v>2</v>
      </c>
      <c r="T1118" s="452"/>
      <c r="U1118" s="452">
        <f>SUM(S1118:T1125)</f>
        <v>2</v>
      </c>
      <c r="V1118" s="283" t="s">
        <v>7003</v>
      </c>
    </row>
    <row r="1119" spans="1:22" ht="22.5" x14ac:dyDescent="0.25">
      <c r="A1119" s="455"/>
      <c r="B1119" s="456"/>
      <c r="C1119" s="456"/>
      <c r="D1119" s="297" t="s">
        <v>3712</v>
      </c>
      <c r="E1119" s="18" t="s">
        <v>3710</v>
      </c>
      <c r="F1119" s="297" t="s">
        <v>3711</v>
      </c>
      <c r="G1119" s="297">
        <v>4.95</v>
      </c>
      <c r="H1119" s="20">
        <v>4.4000000000000004</v>
      </c>
      <c r="I1119" s="297">
        <v>300</v>
      </c>
      <c r="J1119" s="19">
        <v>55.354999999999997</v>
      </c>
      <c r="K1119" s="18">
        <v>108</v>
      </c>
      <c r="L1119" s="18">
        <v>8</v>
      </c>
      <c r="M1119" s="283" t="s">
        <v>268</v>
      </c>
      <c r="N1119" s="290"/>
      <c r="O1119" s="291" t="s">
        <v>1735</v>
      </c>
      <c r="P1119" s="282">
        <v>2023</v>
      </c>
      <c r="Q1119" s="282">
        <v>2025</v>
      </c>
      <c r="R1119" s="291" t="s">
        <v>252</v>
      </c>
      <c r="S1119" s="453"/>
      <c r="T1119" s="453"/>
      <c r="U1119" s="453"/>
      <c r="V1119" s="283" t="s">
        <v>7003</v>
      </c>
    </row>
    <row r="1120" spans="1:22" ht="22.5" x14ac:dyDescent="0.25">
      <c r="A1120" s="455"/>
      <c r="B1120" s="456"/>
      <c r="C1120" s="456"/>
      <c r="D1120" s="297" t="s">
        <v>3713</v>
      </c>
      <c r="E1120" s="18" t="s">
        <v>3710</v>
      </c>
      <c r="F1120" s="297" t="s">
        <v>3711</v>
      </c>
      <c r="G1120" s="297">
        <v>4.95</v>
      </c>
      <c r="H1120" s="20">
        <v>4.4000000000000004</v>
      </c>
      <c r="I1120" s="297">
        <v>300</v>
      </c>
      <c r="J1120" s="19">
        <v>0.17</v>
      </c>
      <c r="K1120" s="18">
        <v>25</v>
      </c>
      <c r="L1120" s="18">
        <v>3</v>
      </c>
      <c r="M1120" s="283" t="s">
        <v>268</v>
      </c>
      <c r="N1120" s="290"/>
      <c r="O1120" s="291" t="s">
        <v>1735</v>
      </c>
      <c r="P1120" s="282">
        <v>2023</v>
      </c>
      <c r="Q1120" s="282">
        <v>2025</v>
      </c>
      <c r="R1120" s="291" t="s">
        <v>252</v>
      </c>
      <c r="S1120" s="453"/>
      <c r="T1120" s="453"/>
      <c r="U1120" s="453"/>
      <c r="V1120" s="283" t="s">
        <v>7003</v>
      </c>
    </row>
    <row r="1121" spans="1:22" ht="22.5" x14ac:dyDescent="0.25">
      <c r="A1121" s="455"/>
      <c r="B1121" s="456"/>
      <c r="C1121" s="456"/>
      <c r="D1121" s="297" t="s">
        <v>3714</v>
      </c>
      <c r="E1121" s="18" t="s">
        <v>3710</v>
      </c>
      <c r="F1121" s="297" t="s">
        <v>3711</v>
      </c>
      <c r="G1121" s="297">
        <v>4.95</v>
      </c>
      <c r="H1121" s="20">
        <v>4.4000000000000004</v>
      </c>
      <c r="I1121" s="297">
        <v>300</v>
      </c>
      <c r="J1121" s="19">
        <v>7.8010000000000002</v>
      </c>
      <c r="K1121" s="18">
        <v>89</v>
      </c>
      <c r="L1121" s="18">
        <v>6</v>
      </c>
      <c r="M1121" s="283" t="s">
        <v>268</v>
      </c>
      <c r="N1121" s="290"/>
      <c r="O1121" s="291" t="s">
        <v>1735</v>
      </c>
      <c r="P1121" s="282">
        <v>2023</v>
      </c>
      <c r="Q1121" s="282">
        <v>2025</v>
      </c>
      <c r="R1121" s="291" t="s">
        <v>252</v>
      </c>
      <c r="S1121" s="453"/>
      <c r="T1121" s="453"/>
      <c r="U1121" s="453"/>
      <c r="V1121" s="283" t="s">
        <v>7003</v>
      </c>
    </row>
    <row r="1122" spans="1:22" ht="22.5" x14ac:dyDescent="0.25">
      <c r="A1122" s="455"/>
      <c r="B1122" s="456"/>
      <c r="C1122" s="456"/>
      <c r="D1122" s="297" t="s">
        <v>3715</v>
      </c>
      <c r="E1122" s="18" t="s">
        <v>3710</v>
      </c>
      <c r="F1122" s="297" t="s">
        <v>3711</v>
      </c>
      <c r="G1122" s="297">
        <v>4.95</v>
      </c>
      <c r="H1122" s="20">
        <v>4.4000000000000004</v>
      </c>
      <c r="I1122" s="297">
        <v>300</v>
      </c>
      <c r="J1122" s="19">
        <v>16.323</v>
      </c>
      <c r="K1122" s="18">
        <v>89</v>
      </c>
      <c r="L1122" s="18">
        <v>6</v>
      </c>
      <c r="M1122" s="283" t="s">
        <v>268</v>
      </c>
      <c r="N1122" s="290"/>
      <c r="O1122" s="291" t="s">
        <v>1735</v>
      </c>
      <c r="P1122" s="282">
        <v>2023</v>
      </c>
      <c r="Q1122" s="282">
        <v>2025</v>
      </c>
      <c r="R1122" s="291" t="s">
        <v>252</v>
      </c>
      <c r="S1122" s="453"/>
      <c r="T1122" s="453"/>
      <c r="U1122" s="453"/>
      <c r="V1122" s="283" t="s">
        <v>7003</v>
      </c>
    </row>
    <row r="1123" spans="1:22" ht="22.5" x14ac:dyDescent="0.25">
      <c r="A1123" s="455"/>
      <c r="B1123" s="456"/>
      <c r="C1123" s="456"/>
      <c r="D1123" s="297">
        <v>7254</v>
      </c>
      <c r="E1123" s="18" t="s">
        <v>3710</v>
      </c>
      <c r="F1123" s="297" t="s">
        <v>3711</v>
      </c>
      <c r="G1123" s="297">
        <v>4.95</v>
      </c>
      <c r="H1123" s="20">
        <v>4.4000000000000004</v>
      </c>
      <c r="I1123" s="297">
        <v>300</v>
      </c>
      <c r="J1123" s="19">
        <v>1.863</v>
      </c>
      <c r="K1123" s="18">
        <v>25</v>
      </c>
      <c r="L1123" s="18">
        <v>3</v>
      </c>
      <c r="M1123" s="283" t="s">
        <v>268</v>
      </c>
      <c r="N1123" s="290"/>
      <c r="O1123" s="291" t="s">
        <v>1735</v>
      </c>
      <c r="P1123" s="282">
        <v>2023</v>
      </c>
      <c r="Q1123" s="282">
        <v>2025</v>
      </c>
      <c r="R1123" s="291" t="s">
        <v>252</v>
      </c>
      <c r="S1123" s="453"/>
      <c r="T1123" s="453"/>
      <c r="U1123" s="453"/>
      <c r="V1123" s="283" t="s">
        <v>7003</v>
      </c>
    </row>
    <row r="1124" spans="1:22" ht="22.5" x14ac:dyDescent="0.25">
      <c r="A1124" s="455"/>
      <c r="B1124" s="456"/>
      <c r="C1124" s="456"/>
      <c r="D1124" s="297" t="s">
        <v>3716</v>
      </c>
      <c r="E1124" s="18" t="s">
        <v>3710</v>
      </c>
      <c r="F1124" s="297" t="s">
        <v>3711</v>
      </c>
      <c r="G1124" s="297">
        <v>4.95</v>
      </c>
      <c r="H1124" s="20">
        <v>4.4000000000000004</v>
      </c>
      <c r="I1124" s="297">
        <v>300</v>
      </c>
      <c r="J1124" s="19">
        <v>19.402999999999999</v>
      </c>
      <c r="K1124" s="18">
        <v>89</v>
      </c>
      <c r="L1124" s="18">
        <v>6</v>
      </c>
      <c r="M1124" s="283" t="s">
        <v>268</v>
      </c>
      <c r="N1124" s="290"/>
      <c r="O1124" s="291" t="s">
        <v>1735</v>
      </c>
      <c r="P1124" s="282">
        <v>2023</v>
      </c>
      <c r="Q1124" s="282">
        <v>2025</v>
      </c>
      <c r="R1124" s="291" t="s">
        <v>252</v>
      </c>
      <c r="S1124" s="453"/>
      <c r="T1124" s="453"/>
      <c r="U1124" s="453"/>
      <c r="V1124" s="283" t="s">
        <v>7003</v>
      </c>
    </row>
    <row r="1125" spans="1:22" ht="22.5" x14ac:dyDescent="0.25">
      <c r="A1125" s="455"/>
      <c r="B1125" s="456"/>
      <c r="C1125" s="456"/>
      <c r="D1125" s="297" t="s">
        <v>3717</v>
      </c>
      <c r="E1125" s="18" t="s">
        <v>3710</v>
      </c>
      <c r="F1125" s="297" t="s">
        <v>3711</v>
      </c>
      <c r="G1125" s="297">
        <v>4.95</v>
      </c>
      <c r="H1125" s="20">
        <v>4.4000000000000004</v>
      </c>
      <c r="I1125" s="297">
        <v>257</v>
      </c>
      <c r="J1125" s="19">
        <v>8.68</v>
      </c>
      <c r="K1125" s="18">
        <v>89</v>
      </c>
      <c r="L1125" s="18">
        <v>6</v>
      </c>
      <c r="M1125" s="283" t="s">
        <v>268</v>
      </c>
      <c r="N1125" s="290"/>
      <c r="O1125" s="291" t="s">
        <v>1735</v>
      </c>
      <c r="P1125" s="282">
        <v>2023</v>
      </c>
      <c r="Q1125" s="282">
        <v>2025</v>
      </c>
      <c r="R1125" s="291" t="s">
        <v>252</v>
      </c>
      <c r="S1125" s="454"/>
      <c r="T1125" s="454"/>
      <c r="U1125" s="454"/>
      <c r="V1125" s="283" t="s">
        <v>7003</v>
      </c>
    </row>
    <row r="1126" spans="1:22" ht="22.5" x14ac:dyDescent="0.25">
      <c r="A1126" s="455">
        <v>245</v>
      </c>
      <c r="B1126" s="456" t="s">
        <v>3718</v>
      </c>
      <c r="C1126" s="456" t="s">
        <v>3719</v>
      </c>
      <c r="D1126" s="297" t="s">
        <v>3720</v>
      </c>
      <c r="E1126" s="18" t="s">
        <v>3721</v>
      </c>
      <c r="F1126" s="297" t="s">
        <v>3654</v>
      </c>
      <c r="G1126" s="297">
        <v>1.6</v>
      </c>
      <c r="H1126" s="20">
        <v>0.95</v>
      </c>
      <c r="I1126" s="297">
        <v>240</v>
      </c>
      <c r="J1126" s="19">
        <v>5.72</v>
      </c>
      <c r="K1126" s="18">
        <v>108</v>
      </c>
      <c r="L1126" s="18">
        <v>4</v>
      </c>
      <c r="M1126" s="283" t="s">
        <v>268</v>
      </c>
      <c r="N1126" s="290"/>
      <c r="O1126" s="291" t="s">
        <v>1735</v>
      </c>
      <c r="P1126" s="282">
        <v>2023</v>
      </c>
      <c r="Q1126" s="282">
        <v>2024</v>
      </c>
      <c r="R1126" s="291" t="s">
        <v>252</v>
      </c>
      <c r="S1126" s="452">
        <v>2</v>
      </c>
      <c r="T1126" s="452">
        <v>1</v>
      </c>
      <c r="U1126" s="452">
        <f>SUM(S1126:T1170)</f>
        <v>3</v>
      </c>
      <c r="V1126" s="283" t="s">
        <v>7003</v>
      </c>
    </row>
    <row r="1127" spans="1:22" ht="22.5" x14ac:dyDescent="0.25">
      <c r="A1127" s="455"/>
      <c r="B1127" s="456"/>
      <c r="C1127" s="456"/>
      <c r="D1127" s="297" t="s">
        <v>3722</v>
      </c>
      <c r="E1127" s="18" t="s">
        <v>3721</v>
      </c>
      <c r="F1127" s="297" t="s">
        <v>3654</v>
      </c>
      <c r="G1127" s="297">
        <v>1.6</v>
      </c>
      <c r="H1127" s="20">
        <v>0.45</v>
      </c>
      <c r="I1127" s="297">
        <v>236</v>
      </c>
      <c r="J1127" s="19">
        <v>1.232</v>
      </c>
      <c r="K1127" s="18">
        <v>89</v>
      </c>
      <c r="L1127" s="18">
        <v>3.5</v>
      </c>
      <c r="M1127" s="283" t="s">
        <v>268</v>
      </c>
      <c r="N1127" s="290"/>
      <c r="O1127" s="291" t="s">
        <v>1735</v>
      </c>
      <c r="P1127" s="282">
        <v>2023</v>
      </c>
      <c r="Q1127" s="282">
        <v>2024</v>
      </c>
      <c r="R1127" s="291" t="s">
        <v>252</v>
      </c>
      <c r="S1127" s="453"/>
      <c r="T1127" s="453"/>
      <c r="U1127" s="453"/>
      <c r="V1127" s="283" t="s">
        <v>7003</v>
      </c>
    </row>
    <row r="1128" spans="1:22" ht="22.5" x14ac:dyDescent="0.25">
      <c r="A1128" s="455"/>
      <c r="B1128" s="456"/>
      <c r="C1128" s="456"/>
      <c r="D1128" s="297" t="s">
        <v>3723</v>
      </c>
      <c r="E1128" s="18" t="s">
        <v>3721</v>
      </c>
      <c r="F1128" s="297" t="s">
        <v>3654</v>
      </c>
      <c r="G1128" s="297">
        <v>1.57</v>
      </c>
      <c r="H1128" s="20">
        <v>0.85</v>
      </c>
      <c r="I1128" s="297">
        <v>236</v>
      </c>
      <c r="J1128" s="19">
        <v>13.315</v>
      </c>
      <c r="K1128" s="18">
        <v>219</v>
      </c>
      <c r="L1128" s="18">
        <v>6</v>
      </c>
      <c r="M1128" s="283" t="s">
        <v>268</v>
      </c>
      <c r="N1128" s="290"/>
      <c r="O1128" s="291" t="s">
        <v>1735</v>
      </c>
      <c r="P1128" s="282">
        <v>2023</v>
      </c>
      <c r="Q1128" s="282">
        <v>2024</v>
      </c>
      <c r="R1128" s="291" t="s">
        <v>252</v>
      </c>
      <c r="S1128" s="453"/>
      <c r="T1128" s="453"/>
      <c r="U1128" s="453"/>
      <c r="V1128" s="283" t="s">
        <v>7003</v>
      </c>
    </row>
    <row r="1129" spans="1:22" ht="22.5" x14ac:dyDescent="0.25">
      <c r="A1129" s="455"/>
      <c r="B1129" s="456"/>
      <c r="C1129" s="456"/>
      <c r="D1129" s="297" t="s">
        <v>3724</v>
      </c>
      <c r="E1129" s="18" t="s">
        <v>3721</v>
      </c>
      <c r="F1129" s="297" t="s">
        <v>3654</v>
      </c>
      <c r="G1129" s="297">
        <v>1.57</v>
      </c>
      <c r="H1129" s="20">
        <v>0.85</v>
      </c>
      <c r="I1129" s="297">
        <v>236</v>
      </c>
      <c r="J1129" s="19">
        <v>196.08799999999999</v>
      </c>
      <c r="K1129" s="18">
        <v>219</v>
      </c>
      <c r="L1129" s="18">
        <v>6</v>
      </c>
      <c r="M1129" s="283" t="s">
        <v>268</v>
      </c>
      <c r="N1129" s="290"/>
      <c r="O1129" s="291" t="s">
        <v>1735</v>
      </c>
      <c r="P1129" s="282">
        <v>2023</v>
      </c>
      <c r="Q1129" s="282">
        <v>2024</v>
      </c>
      <c r="R1129" s="291" t="s">
        <v>252</v>
      </c>
      <c r="S1129" s="453"/>
      <c r="T1129" s="453"/>
      <c r="U1129" s="453"/>
      <c r="V1129" s="283" t="s">
        <v>7003</v>
      </c>
    </row>
    <row r="1130" spans="1:22" ht="22.5" x14ac:dyDescent="0.25">
      <c r="A1130" s="455"/>
      <c r="B1130" s="456"/>
      <c r="C1130" s="456"/>
      <c r="D1130" s="297" t="s">
        <v>3725</v>
      </c>
      <c r="E1130" s="18" t="s">
        <v>3721</v>
      </c>
      <c r="F1130" s="297" t="s">
        <v>3654</v>
      </c>
      <c r="G1130" s="297">
        <v>1.57</v>
      </c>
      <c r="H1130" s="20">
        <v>0.85</v>
      </c>
      <c r="I1130" s="297">
        <v>236</v>
      </c>
      <c r="J1130" s="19">
        <v>1.1499999999999999</v>
      </c>
      <c r="K1130" s="18">
        <v>89</v>
      </c>
      <c r="L1130" s="18">
        <v>3.5</v>
      </c>
      <c r="M1130" s="283" t="s">
        <v>268</v>
      </c>
      <c r="N1130" s="290"/>
      <c r="O1130" s="291" t="s">
        <v>1735</v>
      </c>
      <c r="P1130" s="282">
        <v>2023</v>
      </c>
      <c r="Q1130" s="282">
        <v>2024</v>
      </c>
      <c r="R1130" s="291" t="s">
        <v>252</v>
      </c>
      <c r="S1130" s="453"/>
      <c r="T1130" s="453"/>
      <c r="U1130" s="453"/>
      <c r="V1130" s="283" t="s">
        <v>7003</v>
      </c>
    </row>
    <row r="1131" spans="1:22" ht="22.5" x14ac:dyDescent="0.25">
      <c r="A1131" s="455"/>
      <c r="B1131" s="456"/>
      <c r="C1131" s="456"/>
      <c r="D1131" s="297" t="s">
        <v>3726</v>
      </c>
      <c r="E1131" s="18" t="s">
        <v>3721</v>
      </c>
      <c r="F1131" s="297" t="s">
        <v>3654</v>
      </c>
      <c r="G1131" s="297">
        <v>1.57</v>
      </c>
      <c r="H1131" s="20">
        <v>0.85</v>
      </c>
      <c r="I1131" s="297">
        <v>236</v>
      </c>
      <c r="J1131" s="19">
        <v>20.597000000000001</v>
      </c>
      <c r="K1131" s="18">
        <v>89</v>
      </c>
      <c r="L1131" s="18">
        <v>3.5</v>
      </c>
      <c r="M1131" s="283" t="s">
        <v>268</v>
      </c>
      <c r="N1131" s="290"/>
      <c r="O1131" s="291" t="s">
        <v>1735</v>
      </c>
      <c r="P1131" s="282">
        <v>2023</v>
      </c>
      <c r="Q1131" s="282">
        <v>2024</v>
      </c>
      <c r="R1131" s="291" t="s">
        <v>252</v>
      </c>
      <c r="S1131" s="453"/>
      <c r="T1131" s="453"/>
      <c r="U1131" s="453"/>
      <c r="V1131" s="283" t="s">
        <v>7003</v>
      </c>
    </row>
    <row r="1132" spans="1:22" ht="22.5" x14ac:dyDescent="0.25">
      <c r="A1132" s="455"/>
      <c r="B1132" s="456"/>
      <c r="C1132" s="456"/>
      <c r="D1132" s="297" t="s">
        <v>3727</v>
      </c>
      <c r="E1132" s="18" t="s">
        <v>3721</v>
      </c>
      <c r="F1132" s="297" t="s">
        <v>3654</v>
      </c>
      <c r="G1132" s="297">
        <v>1.57</v>
      </c>
      <c r="H1132" s="20">
        <v>0.8</v>
      </c>
      <c r="I1132" s="297">
        <v>202</v>
      </c>
      <c r="J1132" s="19">
        <v>85.188999999999993</v>
      </c>
      <c r="K1132" s="18">
        <v>325</v>
      </c>
      <c r="L1132" s="18">
        <v>8</v>
      </c>
      <c r="M1132" s="283" t="s">
        <v>268</v>
      </c>
      <c r="N1132" s="290"/>
      <c r="O1132" s="291" t="s">
        <v>1735</v>
      </c>
      <c r="P1132" s="282">
        <v>2023</v>
      </c>
      <c r="Q1132" s="282">
        <v>2024</v>
      </c>
      <c r="R1132" s="291" t="s">
        <v>252</v>
      </c>
      <c r="S1132" s="453"/>
      <c r="T1132" s="453"/>
      <c r="U1132" s="453"/>
      <c r="V1132" s="283" t="s">
        <v>7003</v>
      </c>
    </row>
    <row r="1133" spans="1:22" ht="22.5" x14ac:dyDescent="0.25">
      <c r="A1133" s="455"/>
      <c r="B1133" s="456"/>
      <c r="C1133" s="456"/>
      <c r="D1133" s="297" t="s">
        <v>3728</v>
      </c>
      <c r="E1133" s="18" t="s">
        <v>3721</v>
      </c>
      <c r="F1133" s="297" t="s">
        <v>3654</v>
      </c>
      <c r="G1133" s="297">
        <v>1.57</v>
      </c>
      <c r="H1133" s="20">
        <v>0.8</v>
      </c>
      <c r="I1133" s="297">
        <v>202</v>
      </c>
      <c r="J1133" s="19">
        <v>5.585</v>
      </c>
      <c r="K1133" s="18">
        <v>325</v>
      </c>
      <c r="L1133" s="18">
        <v>8</v>
      </c>
      <c r="M1133" s="283" t="s">
        <v>268</v>
      </c>
      <c r="N1133" s="290"/>
      <c r="O1133" s="291" t="s">
        <v>1735</v>
      </c>
      <c r="P1133" s="282">
        <v>2023</v>
      </c>
      <c r="Q1133" s="282">
        <v>2024</v>
      </c>
      <c r="R1133" s="291" t="s">
        <v>252</v>
      </c>
      <c r="S1133" s="453"/>
      <c r="T1133" s="453"/>
      <c r="U1133" s="453"/>
      <c r="V1133" s="283" t="s">
        <v>7003</v>
      </c>
    </row>
    <row r="1134" spans="1:22" ht="22.5" x14ac:dyDescent="0.25">
      <c r="A1134" s="455"/>
      <c r="B1134" s="456"/>
      <c r="C1134" s="456"/>
      <c r="D1134" s="297" t="s">
        <v>3729</v>
      </c>
      <c r="E1134" s="18" t="s">
        <v>3721</v>
      </c>
      <c r="F1134" s="297" t="s">
        <v>3654</v>
      </c>
      <c r="G1134" s="297">
        <v>1.57</v>
      </c>
      <c r="H1134" s="20">
        <v>0.8</v>
      </c>
      <c r="I1134" s="297">
        <v>202</v>
      </c>
      <c r="J1134" s="19">
        <v>6.4</v>
      </c>
      <c r="K1134" s="18">
        <v>89</v>
      </c>
      <c r="L1134" s="18">
        <v>3.5</v>
      </c>
      <c r="M1134" s="283" t="s">
        <v>268</v>
      </c>
      <c r="N1134" s="290"/>
      <c r="O1134" s="291" t="s">
        <v>1735</v>
      </c>
      <c r="P1134" s="282">
        <v>2023</v>
      </c>
      <c r="Q1134" s="282">
        <v>2024</v>
      </c>
      <c r="R1134" s="291" t="s">
        <v>252</v>
      </c>
      <c r="S1134" s="453"/>
      <c r="T1134" s="453"/>
      <c r="U1134" s="453"/>
      <c r="V1134" s="283" t="s">
        <v>7003</v>
      </c>
    </row>
    <row r="1135" spans="1:22" ht="22.5" x14ac:dyDescent="0.25">
      <c r="A1135" s="455"/>
      <c r="B1135" s="456"/>
      <c r="C1135" s="456"/>
      <c r="D1135" s="297" t="s">
        <v>3730</v>
      </c>
      <c r="E1135" s="18" t="s">
        <v>3721</v>
      </c>
      <c r="F1135" s="297" t="s">
        <v>3654</v>
      </c>
      <c r="G1135" s="297">
        <v>1.57</v>
      </c>
      <c r="H1135" s="20">
        <v>0.8</v>
      </c>
      <c r="I1135" s="297">
        <v>202</v>
      </c>
      <c r="J1135" s="19">
        <v>13.515000000000001</v>
      </c>
      <c r="K1135" s="18">
        <v>159</v>
      </c>
      <c r="L1135" s="18">
        <v>5</v>
      </c>
      <c r="M1135" s="283" t="s">
        <v>268</v>
      </c>
      <c r="N1135" s="290"/>
      <c r="O1135" s="291" t="s">
        <v>1735</v>
      </c>
      <c r="P1135" s="282">
        <v>2023</v>
      </c>
      <c r="Q1135" s="282">
        <v>2024</v>
      </c>
      <c r="R1135" s="291" t="s">
        <v>252</v>
      </c>
      <c r="S1135" s="453"/>
      <c r="T1135" s="453"/>
      <c r="U1135" s="453"/>
      <c r="V1135" s="283" t="s">
        <v>7003</v>
      </c>
    </row>
    <row r="1136" spans="1:22" ht="22.5" x14ac:dyDescent="0.25">
      <c r="A1136" s="455"/>
      <c r="B1136" s="456"/>
      <c r="C1136" s="456"/>
      <c r="D1136" s="297" t="s">
        <v>3731</v>
      </c>
      <c r="E1136" s="18" t="s">
        <v>3721</v>
      </c>
      <c r="F1136" s="297" t="s">
        <v>3654</v>
      </c>
      <c r="G1136" s="297">
        <v>1.65</v>
      </c>
      <c r="H1136" s="20">
        <v>0.61</v>
      </c>
      <c r="I1136" s="297">
        <v>198</v>
      </c>
      <c r="J1136" s="19">
        <v>54.524999999999999</v>
      </c>
      <c r="K1136" s="18">
        <v>89</v>
      </c>
      <c r="L1136" s="18">
        <v>4</v>
      </c>
      <c r="M1136" s="283" t="s">
        <v>268</v>
      </c>
      <c r="N1136" s="290"/>
      <c r="O1136" s="291" t="s">
        <v>1735</v>
      </c>
      <c r="P1136" s="282">
        <v>2023</v>
      </c>
      <c r="Q1136" s="282">
        <v>2024</v>
      </c>
      <c r="R1136" s="291" t="s">
        <v>252</v>
      </c>
      <c r="S1136" s="453"/>
      <c r="T1136" s="453"/>
      <c r="U1136" s="453"/>
      <c r="V1136" s="283" t="s">
        <v>7003</v>
      </c>
    </row>
    <row r="1137" spans="1:22" ht="22.5" x14ac:dyDescent="0.25">
      <c r="A1137" s="455"/>
      <c r="B1137" s="456"/>
      <c r="C1137" s="456"/>
      <c r="D1137" s="297" t="s">
        <v>3732</v>
      </c>
      <c r="E1137" s="18" t="s">
        <v>3721</v>
      </c>
      <c r="F1137" s="297" t="s">
        <v>3654</v>
      </c>
      <c r="G1137" s="297">
        <v>1.57</v>
      </c>
      <c r="H1137" s="20">
        <v>1.331</v>
      </c>
      <c r="I1137" s="297">
        <v>202</v>
      </c>
      <c r="J1137" s="19">
        <v>6.1849999999999996</v>
      </c>
      <c r="K1137" s="18">
        <v>57</v>
      </c>
      <c r="L1137" s="18">
        <v>3</v>
      </c>
      <c r="M1137" s="283" t="s">
        <v>268</v>
      </c>
      <c r="N1137" s="290"/>
      <c r="O1137" s="291" t="s">
        <v>1735</v>
      </c>
      <c r="P1137" s="282">
        <v>2023</v>
      </c>
      <c r="Q1137" s="282">
        <v>2024</v>
      </c>
      <c r="R1137" s="291" t="s">
        <v>252</v>
      </c>
      <c r="S1137" s="453"/>
      <c r="T1137" s="453"/>
      <c r="U1137" s="453"/>
      <c r="V1137" s="283" t="s">
        <v>7003</v>
      </c>
    </row>
    <row r="1138" spans="1:22" ht="22.5" x14ac:dyDescent="0.25">
      <c r="A1138" s="455"/>
      <c r="B1138" s="456"/>
      <c r="C1138" s="456"/>
      <c r="D1138" s="297" t="s">
        <v>3733</v>
      </c>
      <c r="E1138" s="18" t="s">
        <v>3721</v>
      </c>
      <c r="F1138" s="297" t="s">
        <v>3654</v>
      </c>
      <c r="G1138" s="297">
        <v>1.57</v>
      </c>
      <c r="H1138" s="20">
        <v>1.331</v>
      </c>
      <c r="I1138" s="297">
        <v>202</v>
      </c>
      <c r="J1138" s="19">
        <v>9.34</v>
      </c>
      <c r="K1138" s="18">
        <v>89</v>
      </c>
      <c r="L1138" s="18">
        <v>3.5</v>
      </c>
      <c r="M1138" s="283" t="s">
        <v>268</v>
      </c>
      <c r="N1138" s="290"/>
      <c r="O1138" s="291" t="s">
        <v>1735</v>
      </c>
      <c r="P1138" s="282">
        <v>2023</v>
      </c>
      <c r="Q1138" s="282">
        <v>2024</v>
      </c>
      <c r="R1138" s="291" t="s">
        <v>252</v>
      </c>
      <c r="S1138" s="453"/>
      <c r="T1138" s="453"/>
      <c r="U1138" s="453"/>
      <c r="V1138" s="283" t="s">
        <v>7003</v>
      </c>
    </row>
    <row r="1139" spans="1:22" ht="22.5" x14ac:dyDescent="0.25">
      <c r="A1139" s="455"/>
      <c r="B1139" s="456"/>
      <c r="C1139" s="456"/>
      <c r="D1139" s="297" t="s">
        <v>3734</v>
      </c>
      <c r="E1139" s="18" t="s">
        <v>3721</v>
      </c>
      <c r="F1139" s="297" t="s">
        <v>3654</v>
      </c>
      <c r="G1139" s="297">
        <v>1.57</v>
      </c>
      <c r="H1139" s="20">
        <v>1.331</v>
      </c>
      <c r="I1139" s="297">
        <v>202</v>
      </c>
      <c r="J1139" s="19">
        <v>16.614999999999998</v>
      </c>
      <c r="K1139" s="18">
        <v>89</v>
      </c>
      <c r="L1139" s="18">
        <v>4</v>
      </c>
      <c r="M1139" s="283" t="s">
        <v>268</v>
      </c>
      <c r="N1139" s="290"/>
      <c r="O1139" s="291" t="s">
        <v>1735</v>
      </c>
      <c r="P1139" s="282">
        <v>2023</v>
      </c>
      <c r="Q1139" s="282">
        <v>2024</v>
      </c>
      <c r="R1139" s="291" t="s">
        <v>252</v>
      </c>
      <c r="S1139" s="453"/>
      <c r="T1139" s="453"/>
      <c r="U1139" s="453"/>
      <c r="V1139" s="283" t="s">
        <v>7003</v>
      </c>
    </row>
    <row r="1140" spans="1:22" ht="22.5" x14ac:dyDescent="0.25">
      <c r="A1140" s="455"/>
      <c r="B1140" s="456"/>
      <c r="C1140" s="456"/>
      <c r="D1140" s="297" t="s">
        <v>3735</v>
      </c>
      <c r="E1140" s="18" t="s">
        <v>3721</v>
      </c>
      <c r="F1140" s="297" t="s">
        <v>3654</v>
      </c>
      <c r="G1140" s="297">
        <v>1.57</v>
      </c>
      <c r="H1140" s="20">
        <v>0.8</v>
      </c>
      <c r="I1140" s="297">
        <v>202</v>
      </c>
      <c r="J1140" s="19">
        <v>10.212999999999999</v>
      </c>
      <c r="K1140" s="18">
        <v>89</v>
      </c>
      <c r="L1140" s="18">
        <v>4</v>
      </c>
      <c r="M1140" s="283" t="s">
        <v>268</v>
      </c>
      <c r="N1140" s="290"/>
      <c r="O1140" s="291" t="s">
        <v>1735</v>
      </c>
      <c r="P1140" s="282">
        <v>2023</v>
      </c>
      <c r="Q1140" s="282">
        <v>2024</v>
      </c>
      <c r="R1140" s="291" t="s">
        <v>252</v>
      </c>
      <c r="S1140" s="453"/>
      <c r="T1140" s="453"/>
      <c r="U1140" s="453"/>
      <c r="V1140" s="283" t="s">
        <v>7003</v>
      </c>
    </row>
    <row r="1141" spans="1:22" ht="22.5" x14ac:dyDescent="0.25">
      <c r="A1141" s="455"/>
      <c r="B1141" s="456"/>
      <c r="C1141" s="456"/>
      <c r="D1141" s="297" t="s">
        <v>3736</v>
      </c>
      <c r="E1141" s="18" t="s">
        <v>3721</v>
      </c>
      <c r="F1141" s="297" t="s">
        <v>3654</v>
      </c>
      <c r="G1141" s="297">
        <v>1.57</v>
      </c>
      <c r="H1141" s="20">
        <v>1.331</v>
      </c>
      <c r="I1141" s="297">
        <v>202</v>
      </c>
      <c r="J1141" s="19">
        <v>7.1849999999999996</v>
      </c>
      <c r="K1141" s="18">
        <v>273</v>
      </c>
      <c r="L1141" s="18">
        <v>7</v>
      </c>
      <c r="M1141" s="283" t="s">
        <v>268</v>
      </c>
      <c r="N1141" s="290"/>
      <c r="O1141" s="291" t="s">
        <v>1735</v>
      </c>
      <c r="P1141" s="282">
        <v>2023</v>
      </c>
      <c r="Q1141" s="282">
        <v>2024</v>
      </c>
      <c r="R1141" s="291" t="s">
        <v>252</v>
      </c>
      <c r="S1141" s="453"/>
      <c r="T1141" s="453"/>
      <c r="U1141" s="453"/>
      <c r="V1141" s="283" t="s">
        <v>7003</v>
      </c>
    </row>
    <row r="1142" spans="1:22" ht="22.5" x14ac:dyDescent="0.25">
      <c r="A1142" s="455"/>
      <c r="B1142" s="456"/>
      <c r="C1142" s="456"/>
      <c r="D1142" s="297" t="s">
        <v>3737</v>
      </c>
      <c r="E1142" s="18" t="s">
        <v>3721</v>
      </c>
      <c r="F1142" s="297" t="s">
        <v>3654</v>
      </c>
      <c r="G1142" s="297">
        <v>1.57</v>
      </c>
      <c r="H1142" s="20">
        <v>1.331</v>
      </c>
      <c r="I1142" s="297">
        <v>202</v>
      </c>
      <c r="J1142" s="19">
        <v>18.152999999999999</v>
      </c>
      <c r="K1142" s="18">
        <v>273</v>
      </c>
      <c r="L1142" s="18">
        <v>7</v>
      </c>
      <c r="M1142" s="283" t="s">
        <v>268</v>
      </c>
      <c r="N1142" s="290"/>
      <c r="O1142" s="291" t="s">
        <v>1735</v>
      </c>
      <c r="P1142" s="282">
        <v>2023</v>
      </c>
      <c r="Q1142" s="282">
        <v>2024</v>
      </c>
      <c r="R1142" s="291" t="s">
        <v>252</v>
      </c>
      <c r="S1142" s="453"/>
      <c r="T1142" s="453"/>
      <c r="U1142" s="453"/>
      <c r="V1142" s="283" t="s">
        <v>7003</v>
      </c>
    </row>
    <row r="1143" spans="1:22" ht="22.5" x14ac:dyDescent="0.25">
      <c r="A1143" s="455"/>
      <c r="B1143" s="456"/>
      <c r="C1143" s="456"/>
      <c r="D1143" s="297" t="s">
        <v>3738</v>
      </c>
      <c r="E1143" s="18" t="s">
        <v>3721</v>
      </c>
      <c r="F1143" s="297" t="s">
        <v>3654</v>
      </c>
      <c r="G1143" s="297">
        <v>1.57</v>
      </c>
      <c r="H1143" s="20">
        <v>1.331</v>
      </c>
      <c r="I1143" s="297">
        <v>202</v>
      </c>
      <c r="J1143" s="19">
        <v>0.12</v>
      </c>
      <c r="K1143" s="18">
        <v>25</v>
      </c>
      <c r="L1143" s="18">
        <v>2</v>
      </c>
      <c r="M1143" s="283" t="s">
        <v>268</v>
      </c>
      <c r="N1143" s="290"/>
      <c r="O1143" s="291" t="s">
        <v>1735</v>
      </c>
      <c r="P1143" s="282">
        <v>2023</v>
      </c>
      <c r="Q1143" s="282">
        <v>2024</v>
      </c>
      <c r="R1143" s="291" t="s">
        <v>252</v>
      </c>
      <c r="S1143" s="453"/>
      <c r="T1143" s="453"/>
      <c r="U1143" s="453"/>
      <c r="V1143" s="283" t="s">
        <v>7003</v>
      </c>
    </row>
    <row r="1144" spans="1:22" ht="22.5" x14ac:dyDescent="0.25">
      <c r="A1144" s="455"/>
      <c r="B1144" s="456"/>
      <c r="C1144" s="456"/>
      <c r="D1144" s="297" t="s">
        <v>3739</v>
      </c>
      <c r="E1144" s="18" t="s">
        <v>3721</v>
      </c>
      <c r="F1144" s="297" t="s">
        <v>3654</v>
      </c>
      <c r="G1144" s="297">
        <v>1.57</v>
      </c>
      <c r="H1144" s="20">
        <v>0.85</v>
      </c>
      <c r="I1144" s="297">
        <v>236</v>
      </c>
      <c r="J1144" s="19">
        <v>4.0490000000000004</v>
      </c>
      <c r="K1144" s="18">
        <v>219</v>
      </c>
      <c r="L1144" s="18">
        <v>6</v>
      </c>
      <c r="M1144" s="283" t="s">
        <v>268</v>
      </c>
      <c r="N1144" s="290"/>
      <c r="O1144" s="291" t="s">
        <v>1735</v>
      </c>
      <c r="P1144" s="282">
        <v>2023</v>
      </c>
      <c r="Q1144" s="282">
        <v>2024</v>
      </c>
      <c r="R1144" s="291" t="s">
        <v>252</v>
      </c>
      <c r="S1144" s="453"/>
      <c r="T1144" s="453"/>
      <c r="U1144" s="453"/>
      <c r="V1144" s="283" t="s">
        <v>7003</v>
      </c>
    </row>
    <row r="1145" spans="1:22" ht="22.5" x14ac:dyDescent="0.25">
      <c r="A1145" s="455"/>
      <c r="B1145" s="456"/>
      <c r="C1145" s="456"/>
      <c r="D1145" s="297" t="s">
        <v>3740</v>
      </c>
      <c r="E1145" s="18" t="s">
        <v>3721</v>
      </c>
      <c r="F1145" s="297" t="s">
        <v>3654</v>
      </c>
      <c r="G1145" s="297">
        <v>1.57</v>
      </c>
      <c r="H1145" s="20">
        <v>1.35</v>
      </c>
      <c r="I1145" s="297">
        <v>202</v>
      </c>
      <c r="J1145" s="19">
        <v>12.936</v>
      </c>
      <c r="K1145" s="18">
        <v>57</v>
      </c>
      <c r="L1145" s="18">
        <v>3</v>
      </c>
      <c r="M1145" s="283" t="s">
        <v>268</v>
      </c>
      <c r="N1145" s="290"/>
      <c r="O1145" s="291" t="s">
        <v>1735</v>
      </c>
      <c r="P1145" s="282">
        <v>2023</v>
      </c>
      <c r="Q1145" s="282">
        <v>2024</v>
      </c>
      <c r="R1145" s="291" t="s">
        <v>252</v>
      </c>
      <c r="S1145" s="453"/>
      <c r="T1145" s="453"/>
      <c r="U1145" s="453"/>
      <c r="V1145" s="283" t="s">
        <v>7003</v>
      </c>
    </row>
    <row r="1146" spans="1:22" ht="22.5" x14ac:dyDescent="0.25">
      <c r="A1146" s="455"/>
      <c r="B1146" s="456"/>
      <c r="C1146" s="456"/>
      <c r="D1146" s="297" t="s">
        <v>3741</v>
      </c>
      <c r="E1146" s="18" t="s">
        <v>3721</v>
      </c>
      <c r="F1146" s="297" t="s">
        <v>3654</v>
      </c>
      <c r="G1146" s="297">
        <v>1.6</v>
      </c>
      <c r="H1146" s="20">
        <v>0.76900000000000002</v>
      </c>
      <c r="I1146" s="297">
        <v>202</v>
      </c>
      <c r="J1146" s="19">
        <v>9.9700000000000006</v>
      </c>
      <c r="K1146" s="18">
        <v>159</v>
      </c>
      <c r="L1146" s="18">
        <v>4.5</v>
      </c>
      <c r="M1146" s="283" t="s">
        <v>268</v>
      </c>
      <c r="N1146" s="290"/>
      <c r="O1146" s="291" t="s">
        <v>1735</v>
      </c>
      <c r="P1146" s="282">
        <v>2023</v>
      </c>
      <c r="Q1146" s="282">
        <v>2024</v>
      </c>
      <c r="R1146" s="291" t="s">
        <v>252</v>
      </c>
      <c r="S1146" s="453"/>
      <c r="T1146" s="453"/>
      <c r="U1146" s="453"/>
      <c r="V1146" s="283" t="s">
        <v>7003</v>
      </c>
    </row>
    <row r="1147" spans="1:22" ht="22.5" x14ac:dyDescent="0.25">
      <c r="A1147" s="455"/>
      <c r="B1147" s="456"/>
      <c r="C1147" s="456"/>
      <c r="D1147" s="297" t="s">
        <v>3742</v>
      </c>
      <c r="E1147" s="18" t="s">
        <v>3721</v>
      </c>
      <c r="F1147" s="297" t="s">
        <v>3654</v>
      </c>
      <c r="G1147" s="297">
        <v>1.6</v>
      </c>
      <c r="H1147" s="20">
        <v>0.76900000000000002</v>
      </c>
      <c r="I1147" s="297">
        <v>202</v>
      </c>
      <c r="J1147" s="19">
        <v>5.7990000000000004</v>
      </c>
      <c r="K1147" s="18">
        <v>159</v>
      </c>
      <c r="L1147" s="18">
        <v>5</v>
      </c>
      <c r="M1147" s="283" t="s">
        <v>268</v>
      </c>
      <c r="N1147" s="290"/>
      <c r="O1147" s="291" t="s">
        <v>1735</v>
      </c>
      <c r="P1147" s="282">
        <v>2023</v>
      </c>
      <c r="Q1147" s="282">
        <v>2024</v>
      </c>
      <c r="R1147" s="291" t="s">
        <v>252</v>
      </c>
      <c r="S1147" s="453"/>
      <c r="T1147" s="453"/>
      <c r="U1147" s="453"/>
      <c r="V1147" s="283" t="s">
        <v>7003</v>
      </c>
    </row>
    <row r="1148" spans="1:22" ht="22.5" x14ac:dyDescent="0.25">
      <c r="A1148" s="455"/>
      <c r="B1148" s="456"/>
      <c r="C1148" s="456"/>
      <c r="D1148" s="297">
        <v>3651</v>
      </c>
      <c r="E1148" s="18" t="s">
        <v>3721</v>
      </c>
      <c r="F1148" s="297" t="s">
        <v>3654</v>
      </c>
      <c r="G1148" s="297">
        <v>1.57</v>
      </c>
      <c r="H1148" s="20">
        <v>0.85</v>
      </c>
      <c r="I1148" s="297">
        <v>236</v>
      </c>
      <c r="J1148" s="19"/>
      <c r="K1148" s="18"/>
      <c r="L1148" s="18"/>
      <c r="M1148" s="283" t="s">
        <v>268</v>
      </c>
      <c r="N1148" s="290"/>
      <c r="O1148" s="291" t="s">
        <v>1735</v>
      </c>
      <c r="P1148" s="282">
        <v>2023</v>
      </c>
      <c r="Q1148" s="282">
        <v>2024</v>
      </c>
      <c r="R1148" s="291" t="s">
        <v>252</v>
      </c>
      <c r="S1148" s="453"/>
      <c r="T1148" s="453"/>
      <c r="U1148" s="453"/>
      <c r="V1148" s="283" t="s">
        <v>7003</v>
      </c>
    </row>
    <row r="1149" spans="1:22" ht="22.5" x14ac:dyDescent="0.25">
      <c r="A1149" s="455"/>
      <c r="B1149" s="456"/>
      <c r="C1149" s="456"/>
      <c r="D1149" s="297">
        <v>3659</v>
      </c>
      <c r="E1149" s="18" t="s">
        <v>3721</v>
      </c>
      <c r="F1149" s="297" t="s">
        <v>3654</v>
      </c>
      <c r="G1149" s="297">
        <v>1.57</v>
      </c>
      <c r="H1149" s="20">
        <v>0.85</v>
      </c>
      <c r="I1149" s="297">
        <v>236</v>
      </c>
      <c r="J1149" s="19"/>
      <c r="K1149" s="18"/>
      <c r="L1149" s="18"/>
      <c r="M1149" s="283" t="s">
        <v>268</v>
      </c>
      <c r="N1149" s="290"/>
      <c r="O1149" s="291" t="s">
        <v>1735</v>
      </c>
      <c r="P1149" s="282">
        <v>2023</v>
      </c>
      <c r="Q1149" s="282">
        <v>2024</v>
      </c>
      <c r="R1149" s="291" t="s">
        <v>252</v>
      </c>
      <c r="S1149" s="453"/>
      <c r="T1149" s="453"/>
      <c r="U1149" s="453"/>
      <c r="V1149" s="283" t="s">
        <v>7003</v>
      </c>
    </row>
    <row r="1150" spans="1:22" ht="22.5" x14ac:dyDescent="0.25">
      <c r="A1150" s="455"/>
      <c r="B1150" s="456"/>
      <c r="C1150" s="456"/>
      <c r="D1150" s="297" t="s">
        <v>3743</v>
      </c>
      <c r="E1150" s="18" t="s">
        <v>3721</v>
      </c>
      <c r="F1150" s="297" t="s">
        <v>3654</v>
      </c>
      <c r="G1150" s="297">
        <v>1.57</v>
      </c>
      <c r="H1150" s="20">
        <v>0.85</v>
      </c>
      <c r="I1150" s="297">
        <v>139</v>
      </c>
      <c r="J1150" s="19">
        <v>13.952999999999999</v>
      </c>
      <c r="K1150" s="18">
        <v>57</v>
      </c>
      <c r="L1150" s="18">
        <v>3</v>
      </c>
      <c r="M1150" s="283" t="s">
        <v>268</v>
      </c>
      <c r="N1150" s="290"/>
      <c r="O1150" s="291" t="s">
        <v>1735</v>
      </c>
      <c r="P1150" s="282">
        <v>2023</v>
      </c>
      <c r="Q1150" s="282">
        <v>2024</v>
      </c>
      <c r="R1150" s="291" t="s">
        <v>252</v>
      </c>
      <c r="S1150" s="453"/>
      <c r="T1150" s="453"/>
      <c r="U1150" s="453"/>
      <c r="V1150" s="283" t="s">
        <v>7003</v>
      </c>
    </row>
    <row r="1151" spans="1:22" ht="22.5" x14ac:dyDescent="0.25">
      <c r="A1151" s="455"/>
      <c r="B1151" s="456"/>
      <c r="C1151" s="456"/>
      <c r="D1151" s="297" t="s">
        <v>3744</v>
      </c>
      <c r="E1151" s="18" t="s">
        <v>3721</v>
      </c>
      <c r="F1151" s="297" t="s">
        <v>3654</v>
      </c>
      <c r="G1151" s="297">
        <v>1.57</v>
      </c>
      <c r="H1151" s="20">
        <v>1.331</v>
      </c>
      <c r="I1151" s="297">
        <v>202</v>
      </c>
      <c r="J1151" s="19">
        <v>5.1020000000000003</v>
      </c>
      <c r="K1151" s="18">
        <v>57</v>
      </c>
      <c r="L1151" s="18">
        <v>3</v>
      </c>
      <c r="M1151" s="283" t="s">
        <v>268</v>
      </c>
      <c r="N1151" s="290"/>
      <c r="O1151" s="291" t="s">
        <v>1735</v>
      </c>
      <c r="P1151" s="282">
        <v>2023</v>
      </c>
      <c r="Q1151" s="282">
        <v>2024</v>
      </c>
      <c r="R1151" s="291" t="s">
        <v>252</v>
      </c>
      <c r="S1151" s="453"/>
      <c r="T1151" s="453"/>
      <c r="U1151" s="453"/>
      <c r="V1151" s="283" t="s">
        <v>7003</v>
      </c>
    </row>
    <row r="1152" spans="1:22" ht="22.5" x14ac:dyDescent="0.25">
      <c r="A1152" s="455"/>
      <c r="B1152" s="456"/>
      <c r="C1152" s="456"/>
      <c r="D1152" s="297" t="s">
        <v>3745</v>
      </c>
      <c r="E1152" s="18" t="s">
        <v>3721</v>
      </c>
      <c r="F1152" s="297" t="s">
        <v>3654</v>
      </c>
      <c r="G1152" s="297">
        <v>1.57</v>
      </c>
      <c r="H1152" s="20">
        <v>0.85</v>
      </c>
      <c r="I1152" s="297">
        <v>236</v>
      </c>
      <c r="J1152" s="19">
        <v>5.34</v>
      </c>
      <c r="K1152" s="18">
        <v>108</v>
      </c>
      <c r="L1152" s="18">
        <v>4</v>
      </c>
      <c r="M1152" s="283" t="s">
        <v>268</v>
      </c>
      <c r="N1152" s="290"/>
      <c r="O1152" s="291" t="s">
        <v>1735</v>
      </c>
      <c r="P1152" s="282">
        <v>2023</v>
      </c>
      <c r="Q1152" s="282">
        <v>2024</v>
      </c>
      <c r="R1152" s="291" t="s">
        <v>252</v>
      </c>
      <c r="S1152" s="453"/>
      <c r="T1152" s="453"/>
      <c r="U1152" s="453"/>
      <c r="V1152" s="283" t="s">
        <v>7003</v>
      </c>
    </row>
    <row r="1153" spans="1:22" ht="22.5" x14ac:dyDescent="0.25">
      <c r="A1153" s="455"/>
      <c r="B1153" s="456"/>
      <c r="C1153" s="456"/>
      <c r="D1153" s="297" t="s">
        <v>3746</v>
      </c>
      <c r="E1153" s="18" t="s">
        <v>3721</v>
      </c>
      <c r="F1153" s="297" t="s">
        <v>3654</v>
      </c>
      <c r="G1153" s="297">
        <v>1.57</v>
      </c>
      <c r="H1153" s="20">
        <v>0.85</v>
      </c>
      <c r="I1153" s="297">
        <v>236</v>
      </c>
      <c r="J1153" s="19">
        <v>4.4950000000000001</v>
      </c>
      <c r="K1153" s="18">
        <v>108</v>
      </c>
      <c r="L1153" s="18">
        <v>4</v>
      </c>
      <c r="M1153" s="283" t="s">
        <v>268</v>
      </c>
      <c r="N1153" s="290"/>
      <c r="O1153" s="291" t="s">
        <v>1735</v>
      </c>
      <c r="P1153" s="282">
        <v>2023</v>
      </c>
      <c r="Q1153" s="282">
        <v>2024</v>
      </c>
      <c r="R1153" s="291" t="s">
        <v>252</v>
      </c>
      <c r="S1153" s="453"/>
      <c r="T1153" s="453"/>
      <c r="U1153" s="453"/>
      <c r="V1153" s="283" t="s">
        <v>7003</v>
      </c>
    </row>
    <row r="1154" spans="1:22" ht="22.5" x14ac:dyDescent="0.25">
      <c r="A1154" s="455"/>
      <c r="B1154" s="456"/>
      <c r="C1154" s="456"/>
      <c r="D1154" s="297" t="s">
        <v>3747</v>
      </c>
      <c r="E1154" s="18" t="s">
        <v>3721</v>
      </c>
      <c r="F1154" s="297" t="s">
        <v>3657</v>
      </c>
      <c r="G1154" s="297">
        <v>1.57</v>
      </c>
      <c r="H1154" s="20">
        <v>0.85</v>
      </c>
      <c r="I1154" s="297">
        <v>236</v>
      </c>
      <c r="J1154" s="19">
        <v>6.3070000000000004</v>
      </c>
      <c r="K1154" s="18">
        <v>89</v>
      </c>
      <c r="L1154" s="18">
        <v>3.5</v>
      </c>
      <c r="M1154" s="283" t="s">
        <v>268</v>
      </c>
      <c r="N1154" s="290"/>
      <c r="O1154" s="291" t="s">
        <v>1735</v>
      </c>
      <c r="P1154" s="282">
        <v>2023</v>
      </c>
      <c r="Q1154" s="282">
        <v>2024</v>
      </c>
      <c r="R1154" s="291" t="s">
        <v>252</v>
      </c>
      <c r="S1154" s="453"/>
      <c r="T1154" s="453"/>
      <c r="U1154" s="453"/>
      <c r="V1154" s="283" t="s">
        <v>7003</v>
      </c>
    </row>
    <row r="1155" spans="1:22" ht="22.5" x14ac:dyDescent="0.25">
      <c r="A1155" s="455"/>
      <c r="B1155" s="456"/>
      <c r="C1155" s="456"/>
      <c r="D1155" s="297" t="s">
        <v>3748</v>
      </c>
      <c r="E1155" s="18" t="s">
        <v>3721</v>
      </c>
      <c r="F1155" s="297" t="s">
        <v>3654</v>
      </c>
      <c r="G1155" s="297">
        <v>1.57</v>
      </c>
      <c r="H1155" s="20">
        <v>0.85</v>
      </c>
      <c r="I1155" s="297">
        <v>236</v>
      </c>
      <c r="J1155" s="19"/>
      <c r="K1155" s="18"/>
      <c r="L1155" s="18"/>
      <c r="M1155" s="283" t="s">
        <v>268</v>
      </c>
      <c r="N1155" s="290"/>
      <c r="O1155" s="291" t="s">
        <v>1735</v>
      </c>
      <c r="P1155" s="282">
        <v>2023</v>
      </c>
      <c r="Q1155" s="282">
        <v>2024</v>
      </c>
      <c r="R1155" s="291" t="s">
        <v>252</v>
      </c>
      <c r="S1155" s="453"/>
      <c r="T1155" s="453"/>
      <c r="U1155" s="453"/>
      <c r="V1155" s="283" t="s">
        <v>7003</v>
      </c>
    </row>
    <row r="1156" spans="1:22" ht="22.5" x14ac:dyDescent="0.25">
      <c r="A1156" s="455"/>
      <c r="B1156" s="456"/>
      <c r="C1156" s="456"/>
      <c r="D1156" s="297" t="s">
        <v>3749</v>
      </c>
      <c r="E1156" s="18" t="s">
        <v>3721</v>
      </c>
      <c r="F1156" s="297" t="s">
        <v>3654</v>
      </c>
      <c r="G1156" s="297">
        <v>1.57</v>
      </c>
      <c r="H1156" s="20">
        <v>1.331</v>
      </c>
      <c r="I1156" s="297">
        <v>202</v>
      </c>
      <c r="J1156" s="19">
        <v>2.6960000000000002</v>
      </c>
      <c r="K1156" s="18">
        <v>57</v>
      </c>
      <c r="L1156" s="18">
        <v>3</v>
      </c>
      <c r="M1156" s="283" t="s">
        <v>268</v>
      </c>
      <c r="N1156" s="290"/>
      <c r="O1156" s="291" t="s">
        <v>1735</v>
      </c>
      <c r="P1156" s="282">
        <v>2023</v>
      </c>
      <c r="Q1156" s="282">
        <v>2024</v>
      </c>
      <c r="R1156" s="291" t="s">
        <v>252</v>
      </c>
      <c r="S1156" s="453"/>
      <c r="T1156" s="453"/>
      <c r="U1156" s="453"/>
      <c r="V1156" s="283" t="s">
        <v>7003</v>
      </c>
    </row>
    <row r="1157" spans="1:22" ht="22.5" x14ac:dyDescent="0.25">
      <c r="A1157" s="455"/>
      <c r="B1157" s="456"/>
      <c r="C1157" s="456"/>
      <c r="D1157" s="297" t="s">
        <v>3750</v>
      </c>
      <c r="E1157" s="18" t="s">
        <v>3721</v>
      </c>
      <c r="F1157" s="297" t="s">
        <v>3654</v>
      </c>
      <c r="G1157" s="297">
        <v>1.57</v>
      </c>
      <c r="H1157" s="20">
        <v>1.331</v>
      </c>
      <c r="I1157" s="297">
        <v>202</v>
      </c>
      <c r="J1157" s="19">
        <v>1.6559999999999999</v>
      </c>
      <c r="K1157" s="18">
        <v>57</v>
      </c>
      <c r="L1157" s="18">
        <v>3</v>
      </c>
      <c r="M1157" s="283" t="s">
        <v>268</v>
      </c>
      <c r="N1157" s="290"/>
      <c r="O1157" s="291" t="s">
        <v>1735</v>
      </c>
      <c r="P1157" s="282">
        <v>2023</v>
      </c>
      <c r="Q1157" s="282">
        <v>2024</v>
      </c>
      <c r="R1157" s="291" t="s">
        <v>252</v>
      </c>
      <c r="S1157" s="453"/>
      <c r="T1157" s="453"/>
      <c r="U1157" s="453"/>
      <c r="V1157" s="283" t="s">
        <v>7003</v>
      </c>
    </row>
    <row r="1158" spans="1:22" ht="22.5" x14ac:dyDescent="0.25">
      <c r="A1158" s="455"/>
      <c r="B1158" s="456"/>
      <c r="C1158" s="456"/>
      <c r="D1158" s="297" t="s">
        <v>3751</v>
      </c>
      <c r="E1158" s="18" t="s">
        <v>3721</v>
      </c>
      <c r="F1158" s="297" t="s">
        <v>3654</v>
      </c>
      <c r="G1158" s="297">
        <v>1.57</v>
      </c>
      <c r="H1158" s="20">
        <v>1.331</v>
      </c>
      <c r="I1158" s="297">
        <v>202</v>
      </c>
      <c r="J1158" s="19">
        <v>2.403</v>
      </c>
      <c r="K1158" s="18">
        <v>57</v>
      </c>
      <c r="L1158" s="18">
        <v>3</v>
      </c>
      <c r="M1158" s="283" t="s">
        <v>268</v>
      </c>
      <c r="N1158" s="290"/>
      <c r="O1158" s="291" t="s">
        <v>1735</v>
      </c>
      <c r="P1158" s="282">
        <v>2023</v>
      </c>
      <c r="Q1158" s="282">
        <v>2024</v>
      </c>
      <c r="R1158" s="291" t="s">
        <v>252</v>
      </c>
      <c r="S1158" s="453"/>
      <c r="T1158" s="453"/>
      <c r="U1158" s="453"/>
      <c r="V1158" s="283" t="s">
        <v>7003</v>
      </c>
    </row>
    <row r="1159" spans="1:22" ht="22.5" x14ac:dyDescent="0.25">
      <c r="A1159" s="455"/>
      <c r="B1159" s="456"/>
      <c r="C1159" s="456"/>
      <c r="D1159" s="297" t="s">
        <v>3752</v>
      </c>
      <c r="E1159" s="18" t="s">
        <v>3721</v>
      </c>
      <c r="F1159" s="297" t="s">
        <v>3654</v>
      </c>
      <c r="G1159" s="297">
        <v>1.57</v>
      </c>
      <c r="H1159" s="20">
        <v>0.85</v>
      </c>
      <c r="I1159" s="297">
        <v>236</v>
      </c>
      <c r="J1159" s="19">
        <v>36.840000000000003</v>
      </c>
      <c r="K1159" s="18">
        <v>89</v>
      </c>
      <c r="L1159" s="18">
        <v>3.5</v>
      </c>
      <c r="M1159" s="283" t="s">
        <v>268</v>
      </c>
      <c r="N1159" s="290"/>
      <c r="O1159" s="291" t="s">
        <v>1735</v>
      </c>
      <c r="P1159" s="282">
        <v>2023</v>
      </c>
      <c r="Q1159" s="282">
        <v>2024</v>
      </c>
      <c r="R1159" s="291" t="s">
        <v>252</v>
      </c>
      <c r="S1159" s="453"/>
      <c r="T1159" s="453"/>
      <c r="U1159" s="453"/>
      <c r="V1159" s="283" t="s">
        <v>7003</v>
      </c>
    </row>
    <row r="1160" spans="1:22" ht="22.5" x14ac:dyDescent="0.25">
      <c r="A1160" s="455"/>
      <c r="B1160" s="456"/>
      <c r="C1160" s="456"/>
      <c r="D1160" s="297">
        <v>3830</v>
      </c>
      <c r="E1160" s="18" t="s">
        <v>3721</v>
      </c>
      <c r="F1160" s="297" t="s">
        <v>3654</v>
      </c>
      <c r="G1160" s="297">
        <v>1.57</v>
      </c>
      <c r="H1160" s="20">
        <v>0.8</v>
      </c>
      <c r="I1160" s="297">
        <v>202</v>
      </c>
      <c r="J1160" s="19"/>
      <c r="K1160" s="18"/>
      <c r="L1160" s="18"/>
      <c r="M1160" s="283" t="s">
        <v>268</v>
      </c>
      <c r="N1160" s="290"/>
      <c r="O1160" s="291" t="s">
        <v>1735</v>
      </c>
      <c r="P1160" s="282">
        <v>2023</v>
      </c>
      <c r="Q1160" s="282">
        <v>2024</v>
      </c>
      <c r="R1160" s="291" t="s">
        <v>252</v>
      </c>
      <c r="S1160" s="453"/>
      <c r="T1160" s="453"/>
      <c r="U1160" s="453"/>
      <c r="V1160" s="283" t="s">
        <v>7003</v>
      </c>
    </row>
    <row r="1161" spans="1:22" ht="22.5" x14ac:dyDescent="0.25">
      <c r="A1161" s="455"/>
      <c r="B1161" s="456"/>
      <c r="C1161" s="456"/>
      <c r="D1161" s="297" t="s">
        <v>3753</v>
      </c>
      <c r="E1161" s="18" t="s">
        <v>3721</v>
      </c>
      <c r="F1161" s="297" t="s">
        <v>3754</v>
      </c>
      <c r="G1161" s="297">
        <v>1.57</v>
      </c>
      <c r="H1161" s="20">
        <v>1.331</v>
      </c>
      <c r="I1161" s="297">
        <v>202</v>
      </c>
      <c r="J1161" s="19">
        <v>2.3889999999999998</v>
      </c>
      <c r="K1161" s="18">
        <v>57</v>
      </c>
      <c r="L1161" s="18">
        <v>3</v>
      </c>
      <c r="M1161" s="283" t="s">
        <v>268</v>
      </c>
      <c r="N1161" s="290"/>
      <c r="O1161" s="291" t="s">
        <v>1735</v>
      </c>
      <c r="P1161" s="282">
        <v>2023</v>
      </c>
      <c r="Q1161" s="282">
        <v>2024</v>
      </c>
      <c r="R1161" s="291" t="s">
        <v>252</v>
      </c>
      <c r="S1161" s="453"/>
      <c r="T1161" s="453"/>
      <c r="U1161" s="453"/>
      <c r="V1161" s="283" t="s">
        <v>7003</v>
      </c>
    </row>
    <row r="1162" spans="1:22" ht="22.5" x14ac:dyDescent="0.25">
      <c r="A1162" s="455"/>
      <c r="B1162" s="456"/>
      <c r="C1162" s="456"/>
      <c r="D1162" s="297" t="s">
        <v>3755</v>
      </c>
      <c r="E1162" s="18" t="s">
        <v>3721</v>
      </c>
      <c r="F1162" s="297" t="s">
        <v>3654</v>
      </c>
      <c r="G1162" s="297">
        <v>1.57</v>
      </c>
      <c r="H1162" s="20">
        <v>0.76700000000000002</v>
      </c>
      <c r="I1162" s="297">
        <v>174</v>
      </c>
      <c r="J1162" s="19">
        <v>11.259</v>
      </c>
      <c r="K1162" s="18">
        <v>57</v>
      </c>
      <c r="L1162" s="18">
        <v>3</v>
      </c>
      <c r="M1162" s="283" t="s">
        <v>268</v>
      </c>
      <c r="N1162" s="290"/>
      <c r="O1162" s="291" t="s">
        <v>1735</v>
      </c>
      <c r="P1162" s="282">
        <v>2023</v>
      </c>
      <c r="Q1162" s="282">
        <v>2024</v>
      </c>
      <c r="R1162" s="291" t="s">
        <v>252</v>
      </c>
      <c r="S1162" s="453"/>
      <c r="T1162" s="453"/>
      <c r="U1162" s="453"/>
      <c r="V1162" s="283" t="s">
        <v>7003</v>
      </c>
    </row>
    <row r="1163" spans="1:22" ht="22.5" x14ac:dyDescent="0.25">
      <c r="A1163" s="455"/>
      <c r="B1163" s="456"/>
      <c r="C1163" s="456"/>
      <c r="D1163" s="297" t="s">
        <v>3756</v>
      </c>
      <c r="E1163" s="18" t="s">
        <v>3721</v>
      </c>
      <c r="F1163" s="297" t="s">
        <v>3654</v>
      </c>
      <c r="G1163" s="297">
        <v>1.57</v>
      </c>
      <c r="H1163" s="20">
        <v>0.76700000000000002</v>
      </c>
      <c r="I1163" s="297">
        <v>174</v>
      </c>
      <c r="J1163" s="19">
        <v>11.855</v>
      </c>
      <c r="K1163" s="18">
        <v>57</v>
      </c>
      <c r="L1163" s="18">
        <v>3</v>
      </c>
      <c r="M1163" s="283" t="s">
        <v>268</v>
      </c>
      <c r="N1163" s="290"/>
      <c r="O1163" s="291" t="s">
        <v>1735</v>
      </c>
      <c r="P1163" s="282">
        <v>2023</v>
      </c>
      <c r="Q1163" s="282">
        <v>2024</v>
      </c>
      <c r="R1163" s="291" t="s">
        <v>252</v>
      </c>
      <c r="S1163" s="453"/>
      <c r="T1163" s="453"/>
      <c r="U1163" s="453"/>
      <c r="V1163" s="283" t="s">
        <v>7003</v>
      </c>
    </row>
    <row r="1164" spans="1:22" ht="22.5" x14ac:dyDescent="0.25">
      <c r="A1164" s="455"/>
      <c r="B1164" s="456"/>
      <c r="C1164" s="456"/>
      <c r="D1164" s="297" t="s">
        <v>3757</v>
      </c>
      <c r="E1164" s="18" t="s">
        <v>3721</v>
      </c>
      <c r="F1164" s="297" t="s">
        <v>3654</v>
      </c>
      <c r="G1164" s="297">
        <v>1.57</v>
      </c>
      <c r="H1164" s="20">
        <v>0.76700000000000002</v>
      </c>
      <c r="I1164" s="297">
        <v>174</v>
      </c>
      <c r="J1164" s="19">
        <v>2.5049999999999999</v>
      </c>
      <c r="K1164" s="18">
        <v>159</v>
      </c>
      <c r="L1164" s="18">
        <v>5</v>
      </c>
      <c r="M1164" s="283" t="s">
        <v>268</v>
      </c>
      <c r="N1164" s="290"/>
      <c r="O1164" s="291" t="s">
        <v>1735</v>
      </c>
      <c r="P1164" s="282">
        <v>2023</v>
      </c>
      <c r="Q1164" s="282">
        <v>2024</v>
      </c>
      <c r="R1164" s="291" t="s">
        <v>252</v>
      </c>
      <c r="S1164" s="453"/>
      <c r="T1164" s="453"/>
      <c r="U1164" s="453"/>
      <c r="V1164" s="283" t="s">
        <v>7003</v>
      </c>
    </row>
    <row r="1165" spans="1:22" ht="22.5" x14ac:dyDescent="0.25">
      <c r="A1165" s="455"/>
      <c r="B1165" s="456"/>
      <c r="C1165" s="456"/>
      <c r="D1165" s="297" t="s">
        <v>3758</v>
      </c>
      <c r="E1165" s="18" t="s">
        <v>3721</v>
      </c>
      <c r="F1165" s="297" t="s">
        <v>3654</v>
      </c>
      <c r="G1165" s="297">
        <v>1.57</v>
      </c>
      <c r="H1165" s="20">
        <v>0.76700000000000002</v>
      </c>
      <c r="I1165" s="297">
        <v>174</v>
      </c>
      <c r="J1165" s="19">
        <v>5.92</v>
      </c>
      <c r="K1165" s="18">
        <v>159</v>
      </c>
      <c r="L1165" s="18">
        <v>5</v>
      </c>
      <c r="M1165" s="283" t="s">
        <v>268</v>
      </c>
      <c r="N1165" s="290"/>
      <c r="O1165" s="291" t="s">
        <v>1735</v>
      </c>
      <c r="P1165" s="282">
        <v>2023</v>
      </c>
      <c r="Q1165" s="282">
        <v>2024</v>
      </c>
      <c r="R1165" s="291" t="s">
        <v>252</v>
      </c>
      <c r="S1165" s="453"/>
      <c r="T1165" s="453"/>
      <c r="U1165" s="453"/>
      <c r="V1165" s="283" t="s">
        <v>7003</v>
      </c>
    </row>
    <row r="1166" spans="1:22" ht="22.5" x14ac:dyDescent="0.25">
      <c r="A1166" s="455"/>
      <c r="B1166" s="456"/>
      <c r="C1166" s="456"/>
      <c r="D1166" s="297" t="s">
        <v>3759</v>
      </c>
      <c r="E1166" s="18" t="s">
        <v>3721</v>
      </c>
      <c r="F1166" s="297" t="s">
        <v>3654</v>
      </c>
      <c r="G1166" s="297">
        <v>1.6</v>
      </c>
      <c r="H1166" s="20">
        <v>1.34</v>
      </c>
      <c r="I1166" s="297">
        <v>202</v>
      </c>
      <c r="J1166" s="19">
        <v>18.736000000000001</v>
      </c>
      <c r="K1166" s="18">
        <v>89</v>
      </c>
      <c r="L1166" s="18">
        <v>3.5</v>
      </c>
      <c r="M1166" s="283" t="s">
        <v>268</v>
      </c>
      <c r="N1166" s="290"/>
      <c r="O1166" s="291" t="s">
        <v>1735</v>
      </c>
      <c r="P1166" s="282">
        <v>2023</v>
      </c>
      <c r="Q1166" s="282">
        <v>2024</v>
      </c>
      <c r="R1166" s="291" t="s">
        <v>252</v>
      </c>
      <c r="S1166" s="453"/>
      <c r="T1166" s="453"/>
      <c r="U1166" s="453"/>
      <c r="V1166" s="283" t="s">
        <v>7003</v>
      </c>
    </row>
    <row r="1167" spans="1:22" ht="22.5" x14ac:dyDescent="0.25">
      <c r="A1167" s="455"/>
      <c r="B1167" s="456"/>
      <c r="C1167" s="456"/>
      <c r="D1167" s="297" t="s">
        <v>3760</v>
      </c>
      <c r="E1167" s="18" t="s">
        <v>3721</v>
      </c>
      <c r="F1167" s="297" t="s">
        <v>3654</v>
      </c>
      <c r="G1167" s="297">
        <v>1.6</v>
      </c>
      <c r="H1167" s="20">
        <v>1.34</v>
      </c>
      <c r="I1167" s="297">
        <v>240</v>
      </c>
      <c r="J1167" s="19"/>
      <c r="K1167" s="18"/>
      <c r="L1167" s="18"/>
      <c r="M1167" s="283" t="s">
        <v>268</v>
      </c>
      <c r="N1167" s="290"/>
      <c r="O1167" s="291" t="s">
        <v>1735</v>
      </c>
      <c r="P1167" s="282">
        <v>2023</v>
      </c>
      <c r="Q1167" s="282">
        <v>2024</v>
      </c>
      <c r="R1167" s="291" t="s">
        <v>252</v>
      </c>
      <c r="S1167" s="453"/>
      <c r="T1167" s="453"/>
      <c r="U1167" s="453"/>
      <c r="V1167" s="283" t="s">
        <v>7003</v>
      </c>
    </row>
    <row r="1168" spans="1:22" ht="22.5" x14ac:dyDescent="0.25">
      <c r="A1168" s="455"/>
      <c r="B1168" s="456"/>
      <c r="C1168" s="456"/>
      <c r="D1168" s="297" t="s">
        <v>3761</v>
      </c>
      <c r="E1168" s="18" t="s">
        <v>3721</v>
      </c>
      <c r="F1168" s="297" t="s">
        <v>3654</v>
      </c>
      <c r="G1168" s="297">
        <v>1.6</v>
      </c>
      <c r="H1168" s="20">
        <v>1.34</v>
      </c>
      <c r="I1168" s="297">
        <v>240</v>
      </c>
      <c r="J1168" s="19">
        <v>23.835000000000001</v>
      </c>
      <c r="K1168" s="18">
        <v>89</v>
      </c>
      <c r="L1168" s="18">
        <v>3.5</v>
      </c>
      <c r="M1168" s="283" t="s">
        <v>268</v>
      </c>
      <c r="N1168" s="290"/>
      <c r="O1168" s="291" t="s">
        <v>1735</v>
      </c>
      <c r="P1168" s="282">
        <v>2023</v>
      </c>
      <c r="Q1168" s="282">
        <v>2024</v>
      </c>
      <c r="R1168" s="291" t="s">
        <v>252</v>
      </c>
      <c r="S1168" s="453"/>
      <c r="T1168" s="453"/>
      <c r="U1168" s="453"/>
      <c r="V1168" s="283" t="s">
        <v>7003</v>
      </c>
    </row>
    <row r="1169" spans="1:22" ht="22.5" x14ac:dyDescent="0.25">
      <c r="A1169" s="455"/>
      <c r="B1169" s="456"/>
      <c r="C1169" s="456"/>
      <c r="D1169" s="297" t="s">
        <v>3762</v>
      </c>
      <c r="E1169" s="18" t="s">
        <v>3721</v>
      </c>
      <c r="F1169" s="297" t="s">
        <v>3654</v>
      </c>
      <c r="G1169" s="297">
        <v>1.6</v>
      </c>
      <c r="H1169" s="20">
        <v>1.34</v>
      </c>
      <c r="I1169" s="297">
        <v>240</v>
      </c>
      <c r="J1169" s="19">
        <v>3.05</v>
      </c>
      <c r="K1169" s="18">
        <v>89</v>
      </c>
      <c r="L1169" s="18">
        <v>3.5</v>
      </c>
      <c r="M1169" s="283" t="s">
        <v>268</v>
      </c>
      <c r="N1169" s="290"/>
      <c r="O1169" s="291" t="s">
        <v>1735</v>
      </c>
      <c r="P1169" s="282">
        <v>2023</v>
      </c>
      <c r="Q1169" s="282">
        <v>2024</v>
      </c>
      <c r="R1169" s="291" t="s">
        <v>252</v>
      </c>
      <c r="S1169" s="453"/>
      <c r="T1169" s="453"/>
      <c r="U1169" s="453"/>
      <c r="V1169" s="283" t="s">
        <v>7003</v>
      </c>
    </row>
    <row r="1170" spans="1:22" ht="22.5" x14ac:dyDescent="0.25">
      <c r="A1170" s="455"/>
      <c r="B1170" s="456"/>
      <c r="C1170" s="456"/>
      <c r="D1170" s="297" t="s">
        <v>3763</v>
      </c>
      <c r="E1170" s="18" t="s">
        <v>3721</v>
      </c>
      <c r="F1170" s="297" t="s">
        <v>3654</v>
      </c>
      <c r="G1170" s="297">
        <v>1.6</v>
      </c>
      <c r="H1170" s="20">
        <v>1.34</v>
      </c>
      <c r="I1170" s="297">
        <v>240</v>
      </c>
      <c r="J1170" s="19">
        <v>3.05</v>
      </c>
      <c r="K1170" s="18">
        <v>89</v>
      </c>
      <c r="L1170" s="18">
        <v>3.5</v>
      </c>
      <c r="M1170" s="283" t="s">
        <v>268</v>
      </c>
      <c r="N1170" s="290"/>
      <c r="O1170" s="291" t="s">
        <v>1735</v>
      </c>
      <c r="P1170" s="282">
        <v>2023</v>
      </c>
      <c r="Q1170" s="282">
        <v>2024</v>
      </c>
      <c r="R1170" s="291" t="s">
        <v>252</v>
      </c>
      <c r="S1170" s="454"/>
      <c r="T1170" s="454"/>
      <c r="U1170" s="454"/>
      <c r="V1170" s="283" t="s">
        <v>7003</v>
      </c>
    </row>
    <row r="1171" spans="1:22" s="303" customFormat="1" ht="22.5" x14ac:dyDescent="0.25">
      <c r="A1171" s="455">
        <v>246</v>
      </c>
      <c r="B1171" s="456" t="s">
        <v>3764</v>
      </c>
      <c r="C1171" s="456" t="s">
        <v>3765</v>
      </c>
      <c r="D1171" s="297" t="s">
        <v>3766</v>
      </c>
      <c r="E1171" s="18" t="s">
        <v>3721</v>
      </c>
      <c r="F1171" s="297" t="s">
        <v>2586</v>
      </c>
      <c r="G1171" s="297">
        <v>1.65</v>
      </c>
      <c r="H1171" s="20">
        <v>0.61</v>
      </c>
      <c r="I1171" s="297">
        <v>166</v>
      </c>
      <c r="J1171" s="19">
        <v>1.589</v>
      </c>
      <c r="K1171" s="18">
        <v>57</v>
      </c>
      <c r="L1171" s="18">
        <v>3</v>
      </c>
      <c r="M1171" s="283" t="s">
        <v>268</v>
      </c>
      <c r="N1171" s="290"/>
      <c r="O1171" s="291" t="s">
        <v>1735</v>
      </c>
      <c r="P1171" s="282">
        <v>2023</v>
      </c>
      <c r="Q1171" s="282">
        <v>2025</v>
      </c>
      <c r="R1171" s="291" t="s">
        <v>252</v>
      </c>
      <c r="S1171" s="452">
        <v>4</v>
      </c>
      <c r="T1171" s="452"/>
      <c r="U1171" s="452">
        <f>SUM(S1171:T1211)</f>
        <v>4</v>
      </c>
      <c r="V1171" s="283" t="s">
        <v>7003</v>
      </c>
    </row>
    <row r="1172" spans="1:22" s="303" customFormat="1" ht="22.5" x14ac:dyDescent="0.25">
      <c r="A1172" s="455"/>
      <c r="B1172" s="456"/>
      <c r="C1172" s="456"/>
      <c r="D1172" s="297" t="s">
        <v>3767</v>
      </c>
      <c r="E1172" s="18" t="s">
        <v>3721</v>
      </c>
      <c r="F1172" s="297" t="s">
        <v>2586</v>
      </c>
      <c r="G1172" s="297">
        <v>1.57</v>
      </c>
      <c r="H1172" s="20">
        <v>0.85</v>
      </c>
      <c r="I1172" s="297">
        <v>236</v>
      </c>
      <c r="J1172" s="19">
        <v>9.0950000000000006</v>
      </c>
      <c r="K1172" s="18">
        <v>57</v>
      </c>
      <c r="L1172" s="18">
        <v>3</v>
      </c>
      <c r="M1172" s="283" t="s">
        <v>268</v>
      </c>
      <c r="N1172" s="290"/>
      <c r="O1172" s="291" t="s">
        <v>1735</v>
      </c>
      <c r="P1172" s="282">
        <v>2023</v>
      </c>
      <c r="Q1172" s="282">
        <v>2025</v>
      </c>
      <c r="R1172" s="291" t="s">
        <v>252</v>
      </c>
      <c r="S1172" s="453"/>
      <c r="T1172" s="453"/>
      <c r="U1172" s="453"/>
      <c r="V1172" s="283" t="s">
        <v>7003</v>
      </c>
    </row>
    <row r="1173" spans="1:22" s="303" customFormat="1" ht="22.5" x14ac:dyDescent="0.25">
      <c r="A1173" s="455"/>
      <c r="B1173" s="456"/>
      <c r="C1173" s="456"/>
      <c r="D1173" s="297" t="s">
        <v>3768</v>
      </c>
      <c r="E1173" s="18" t="s">
        <v>3721</v>
      </c>
      <c r="F1173" s="297" t="s">
        <v>2586</v>
      </c>
      <c r="G1173" s="297">
        <v>1.6</v>
      </c>
      <c r="H1173" s="20">
        <v>1.34</v>
      </c>
      <c r="I1173" s="297">
        <v>202</v>
      </c>
      <c r="J1173" s="19">
        <v>1.0589999999999999</v>
      </c>
      <c r="K1173" s="18">
        <v>57</v>
      </c>
      <c r="L1173" s="18">
        <v>3</v>
      </c>
      <c r="M1173" s="283" t="s">
        <v>268</v>
      </c>
      <c r="N1173" s="290"/>
      <c r="O1173" s="291" t="s">
        <v>1735</v>
      </c>
      <c r="P1173" s="282">
        <v>2023</v>
      </c>
      <c r="Q1173" s="282">
        <v>2025</v>
      </c>
      <c r="R1173" s="291" t="s">
        <v>252</v>
      </c>
      <c r="S1173" s="453"/>
      <c r="T1173" s="453"/>
      <c r="U1173" s="453"/>
      <c r="V1173" s="283" t="s">
        <v>7003</v>
      </c>
    </row>
    <row r="1174" spans="1:22" s="303" customFormat="1" ht="22.5" x14ac:dyDescent="0.25">
      <c r="A1174" s="455"/>
      <c r="B1174" s="456"/>
      <c r="C1174" s="456"/>
      <c r="D1174" s="297" t="s">
        <v>3769</v>
      </c>
      <c r="E1174" s="18" t="s">
        <v>3721</v>
      </c>
      <c r="F1174" s="297" t="s">
        <v>2586</v>
      </c>
      <c r="G1174" s="297">
        <v>1.6</v>
      </c>
      <c r="H1174" s="20">
        <v>0.8</v>
      </c>
      <c r="I1174" s="297">
        <v>202</v>
      </c>
      <c r="J1174" s="19">
        <v>21.7</v>
      </c>
      <c r="K1174" s="18">
        <v>57</v>
      </c>
      <c r="L1174" s="18">
        <v>3</v>
      </c>
      <c r="M1174" s="283" t="s">
        <v>268</v>
      </c>
      <c r="N1174" s="290"/>
      <c r="O1174" s="291" t="s">
        <v>1735</v>
      </c>
      <c r="P1174" s="282">
        <v>2023</v>
      </c>
      <c r="Q1174" s="282">
        <v>2025</v>
      </c>
      <c r="R1174" s="291" t="s">
        <v>252</v>
      </c>
      <c r="S1174" s="453"/>
      <c r="T1174" s="453"/>
      <c r="U1174" s="453"/>
      <c r="V1174" s="283" t="s">
        <v>7003</v>
      </c>
    </row>
    <row r="1175" spans="1:22" s="303" customFormat="1" ht="22.5" x14ac:dyDescent="0.25">
      <c r="A1175" s="455"/>
      <c r="B1175" s="456"/>
      <c r="C1175" s="456"/>
      <c r="D1175" s="297">
        <v>7389</v>
      </c>
      <c r="E1175" s="18" t="s">
        <v>3721</v>
      </c>
      <c r="F1175" s="297" t="s">
        <v>2586</v>
      </c>
      <c r="G1175" s="297">
        <v>1.6</v>
      </c>
      <c r="H1175" s="20">
        <v>0.77</v>
      </c>
      <c r="I1175" s="297">
        <v>174</v>
      </c>
      <c r="J1175" s="19">
        <v>25.39</v>
      </c>
      <c r="K1175" s="18">
        <v>168.3</v>
      </c>
      <c r="L1175" s="18">
        <v>7.11</v>
      </c>
      <c r="M1175" s="283" t="s">
        <v>268</v>
      </c>
      <c r="N1175" s="290"/>
      <c r="O1175" s="291" t="s">
        <v>1735</v>
      </c>
      <c r="P1175" s="282">
        <v>2023</v>
      </c>
      <c r="Q1175" s="282">
        <v>2025</v>
      </c>
      <c r="R1175" s="291" t="s">
        <v>252</v>
      </c>
      <c r="S1175" s="453"/>
      <c r="T1175" s="453"/>
      <c r="U1175" s="453"/>
      <c r="V1175" s="283" t="s">
        <v>7003</v>
      </c>
    </row>
    <row r="1176" spans="1:22" s="303" customFormat="1" ht="22.5" x14ac:dyDescent="0.25">
      <c r="A1176" s="455"/>
      <c r="B1176" s="456"/>
      <c r="C1176" s="456"/>
      <c r="D1176" s="297" t="s">
        <v>3770</v>
      </c>
      <c r="E1176" s="18" t="s">
        <v>3721</v>
      </c>
      <c r="F1176" s="297" t="s">
        <v>2586</v>
      </c>
      <c r="G1176" s="297">
        <v>1.6</v>
      </c>
      <c r="H1176" s="20">
        <v>0.76900000000000002</v>
      </c>
      <c r="I1176" s="297">
        <v>202</v>
      </c>
      <c r="J1176" s="19">
        <v>4.6449999999999996</v>
      </c>
      <c r="K1176" s="18">
        <v>159</v>
      </c>
      <c r="L1176" s="18">
        <v>5</v>
      </c>
      <c r="M1176" s="283" t="s">
        <v>268</v>
      </c>
      <c r="N1176" s="290"/>
      <c r="O1176" s="291" t="s">
        <v>1735</v>
      </c>
      <c r="P1176" s="282">
        <v>2023</v>
      </c>
      <c r="Q1176" s="282">
        <v>2025</v>
      </c>
      <c r="R1176" s="291" t="s">
        <v>252</v>
      </c>
      <c r="S1176" s="453"/>
      <c r="T1176" s="453"/>
      <c r="U1176" s="453"/>
      <c r="V1176" s="283" t="s">
        <v>7003</v>
      </c>
    </row>
    <row r="1177" spans="1:22" s="303" customFormat="1" ht="22.5" x14ac:dyDescent="0.25">
      <c r="A1177" s="455"/>
      <c r="B1177" s="456"/>
      <c r="C1177" s="456"/>
      <c r="D1177" s="297" t="s">
        <v>3771</v>
      </c>
      <c r="E1177" s="18" t="s">
        <v>3721</v>
      </c>
      <c r="F1177" s="297" t="s">
        <v>2586</v>
      </c>
      <c r="G1177" s="297">
        <v>1.6</v>
      </c>
      <c r="H1177" s="20">
        <v>1.34</v>
      </c>
      <c r="I1177" s="297">
        <v>202</v>
      </c>
      <c r="J1177" s="19">
        <v>12.712999999999999</v>
      </c>
      <c r="K1177" s="18">
        <v>57</v>
      </c>
      <c r="L1177" s="18">
        <v>3</v>
      </c>
      <c r="M1177" s="283" t="s">
        <v>268</v>
      </c>
      <c r="N1177" s="290"/>
      <c r="O1177" s="291" t="s">
        <v>1735</v>
      </c>
      <c r="P1177" s="282">
        <v>2023</v>
      </c>
      <c r="Q1177" s="282">
        <v>2025</v>
      </c>
      <c r="R1177" s="291" t="s">
        <v>252</v>
      </c>
      <c r="S1177" s="453"/>
      <c r="T1177" s="453"/>
      <c r="U1177" s="453"/>
      <c r="V1177" s="283" t="s">
        <v>7003</v>
      </c>
    </row>
    <row r="1178" spans="1:22" s="303" customFormat="1" ht="22.5" x14ac:dyDescent="0.25">
      <c r="A1178" s="455"/>
      <c r="B1178" s="456"/>
      <c r="C1178" s="456"/>
      <c r="D1178" s="297">
        <v>3606</v>
      </c>
      <c r="E1178" s="18" t="s">
        <v>3721</v>
      </c>
      <c r="F1178" s="297" t="s">
        <v>2586</v>
      </c>
      <c r="G1178" s="297">
        <v>1.57</v>
      </c>
      <c r="H1178" s="20">
        <v>0.85</v>
      </c>
      <c r="I1178" s="297">
        <v>236</v>
      </c>
      <c r="J1178" s="19"/>
      <c r="K1178" s="18"/>
      <c r="L1178" s="18"/>
      <c r="M1178" s="283" t="s">
        <v>268</v>
      </c>
      <c r="N1178" s="290"/>
      <c r="O1178" s="291" t="s">
        <v>1735</v>
      </c>
      <c r="P1178" s="282">
        <v>2023</v>
      </c>
      <c r="Q1178" s="282">
        <v>2025</v>
      </c>
      <c r="R1178" s="291" t="s">
        <v>252</v>
      </c>
      <c r="S1178" s="453"/>
      <c r="T1178" s="453"/>
      <c r="U1178" s="453"/>
      <c r="V1178" s="283" t="s">
        <v>7003</v>
      </c>
    </row>
    <row r="1179" spans="1:22" s="303" customFormat="1" ht="22.5" x14ac:dyDescent="0.25">
      <c r="A1179" s="455"/>
      <c r="B1179" s="456"/>
      <c r="C1179" s="456"/>
      <c r="D1179" s="297" t="s">
        <v>3772</v>
      </c>
      <c r="E1179" s="18" t="s">
        <v>3721</v>
      </c>
      <c r="F1179" s="297" t="s">
        <v>2586</v>
      </c>
      <c r="G1179" s="297">
        <v>1.57</v>
      </c>
      <c r="H1179" s="20">
        <v>0.85</v>
      </c>
      <c r="I1179" s="297">
        <v>236</v>
      </c>
      <c r="J1179" s="19">
        <v>4.4489999999999998</v>
      </c>
      <c r="K1179" s="18">
        <v>89</v>
      </c>
      <c r="L1179" s="18">
        <v>3.5</v>
      </c>
      <c r="M1179" s="283" t="s">
        <v>268</v>
      </c>
      <c r="N1179" s="290"/>
      <c r="O1179" s="291" t="s">
        <v>1735</v>
      </c>
      <c r="P1179" s="282">
        <v>2023</v>
      </c>
      <c r="Q1179" s="282">
        <v>2025</v>
      </c>
      <c r="R1179" s="291" t="s">
        <v>252</v>
      </c>
      <c r="S1179" s="453"/>
      <c r="T1179" s="453"/>
      <c r="U1179" s="453"/>
      <c r="V1179" s="283" t="s">
        <v>7003</v>
      </c>
    </row>
    <row r="1180" spans="1:22" s="303" customFormat="1" ht="22.5" x14ac:dyDescent="0.25">
      <c r="A1180" s="455"/>
      <c r="B1180" s="456"/>
      <c r="C1180" s="456"/>
      <c r="D1180" s="297" t="s">
        <v>3773</v>
      </c>
      <c r="E1180" s="18" t="s">
        <v>3721</v>
      </c>
      <c r="F1180" s="297" t="s">
        <v>2586</v>
      </c>
      <c r="G1180" s="297">
        <v>1.57</v>
      </c>
      <c r="H1180" s="20">
        <v>0.85</v>
      </c>
      <c r="I1180" s="297">
        <v>236</v>
      </c>
      <c r="J1180" s="19">
        <v>12.21</v>
      </c>
      <c r="K1180" s="18">
        <v>57</v>
      </c>
      <c r="L1180" s="18">
        <v>3</v>
      </c>
      <c r="M1180" s="283" t="s">
        <v>268</v>
      </c>
      <c r="N1180" s="290"/>
      <c r="O1180" s="291" t="s">
        <v>1735</v>
      </c>
      <c r="P1180" s="282">
        <v>2023</v>
      </c>
      <c r="Q1180" s="282">
        <v>2025</v>
      </c>
      <c r="R1180" s="291" t="s">
        <v>252</v>
      </c>
      <c r="S1180" s="453"/>
      <c r="T1180" s="453"/>
      <c r="U1180" s="453"/>
      <c r="V1180" s="283" t="s">
        <v>7003</v>
      </c>
    </row>
    <row r="1181" spans="1:22" s="303" customFormat="1" ht="22.5" x14ac:dyDescent="0.25">
      <c r="A1181" s="455"/>
      <c r="B1181" s="456"/>
      <c r="C1181" s="456"/>
      <c r="D1181" s="297" t="s">
        <v>3774</v>
      </c>
      <c r="E1181" s="18" t="s">
        <v>3721</v>
      </c>
      <c r="F1181" s="297" t="s">
        <v>3775</v>
      </c>
      <c r="G1181" s="297">
        <v>1.57</v>
      </c>
      <c r="H1181" s="20">
        <v>0.85</v>
      </c>
      <c r="I1181" s="297">
        <v>236</v>
      </c>
      <c r="J1181" s="19">
        <v>8.7799999999999994</v>
      </c>
      <c r="K1181" s="18">
        <v>89</v>
      </c>
      <c r="L1181" s="18">
        <v>4</v>
      </c>
      <c r="M1181" s="283" t="s">
        <v>268</v>
      </c>
      <c r="N1181" s="290"/>
      <c r="O1181" s="291" t="s">
        <v>1735</v>
      </c>
      <c r="P1181" s="282">
        <v>2023</v>
      </c>
      <c r="Q1181" s="282">
        <v>2025</v>
      </c>
      <c r="R1181" s="291" t="s">
        <v>252</v>
      </c>
      <c r="S1181" s="453"/>
      <c r="T1181" s="453"/>
      <c r="U1181" s="453"/>
      <c r="V1181" s="283" t="s">
        <v>7003</v>
      </c>
    </row>
    <row r="1182" spans="1:22" s="303" customFormat="1" ht="22.5" x14ac:dyDescent="0.25">
      <c r="A1182" s="455"/>
      <c r="B1182" s="456"/>
      <c r="C1182" s="456"/>
      <c r="D1182" s="297" t="s">
        <v>3776</v>
      </c>
      <c r="E1182" s="18" t="s">
        <v>3721</v>
      </c>
      <c r="F1182" s="297" t="s">
        <v>2586</v>
      </c>
      <c r="G1182" s="297">
        <v>1.57</v>
      </c>
      <c r="H1182" s="20">
        <v>0.85</v>
      </c>
      <c r="I1182" s="297">
        <v>236</v>
      </c>
      <c r="J1182" s="19">
        <v>3.601</v>
      </c>
      <c r="K1182" s="18">
        <v>32</v>
      </c>
      <c r="L1182" s="18">
        <v>2.5</v>
      </c>
      <c r="M1182" s="283" t="s">
        <v>268</v>
      </c>
      <c r="N1182" s="290"/>
      <c r="O1182" s="291" t="s">
        <v>1735</v>
      </c>
      <c r="P1182" s="282">
        <v>2023</v>
      </c>
      <c r="Q1182" s="282">
        <v>2025</v>
      </c>
      <c r="R1182" s="291" t="s">
        <v>252</v>
      </c>
      <c r="S1182" s="453"/>
      <c r="T1182" s="453"/>
      <c r="U1182" s="453"/>
      <c r="V1182" s="283" t="s">
        <v>7003</v>
      </c>
    </row>
    <row r="1183" spans="1:22" s="303" customFormat="1" ht="22.5" x14ac:dyDescent="0.25">
      <c r="A1183" s="455"/>
      <c r="B1183" s="456"/>
      <c r="C1183" s="456"/>
      <c r="D1183" s="297" t="s">
        <v>3777</v>
      </c>
      <c r="E1183" s="18" t="s">
        <v>3721</v>
      </c>
      <c r="F1183" s="297" t="s">
        <v>2586</v>
      </c>
      <c r="G1183" s="297">
        <v>1.57</v>
      </c>
      <c r="H1183" s="20">
        <v>0.85</v>
      </c>
      <c r="I1183" s="297">
        <v>236</v>
      </c>
      <c r="J1183" s="19">
        <v>18.846</v>
      </c>
      <c r="K1183" s="18">
        <v>57</v>
      </c>
      <c r="L1183" s="18">
        <v>3</v>
      </c>
      <c r="M1183" s="283" t="s">
        <v>268</v>
      </c>
      <c r="N1183" s="290"/>
      <c r="O1183" s="291" t="s">
        <v>1735</v>
      </c>
      <c r="P1183" s="282">
        <v>2023</v>
      </c>
      <c r="Q1183" s="282">
        <v>2025</v>
      </c>
      <c r="R1183" s="291" t="s">
        <v>252</v>
      </c>
      <c r="S1183" s="453"/>
      <c r="T1183" s="453"/>
      <c r="U1183" s="453"/>
      <c r="V1183" s="283" t="s">
        <v>7003</v>
      </c>
    </row>
    <row r="1184" spans="1:22" s="303" customFormat="1" ht="22.5" x14ac:dyDescent="0.25">
      <c r="A1184" s="455"/>
      <c r="B1184" s="456"/>
      <c r="C1184" s="456"/>
      <c r="D1184" s="297" t="s">
        <v>3778</v>
      </c>
      <c r="E1184" s="18" t="s">
        <v>3721</v>
      </c>
      <c r="F1184" s="297" t="s">
        <v>2586</v>
      </c>
      <c r="G1184" s="297">
        <v>1.57</v>
      </c>
      <c r="H1184" s="20">
        <v>0.85</v>
      </c>
      <c r="I1184" s="297">
        <v>236</v>
      </c>
      <c r="J1184" s="19">
        <v>33.037999999999997</v>
      </c>
      <c r="K1184" s="18">
        <v>57</v>
      </c>
      <c r="L1184" s="18">
        <v>3</v>
      </c>
      <c r="M1184" s="283" t="s">
        <v>268</v>
      </c>
      <c r="N1184" s="290"/>
      <c r="O1184" s="291" t="s">
        <v>1735</v>
      </c>
      <c r="P1184" s="282">
        <v>2023</v>
      </c>
      <c r="Q1184" s="282">
        <v>2025</v>
      </c>
      <c r="R1184" s="291" t="s">
        <v>252</v>
      </c>
      <c r="S1184" s="453"/>
      <c r="T1184" s="453"/>
      <c r="U1184" s="453"/>
      <c r="V1184" s="283" t="s">
        <v>7003</v>
      </c>
    </row>
    <row r="1185" spans="1:22" s="303" customFormat="1" ht="22.5" x14ac:dyDescent="0.25">
      <c r="A1185" s="455"/>
      <c r="B1185" s="456"/>
      <c r="C1185" s="456"/>
      <c r="D1185" s="297" t="s">
        <v>3779</v>
      </c>
      <c r="E1185" s="18" t="s">
        <v>3721</v>
      </c>
      <c r="F1185" s="297" t="s">
        <v>2586</v>
      </c>
      <c r="G1185" s="297">
        <v>1.57</v>
      </c>
      <c r="H1185" s="20">
        <v>0.85</v>
      </c>
      <c r="I1185" s="297">
        <v>236</v>
      </c>
      <c r="J1185" s="19">
        <v>0.47499999999999998</v>
      </c>
      <c r="K1185" s="18">
        <v>57</v>
      </c>
      <c r="L1185" s="18">
        <v>3</v>
      </c>
      <c r="M1185" s="283" t="s">
        <v>268</v>
      </c>
      <c r="N1185" s="290"/>
      <c r="O1185" s="291" t="s">
        <v>1735</v>
      </c>
      <c r="P1185" s="282">
        <v>2023</v>
      </c>
      <c r="Q1185" s="282">
        <v>2025</v>
      </c>
      <c r="R1185" s="291" t="s">
        <v>252</v>
      </c>
      <c r="S1185" s="453"/>
      <c r="T1185" s="453"/>
      <c r="U1185" s="453"/>
      <c r="V1185" s="283" t="s">
        <v>7003</v>
      </c>
    </row>
    <row r="1186" spans="1:22" s="303" customFormat="1" ht="22.5" x14ac:dyDescent="0.25">
      <c r="A1186" s="455"/>
      <c r="B1186" s="456"/>
      <c r="C1186" s="456"/>
      <c r="D1186" s="297" t="s">
        <v>3780</v>
      </c>
      <c r="E1186" s="18" t="s">
        <v>3721</v>
      </c>
      <c r="F1186" s="297" t="s">
        <v>2586</v>
      </c>
      <c r="G1186" s="297">
        <v>1.57</v>
      </c>
      <c r="H1186" s="20">
        <v>0.85</v>
      </c>
      <c r="I1186" s="297">
        <v>236</v>
      </c>
      <c r="J1186" s="19">
        <v>1.35</v>
      </c>
      <c r="K1186" s="18">
        <v>57</v>
      </c>
      <c r="L1186" s="18">
        <v>3</v>
      </c>
      <c r="M1186" s="283" t="s">
        <v>268</v>
      </c>
      <c r="N1186" s="290"/>
      <c r="O1186" s="291" t="s">
        <v>1735</v>
      </c>
      <c r="P1186" s="282">
        <v>2023</v>
      </c>
      <c r="Q1186" s="282">
        <v>2025</v>
      </c>
      <c r="R1186" s="291" t="s">
        <v>252</v>
      </c>
      <c r="S1186" s="453"/>
      <c r="T1186" s="453"/>
      <c r="U1186" s="453"/>
      <c r="V1186" s="283" t="s">
        <v>7003</v>
      </c>
    </row>
    <row r="1187" spans="1:22" s="303" customFormat="1" ht="22.5" x14ac:dyDescent="0.25">
      <c r="A1187" s="455"/>
      <c r="B1187" s="456"/>
      <c r="C1187" s="456"/>
      <c r="D1187" s="297" t="s">
        <v>3781</v>
      </c>
      <c r="E1187" s="18" t="s">
        <v>3721</v>
      </c>
      <c r="F1187" s="297" t="s">
        <v>2586</v>
      </c>
      <c r="G1187" s="297">
        <v>1.57</v>
      </c>
      <c r="H1187" s="20">
        <v>0.85</v>
      </c>
      <c r="I1187" s="297">
        <v>236</v>
      </c>
      <c r="J1187" s="19">
        <v>1.9650000000000001</v>
      </c>
      <c r="K1187" s="18">
        <v>57</v>
      </c>
      <c r="L1187" s="18">
        <v>3</v>
      </c>
      <c r="M1187" s="283" t="s">
        <v>268</v>
      </c>
      <c r="N1187" s="290"/>
      <c r="O1187" s="291" t="s">
        <v>1735</v>
      </c>
      <c r="P1187" s="282">
        <v>2023</v>
      </c>
      <c r="Q1187" s="282">
        <v>2025</v>
      </c>
      <c r="R1187" s="291" t="s">
        <v>252</v>
      </c>
      <c r="S1187" s="453"/>
      <c r="T1187" s="453"/>
      <c r="U1187" s="453"/>
      <c r="V1187" s="283" t="s">
        <v>7003</v>
      </c>
    </row>
    <row r="1188" spans="1:22" s="303" customFormat="1" ht="22.5" x14ac:dyDescent="0.25">
      <c r="A1188" s="455"/>
      <c r="B1188" s="456"/>
      <c r="C1188" s="456"/>
      <c r="D1188" s="297" t="s">
        <v>3782</v>
      </c>
      <c r="E1188" s="18" t="s">
        <v>3721</v>
      </c>
      <c r="F1188" s="297" t="s">
        <v>2586</v>
      </c>
      <c r="G1188" s="297">
        <v>1.57</v>
      </c>
      <c r="H1188" s="20">
        <v>0.85</v>
      </c>
      <c r="I1188" s="297">
        <v>236</v>
      </c>
      <c r="J1188" s="19">
        <v>1.67</v>
      </c>
      <c r="K1188" s="18">
        <v>57</v>
      </c>
      <c r="L1188" s="18">
        <v>3</v>
      </c>
      <c r="M1188" s="283" t="s">
        <v>268</v>
      </c>
      <c r="N1188" s="290"/>
      <c r="O1188" s="291" t="s">
        <v>1735</v>
      </c>
      <c r="P1188" s="282">
        <v>2023</v>
      </c>
      <c r="Q1188" s="282">
        <v>2025</v>
      </c>
      <c r="R1188" s="291" t="s">
        <v>252</v>
      </c>
      <c r="S1188" s="453"/>
      <c r="T1188" s="453"/>
      <c r="U1188" s="453"/>
      <c r="V1188" s="283" t="s">
        <v>7003</v>
      </c>
    </row>
    <row r="1189" spans="1:22" s="303" customFormat="1" ht="22.5" x14ac:dyDescent="0.25">
      <c r="A1189" s="455"/>
      <c r="B1189" s="456"/>
      <c r="C1189" s="456"/>
      <c r="D1189" s="297" t="s">
        <v>3783</v>
      </c>
      <c r="E1189" s="18" t="s">
        <v>3721</v>
      </c>
      <c r="F1189" s="297" t="s">
        <v>2586</v>
      </c>
      <c r="G1189" s="297">
        <v>1.6</v>
      </c>
      <c r="H1189" s="20">
        <v>1.34</v>
      </c>
      <c r="I1189" s="297">
        <v>202</v>
      </c>
      <c r="J1189" s="19">
        <v>0.13</v>
      </c>
      <c r="K1189" s="18">
        <v>57</v>
      </c>
      <c r="L1189" s="18">
        <v>3</v>
      </c>
      <c r="M1189" s="283" t="s">
        <v>268</v>
      </c>
      <c r="N1189" s="290"/>
      <c r="O1189" s="291" t="s">
        <v>1735</v>
      </c>
      <c r="P1189" s="282">
        <v>2023</v>
      </c>
      <c r="Q1189" s="282">
        <v>2025</v>
      </c>
      <c r="R1189" s="291" t="s">
        <v>252</v>
      </c>
      <c r="S1189" s="453"/>
      <c r="T1189" s="453"/>
      <c r="U1189" s="453"/>
      <c r="V1189" s="283" t="s">
        <v>7003</v>
      </c>
    </row>
    <row r="1190" spans="1:22" s="303" customFormat="1" ht="22.5" x14ac:dyDescent="0.25">
      <c r="A1190" s="455"/>
      <c r="B1190" s="456"/>
      <c r="C1190" s="456"/>
      <c r="D1190" s="297" t="s">
        <v>3784</v>
      </c>
      <c r="E1190" s="18" t="s">
        <v>3721</v>
      </c>
      <c r="F1190" s="297" t="s">
        <v>2586</v>
      </c>
      <c r="G1190" s="297">
        <v>1.57</v>
      </c>
      <c r="H1190" s="20">
        <v>0.85</v>
      </c>
      <c r="I1190" s="297">
        <v>236</v>
      </c>
      <c r="J1190" s="19">
        <v>8.2859999999999996</v>
      </c>
      <c r="K1190" s="18">
        <v>57</v>
      </c>
      <c r="L1190" s="18">
        <v>3</v>
      </c>
      <c r="M1190" s="283" t="s">
        <v>268</v>
      </c>
      <c r="N1190" s="290"/>
      <c r="O1190" s="291" t="s">
        <v>1735</v>
      </c>
      <c r="P1190" s="282">
        <v>2023</v>
      </c>
      <c r="Q1190" s="282">
        <v>2025</v>
      </c>
      <c r="R1190" s="291" t="s">
        <v>252</v>
      </c>
      <c r="S1190" s="453"/>
      <c r="T1190" s="453"/>
      <c r="U1190" s="453"/>
      <c r="V1190" s="283" t="s">
        <v>7003</v>
      </c>
    </row>
    <row r="1191" spans="1:22" s="303" customFormat="1" ht="22.5" x14ac:dyDescent="0.25">
      <c r="A1191" s="455"/>
      <c r="B1191" s="456"/>
      <c r="C1191" s="456"/>
      <c r="D1191" s="297" t="s">
        <v>3785</v>
      </c>
      <c r="E1191" s="18" t="s">
        <v>3721</v>
      </c>
      <c r="F1191" s="297" t="s">
        <v>2586</v>
      </c>
      <c r="G1191" s="297">
        <v>1.57</v>
      </c>
      <c r="H1191" s="20">
        <v>0.85</v>
      </c>
      <c r="I1191" s="297">
        <v>236</v>
      </c>
      <c r="J1191" s="19">
        <v>1.03</v>
      </c>
      <c r="K1191" s="18">
        <v>57</v>
      </c>
      <c r="L1191" s="18">
        <v>3</v>
      </c>
      <c r="M1191" s="283" t="s">
        <v>268</v>
      </c>
      <c r="N1191" s="290"/>
      <c r="O1191" s="291" t="s">
        <v>1735</v>
      </c>
      <c r="P1191" s="282">
        <v>2023</v>
      </c>
      <c r="Q1191" s="282">
        <v>2025</v>
      </c>
      <c r="R1191" s="291" t="s">
        <v>252</v>
      </c>
      <c r="S1191" s="453"/>
      <c r="T1191" s="453"/>
      <c r="U1191" s="453"/>
      <c r="V1191" s="283" t="s">
        <v>7003</v>
      </c>
    </row>
    <row r="1192" spans="1:22" s="303" customFormat="1" ht="22.5" x14ac:dyDescent="0.25">
      <c r="A1192" s="455"/>
      <c r="B1192" s="456"/>
      <c r="C1192" s="456"/>
      <c r="D1192" s="297" t="s">
        <v>3786</v>
      </c>
      <c r="E1192" s="18" t="s">
        <v>3721</v>
      </c>
      <c r="F1192" s="297" t="s">
        <v>2586</v>
      </c>
      <c r="G1192" s="297">
        <v>1.6</v>
      </c>
      <c r="H1192" s="20">
        <v>1.34</v>
      </c>
      <c r="I1192" s="297">
        <v>240</v>
      </c>
      <c r="J1192" s="19">
        <v>11.9</v>
      </c>
      <c r="K1192" s="18">
        <v>57</v>
      </c>
      <c r="L1192" s="18">
        <v>3</v>
      </c>
      <c r="M1192" s="283" t="s">
        <v>268</v>
      </c>
      <c r="N1192" s="290"/>
      <c r="O1192" s="291" t="s">
        <v>1735</v>
      </c>
      <c r="P1192" s="282">
        <v>2023</v>
      </c>
      <c r="Q1192" s="282">
        <v>2025</v>
      </c>
      <c r="R1192" s="291" t="s">
        <v>252</v>
      </c>
      <c r="S1192" s="453"/>
      <c r="T1192" s="453"/>
      <c r="U1192" s="453"/>
      <c r="V1192" s="283" t="s">
        <v>7003</v>
      </c>
    </row>
    <row r="1193" spans="1:22" s="303" customFormat="1" ht="22.5" x14ac:dyDescent="0.25">
      <c r="A1193" s="455"/>
      <c r="B1193" s="456"/>
      <c r="C1193" s="456"/>
      <c r="D1193" s="297" t="s">
        <v>3787</v>
      </c>
      <c r="E1193" s="18" t="s">
        <v>3721</v>
      </c>
      <c r="F1193" s="297" t="s">
        <v>2586</v>
      </c>
      <c r="G1193" s="297">
        <v>1.57</v>
      </c>
      <c r="H1193" s="20">
        <v>0.85</v>
      </c>
      <c r="I1193" s="297">
        <v>236</v>
      </c>
      <c r="J1193" s="19">
        <v>16.779</v>
      </c>
      <c r="K1193" s="18">
        <v>57</v>
      </c>
      <c r="L1193" s="18">
        <v>3</v>
      </c>
      <c r="M1193" s="283" t="s">
        <v>268</v>
      </c>
      <c r="N1193" s="290"/>
      <c r="O1193" s="291" t="s">
        <v>1735</v>
      </c>
      <c r="P1193" s="282">
        <v>2023</v>
      </c>
      <c r="Q1193" s="282">
        <v>2025</v>
      </c>
      <c r="R1193" s="291" t="s">
        <v>252</v>
      </c>
      <c r="S1193" s="453"/>
      <c r="T1193" s="453"/>
      <c r="U1193" s="453"/>
      <c r="V1193" s="283" t="s">
        <v>7003</v>
      </c>
    </row>
    <row r="1194" spans="1:22" s="303" customFormat="1" ht="22.5" x14ac:dyDescent="0.25">
      <c r="A1194" s="455"/>
      <c r="B1194" s="456"/>
      <c r="C1194" s="456"/>
      <c r="D1194" s="297" t="s">
        <v>3788</v>
      </c>
      <c r="E1194" s="18" t="s">
        <v>3721</v>
      </c>
      <c r="F1194" s="297" t="s">
        <v>2586</v>
      </c>
      <c r="G1194" s="297">
        <v>1.57</v>
      </c>
      <c r="H1194" s="20">
        <v>0.85</v>
      </c>
      <c r="I1194" s="297">
        <v>236</v>
      </c>
      <c r="J1194" s="19">
        <v>16.625</v>
      </c>
      <c r="K1194" s="18">
        <v>57</v>
      </c>
      <c r="L1194" s="18">
        <v>3</v>
      </c>
      <c r="M1194" s="283" t="s">
        <v>268</v>
      </c>
      <c r="N1194" s="290"/>
      <c r="O1194" s="291" t="s">
        <v>1735</v>
      </c>
      <c r="P1194" s="282">
        <v>2023</v>
      </c>
      <c r="Q1194" s="282">
        <v>2025</v>
      </c>
      <c r="R1194" s="291" t="s">
        <v>252</v>
      </c>
      <c r="S1194" s="453"/>
      <c r="T1194" s="453"/>
      <c r="U1194" s="453"/>
      <c r="V1194" s="283" t="s">
        <v>7003</v>
      </c>
    </row>
    <row r="1195" spans="1:22" s="303" customFormat="1" ht="22.5" x14ac:dyDescent="0.25">
      <c r="A1195" s="455"/>
      <c r="B1195" s="456"/>
      <c r="C1195" s="456"/>
      <c r="D1195" s="297" t="s">
        <v>3789</v>
      </c>
      <c r="E1195" s="18" t="s">
        <v>3721</v>
      </c>
      <c r="F1195" s="297" t="s">
        <v>2586</v>
      </c>
      <c r="G1195" s="297">
        <v>1.57</v>
      </c>
      <c r="H1195" s="20">
        <v>0.85</v>
      </c>
      <c r="I1195" s="297">
        <v>236</v>
      </c>
      <c r="J1195" s="19">
        <v>5.1349999999999998</v>
      </c>
      <c r="K1195" s="18">
        <v>89</v>
      </c>
      <c r="L1195" s="18">
        <v>3.5</v>
      </c>
      <c r="M1195" s="283" t="s">
        <v>268</v>
      </c>
      <c r="N1195" s="290"/>
      <c r="O1195" s="291" t="s">
        <v>1735</v>
      </c>
      <c r="P1195" s="282">
        <v>2023</v>
      </c>
      <c r="Q1195" s="282">
        <v>2025</v>
      </c>
      <c r="R1195" s="291" t="s">
        <v>252</v>
      </c>
      <c r="S1195" s="453"/>
      <c r="T1195" s="453"/>
      <c r="U1195" s="453"/>
      <c r="V1195" s="283" t="s">
        <v>7003</v>
      </c>
    </row>
    <row r="1196" spans="1:22" s="303" customFormat="1" ht="22.5" x14ac:dyDescent="0.25">
      <c r="A1196" s="455"/>
      <c r="B1196" s="456"/>
      <c r="C1196" s="456"/>
      <c r="D1196" s="297" t="s">
        <v>3790</v>
      </c>
      <c r="E1196" s="18" t="s">
        <v>3721</v>
      </c>
      <c r="F1196" s="297" t="s">
        <v>2586</v>
      </c>
      <c r="G1196" s="297">
        <v>1.57</v>
      </c>
      <c r="H1196" s="20">
        <v>0.85</v>
      </c>
      <c r="I1196" s="297">
        <v>236</v>
      </c>
      <c r="J1196" s="19">
        <v>5.6150000000000002</v>
      </c>
      <c r="K1196" s="18">
        <v>57</v>
      </c>
      <c r="L1196" s="18">
        <v>3</v>
      </c>
      <c r="M1196" s="283" t="s">
        <v>268</v>
      </c>
      <c r="N1196" s="290"/>
      <c r="O1196" s="291" t="s">
        <v>1735</v>
      </c>
      <c r="P1196" s="282">
        <v>2023</v>
      </c>
      <c r="Q1196" s="282">
        <v>2025</v>
      </c>
      <c r="R1196" s="291" t="s">
        <v>252</v>
      </c>
      <c r="S1196" s="453"/>
      <c r="T1196" s="453"/>
      <c r="U1196" s="453"/>
      <c r="V1196" s="283" t="s">
        <v>7003</v>
      </c>
    </row>
    <row r="1197" spans="1:22" s="303" customFormat="1" ht="22.5" x14ac:dyDescent="0.25">
      <c r="A1197" s="455"/>
      <c r="B1197" s="456"/>
      <c r="C1197" s="456"/>
      <c r="D1197" s="297" t="s">
        <v>3791</v>
      </c>
      <c r="E1197" s="18" t="s">
        <v>3721</v>
      </c>
      <c r="F1197" s="297" t="s">
        <v>2586</v>
      </c>
      <c r="G1197" s="297">
        <v>1.57</v>
      </c>
      <c r="H1197" s="20">
        <v>0.85</v>
      </c>
      <c r="I1197" s="297">
        <v>236</v>
      </c>
      <c r="J1197" s="19">
        <v>13.345000000000001</v>
      </c>
      <c r="K1197" s="18">
        <v>57</v>
      </c>
      <c r="L1197" s="18">
        <v>3</v>
      </c>
      <c r="M1197" s="283" t="s">
        <v>268</v>
      </c>
      <c r="N1197" s="290"/>
      <c r="O1197" s="291" t="s">
        <v>1735</v>
      </c>
      <c r="P1197" s="282">
        <v>2023</v>
      </c>
      <c r="Q1197" s="282">
        <v>2025</v>
      </c>
      <c r="R1197" s="291" t="s">
        <v>252</v>
      </c>
      <c r="S1197" s="453"/>
      <c r="T1197" s="453"/>
      <c r="U1197" s="453"/>
      <c r="V1197" s="283" t="s">
        <v>7003</v>
      </c>
    </row>
    <row r="1198" spans="1:22" s="303" customFormat="1" ht="22.5" x14ac:dyDescent="0.25">
      <c r="A1198" s="455"/>
      <c r="B1198" s="456"/>
      <c r="C1198" s="456"/>
      <c r="D1198" s="297" t="s">
        <v>3792</v>
      </c>
      <c r="E1198" s="18" t="s">
        <v>3721</v>
      </c>
      <c r="F1198" s="297" t="s">
        <v>2586</v>
      </c>
      <c r="G1198" s="297">
        <v>1.57</v>
      </c>
      <c r="H1198" s="20">
        <v>0.85</v>
      </c>
      <c r="I1198" s="297">
        <v>236</v>
      </c>
      <c r="J1198" s="19">
        <v>6</v>
      </c>
      <c r="K1198" s="18">
        <v>57</v>
      </c>
      <c r="L1198" s="18">
        <v>3</v>
      </c>
      <c r="M1198" s="283" t="s">
        <v>268</v>
      </c>
      <c r="N1198" s="290"/>
      <c r="O1198" s="291" t="s">
        <v>1735</v>
      </c>
      <c r="P1198" s="282">
        <v>2023</v>
      </c>
      <c r="Q1198" s="282">
        <v>2025</v>
      </c>
      <c r="R1198" s="291" t="s">
        <v>252</v>
      </c>
      <c r="S1198" s="453"/>
      <c r="T1198" s="453"/>
      <c r="U1198" s="453"/>
      <c r="V1198" s="283" t="s">
        <v>7003</v>
      </c>
    </row>
    <row r="1199" spans="1:22" s="303" customFormat="1" ht="22.5" x14ac:dyDescent="0.25">
      <c r="A1199" s="455"/>
      <c r="B1199" s="456"/>
      <c r="C1199" s="456"/>
      <c r="D1199" s="297" t="s">
        <v>3793</v>
      </c>
      <c r="E1199" s="18" t="s">
        <v>3721</v>
      </c>
      <c r="F1199" s="297" t="s">
        <v>2586</v>
      </c>
      <c r="G1199" s="297">
        <v>1.57</v>
      </c>
      <c r="H1199" s="20">
        <v>0.85</v>
      </c>
      <c r="I1199" s="297">
        <v>202</v>
      </c>
      <c r="J1199" s="19">
        <v>4.8099999999999996</v>
      </c>
      <c r="K1199" s="18">
        <v>57</v>
      </c>
      <c r="L1199" s="18">
        <v>3</v>
      </c>
      <c r="M1199" s="283" t="s">
        <v>268</v>
      </c>
      <c r="N1199" s="290"/>
      <c r="O1199" s="291" t="s">
        <v>1735</v>
      </c>
      <c r="P1199" s="282">
        <v>2023</v>
      </c>
      <c r="Q1199" s="282">
        <v>2025</v>
      </c>
      <c r="R1199" s="291" t="s">
        <v>252</v>
      </c>
      <c r="S1199" s="453"/>
      <c r="T1199" s="453"/>
      <c r="U1199" s="453"/>
      <c r="V1199" s="283" t="s">
        <v>7003</v>
      </c>
    </row>
    <row r="1200" spans="1:22" s="303" customFormat="1" ht="22.5" x14ac:dyDescent="0.25">
      <c r="A1200" s="455"/>
      <c r="B1200" s="456"/>
      <c r="C1200" s="456"/>
      <c r="D1200" s="297" t="s">
        <v>3794</v>
      </c>
      <c r="E1200" s="18" t="s">
        <v>3721</v>
      </c>
      <c r="F1200" s="297" t="s">
        <v>2586</v>
      </c>
      <c r="G1200" s="297">
        <v>1.57</v>
      </c>
      <c r="H1200" s="20">
        <v>0.85</v>
      </c>
      <c r="I1200" s="297">
        <v>236</v>
      </c>
      <c r="J1200" s="19">
        <v>10.71</v>
      </c>
      <c r="K1200" s="18">
        <v>57</v>
      </c>
      <c r="L1200" s="18">
        <v>3</v>
      </c>
      <c r="M1200" s="283" t="s">
        <v>268</v>
      </c>
      <c r="N1200" s="290"/>
      <c r="O1200" s="291" t="s">
        <v>1735</v>
      </c>
      <c r="P1200" s="282">
        <v>2023</v>
      </c>
      <c r="Q1200" s="282">
        <v>2025</v>
      </c>
      <c r="R1200" s="291" t="s">
        <v>252</v>
      </c>
      <c r="S1200" s="453"/>
      <c r="T1200" s="453"/>
      <c r="U1200" s="453"/>
      <c r="V1200" s="283" t="s">
        <v>7003</v>
      </c>
    </row>
    <row r="1201" spans="1:22" s="303" customFormat="1" ht="22.5" x14ac:dyDescent="0.25">
      <c r="A1201" s="455"/>
      <c r="B1201" s="456"/>
      <c r="C1201" s="456"/>
      <c r="D1201" s="304" t="s">
        <v>3795</v>
      </c>
      <c r="E1201" s="18" t="s">
        <v>3721</v>
      </c>
      <c r="F1201" s="297" t="s">
        <v>2586</v>
      </c>
      <c r="G1201" s="297">
        <v>1.6</v>
      </c>
      <c r="H1201" s="20">
        <v>1.34</v>
      </c>
      <c r="I1201" s="297">
        <v>240</v>
      </c>
      <c r="J1201" s="19">
        <v>36.01</v>
      </c>
      <c r="K1201" s="18">
        <v>57</v>
      </c>
      <c r="L1201" s="18">
        <v>3</v>
      </c>
      <c r="M1201" s="283" t="s">
        <v>268</v>
      </c>
      <c r="N1201" s="290"/>
      <c r="O1201" s="291" t="s">
        <v>1735</v>
      </c>
      <c r="P1201" s="282">
        <v>2023</v>
      </c>
      <c r="Q1201" s="282">
        <v>2025</v>
      </c>
      <c r="R1201" s="291" t="s">
        <v>252</v>
      </c>
      <c r="S1201" s="453"/>
      <c r="T1201" s="453"/>
      <c r="U1201" s="453"/>
      <c r="V1201" s="283" t="s">
        <v>7003</v>
      </c>
    </row>
    <row r="1202" spans="1:22" s="303" customFormat="1" ht="22.5" x14ac:dyDescent="0.25">
      <c r="A1202" s="455"/>
      <c r="B1202" s="456"/>
      <c r="C1202" s="456"/>
      <c r="D1202" s="297" t="s">
        <v>3796</v>
      </c>
      <c r="E1202" s="18" t="s">
        <v>3721</v>
      </c>
      <c r="F1202" s="297" t="s">
        <v>2586</v>
      </c>
      <c r="G1202" s="297">
        <v>1.57</v>
      </c>
      <c r="H1202" s="20">
        <v>0.85</v>
      </c>
      <c r="I1202" s="297">
        <v>235</v>
      </c>
      <c r="J1202" s="19">
        <v>6.016</v>
      </c>
      <c r="K1202" s="18">
        <v>57</v>
      </c>
      <c r="L1202" s="18">
        <v>3</v>
      </c>
      <c r="M1202" s="283" t="s">
        <v>268</v>
      </c>
      <c r="N1202" s="290"/>
      <c r="O1202" s="291" t="s">
        <v>1735</v>
      </c>
      <c r="P1202" s="282">
        <v>2023</v>
      </c>
      <c r="Q1202" s="282">
        <v>2025</v>
      </c>
      <c r="R1202" s="291" t="s">
        <v>252</v>
      </c>
      <c r="S1202" s="453"/>
      <c r="T1202" s="453"/>
      <c r="U1202" s="453"/>
      <c r="V1202" s="283" t="s">
        <v>7003</v>
      </c>
    </row>
    <row r="1203" spans="1:22" s="303" customFormat="1" ht="22.5" x14ac:dyDescent="0.25">
      <c r="A1203" s="455"/>
      <c r="B1203" s="456"/>
      <c r="C1203" s="456"/>
      <c r="D1203" s="297" t="s">
        <v>3797</v>
      </c>
      <c r="E1203" s="18" t="s">
        <v>3721</v>
      </c>
      <c r="F1203" s="297" t="s">
        <v>2586</v>
      </c>
      <c r="G1203" s="297">
        <v>1.57</v>
      </c>
      <c r="H1203" s="20">
        <v>0.85</v>
      </c>
      <c r="I1203" s="297">
        <v>236</v>
      </c>
      <c r="J1203" s="19">
        <v>4.78</v>
      </c>
      <c r="K1203" s="18">
        <v>57</v>
      </c>
      <c r="L1203" s="18">
        <v>3</v>
      </c>
      <c r="M1203" s="283" t="s">
        <v>268</v>
      </c>
      <c r="N1203" s="290"/>
      <c r="O1203" s="291" t="s">
        <v>1735</v>
      </c>
      <c r="P1203" s="282">
        <v>2023</v>
      </c>
      <c r="Q1203" s="282">
        <v>2025</v>
      </c>
      <c r="R1203" s="291" t="s">
        <v>252</v>
      </c>
      <c r="S1203" s="453"/>
      <c r="T1203" s="453"/>
      <c r="U1203" s="453"/>
      <c r="V1203" s="283" t="s">
        <v>7003</v>
      </c>
    </row>
    <row r="1204" spans="1:22" s="303" customFormat="1" ht="22.5" x14ac:dyDescent="0.25">
      <c r="A1204" s="455"/>
      <c r="B1204" s="456"/>
      <c r="C1204" s="456"/>
      <c r="D1204" s="297" t="s">
        <v>3798</v>
      </c>
      <c r="E1204" s="18" t="s">
        <v>3721</v>
      </c>
      <c r="F1204" s="297" t="s">
        <v>2586</v>
      </c>
      <c r="G1204" s="297">
        <v>1.57</v>
      </c>
      <c r="H1204" s="20">
        <v>0.85</v>
      </c>
      <c r="I1204" s="297">
        <v>236</v>
      </c>
      <c r="J1204" s="19">
        <v>8.7010000000000005</v>
      </c>
      <c r="K1204" s="18">
        <v>57</v>
      </c>
      <c r="L1204" s="18">
        <v>3</v>
      </c>
      <c r="M1204" s="283" t="s">
        <v>268</v>
      </c>
      <c r="N1204" s="290"/>
      <c r="O1204" s="291" t="s">
        <v>1735</v>
      </c>
      <c r="P1204" s="282">
        <v>2023</v>
      </c>
      <c r="Q1204" s="282">
        <v>2025</v>
      </c>
      <c r="R1204" s="291" t="s">
        <v>252</v>
      </c>
      <c r="S1204" s="453"/>
      <c r="T1204" s="453"/>
      <c r="U1204" s="453"/>
      <c r="V1204" s="283" t="s">
        <v>7003</v>
      </c>
    </row>
    <row r="1205" spans="1:22" s="303" customFormat="1" ht="22.5" x14ac:dyDescent="0.25">
      <c r="A1205" s="455"/>
      <c r="B1205" s="456"/>
      <c r="C1205" s="456"/>
      <c r="D1205" s="297" t="s">
        <v>3799</v>
      </c>
      <c r="E1205" s="18" t="s">
        <v>3721</v>
      </c>
      <c r="F1205" s="297" t="s">
        <v>2586</v>
      </c>
      <c r="G1205" s="297">
        <v>1.57</v>
      </c>
      <c r="H1205" s="20">
        <v>0.85</v>
      </c>
      <c r="I1205" s="297">
        <v>236</v>
      </c>
      <c r="J1205" s="19">
        <v>3.4140000000000001</v>
      </c>
      <c r="K1205" s="18">
        <v>57</v>
      </c>
      <c r="L1205" s="18">
        <v>3</v>
      </c>
      <c r="M1205" s="283" t="s">
        <v>268</v>
      </c>
      <c r="N1205" s="290"/>
      <c r="O1205" s="291" t="s">
        <v>1735</v>
      </c>
      <c r="P1205" s="282">
        <v>2023</v>
      </c>
      <c r="Q1205" s="282">
        <v>2025</v>
      </c>
      <c r="R1205" s="291" t="s">
        <v>252</v>
      </c>
      <c r="S1205" s="453"/>
      <c r="T1205" s="453"/>
      <c r="U1205" s="453"/>
      <c r="V1205" s="283" t="s">
        <v>7003</v>
      </c>
    </row>
    <row r="1206" spans="1:22" s="303" customFormat="1" ht="22.5" x14ac:dyDescent="0.25">
      <c r="A1206" s="455"/>
      <c r="B1206" s="456"/>
      <c r="C1206" s="456"/>
      <c r="D1206" s="297" t="s">
        <v>3800</v>
      </c>
      <c r="E1206" s="18" t="s">
        <v>3721</v>
      </c>
      <c r="F1206" s="297" t="s">
        <v>2586</v>
      </c>
      <c r="G1206" s="297">
        <v>1.57</v>
      </c>
      <c r="H1206" s="20">
        <v>0.85</v>
      </c>
      <c r="I1206" s="297">
        <v>236</v>
      </c>
      <c r="J1206" s="19">
        <v>10.210000000000001</v>
      </c>
      <c r="K1206" s="18">
        <v>57</v>
      </c>
      <c r="L1206" s="18">
        <v>3</v>
      </c>
      <c r="M1206" s="283" t="s">
        <v>268</v>
      </c>
      <c r="N1206" s="290"/>
      <c r="O1206" s="291" t="s">
        <v>1735</v>
      </c>
      <c r="P1206" s="282">
        <v>2023</v>
      </c>
      <c r="Q1206" s="282">
        <v>2025</v>
      </c>
      <c r="R1206" s="291" t="s">
        <v>252</v>
      </c>
      <c r="S1206" s="453"/>
      <c r="T1206" s="453"/>
      <c r="U1206" s="453"/>
      <c r="V1206" s="283" t="s">
        <v>7003</v>
      </c>
    </row>
    <row r="1207" spans="1:22" s="303" customFormat="1" ht="22.5" x14ac:dyDescent="0.25">
      <c r="A1207" s="455"/>
      <c r="B1207" s="456"/>
      <c r="C1207" s="456"/>
      <c r="D1207" s="297" t="s">
        <v>3801</v>
      </c>
      <c r="E1207" s="18" t="s">
        <v>3721</v>
      </c>
      <c r="F1207" s="297" t="s">
        <v>2586</v>
      </c>
      <c r="G1207" s="297">
        <v>1.57</v>
      </c>
      <c r="H1207" s="20">
        <v>0.85</v>
      </c>
      <c r="I1207" s="297">
        <v>236</v>
      </c>
      <c r="J1207" s="19">
        <v>19.45</v>
      </c>
      <c r="K1207" s="18">
        <v>57</v>
      </c>
      <c r="L1207" s="18">
        <v>3</v>
      </c>
      <c r="M1207" s="283" t="s">
        <v>268</v>
      </c>
      <c r="N1207" s="290"/>
      <c r="O1207" s="291" t="s">
        <v>1735</v>
      </c>
      <c r="P1207" s="282">
        <v>2023</v>
      </c>
      <c r="Q1207" s="282">
        <v>2025</v>
      </c>
      <c r="R1207" s="291" t="s">
        <v>252</v>
      </c>
      <c r="S1207" s="453"/>
      <c r="T1207" s="453"/>
      <c r="U1207" s="453"/>
      <c r="V1207" s="283" t="s">
        <v>7003</v>
      </c>
    </row>
    <row r="1208" spans="1:22" s="303" customFormat="1" ht="22.5" x14ac:dyDescent="0.25">
      <c r="A1208" s="455"/>
      <c r="B1208" s="456"/>
      <c r="C1208" s="456"/>
      <c r="D1208" s="297" t="s">
        <v>3802</v>
      </c>
      <c r="E1208" s="18" t="s">
        <v>3721</v>
      </c>
      <c r="F1208" s="297" t="s">
        <v>2586</v>
      </c>
      <c r="G1208" s="297">
        <v>1.57</v>
      </c>
      <c r="H1208" s="20">
        <v>0.85</v>
      </c>
      <c r="I1208" s="297">
        <v>236</v>
      </c>
      <c r="J1208" s="19">
        <v>7.1520000000000001</v>
      </c>
      <c r="K1208" s="18">
        <v>57</v>
      </c>
      <c r="L1208" s="18">
        <v>3</v>
      </c>
      <c r="M1208" s="283" t="s">
        <v>268</v>
      </c>
      <c r="N1208" s="290"/>
      <c r="O1208" s="291" t="s">
        <v>1735</v>
      </c>
      <c r="P1208" s="282">
        <v>2023</v>
      </c>
      <c r="Q1208" s="282">
        <v>2025</v>
      </c>
      <c r="R1208" s="291" t="s">
        <v>252</v>
      </c>
      <c r="S1208" s="453"/>
      <c r="T1208" s="453"/>
      <c r="U1208" s="453"/>
      <c r="V1208" s="283" t="s">
        <v>7003</v>
      </c>
    </row>
    <row r="1209" spans="1:22" s="303" customFormat="1" ht="22.5" x14ac:dyDescent="0.25">
      <c r="A1209" s="455"/>
      <c r="B1209" s="456"/>
      <c r="C1209" s="456"/>
      <c r="D1209" s="297" t="s">
        <v>3803</v>
      </c>
      <c r="E1209" s="18" t="s">
        <v>3721</v>
      </c>
      <c r="F1209" s="297" t="s">
        <v>2586</v>
      </c>
      <c r="G1209" s="297">
        <v>1.57</v>
      </c>
      <c r="H1209" s="20">
        <v>0.85</v>
      </c>
      <c r="I1209" s="297">
        <v>236</v>
      </c>
      <c r="J1209" s="19"/>
      <c r="K1209" s="18"/>
      <c r="L1209" s="18"/>
      <c r="M1209" s="283" t="s">
        <v>268</v>
      </c>
      <c r="N1209" s="290"/>
      <c r="O1209" s="291" t="s">
        <v>1735</v>
      </c>
      <c r="P1209" s="282">
        <v>2023</v>
      </c>
      <c r="Q1209" s="282">
        <v>2025</v>
      </c>
      <c r="R1209" s="291" t="s">
        <v>252</v>
      </c>
      <c r="S1209" s="453"/>
      <c r="T1209" s="453"/>
      <c r="U1209" s="453"/>
      <c r="V1209" s="283" t="s">
        <v>7003</v>
      </c>
    </row>
    <row r="1210" spans="1:22" s="303" customFormat="1" ht="22.5" x14ac:dyDescent="0.25">
      <c r="A1210" s="455"/>
      <c r="B1210" s="456"/>
      <c r="C1210" s="456"/>
      <c r="D1210" s="297" t="s">
        <v>3804</v>
      </c>
      <c r="E1210" s="18" t="s">
        <v>3721</v>
      </c>
      <c r="F1210" s="297" t="s">
        <v>2586</v>
      </c>
      <c r="G1210" s="297">
        <v>1.57</v>
      </c>
      <c r="H1210" s="20">
        <v>0.85</v>
      </c>
      <c r="I1210" s="297">
        <v>236</v>
      </c>
      <c r="J1210" s="19">
        <v>17.494</v>
      </c>
      <c r="K1210" s="18">
        <v>57</v>
      </c>
      <c r="L1210" s="18">
        <v>3</v>
      </c>
      <c r="M1210" s="283" t="s">
        <v>268</v>
      </c>
      <c r="N1210" s="290"/>
      <c r="O1210" s="291" t="s">
        <v>1735</v>
      </c>
      <c r="P1210" s="282">
        <v>2023</v>
      </c>
      <c r="Q1210" s="282">
        <v>2025</v>
      </c>
      <c r="R1210" s="291" t="s">
        <v>252</v>
      </c>
      <c r="S1210" s="453"/>
      <c r="T1210" s="453"/>
      <c r="U1210" s="453"/>
      <c r="V1210" s="283" t="s">
        <v>7003</v>
      </c>
    </row>
    <row r="1211" spans="1:22" s="303" customFormat="1" ht="22.5" x14ac:dyDescent="0.25">
      <c r="A1211" s="455"/>
      <c r="B1211" s="456"/>
      <c r="C1211" s="456"/>
      <c r="D1211" s="297" t="s">
        <v>3805</v>
      </c>
      <c r="E1211" s="18" t="s">
        <v>3721</v>
      </c>
      <c r="F1211" s="297" t="s">
        <v>2586</v>
      </c>
      <c r="G1211" s="297">
        <v>1.57</v>
      </c>
      <c r="H1211" s="20">
        <v>0.85</v>
      </c>
      <c r="I1211" s="297">
        <v>236</v>
      </c>
      <c r="J1211" s="19">
        <v>10.114000000000001</v>
      </c>
      <c r="K1211" s="18">
        <v>57</v>
      </c>
      <c r="L1211" s="18">
        <v>3</v>
      </c>
      <c r="M1211" s="283" t="s">
        <v>268</v>
      </c>
      <c r="N1211" s="290"/>
      <c r="O1211" s="291" t="s">
        <v>1735</v>
      </c>
      <c r="P1211" s="282">
        <v>2023</v>
      </c>
      <c r="Q1211" s="282">
        <v>2025</v>
      </c>
      <c r="R1211" s="291" t="s">
        <v>252</v>
      </c>
      <c r="S1211" s="454"/>
      <c r="T1211" s="454"/>
      <c r="U1211" s="454"/>
      <c r="V1211" s="283" t="s">
        <v>7003</v>
      </c>
    </row>
    <row r="1212" spans="1:22" s="303" customFormat="1" ht="33.75" x14ac:dyDescent="0.25">
      <c r="A1212" s="455">
        <v>247</v>
      </c>
      <c r="B1212" s="456" t="s">
        <v>3807</v>
      </c>
      <c r="C1212" s="457" t="s">
        <v>3808</v>
      </c>
      <c r="D1212" s="297" t="s">
        <v>3809</v>
      </c>
      <c r="E1212" s="18" t="s">
        <v>3806</v>
      </c>
      <c r="F1212" s="18" t="s">
        <v>3711</v>
      </c>
      <c r="G1212" s="18">
        <v>4.95</v>
      </c>
      <c r="H1212" s="21">
        <v>4.4000000000000004</v>
      </c>
      <c r="I1212" s="18">
        <v>257</v>
      </c>
      <c r="J1212" s="19">
        <v>12.303000000000001</v>
      </c>
      <c r="K1212" s="18">
        <v>57</v>
      </c>
      <c r="L1212" s="18">
        <v>4.5</v>
      </c>
      <c r="M1212" s="283" t="s">
        <v>268</v>
      </c>
      <c r="N1212" s="290"/>
      <c r="O1212" s="291" t="s">
        <v>1735</v>
      </c>
      <c r="P1212" s="282">
        <v>2023</v>
      </c>
      <c r="Q1212" s="282">
        <v>2025</v>
      </c>
      <c r="R1212" s="291" t="s">
        <v>252</v>
      </c>
      <c r="S1212" s="452">
        <v>7</v>
      </c>
      <c r="T1212" s="452"/>
      <c r="U1212" s="452">
        <f>SUM(S1212:T1215)</f>
        <v>7</v>
      </c>
      <c r="V1212" s="283" t="s">
        <v>7003</v>
      </c>
    </row>
    <row r="1213" spans="1:22" s="303" customFormat="1" ht="33.75" x14ac:dyDescent="0.25">
      <c r="A1213" s="455"/>
      <c r="B1213" s="456"/>
      <c r="C1213" s="457"/>
      <c r="D1213" s="297" t="s">
        <v>3810</v>
      </c>
      <c r="E1213" s="18" t="s">
        <v>3806</v>
      </c>
      <c r="F1213" s="18" t="s">
        <v>3711</v>
      </c>
      <c r="G1213" s="18">
        <v>4.95</v>
      </c>
      <c r="H1213" s="21">
        <v>4.4000000000000004</v>
      </c>
      <c r="I1213" s="18">
        <v>257</v>
      </c>
      <c r="J1213" s="19">
        <v>38.308</v>
      </c>
      <c r="K1213" s="18">
        <v>57</v>
      </c>
      <c r="L1213" s="18">
        <v>4.5</v>
      </c>
      <c r="M1213" s="283" t="s">
        <v>268</v>
      </c>
      <c r="N1213" s="290"/>
      <c r="O1213" s="291" t="s">
        <v>1735</v>
      </c>
      <c r="P1213" s="282">
        <v>2023</v>
      </c>
      <c r="Q1213" s="282">
        <v>2025</v>
      </c>
      <c r="R1213" s="291" t="s">
        <v>252</v>
      </c>
      <c r="S1213" s="453"/>
      <c r="T1213" s="453"/>
      <c r="U1213" s="453"/>
      <c r="V1213" s="283" t="s">
        <v>7003</v>
      </c>
    </row>
    <row r="1214" spans="1:22" s="303" customFormat="1" ht="33.75" x14ac:dyDescent="0.25">
      <c r="A1214" s="455"/>
      <c r="B1214" s="456"/>
      <c r="C1214" s="457"/>
      <c r="D1214" s="297" t="s">
        <v>3811</v>
      </c>
      <c r="E1214" s="18" t="s">
        <v>3806</v>
      </c>
      <c r="F1214" s="18" t="s">
        <v>3711</v>
      </c>
      <c r="G1214" s="18">
        <v>4.95</v>
      </c>
      <c r="H1214" s="21">
        <v>4.4000000000000004</v>
      </c>
      <c r="I1214" s="18">
        <v>257</v>
      </c>
      <c r="J1214" s="19">
        <v>13.35</v>
      </c>
      <c r="K1214" s="18">
        <v>57</v>
      </c>
      <c r="L1214" s="18">
        <v>4.5</v>
      </c>
      <c r="M1214" s="283" t="s">
        <v>268</v>
      </c>
      <c r="N1214" s="290"/>
      <c r="O1214" s="291" t="s">
        <v>1735</v>
      </c>
      <c r="P1214" s="282">
        <v>2023</v>
      </c>
      <c r="Q1214" s="282">
        <v>2025</v>
      </c>
      <c r="R1214" s="291" t="s">
        <v>252</v>
      </c>
      <c r="S1214" s="453"/>
      <c r="T1214" s="453"/>
      <c r="U1214" s="453"/>
      <c r="V1214" s="283" t="s">
        <v>7003</v>
      </c>
    </row>
    <row r="1215" spans="1:22" s="303" customFormat="1" ht="33.75" x14ac:dyDescent="0.25">
      <c r="A1215" s="455"/>
      <c r="B1215" s="456"/>
      <c r="C1215" s="457"/>
      <c r="D1215" s="297" t="s">
        <v>3812</v>
      </c>
      <c r="E1215" s="18" t="s">
        <v>3806</v>
      </c>
      <c r="F1215" s="18" t="s">
        <v>3711</v>
      </c>
      <c r="G1215" s="18">
        <v>4.95</v>
      </c>
      <c r="H1215" s="21">
        <v>4.4000000000000004</v>
      </c>
      <c r="I1215" s="18">
        <v>257</v>
      </c>
      <c r="J1215" s="19">
        <v>57.183</v>
      </c>
      <c r="K1215" s="18">
        <v>57</v>
      </c>
      <c r="L1215" s="18">
        <v>4.5</v>
      </c>
      <c r="M1215" s="283" t="s">
        <v>268</v>
      </c>
      <c r="N1215" s="290"/>
      <c r="O1215" s="291" t="s">
        <v>1735</v>
      </c>
      <c r="P1215" s="282">
        <v>2023</v>
      </c>
      <c r="Q1215" s="282">
        <v>2025</v>
      </c>
      <c r="R1215" s="291" t="s">
        <v>252</v>
      </c>
      <c r="S1215" s="454"/>
      <c r="T1215" s="454"/>
      <c r="U1215" s="454"/>
      <c r="V1215" s="283" t="s">
        <v>7003</v>
      </c>
    </row>
    <row r="1216" spans="1:22" ht="33.75" x14ac:dyDescent="0.25">
      <c r="A1216" s="455">
        <v>248</v>
      </c>
      <c r="B1216" s="456" t="s">
        <v>3813</v>
      </c>
      <c r="C1216" s="456" t="s">
        <v>3814</v>
      </c>
      <c r="D1216" s="297" t="s">
        <v>3815</v>
      </c>
      <c r="E1216" s="18" t="s">
        <v>3816</v>
      </c>
      <c r="F1216" s="297" t="s">
        <v>3654</v>
      </c>
      <c r="G1216" s="297">
        <v>1.57</v>
      </c>
      <c r="H1216" s="20">
        <v>0.6</v>
      </c>
      <c r="I1216" s="297">
        <v>165</v>
      </c>
      <c r="J1216" s="19">
        <v>13.273</v>
      </c>
      <c r="K1216" s="18">
        <v>159</v>
      </c>
      <c r="L1216" s="18">
        <v>5</v>
      </c>
      <c r="M1216" s="283" t="s">
        <v>268</v>
      </c>
      <c r="N1216" s="290"/>
      <c r="O1216" s="291" t="s">
        <v>1735</v>
      </c>
      <c r="P1216" s="282">
        <v>2024</v>
      </c>
      <c r="Q1216" s="282">
        <v>2025</v>
      </c>
      <c r="R1216" s="291" t="s">
        <v>252</v>
      </c>
      <c r="S1216" s="452">
        <v>9</v>
      </c>
      <c r="T1216" s="452">
        <v>2</v>
      </c>
      <c r="U1216" s="452">
        <f>SUM(S1216:T1221)</f>
        <v>11</v>
      </c>
      <c r="V1216" s="283" t="s">
        <v>7003</v>
      </c>
    </row>
    <row r="1217" spans="1:22" ht="33.75" x14ac:dyDescent="0.25">
      <c r="A1217" s="455"/>
      <c r="B1217" s="456"/>
      <c r="C1217" s="456"/>
      <c r="D1217" s="297" t="s">
        <v>3817</v>
      </c>
      <c r="E1217" s="18" t="s">
        <v>3816</v>
      </c>
      <c r="F1217" s="297" t="s">
        <v>3654</v>
      </c>
      <c r="G1217" s="297">
        <v>1.57</v>
      </c>
      <c r="H1217" s="20">
        <v>0.6</v>
      </c>
      <c r="I1217" s="297">
        <v>165</v>
      </c>
      <c r="J1217" s="19">
        <v>11.42</v>
      </c>
      <c r="K1217" s="18">
        <v>159</v>
      </c>
      <c r="L1217" s="18">
        <v>4.5</v>
      </c>
      <c r="M1217" s="283" t="s">
        <v>268</v>
      </c>
      <c r="N1217" s="290"/>
      <c r="O1217" s="291" t="s">
        <v>1735</v>
      </c>
      <c r="P1217" s="282">
        <v>2024</v>
      </c>
      <c r="Q1217" s="282">
        <v>2025</v>
      </c>
      <c r="R1217" s="291" t="s">
        <v>252</v>
      </c>
      <c r="S1217" s="453"/>
      <c r="T1217" s="453"/>
      <c r="U1217" s="453"/>
      <c r="V1217" s="283" t="s">
        <v>7003</v>
      </c>
    </row>
    <row r="1218" spans="1:22" ht="33.75" x14ac:dyDescent="0.25">
      <c r="A1218" s="455"/>
      <c r="B1218" s="456"/>
      <c r="C1218" s="456"/>
      <c r="D1218" s="297">
        <v>3623</v>
      </c>
      <c r="E1218" s="18" t="s">
        <v>3816</v>
      </c>
      <c r="F1218" s="297" t="s">
        <v>3654</v>
      </c>
      <c r="G1218" s="297">
        <v>1.57</v>
      </c>
      <c r="H1218" s="20">
        <v>0.6</v>
      </c>
      <c r="I1218" s="297">
        <v>165</v>
      </c>
      <c r="J1218" s="19">
        <v>20.486999999999998</v>
      </c>
      <c r="K1218" s="18">
        <v>159</v>
      </c>
      <c r="L1218" s="18">
        <v>4.5</v>
      </c>
      <c r="M1218" s="283" t="s">
        <v>268</v>
      </c>
      <c r="N1218" s="290"/>
      <c r="O1218" s="291" t="s">
        <v>1735</v>
      </c>
      <c r="P1218" s="282">
        <v>2024</v>
      </c>
      <c r="Q1218" s="282">
        <v>2025</v>
      </c>
      <c r="R1218" s="291" t="s">
        <v>252</v>
      </c>
      <c r="S1218" s="453"/>
      <c r="T1218" s="453"/>
      <c r="U1218" s="453"/>
      <c r="V1218" s="283" t="s">
        <v>7003</v>
      </c>
    </row>
    <row r="1219" spans="1:22" ht="33.75" x14ac:dyDescent="0.25">
      <c r="A1219" s="455"/>
      <c r="B1219" s="456"/>
      <c r="C1219" s="456"/>
      <c r="D1219" s="297" t="s">
        <v>3818</v>
      </c>
      <c r="E1219" s="18" t="s">
        <v>3816</v>
      </c>
      <c r="F1219" s="297" t="s">
        <v>3654</v>
      </c>
      <c r="G1219" s="297">
        <v>1.57</v>
      </c>
      <c r="H1219" s="20">
        <v>0.6</v>
      </c>
      <c r="I1219" s="297">
        <v>165</v>
      </c>
      <c r="J1219" s="19">
        <v>5.66</v>
      </c>
      <c r="K1219" s="18">
        <v>159</v>
      </c>
      <c r="L1219" s="18">
        <v>4.5</v>
      </c>
      <c r="M1219" s="283" t="s">
        <v>268</v>
      </c>
      <c r="N1219" s="290"/>
      <c r="O1219" s="291" t="s">
        <v>1735</v>
      </c>
      <c r="P1219" s="282">
        <v>2024</v>
      </c>
      <c r="Q1219" s="282">
        <v>2025</v>
      </c>
      <c r="R1219" s="291" t="s">
        <v>252</v>
      </c>
      <c r="S1219" s="453"/>
      <c r="T1219" s="453"/>
      <c r="U1219" s="453"/>
      <c r="V1219" s="283" t="s">
        <v>7003</v>
      </c>
    </row>
    <row r="1220" spans="1:22" ht="33.75" x14ac:dyDescent="0.25">
      <c r="A1220" s="455"/>
      <c r="B1220" s="456"/>
      <c r="C1220" s="456"/>
      <c r="D1220" s="297" t="s">
        <v>3818</v>
      </c>
      <c r="E1220" s="18" t="s">
        <v>3816</v>
      </c>
      <c r="F1220" s="297" t="s">
        <v>3654</v>
      </c>
      <c r="G1220" s="297">
        <v>1.57</v>
      </c>
      <c r="H1220" s="20">
        <v>0.6</v>
      </c>
      <c r="I1220" s="297">
        <v>165</v>
      </c>
      <c r="J1220" s="19">
        <v>1.903</v>
      </c>
      <c r="K1220" s="18">
        <v>32</v>
      </c>
      <c r="L1220" s="18">
        <v>2.5</v>
      </c>
      <c r="M1220" s="283" t="s">
        <v>268</v>
      </c>
      <c r="N1220" s="290"/>
      <c r="O1220" s="291" t="s">
        <v>1735</v>
      </c>
      <c r="P1220" s="282">
        <v>2024</v>
      </c>
      <c r="Q1220" s="282">
        <v>2025</v>
      </c>
      <c r="R1220" s="291" t="s">
        <v>252</v>
      </c>
      <c r="S1220" s="453"/>
      <c r="T1220" s="453"/>
      <c r="U1220" s="453"/>
      <c r="V1220" s="283" t="s">
        <v>7003</v>
      </c>
    </row>
    <row r="1221" spans="1:22" ht="33.75" x14ac:dyDescent="0.25">
      <c r="A1221" s="455"/>
      <c r="B1221" s="456"/>
      <c r="C1221" s="456"/>
      <c r="D1221" s="297" t="s">
        <v>3819</v>
      </c>
      <c r="E1221" s="18" t="s">
        <v>3816</v>
      </c>
      <c r="F1221" s="297" t="s">
        <v>3654</v>
      </c>
      <c r="G1221" s="297">
        <v>1.57</v>
      </c>
      <c r="H1221" s="20">
        <v>0.76700000000000002</v>
      </c>
      <c r="I1221" s="297">
        <v>174</v>
      </c>
      <c r="J1221" s="19">
        <v>1.66</v>
      </c>
      <c r="K1221" s="18">
        <v>108</v>
      </c>
      <c r="L1221" s="18">
        <v>4</v>
      </c>
      <c r="M1221" s="283" t="s">
        <v>268</v>
      </c>
      <c r="N1221" s="290"/>
      <c r="O1221" s="291" t="s">
        <v>1735</v>
      </c>
      <c r="P1221" s="282">
        <v>2024</v>
      </c>
      <c r="Q1221" s="282">
        <v>2025</v>
      </c>
      <c r="R1221" s="291" t="s">
        <v>252</v>
      </c>
      <c r="S1221" s="454"/>
      <c r="T1221" s="454"/>
      <c r="U1221" s="454"/>
      <c r="V1221" s="283" t="s">
        <v>7003</v>
      </c>
    </row>
    <row r="1222" spans="1:22" ht="33.75" x14ac:dyDescent="0.25">
      <c r="A1222" s="455">
        <v>249</v>
      </c>
      <c r="B1222" s="456" t="s">
        <v>3820</v>
      </c>
      <c r="C1222" s="456" t="s">
        <v>3821</v>
      </c>
      <c r="D1222" s="297" t="s">
        <v>3822</v>
      </c>
      <c r="E1222" s="18" t="s">
        <v>3816</v>
      </c>
      <c r="F1222" s="297" t="s">
        <v>2586</v>
      </c>
      <c r="G1222" s="297">
        <v>1.57</v>
      </c>
      <c r="H1222" s="20">
        <v>0.6</v>
      </c>
      <c r="I1222" s="297">
        <v>165</v>
      </c>
      <c r="J1222" s="19">
        <v>0.96199999999999997</v>
      </c>
      <c r="K1222" s="18">
        <v>57</v>
      </c>
      <c r="L1222" s="18">
        <v>3</v>
      </c>
      <c r="M1222" s="283" t="s">
        <v>268</v>
      </c>
      <c r="N1222" s="290"/>
      <c r="O1222" s="291" t="s">
        <v>1735</v>
      </c>
      <c r="P1222" s="282">
        <v>2023</v>
      </c>
      <c r="Q1222" s="282">
        <v>2024</v>
      </c>
      <c r="R1222" s="291" t="s">
        <v>252</v>
      </c>
      <c r="S1222" s="452">
        <v>6</v>
      </c>
      <c r="T1222" s="452">
        <v>3</v>
      </c>
      <c r="U1222" s="452">
        <f>SUM(S1222:T1232)</f>
        <v>9</v>
      </c>
      <c r="V1222" s="283" t="s">
        <v>7003</v>
      </c>
    </row>
    <row r="1223" spans="1:22" ht="33.75" x14ac:dyDescent="0.25">
      <c r="A1223" s="455"/>
      <c r="B1223" s="456"/>
      <c r="C1223" s="456"/>
      <c r="D1223" s="297" t="s">
        <v>3823</v>
      </c>
      <c r="E1223" s="18" t="s">
        <v>3816</v>
      </c>
      <c r="F1223" s="297" t="s">
        <v>2586</v>
      </c>
      <c r="G1223" s="297">
        <v>1.57</v>
      </c>
      <c r="H1223" s="20">
        <v>0.6</v>
      </c>
      <c r="I1223" s="297">
        <v>165</v>
      </c>
      <c r="J1223" s="19">
        <v>50.246000000000002</v>
      </c>
      <c r="K1223" s="18">
        <v>57</v>
      </c>
      <c r="L1223" s="18">
        <v>3</v>
      </c>
      <c r="M1223" s="283" t="s">
        <v>268</v>
      </c>
      <c r="N1223" s="290"/>
      <c r="O1223" s="291" t="s">
        <v>1735</v>
      </c>
      <c r="P1223" s="282">
        <v>2023</v>
      </c>
      <c r="Q1223" s="282">
        <v>2024</v>
      </c>
      <c r="R1223" s="291" t="s">
        <v>252</v>
      </c>
      <c r="S1223" s="453"/>
      <c r="T1223" s="453"/>
      <c r="U1223" s="453"/>
      <c r="V1223" s="283" t="s">
        <v>7003</v>
      </c>
    </row>
    <row r="1224" spans="1:22" ht="33.75" x14ac:dyDescent="0.25">
      <c r="A1224" s="455"/>
      <c r="B1224" s="456"/>
      <c r="C1224" s="456"/>
      <c r="D1224" s="297" t="s">
        <v>3824</v>
      </c>
      <c r="E1224" s="18" t="s">
        <v>3816</v>
      </c>
      <c r="F1224" s="297" t="s">
        <v>2586</v>
      </c>
      <c r="G1224" s="297">
        <v>1.57</v>
      </c>
      <c r="H1224" s="20">
        <v>0.6</v>
      </c>
      <c r="I1224" s="297">
        <v>165</v>
      </c>
      <c r="J1224" s="19">
        <v>13.6</v>
      </c>
      <c r="K1224" s="18">
        <v>38</v>
      </c>
      <c r="L1224" s="18">
        <v>2.5</v>
      </c>
      <c r="M1224" s="283" t="s">
        <v>268</v>
      </c>
      <c r="N1224" s="290"/>
      <c r="O1224" s="291" t="s">
        <v>1735</v>
      </c>
      <c r="P1224" s="282">
        <v>2023</v>
      </c>
      <c r="Q1224" s="282">
        <v>2024</v>
      </c>
      <c r="R1224" s="291" t="s">
        <v>252</v>
      </c>
      <c r="S1224" s="453"/>
      <c r="T1224" s="453"/>
      <c r="U1224" s="453"/>
      <c r="V1224" s="283" t="s">
        <v>7003</v>
      </c>
    </row>
    <row r="1225" spans="1:22" ht="33.75" x14ac:dyDescent="0.25">
      <c r="A1225" s="455"/>
      <c r="B1225" s="456"/>
      <c r="C1225" s="456"/>
      <c r="D1225" s="297" t="s">
        <v>3825</v>
      </c>
      <c r="E1225" s="18" t="s">
        <v>3816</v>
      </c>
      <c r="F1225" s="297" t="s">
        <v>2586</v>
      </c>
      <c r="G1225" s="297">
        <v>1.57</v>
      </c>
      <c r="H1225" s="20">
        <v>0.6</v>
      </c>
      <c r="I1225" s="297">
        <v>165</v>
      </c>
      <c r="J1225" s="19">
        <v>15.83</v>
      </c>
      <c r="K1225" s="18">
        <v>57</v>
      </c>
      <c r="L1225" s="18">
        <v>3</v>
      </c>
      <c r="M1225" s="283" t="s">
        <v>268</v>
      </c>
      <c r="N1225" s="290"/>
      <c r="O1225" s="291" t="s">
        <v>1735</v>
      </c>
      <c r="P1225" s="282">
        <v>2023</v>
      </c>
      <c r="Q1225" s="282">
        <v>2024</v>
      </c>
      <c r="R1225" s="291" t="s">
        <v>252</v>
      </c>
      <c r="S1225" s="453"/>
      <c r="T1225" s="453"/>
      <c r="U1225" s="453"/>
      <c r="V1225" s="283" t="s">
        <v>7003</v>
      </c>
    </row>
    <row r="1226" spans="1:22" ht="33.75" x14ac:dyDescent="0.25">
      <c r="A1226" s="455"/>
      <c r="B1226" s="456"/>
      <c r="C1226" s="456"/>
      <c r="D1226" s="297" t="s">
        <v>3826</v>
      </c>
      <c r="E1226" s="18" t="s">
        <v>3816</v>
      </c>
      <c r="F1226" s="297" t="s">
        <v>2586</v>
      </c>
      <c r="G1226" s="297">
        <v>1.57</v>
      </c>
      <c r="H1226" s="20">
        <v>0.6</v>
      </c>
      <c r="I1226" s="297">
        <v>165</v>
      </c>
      <c r="J1226" s="19">
        <v>3.35</v>
      </c>
      <c r="K1226" s="18">
        <v>57</v>
      </c>
      <c r="L1226" s="18">
        <v>3</v>
      </c>
      <c r="M1226" s="283" t="s">
        <v>268</v>
      </c>
      <c r="N1226" s="290"/>
      <c r="O1226" s="291" t="s">
        <v>1735</v>
      </c>
      <c r="P1226" s="282">
        <v>2023</v>
      </c>
      <c r="Q1226" s="282">
        <v>2024</v>
      </c>
      <c r="R1226" s="291" t="s">
        <v>252</v>
      </c>
      <c r="S1226" s="453"/>
      <c r="T1226" s="453"/>
      <c r="U1226" s="453"/>
      <c r="V1226" s="283" t="s">
        <v>7003</v>
      </c>
    </row>
    <row r="1227" spans="1:22" ht="33.75" x14ac:dyDescent="0.25">
      <c r="A1227" s="455"/>
      <c r="B1227" s="456"/>
      <c r="C1227" s="456"/>
      <c r="D1227" s="297" t="s">
        <v>3827</v>
      </c>
      <c r="E1227" s="18" t="s">
        <v>3816</v>
      </c>
      <c r="F1227" s="297" t="s">
        <v>2586</v>
      </c>
      <c r="G1227" s="297">
        <v>1.57</v>
      </c>
      <c r="H1227" s="20">
        <v>0.76700000000000002</v>
      </c>
      <c r="I1227" s="297">
        <v>174</v>
      </c>
      <c r="J1227" s="19">
        <v>27.6</v>
      </c>
      <c r="K1227" s="18">
        <v>57</v>
      </c>
      <c r="L1227" s="18">
        <v>3</v>
      </c>
      <c r="M1227" s="283" t="s">
        <v>268</v>
      </c>
      <c r="N1227" s="290"/>
      <c r="O1227" s="291" t="s">
        <v>1735</v>
      </c>
      <c r="P1227" s="282">
        <v>2023</v>
      </c>
      <c r="Q1227" s="282">
        <v>2024</v>
      </c>
      <c r="R1227" s="291" t="s">
        <v>252</v>
      </c>
      <c r="S1227" s="453"/>
      <c r="T1227" s="453"/>
      <c r="U1227" s="453"/>
      <c r="V1227" s="283" t="s">
        <v>7003</v>
      </c>
    </row>
    <row r="1228" spans="1:22" ht="33.75" x14ac:dyDescent="0.25">
      <c r="A1228" s="455"/>
      <c r="B1228" s="456"/>
      <c r="C1228" s="456"/>
      <c r="D1228" s="297" t="s">
        <v>3828</v>
      </c>
      <c r="E1228" s="18" t="s">
        <v>3816</v>
      </c>
      <c r="F1228" s="297" t="s">
        <v>2586</v>
      </c>
      <c r="G1228" s="297">
        <v>1.57</v>
      </c>
      <c r="H1228" s="20">
        <v>0.6</v>
      </c>
      <c r="I1228" s="297">
        <v>165</v>
      </c>
      <c r="J1228" s="19">
        <v>8.7949999999999999</v>
      </c>
      <c r="K1228" s="18">
        <v>57</v>
      </c>
      <c r="L1228" s="18">
        <v>3</v>
      </c>
      <c r="M1228" s="283" t="s">
        <v>268</v>
      </c>
      <c r="N1228" s="290"/>
      <c r="O1228" s="291" t="s">
        <v>1735</v>
      </c>
      <c r="P1228" s="282">
        <v>2023</v>
      </c>
      <c r="Q1228" s="282">
        <v>2024</v>
      </c>
      <c r="R1228" s="291" t="s">
        <v>252</v>
      </c>
      <c r="S1228" s="453"/>
      <c r="T1228" s="453"/>
      <c r="U1228" s="453"/>
      <c r="V1228" s="283" t="s">
        <v>7003</v>
      </c>
    </row>
    <row r="1229" spans="1:22" ht="33.75" x14ac:dyDescent="0.25">
      <c r="A1229" s="455"/>
      <c r="B1229" s="456"/>
      <c r="C1229" s="456"/>
      <c r="D1229" s="297" t="s">
        <v>3829</v>
      </c>
      <c r="E1229" s="18" t="s">
        <v>3816</v>
      </c>
      <c r="F1229" s="297" t="s">
        <v>2586</v>
      </c>
      <c r="G1229" s="297">
        <v>1.6</v>
      </c>
      <c r="H1229" s="20">
        <v>0.77</v>
      </c>
      <c r="I1229" s="297">
        <v>174</v>
      </c>
      <c r="J1229" s="19">
        <v>21.77</v>
      </c>
      <c r="K1229" s="18">
        <v>57</v>
      </c>
      <c r="L1229" s="18">
        <v>3</v>
      </c>
      <c r="M1229" s="283" t="s">
        <v>268</v>
      </c>
      <c r="N1229" s="290"/>
      <c r="O1229" s="291" t="s">
        <v>1735</v>
      </c>
      <c r="P1229" s="282">
        <v>2023</v>
      </c>
      <c r="Q1229" s="282">
        <v>2024</v>
      </c>
      <c r="R1229" s="291" t="s">
        <v>252</v>
      </c>
      <c r="S1229" s="453"/>
      <c r="T1229" s="453"/>
      <c r="U1229" s="453"/>
      <c r="V1229" s="283" t="s">
        <v>7003</v>
      </c>
    </row>
    <row r="1230" spans="1:22" ht="33.75" x14ac:dyDescent="0.25">
      <c r="A1230" s="455"/>
      <c r="B1230" s="456"/>
      <c r="C1230" s="456"/>
      <c r="D1230" s="297" t="s">
        <v>3830</v>
      </c>
      <c r="E1230" s="18" t="s">
        <v>3816</v>
      </c>
      <c r="F1230" s="297" t="s">
        <v>2586</v>
      </c>
      <c r="G1230" s="297">
        <v>1.57</v>
      </c>
      <c r="H1230" s="20">
        <v>0.8</v>
      </c>
      <c r="I1230" s="297">
        <v>165</v>
      </c>
      <c r="J1230" s="19">
        <v>19.835000000000001</v>
      </c>
      <c r="K1230" s="18">
        <v>57</v>
      </c>
      <c r="L1230" s="18">
        <v>3</v>
      </c>
      <c r="M1230" s="283" t="s">
        <v>268</v>
      </c>
      <c r="N1230" s="290"/>
      <c r="O1230" s="291" t="s">
        <v>1735</v>
      </c>
      <c r="P1230" s="282">
        <v>2023</v>
      </c>
      <c r="Q1230" s="282">
        <v>2024</v>
      </c>
      <c r="R1230" s="291" t="s">
        <v>252</v>
      </c>
      <c r="S1230" s="453"/>
      <c r="T1230" s="453"/>
      <c r="U1230" s="453"/>
      <c r="V1230" s="283" t="s">
        <v>7003</v>
      </c>
    </row>
    <row r="1231" spans="1:22" ht="33.75" x14ac:dyDescent="0.25">
      <c r="A1231" s="455"/>
      <c r="B1231" s="456"/>
      <c r="C1231" s="456"/>
      <c r="D1231" s="297" t="s">
        <v>3831</v>
      </c>
      <c r="E1231" s="18" t="s">
        <v>3816</v>
      </c>
      <c r="F1231" s="297" t="s">
        <v>2586</v>
      </c>
      <c r="G1231" s="297">
        <v>1.6</v>
      </c>
      <c r="H1231" s="20">
        <v>0.77</v>
      </c>
      <c r="I1231" s="297">
        <v>174</v>
      </c>
      <c r="J1231" s="19">
        <v>32.274000000000001</v>
      </c>
      <c r="K1231" s="18">
        <v>57</v>
      </c>
      <c r="L1231" s="18">
        <v>3</v>
      </c>
      <c r="M1231" s="283" t="s">
        <v>268</v>
      </c>
      <c r="N1231" s="290"/>
      <c r="O1231" s="291" t="s">
        <v>1735</v>
      </c>
      <c r="P1231" s="282">
        <v>2023</v>
      </c>
      <c r="Q1231" s="282">
        <v>2024</v>
      </c>
      <c r="R1231" s="291" t="s">
        <v>252</v>
      </c>
      <c r="S1231" s="453"/>
      <c r="T1231" s="453"/>
      <c r="U1231" s="453"/>
      <c r="V1231" s="283" t="s">
        <v>7003</v>
      </c>
    </row>
    <row r="1232" spans="1:22" ht="33.75" x14ac:dyDescent="0.25">
      <c r="A1232" s="455"/>
      <c r="B1232" s="456"/>
      <c r="C1232" s="456"/>
      <c r="D1232" s="297" t="s">
        <v>3832</v>
      </c>
      <c r="E1232" s="18" t="s">
        <v>3816</v>
      </c>
      <c r="F1232" s="297" t="s">
        <v>3657</v>
      </c>
      <c r="G1232" s="297">
        <v>1.6</v>
      </c>
      <c r="H1232" s="20">
        <v>0.6</v>
      </c>
      <c r="I1232" s="297">
        <v>165</v>
      </c>
      <c r="J1232" s="19">
        <v>6.5</v>
      </c>
      <c r="K1232" s="18">
        <v>32</v>
      </c>
      <c r="L1232" s="18">
        <v>2.5</v>
      </c>
      <c r="M1232" s="283" t="s">
        <v>268</v>
      </c>
      <c r="N1232" s="290"/>
      <c r="O1232" s="291" t="s">
        <v>1735</v>
      </c>
      <c r="P1232" s="282">
        <v>2023</v>
      </c>
      <c r="Q1232" s="282">
        <v>2024</v>
      </c>
      <c r="R1232" s="291" t="s">
        <v>252</v>
      </c>
      <c r="S1232" s="454"/>
      <c r="T1232" s="454"/>
      <c r="U1232" s="454"/>
      <c r="V1232" s="283" t="s">
        <v>7003</v>
      </c>
    </row>
    <row r="1233" spans="1:22" ht="22.5" x14ac:dyDescent="0.25">
      <c r="A1233" s="455">
        <v>250</v>
      </c>
      <c r="B1233" s="456" t="s">
        <v>3833</v>
      </c>
      <c r="C1233" s="456" t="s">
        <v>3834</v>
      </c>
      <c r="D1233" s="297" t="s">
        <v>3835</v>
      </c>
      <c r="E1233" s="18" t="s">
        <v>3836</v>
      </c>
      <c r="F1233" s="297" t="s">
        <v>3270</v>
      </c>
      <c r="G1233" s="297">
        <v>0.35</v>
      </c>
      <c r="H1233" s="20">
        <v>6.8000000000000005E-2</v>
      </c>
      <c r="I1233" s="297" t="s">
        <v>3837</v>
      </c>
      <c r="J1233" s="19">
        <v>15.96</v>
      </c>
      <c r="K1233" s="18">
        <v>219</v>
      </c>
      <c r="L1233" s="18">
        <v>6</v>
      </c>
      <c r="M1233" s="283" t="s">
        <v>268</v>
      </c>
      <c r="N1233" s="290"/>
      <c r="O1233" s="291" t="s">
        <v>1735</v>
      </c>
      <c r="P1233" s="282">
        <v>2024</v>
      </c>
      <c r="Q1233" s="282">
        <v>2025</v>
      </c>
      <c r="R1233" s="291" t="s">
        <v>252</v>
      </c>
      <c r="S1233" s="452">
        <v>58</v>
      </c>
      <c r="T1233" s="452">
        <v>54</v>
      </c>
      <c r="U1233" s="452">
        <f>SUM(S1233:T1253)</f>
        <v>112</v>
      </c>
      <c r="V1233" s="283" t="s">
        <v>7003</v>
      </c>
    </row>
    <row r="1234" spans="1:22" ht="22.5" x14ac:dyDescent="0.25">
      <c r="A1234" s="455"/>
      <c r="B1234" s="456"/>
      <c r="C1234" s="456"/>
      <c r="D1234" s="297" t="s">
        <v>3838</v>
      </c>
      <c r="E1234" s="18" t="s">
        <v>3836</v>
      </c>
      <c r="F1234" s="297" t="s">
        <v>3270</v>
      </c>
      <c r="G1234" s="297">
        <v>1.1200000000000001</v>
      </c>
      <c r="H1234" s="20">
        <v>0.9</v>
      </c>
      <c r="I1234" s="297" t="s">
        <v>3837</v>
      </c>
      <c r="J1234" s="19">
        <v>18.228000000000002</v>
      </c>
      <c r="K1234" s="18">
        <v>108</v>
      </c>
      <c r="L1234" s="18">
        <v>4</v>
      </c>
      <c r="M1234" s="283" t="s">
        <v>268</v>
      </c>
      <c r="N1234" s="290"/>
      <c r="O1234" s="291" t="s">
        <v>1735</v>
      </c>
      <c r="P1234" s="282">
        <v>2024</v>
      </c>
      <c r="Q1234" s="282">
        <v>2025</v>
      </c>
      <c r="R1234" s="291" t="s">
        <v>252</v>
      </c>
      <c r="S1234" s="453"/>
      <c r="T1234" s="453"/>
      <c r="U1234" s="453"/>
      <c r="V1234" s="283" t="s">
        <v>7003</v>
      </c>
    </row>
    <row r="1235" spans="1:22" ht="22.5" x14ac:dyDescent="0.25">
      <c r="A1235" s="455"/>
      <c r="B1235" s="456"/>
      <c r="C1235" s="456"/>
      <c r="D1235" s="297" t="s">
        <v>3839</v>
      </c>
      <c r="E1235" s="18" t="s">
        <v>3836</v>
      </c>
      <c r="F1235" s="297" t="s">
        <v>3270</v>
      </c>
      <c r="G1235" s="297">
        <v>1.1200000000000001</v>
      </c>
      <c r="H1235" s="20">
        <v>0.9</v>
      </c>
      <c r="I1235" s="297" t="s">
        <v>3837</v>
      </c>
      <c r="J1235" s="19">
        <v>18.457000000000001</v>
      </c>
      <c r="K1235" s="18">
        <v>108</v>
      </c>
      <c r="L1235" s="18">
        <v>4</v>
      </c>
      <c r="M1235" s="283" t="s">
        <v>268</v>
      </c>
      <c r="N1235" s="290"/>
      <c r="O1235" s="291" t="s">
        <v>1735</v>
      </c>
      <c r="P1235" s="282">
        <v>2024</v>
      </c>
      <c r="Q1235" s="282">
        <v>2025</v>
      </c>
      <c r="R1235" s="291" t="s">
        <v>252</v>
      </c>
      <c r="S1235" s="453"/>
      <c r="T1235" s="453"/>
      <c r="U1235" s="453"/>
      <c r="V1235" s="283" t="s">
        <v>7003</v>
      </c>
    </row>
    <row r="1236" spans="1:22" ht="22.5" x14ac:dyDescent="0.25">
      <c r="A1236" s="455"/>
      <c r="B1236" s="456"/>
      <c r="C1236" s="456"/>
      <c r="D1236" s="297" t="s">
        <v>3840</v>
      </c>
      <c r="E1236" s="18" t="s">
        <v>3836</v>
      </c>
      <c r="F1236" s="297" t="s">
        <v>3270</v>
      </c>
      <c r="G1236" s="297">
        <v>1.1200000000000001</v>
      </c>
      <c r="H1236" s="20">
        <v>0.9</v>
      </c>
      <c r="I1236" s="297" t="s">
        <v>3837</v>
      </c>
      <c r="J1236" s="19">
        <v>97.64</v>
      </c>
      <c r="K1236" s="18">
        <v>108</v>
      </c>
      <c r="L1236" s="18">
        <v>4</v>
      </c>
      <c r="M1236" s="283" t="s">
        <v>268</v>
      </c>
      <c r="N1236" s="290"/>
      <c r="O1236" s="291" t="s">
        <v>1735</v>
      </c>
      <c r="P1236" s="282">
        <v>2024</v>
      </c>
      <c r="Q1236" s="282">
        <v>2025</v>
      </c>
      <c r="R1236" s="291" t="s">
        <v>252</v>
      </c>
      <c r="S1236" s="453"/>
      <c r="T1236" s="453"/>
      <c r="U1236" s="453"/>
      <c r="V1236" s="283" t="s">
        <v>7003</v>
      </c>
    </row>
    <row r="1237" spans="1:22" ht="22.5" x14ac:dyDescent="0.25">
      <c r="A1237" s="455"/>
      <c r="B1237" s="456"/>
      <c r="C1237" s="456"/>
      <c r="D1237" s="297" t="s">
        <v>3841</v>
      </c>
      <c r="E1237" s="18" t="s">
        <v>3836</v>
      </c>
      <c r="F1237" s="297" t="s">
        <v>3270</v>
      </c>
      <c r="G1237" s="297">
        <v>1.1200000000000001</v>
      </c>
      <c r="H1237" s="20">
        <v>0.08</v>
      </c>
      <c r="I1237" s="297" t="s">
        <v>3837</v>
      </c>
      <c r="J1237" s="19">
        <v>22.85</v>
      </c>
      <c r="K1237" s="18">
        <v>57</v>
      </c>
      <c r="L1237" s="18">
        <v>3</v>
      </c>
      <c r="M1237" s="283" t="s">
        <v>268</v>
      </c>
      <c r="N1237" s="290"/>
      <c r="O1237" s="291" t="s">
        <v>1735</v>
      </c>
      <c r="P1237" s="282">
        <v>2024</v>
      </c>
      <c r="Q1237" s="282">
        <v>2025</v>
      </c>
      <c r="R1237" s="291" t="s">
        <v>252</v>
      </c>
      <c r="S1237" s="453"/>
      <c r="T1237" s="453"/>
      <c r="U1237" s="453"/>
      <c r="V1237" s="283" t="s">
        <v>7003</v>
      </c>
    </row>
    <row r="1238" spans="1:22" ht="22.5" x14ac:dyDescent="0.25">
      <c r="A1238" s="455"/>
      <c r="B1238" s="456"/>
      <c r="C1238" s="456"/>
      <c r="D1238" s="297" t="s">
        <v>3842</v>
      </c>
      <c r="E1238" s="18" t="s">
        <v>3836</v>
      </c>
      <c r="F1238" s="297" t="s">
        <v>3270</v>
      </c>
      <c r="G1238" s="297">
        <v>0.35</v>
      </c>
      <c r="H1238" s="20">
        <v>6.8000000000000005E-2</v>
      </c>
      <c r="I1238" s="297">
        <v>80</v>
      </c>
      <c r="J1238" s="19">
        <v>19.108000000000001</v>
      </c>
      <c r="K1238" s="18">
        <v>10</v>
      </c>
      <c r="L1238" s="18">
        <v>2</v>
      </c>
      <c r="M1238" s="283" t="s">
        <v>268</v>
      </c>
      <c r="N1238" s="290"/>
      <c r="O1238" s="291" t="s">
        <v>1735</v>
      </c>
      <c r="P1238" s="282">
        <v>2024</v>
      </c>
      <c r="Q1238" s="282">
        <v>2025</v>
      </c>
      <c r="R1238" s="291" t="s">
        <v>252</v>
      </c>
      <c r="S1238" s="453"/>
      <c r="T1238" s="453"/>
      <c r="U1238" s="453"/>
      <c r="V1238" s="283" t="s">
        <v>7003</v>
      </c>
    </row>
    <row r="1239" spans="1:22" ht="22.5" x14ac:dyDescent="0.25">
      <c r="A1239" s="455"/>
      <c r="B1239" s="456"/>
      <c r="C1239" s="456"/>
      <c r="D1239" s="297" t="s">
        <v>3843</v>
      </c>
      <c r="E1239" s="18" t="s">
        <v>3836</v>
      </c>
      <c r="F1239" s="297" t="s">
        <v>3270</v>
      </c>
      <c r="G1239" s="297">
        <v>1.6</v>
      </c>
      <c r="H1239" s="20">
        <v>0.9</v>
      </c>
      <c r="I1239" s="297">
        <v>80</v>
      </c>
      <c r="J1239" s="19">
        <v>17.37</v>
      </c>
      <c r="K1239" s="18">
        <v>89</v>
      </c>
      <c r="L1239" s="18">
        <v>3.5</v>
      </c>
      <c r="M1239" s="283" t="s">
        <v>268</v>
      </c>
      <c r="N1239" s="290"/>
      <c r="O1239" s="291" t="s">
        <v>1735</v>
      </c>
      <c r="P1239" s="282">
        <v>2024</v>
      </c>
      <c r="Q1239" s="282">
        <v>2025</v>
      </c>
      <c r="R1239" s="291" t="s">
        <v>252</v>
      </c>
      <c r="S1239" s="453"/>
      <c r="T1239" s="453"/>
      <c r="U1239" s="453"/>
      <c r="V1239" s="283" t="s">
        <v>7003</v>
      </c>
    </row>
    <row r="1240" spans="1:22" ht="22.5" x14ac:dyDescent="0.25">
      <c r="A1240" s="455"/>
      <c r="B1240" s="456"/>
      <c r="C1240" s="456"/>
      <c r="D1240" s="297" t="s">
        <v>3844</v>
      </c>
      <c r="E1240" s="18" t="s">
        <v>3836</v>
      </c>
      <c r="F1240" s="297" t="s">
        <v>3270</v>
      </c>
      <c r="G1240" s="297">
        <v>1.6</v>
      </c>
      <c r="H1240" s="20">
        <v>0.9</v>
      </c>
      <c r="I1240" s="297">
        <v>80</v>
      </c>
      <c r="J1240" s="19">
        <v>15.565</v>
      </c>
      <c r="K1240" s="18">
        <v>89</v>
      </c>
      <c r="L1240" s="18">
        <v>3.5</v>
      </c>
      <c r="M1240" s="283" t="s">
        <v>268</v>
      </c>
      <c r="N1240" s="290"/>
      <c r="O1240" s="291" t="s">
        <v>1735</v>
      </c>
      <c r="P1240" s="282">
        <v>2024</v>
      </c>
      <c r="Q1240" s="282">
        <v>2025</v>
      </c>
      <c r="R1240" s="291" t="s">
        <v>252</v>
      </c>
      <c r="S1240" s="453"/>
      <c r="T1240" s="453"/>
      <c r="U1240" s="453"/>
      <c r="V1240" s="283" t="s">
        <v>7003</v>
      </c>
    </row>
    <row r="1241" spans="1:22" ht="22.5" x14ac:dyDescent="0.25">
      <c r="A1241" s="455"/>
      <c r="B1241" s="456"/>
      <c r="C1241" s="456"/>
      <c r="D1241" s="297" t="s">
        <v>3845</v>
      </c>
      <c r="E1241" s="18" t="s">
        <v>3836</v>
      </c>
      <c r="F1241" s="297" t="s">
        <v>3270</v>
      </c>
      <c r="G1241" s="297">
        <v>1.6</v>
      </c>
      <c r="H1241" s="20">
        <v>0.9</v>
      </c>
      <c r="I1241" s="297">
        <v>80</v>
      </c>
      <c r="J1241" s="19">
        <v>5.6429999999999998</v>
      </c>
      <c r="K1241" s="18">
        <v>57</v>
      </c>
      <c r="L1241" s="18">
        <v>3</v>
      </c>
      <c r="M1241" s="283" t="s">
        <v>268</v>
      </c>
      <c r="N1241" s="290"/>
      <c r="O1241" s="291" t="s">
        <v>1735</v>
      </c>
      <c r="P1241" s="282">
        <v>2024</v>
      </c>
      <c r="Q1241" s="282">
        <v>2025</v>
      </c>
      <c r="R1241" s="291" t="s">
        <v>252</v>
      </c>
      <c r="S1241" s="453"/>
      <c r="T1241" s="453"/>
      <c r="U1241" s="453"/>
      <c r="V1241" s="283" t="s">
        <v>7003</v>
      </c>
    </row>
    <row r="1242" spans="1:22" ht="22.5" x14ac:dyDescent="0.25">
      <c r="A1242" s="455"/>
      <c r="B1242" s="456"/>
      <c r="C1242" s="456"/>
      <c r="D1242" s="297" t="s">
        <v>3846</v>
      </c>
      <c r="E1242" s="18" t="s">
        <v>3836</v>
      </c>
      <c r="F1242" s="297" t="s">
        <v>3270</v>
      </c>
      <c r="G1242" s="297">
        <v>1.6</v>
      </c>
      <c r="H1242" s="20">
        <v>0.8</v>
      </c>
      <c r="I1242" s="297">
        <v>80</v>
      </c>
      <c r="J1242" s="19">
        <v>5.2510000000000003</v>
      </c>
      <c r="K1242" s="18">
        <v>57</v>
      </c>
      <c r="L1242" s="18">
        <v>3</v>
      </c>
      <c r="M1242" s="283" t="s">
        <v>268</v>
      </c>
      <c r="N1242" s="290"/>
      <c r="O1242" s="291" t="s">
        <v>1735</v>
      </c>
      <c r="P1242" s="282">
        <v>2024</v>
      </c>
      <c r="Q1242" s="282">
        <v>2025</v>
      </c>
      <c r="R1242" s="291" t="s">
        <v>252</v>
      </c>
      <c r="S1242" s="453"/>
      <c r="T1242" s="453"/>
      <c r="U1242" s="453"/>
      <c r="V1242" s="283" t="s">
        <v>7003</v>
      </c>
    </row>
    <row r="1243" spans="1:22" ht="22.5" x14ac:dyDescent="0.25">
      <c r="A1243" s="455"/>
      <c r="B1243" s="456"/>
      <c r="C1243" s="456"/>
      <c r="D1243" s="297" t="s">
        <v>3847</v>
      </c>
      <c r="E1243" s="18" t="s">
        <v>3836</v>
      </c>
      <c r="F1243" s="297" t="s">
        <v>3270</v>
      </c>
      <c r="G1243" s="297">
        <v>1.6</v>
      </c>
      <c r="H1243" s="20">
        <v>0.9</v>
      </c>
      <c r="I1243" s="297">
        <v>80</v>
      </c>
      <c r="J1243" s="19">
        <v>48.043999999999997</v>
      </c>
      <c r="K1243" s="18">
        <v>57</v>
      </c>
      <c r="L1243" s="18">
        <v>3.5</v>
      </c>
      <c r="M1243" s="283" t="s">
        <v>268</v>
      </c>
      <c r="N1243" s="290"/>
      <c r="O1243" s="291" t="s">
        <v>1735</v>
      </c>
      <c r="P1243" s="282">
        <v>2024</v>
      </c>
      <c r="Q1243" s="282">
        <v>2025</v>
      </c>
      <c r="R1243" s="291" t="s">
        <v>252</v>
      </c>
      <c r="S1243" s="453"/>
      <c r="T1243" s="453"/>
      <c r="U1243" s="453"/>
      <c r="V1243" s="283" t="s">
        <v>7003</v>
      </c>
    </row>
    <row r="1244" spans="1:22" ht="22.5" x14ac:dyDescent="0.25">
      <c r="A1244" s="455"/>
      <c r="B1244" s="456"/>
      <c r="C1244" s="456"/>
      <c r="D1244" s="297" t="s">
        <v>3848</v>
      </c>
      <c r="E1244" s="18" t="s">
        <v>3836</v>
      </c>
      <c r="F1244" s="297" t="s">
        <v>3270</v>
      </c>
      <c r="G1244" s="297">
        <v>1.6</v>
      </c>
      <c r="H1244" s="20">
        <v>0.08</v>
      </c>
      <c r="I1244" s="297">
        <v>80</v>
      </c>
      <c r="J1244" s="19">
        <v>48.24</v>
      </c>
      <c r="K1244" s="18">
        <v>89</v>
      </c>
      <c r="L1244" s="18">
        <v>3.5</v>
      </c>
      <c r="M1244" s="283" t="s">
        <v>268</v>
      </c>
      <c r="N1244" s="290"/>
      <c r="O1244" s="291" t="s">
        <v>1735</v>
      </c>
      <c r="P1244" s="282">
        <v>2024</v>
      </c>
      <c r="Q1244" s="282">
        <v>2025</v>
      </c>
      <c r="R1244" s="291" t="s">
        <v>252</v>
      </c>
      <c r="S1244" s="453"/>
      <c r="T1244" s="453"/>
      <c r="U1244" s="453"/>
      <c r="V1244" s="283" t="s">
        <v>7003</v>
      </c>
    </row>
    <row r="1245" spans="1:22" ht="22.5" x14ac:dyDescent="0.25">
      <c r="A1245" s="455"/>
      <c r="B1245" s="456"/>
      <c r="C1245" s="456"/>
      <c r="D1245" s="297" t="s">
        <v>3849</v>
      </c>
      <c r="E1245" s="18" t="s">
        <v>3836</v>
      </c>
      <c r="F1245" s="297" t="s">
        <v>3270</v>
      </c>
      <c r="G1245" s="297">
        <v>1.6</v>
      </c>
      <c r="H1245" s="20">
        <v>0.9</v>
      </c>
      <c r="I1245" s="297">
        <v>80</v>
      </c>
      <c r="J1245" s="19">
        <v>30.724</v>
      </c>
      <c r="K1245" s="18">
        <v>57</v>
      </c>
      <c r="L1245" s="18">
        <v>3</v>
      </c>
      <c r="M1245" s="283" t="s">
        <v>268</v>
      </c>
      <c r="N1245" s="290"/>
      <c r="O1245" s="291" t="s">
        <v>1735</v>
      </c>
      <c r="P1245" s="282">
        <v>2024</v>
      </c>
      <c r="Q1245" s="282">
        <v>2025</v>
      </c>
      <c r="R1245" s="291" t="s">
        <v>252</v>
      </c>
      <c r="S1245" s="453"/>
      <c r="T1245" s="453"/>
      <c r="U1245" s="453"/>
      <c r="V1245" s="283" t="s">
        <v>7003</v>
      </c>
    </row>
    <row r="1246" spans="1:22" ht="22.5" x14ac:dyDescent="0.25">
      <c r="A1246" s="455"/>
      <c r="B1246" s="456"/>
      <c r="C1246" s="456"/>
      <c r="D1246" s="297" t="s">
        <v>3850</v>
      </c>
      <c r="E1246" s="18" t="s">
        <v>3836</v>
      </c>
      <c r="F1246" s="297" t="s">
        <v>3270</v>
      </c>
      <c r="G1246" s="297">
        <v>1.6</v>
      </c>
      <c r="H1246" s="20">
        <v>0.8</v>
      </c>
      <c r="I1246" s="297">
        <v>80</v>
      </c>
      <c r="J1246" s="19">
        <v>29.468</v>
      </c>
      <c r="K1246" s="18">
        <v>57</v>
      </c>
      <c r="L1246" s="18">
        <v>3</v>
      </c>
      <c r="M1246" s="283" t="s">
        <v>268</v>
      </c>
      <c r="N1246" s="290"/>
      <c r="O1246" s="291" t="s">
        <v>1735</v>
      </c>
      <c r="P1246" s="282">
        <v>2024</v>
      </c>
      <c r="Q1246" s="282">
        <v>2025</v>
      </c>
      <c r="R1246" s="291" t="s">
        <v>252</v>
      </c>
      <c r="S1246" s="453"/>
      <c r="T1246" s="453"/>
      <c r="U1246" s="453"/>
      <c r="V1246" s="283" t="s">
        <v>7003</v>
      </c>
    </row>
    <row r="1247" spans="1:22" ht="22.5" x14ac:dyDescent="0.25">
      <c r="A1247" s="455"/>
      <c r="B1247" s="456"/>
      <c r="C1247" s="456"/>
      <c r="D1247" s="297" t="s">
        <v>3851</v>
      </c>
      <c r="E1247" s="18" t="s">
        <v>3836</v>
      </c>
      <c r="F1247" s="297" t="s">
        <v>3270</v>
      </c>
      <c r="G1247" s="297">
        <v>1.6</v>
      </c>
      <c r="H1247" s="20">
        <v>0.9</v>
      </c>
      <c r="I1247" s="297">
        <v>80</v>
      </c>
      <c r="J1247" s="19">
        <v>4.2</v>
      </c>
      <c r="K1247" s="18">
        <v>57</v>
      </c>
      <c r="L1247" s="18">
        <v>3</v>
      </c>
      <c r="M1247" s="283" t="s">
        <v>268</v>
      </c>
      <c r="N1247" s="290"/>
      <c r="O1247" s="291" t="s">
        <v>1735</v>
      </c>
      <c r="P1247" s="282">
        <v>2024</v>
      </c>
      <c r="Q1247" s="282">
        <v>2025</v>
      </c>
      <c r="R1247" s="291" t="s">
        <v>252</v>
      </c>
      <c r="S1247" s="453"/>
      <c r="T1247" s="453"/>
      <c r="U1247" s="453"/>
      <c r="V1247" s="283" t="s">
        <v>7003</v>
      </c>
    </row>
    <row r="1248" spans="1:22" ht="22.5" x14ac:dyDescent="0.25">
      <c r="A1248" s="455"/>
      <c r="B1248" s="456"/>
      <c r="C1248" s="456"/>
      <c r="D1248" s="297" t="s">
        <v>3852</v>
      </c>
      <c r="E1248" s="18" t="s">
        <v>3836</v>
      </c>
      <c r="F1248" s="297" t="s">
        <v>3270</v>
      </c>
      <c r="G1248" s="297">
        <v>1.6</v>
      </c>
      <c r="H1248" s="20">
        <v>0.9</v>
      </c>
      <c r="I1248" s="297">
        <v>80</v>
      </c>
      <c r="J1248" s="19">
        <v>12.454000000000001</v>
      </c>
      <c r="K1248" s="18">
        <v>57</v>
      </c>
      <c r="L1248" s="18">
        <v>3</v>
      </c>
      <c r="M1248" s="283" t="s">
        <v>268</v>
      </c>
      <c r="N1248" s="290"/>
      <c r="O1248" s="291" t="s">
        <v>1735</v>
      </c>
      <c r="P1248" s="282">
        <v>2024</v>
      </c>
      <c r="Q1248" s="282">
        <v>2025</v>
      </c>
      <c r="R1248" s="291" t="s">
        <v>252</v>
      </c>
      <c r="S1248" s="453"/>
      <c r="T1248" s="453"/>
      <c r="U1248" s="453"/>
      <c r="V1248" s="283" t="s">
        <v>7003</v>
      </c>
    </row>
    <row r="1249" spans="1:22" ht="22.5" x14ac:dyDescent="0.25">
      <c r="A1249" s="455"/>
      <c r="B1249" s="456"/>
      <c r="C1249" s="456"/>
      <c r="D1249" s="297" t="s">
        <v>3853</v>
      </c>
      <c r="E1249" s="18" t="s">
        <v>3836</v>
      </c>
      <c r="F1249" s="297" t="s">
        <v>3270</v>
      </c>
      <c r="G1249" s="297">
        <v>1.6</v>
      </c>
      <c r="H1249" s="20">
        <v>0.8</v>
      </c>
      <c r="I1249" s="297">
        <v>80</v>
      </c>
      <c r="J1249" s="19">
        <v>2.87</v>
      </c>
      <c r="K1249" s="18">
        <v>57</v>
      </c>
      <c r="L1249" s="18">
        <v>3</v>
      </c>
      <c r="M1249" s="283" t="s">
        <v>268</v>
      </c>
      <c r="N1249" s="290"/>
      <c r="O1249" s="291" t="s">
        <v>1735</v>
      </c>
      <c r="P1249" s="282">
        <v>2024</v>
      </c>
      <c r="Q1249" s="282">
        <v>2025</v>
      </c>
      <c r="R1249" s="291" t="s">
        <v>252</v>
      </c>
      <c r="S1249" s="453"/>
      <c r="T1249" s="453"/>
      <c r="U1249" s="453"/>
      <c r="V1249" s="283" t="s">
        <v>7003</v>
      </c>
    </row>
    <row r="1250" spans="1:22" ht="22.5" x14ac:dyDescent="0.25">
      <c r="A1250" s="455"/>
      <c r="B1250" s="456"/>
      <c r="C1250" s="456"/>
      <c r="D1250" s="297" t="s">
        <v>3854</v>
      </c>
      <c r="E1250" s="18" t="s">
        <v>3836</v>
      </c>
      <c r="F1250" s="297" t="s">
        <v>3270</v>
      </c>
      <c r="G1250" s="297">
        <v>1.6</v>
      </c>
      <c r="H1250" s="20">
        <v>0.8</v>
      </c>
      <c r="I1250" s="297">
        <v>80</v>
      </c>
      <c r="J1250" s="19">
        <v>10.939</v>
      </c>
      <c r="K1250" s="18">
        <v>57</v>
      </c>
      <c r="L1250" s="18">
        <v>3</v>
      </c>
      <c r="M1250" s="283" t="s">
        <v>268</v>
      </c>
      <c r="N1250" s="290"/>
      <c r="O1250" s="291" t="s">
        <v>1735</v>
      </c>
      <c r="P1250" s="282">
        <v>2024</v>
      </c>
      <c r="Q1250" s="282">
        <v>2025</v>
      </c>
      <c r="R1250" s="291" t="s">
        <v>252</v>
      </c>
      <c r="S1250" s="453"/>
      <c r="T1250" s="453"/>
      <c r="U1250" s="453"/>
      <c r="V1250" s="283" t="s">
        <v>7003</v>
      </c>
    </row>
    <row r="1251" spans="1:22" ht="22.5" x14ac:dyDescent="0.25">
      <c r="A1251" s="455"/>
      <c r="B1251" s="456"/>
      <c r="C1251" s="456"/>
      <c r="D1251" s="297">
        <v>3669</v>
      </c>
      <c r="E1251" s="18" t="s">
        <v>3836</v>
      </c>
      <c r="F1251" s="297" t="s">
        <v>3270</v>
      </c>
      <c r="G1251" s="297">
        <v>1.6</v>
      </c>
      <c r="H1251" s="20">
        <v>0.9</v>
      </c>
      <c r="I1251" s="297">
        <v>80</v>
      </c>
      <c r="J1251" s="19"/>
      <c r="K1251" s="18"/>
      <c r="L1251" s="18"/>
      <c r="M1251" s="283" t="s">
        <v>268</v>
      </c>
      <c r="N1251" s="290"/>
      <c r="O1251" s="291" t="s">
        <v>1735</v>
      </c>
      <c r="P1251" s="282">
        <v>2024</v>
      </c>
      <c r="Q1251" s="282">
        <v>2025</v>
      </c>
      <c r="R1251" s="291" t="s">
        <v>252</v>
      </c>
      <c r="S1251" s="453"/>
      <c r="T1251" s="453"/>
      <c r="U1251" s="453"/>
      <c r="V1251" s="283" t="s">
        <v>7003</v>
      </c>
    </row>
    <row r="1252" spans="1:22" ht="22.5" x14ac:dyDescent="0.25">
      <c r="A1252" s="455"/>
      <c r="B1252" s="456"/>
      <c r="C1252" s="456"/>
      <c r="D1252" s="297">
        <v>3670</v>
      </c>
      <c r="E1252" s="18" t="s">
        <v>3836</v>
      </c>
      <c r="F1252" s="297" t="s">
        <v>3270</v>
      </c>
      <c r="G1252" s="297">
        <v>1.6</v>
      </c>
      <c r="H1252" s="20">
        <v>0.8</v>
      </c>
      <c r="I1252" s="297">
        <v>80</v>
      </c>
      <c r="J1252" s="19"/>
      <c r="K1252" s="18"/>
      <c r="L1252" s="18"/>
      <c r="M1252" s="283" t="s">
        <v>268</v>
      </c>
      <c r="N1252" s="290"/>
      <c r="O1252" s="291" t="s">
        <v>1735</v>
      </c>
      <c r="P1252" s="282">
        <v>2024</v>
      </c>
      <c r="Q1252" s="282">
        <v>2025</v>
      </c>
      <c r="R1252" s="291" t="s">
        <v>252</v>
      </c>
      <c r="S1252" s="453"/>
      <c r="T1252" s="453"/>
      <c r="U1252" s="453"/>
      <c r="V1252" s="283" t="s">
        <v>7003</v>
      </c>
    </row>
    <row r="1253" spans="1:22" ht="22.5" x14ac:dyDescent="0.25">
      <c r="A1253" s="455"/>
      <c r="B1253" s="456"/>
      <c r="C1253" s="456"/>
      <c r="D1253" s="297" t="s">
        <v>3855</v>
      </c>
      <c r="E1253" s="18" t="s">
        <v>3836</v>
      </c>
      <c r="F1253" s="297" t="s">
        <v>3270</v>
      </c>
      <c r="G1253" s="297">
        <v>1.7</v>
      </c>
      <c r="H1253" s="20">
        <v>0.8</v>
      </c>
      <c r="I1253" s="297">
        <v>80</v>
      </c>
      <c r="J1253" s="19">
        <v>18.774999999999999</v>
      </c>
      <c r="K1253" s="18">
        <v>57</v>
      </c>
      <c r="L1253" s="18">
        <v>3</v>
      </c>
      <c r="M1253" s="283" t="s">
        <v>268</v>
      </c>
      <c r="N1253" s="290"/>
      <c r="O1253" s="291" t="s">
        <v>1735</v>
      </c>
      <c r="P1253" s="282">
        <v>2024</v>
      </c>
      <c r="Q1253" s="282">
        <v>2025</v>
      </c>
      <c r="R1253" s="291" t="s">
        <v>252</v>
      </c>
      <c r="S1253" s="454"/>
      <c r="T1253" s="454"/>
      <c r="U1253" s="454"/>
      <c r="V1253" s="283" t="s">
        <v>7003</v>
      </c>
    </row>
    <row r="1254" spans="1:22" s="303" customFormat="1" ht="22.5" x14ac:dyDescent="0.25">
      <c r="A1254" s="455">
        <v>251</v>
      </c>
      <c r="B1254" s="456" t="s">
        <v>3856</v>
      </c>
      <c r="C1254" s="456" t="s">
        <v>3857</v>
      </c>
      <c r="D1254" s="297" t="s">
        <v>3858</v>
      </c>
      <c r="E1254" s="18" t="s">
        <v>3836</v>
      </c>
      <c r="F1254" s="297" t="s">
        <v>3270</v>
      </c>
      <c r="G1254" s="297">
        <v>0.65</v>
      </c>
      <c r="H1254" s="20">
        <v>2E-3</v>
      </c>
      <c r="I1254" s="297">
        <v>80</v>
      </c>
      <c r="J1254" s="19">
        <v>5.4770000000000003</v>
      </c>
      <c r="K1254" s="18">
        <v>159</v>
      </c>
      <c r="L1254" s="18">
        <v>4.5</v>
      </c>
      <c r="M1254" s="283" t="s">
        <v>268</v>
      </c>
      <c r="N1254" s="290"/>
      <c r="O1254" s="291" t="s">
        <v>1735</v>
      </c>
      <c r="P1254" s="282">
        <v>2023</v>
      </c>
      <c r="Q1254" s="282">
        <v>2024</v>
      </c>
      <c r="R1254" s="291" t="s">
        <v>252</v>
      </c>
      <c r="S1254" s="452">
        <v>24</v>
      </c>
      <c r="T1254" s="452"/>
      <c r="U1254" s="452">
        <f>SUM(S1254:T1272)</f>
        <v>24</v>
      </c>
      <c r="V1254" s="283" t="s">
        <v>7003</v>
      </c>
    </row>
    <row r="1255" spans="1:22" s="303" customFormat="1" ht="22.5" x14ac:dyDescent="0.25">
      <c r="A1255" s="455"/>
      <c r="B1255" s="456"/>
      <c r="C1255" s="456"/>
      <c r="D1255" s="297" t="s">
        <v>3859</v>
      </c>
      <c r="E1255" s="18" t="s">
        <v>3836</v>
      </c>
      <c r="F1255" s="297" t="s">
        <v>3270</v>
      </c>
      <c r="G1255" s="297">
        <v>0.65</v>
      </c>
      <c r="H1255" s="20">
        <v>0.45</v>
      </c>
      <c r="I1255" s="297">
        <v>153</v>
      </c>
      <c r="J1255" s="19">
        <v>24.047000000000001</v>
      </c>
      <c r="K1255" s="18">
        <v>159</v>
      </c>
      <c r="L1255" s="18">
        <v>4.5</v>
      </c>
      <c r="M1255" s="283" t="s">
        <v>268</v>
      </c>
      <c r="N1255" s="290"/>
      <c r="O1255" s="291" t="s">
        <v>1735</v>
      </c>
      <c r="P1255" s="282">
        <v>2023</v>
      </c>
      <c r="Q1255" s="282">
        <v>2024</v>
      </c>
      <c r="R1255" s="291" t="s">
        <v>252</v>
      </c>
      <c r="S1255" s="453"/>
      <c r="T1255" s="453"/>
      <c r="U1255" s="453"/>
      <c r="V1255" s="283" t="s">
        <v>7003</v>
      </c>
    </row>
    <row r="1256" spans="1:22" s="303" customFormat="1" ht="22.5" x14ac:dyDescent="0.25">
      <c r="A1256" s="455"/>
      <c r="B1256" s="456"/>
      <c r="C1256" s="456"/>
      <c r="D1256" s="297" t="s">
        <v>3860</v>
      </c>
      <c r="E1256" s="18" t="s">
        <v>3836</v>
      </c>
      <c r="F1256" s="297" t="s">
        <v>3270</v>
      </c>
      <c r="G1256" s="297">
        <v>0.65</v>
      </c>
      <c r="H1256" s="20">
        <v>0.45</v>
      </c>
      <c r="I1256" s="297">
        <v>155.6</v>
      </c>
      <c r="J1256" s="19">
        <v>0.86099999999999999</v>
      </c>
      <c r="K1256" s="18">
        <v>159</v>
      </c>
      <c r="L1256" s="18">
        <v>4.5</v>
      </c>
      <c r="M1256" s="283" t="s">
        <v>268</v>
      </c>
      <c r="N1256" s="290"/>
      <c r="O1256" s="291" t="s">
        <v>1735</v>
      </c>
      <c r="P1256" s="282">
        <v>2023</v>
      </c>
      <c r="Q1256" s="282">
        <v>2024</v>
      </c>
      <c r="R1256" s="291" t="s">
        <v>252</v>
      </c>
      <c r="S1256" s="453"/>
      <c r="T1256" s="453"/>
      <c r="U1256" s="453"/>
      <c r="V1256" s="283" t="s">
        <v>7003</v>
      </c>
    </row>
    <row r="1257" spans="1:22" s="303" customFormat="1" ht="22.5" x14ac:dyDescent="0.25">
      <c r="A1257" s="455"/>
      <c r="B1257" s="456"/>
      <c r="C1257" s="456"/>
      <c r="D1257" s="297" t="s">
        <v>3861</v>
      </c>
      <c r="E1257" s="18" t="s">
        <v>3836</v>
      </c>
      <c r="F1257" s="297" t="s">
        <v>3657</v>
      </c>
      <c r="G1257" s="297">
        <v>0.65</v>
      </c>
      <c r="H1257" s="20">
        <v>0.45</v>
      </c>
      <c r="I1257" s="297">
        <v>155.6</v>
      </c>
      <c r="J1257" s="19">
        <v>15.521000000000001</v>
      </c>
      <c r="K1257" s="18">
        <v>89</v>
      </c>
      <c r="L1257" s="18">
        <v>3.5</v>
      </c>
      <c r="M1257" s="283" t="s">
        <v>268</v>
      </c>
      <c r="N1257" s="290"/>
      <c r="O1257" s="291" t="s">
        <v>1735</v>
      </c>
      <c r="P1257" s="282">
        <v>2023</v>
      </c>
      <c r="Q1257" s="282">
        <v>2024</v>
      </c>
      <c r="R1257" s="291" t="s">
        <v>252</v>
      </c>
      <c r="S1257" s="453"/>
      <c r="T1257" s="453"/>
      <c r="U1257" s="453"/>
      <c r="V1257" s="283" t="s">
        <v>7003</v>
      </c>
    </row>
    <row r="1258" spans="1:22" s="303" customFormat="1" ht="22.5" x14ac:dyDescent="0.25">
      <c r="A1258" s="455"/>
      <c r="B1258" s="456"/>
      <c r="C1258" s="456"/>
      <c r="D1258" s="297" t="s">
        <v>3862</v>
      </c>
      <c r="E1258" s="18" t="s">
        <v>3836</v>
      </c>
      <c r="F1258" s="297" t="s">
        <v>3657</v>
      </c>
      <c r="G1258" s="297">
        <v>0.65</v>
      </c>
      <c r="H1258" s="20">
        <v>0.45</v>
      </c>
      <c r="I1258" s="297">
        <v>155.6</v>
      </c>
      <c r="J1258" s="19">
        <v>20.5</v>
      </c>
      <c r="K1258" s="18">
        <v>89</v>
      </c>
      <c r="L1258" s="18">
        <v>6</v>
      </c>
      <c r="M1258" s="283" t="s">
        <v>268</v>
      </c>
      <c r="N1258" s="290"/>
      <c r="O1258" s="291" t="s">
        <v>1735</v>
      </c>
      <c r="P1258" s="282">
        <v>2023</v>
      </c>
      <c r="Q1258" s="282">
        <v>2024</v>
      </c>
      <c r="R1258" s="291" t="s">
        <v>252</v>
      </c>
      <c r="S1258" s="453"/>
      <c r="T1258" s="453"/>
      <c r="U1258" s="453"/>
      <c r="V1258" s="283" t="s">
        <v>7003</v>
      </c>
    </row>
    <row r="1259" spans="1:22" s="303" customFormat="1" ht="22.5" x14ac:dyDescent="0.25">
      <c r="A1259" s="455"/>
      <c r="B1259" s="456"/>
      <c r="C1259" s="456"/>
      <c r="D1259" s="297" t="s">
        <v>3863</v>
      </c>
      <c r="E1259" s="18" t="s">
        <v>3836</v>
      </c>
      <c r="F1259" s="297" t="s">
        <v>3657</v>
      </c>
      <c r="G1259" s="297">
        <v>0.65</v>
      </c>
      <c r="H1259" s="20" t="s">
        <v>238</v>
      </c>
      <c r="I1259" s="297">
        <v>156</v>
      </c>
      <c r="J1259" s="19">
        <v>13.516</v>
      </c>
      <c r="K1259" s="18">
        <v>32</v>
      </c>
      <c r="L1259" s="18">
        <v>2</v>
      </c>
      <c r="M1259" s="283" t="s">
        <v>268</v>
      </c>
      <c r="N1259" s="290"/>
      <c r="O1259" s="291" t="s">
        <v>1735</v>
      </c>
      <c r="P1259" s="282">
        <v>2023</v>
      </c>
      <c r="Q1259" s="282">
        <v>2024</v>
      </c>
      <c r="R1259" s="291" t="s">
        <v>252</v>
      </c>
      <c r="S1259" s="453"/>
      <c r="T1259" s="453"/>
      <c r="U1259" s="453"/>
      <c r="V1259" s="283" t="s">
        <v>7003</v>
      </c>
    </row>
    <row r="1260" spans="1:22" s="303" customFormat="1" ht="22.5" x14ac:dyDescent="0.25">
      <c r="A1260" s="455"/>
      <c r="B1260" s="456"/>
      <c r="C1260" s="456"/>
      <c r="D1260" s="297" t="s">
        <v>3864</v>
      </c>
      <c r="E1260" s="18" t="s">
        <v>3836</v>
      </c>
      <c r="F1260" s="297" t="s">
        <v>3270</v>
      </c>
      <c r="G1260" s="297">
        <v>0.65</v>
      </c>
      <c r="H1260" s="20">
        <v>0.45</v>
      </c>
      <c r="I1260" s="297">
        <v>155.6</v>
      </c>
      <c r="J1260" s="19">
        <v>19.484999999999999</v>
      </c>
      <c r="K1260" s="18">
        <v>32</v>
      </c>
      <c r="L1260" s="18">
        <v>2</v>
      </c>
      <c r="M1260" s="283" t="s">
        <v>268</v>
      </c>
      <c r="N1260" s="290"/>
      <c r="O1260" s="291" t="s">
        <v>1735</v>
      </c>
      <c r="P1260" s="282">
        <v>2023</v>
      </c>
      <c r="Q1260" s="282">
        <v>2024</v>
      </c>
      <c r="R1260" s="291" t="s">
        <v>252</v>
      </c>
      <c r="S1260" s="453"/>
      <c r="T1260" s="453"/>
      <c r="U1260" s="453"/>
      <c r="V1260" s="283" t="s">
        <v>7003</v>
      </c>
    </row>
    <row r="1261" spans="1:22" s="303" customFormat="1" ht="22.5" x14ac:dyDescent="0.25">
      <c r="A1261" s="455"/>
      <c r="B1261" s="456"/>
      <c r="C1261" s="456"/>
      <c r="D1261" s="297" t="s">
        <v>3865</v>
      </c>
      <c r="E1261" s="18" t="s">
        <v>3836</v>
      </c>
      <c r="F1261" s="297" t="s">
        <v>3654</v>
      </c>
      <c r="G1261" s="297">
        <v>0.65</v>
      </c>
      <c r="H1261" s="20">
        <v>0.45</v>
      </c>
      <c r="I1261" s="297">
        <v>155.6</v>
      </c>
      <c r="J1261" s="19">
        <v>149.994</v>
      </c>
      <c r="K1261" s="18">
        <v>89</v>
      </c>
      <c r="L1261" s="18">
        <v>3.5</v>
      </c>
      <c r="M1261" s="283" t="s">
        <v>268</v>
      </c>
      <c r="N1261" s="290"/>
      <c r="O1261" s="291" t="s">
        <v>1735</v>
      </c>
      <c r="P1261" s="282">
        <v>2023</v>
      </c>
      <c r="Q1261" s="282">
        <v>2024</v>
      </c>
      <c r="R1261" s="291" t="s">
        <v>252</v>
      </c>
      <c r="S1261" s="453"/>
      <c r="T1261" s="453"/>
      <c r="U1261" s="453"/>
      <c r="V1261" s="283" t="s">
        <v>7003</v>
      </c>
    </row>
    <row r="1262" spans="1:22" s="303" customFormat="1" ht="22.5" x14ac:dyDescent="0.25">
      <c r="A1262" s="455"/>
      <c r="B1262" s="456"/>
      <c r="C1262" s="456"/>
      <c r="D1262" s="297" t="s">
        <v>3866</v>
      </c>
      <c r="E1262" s="18" t="s">
        <v>3836</v>
      </c>
      <c r="F1262" s="297" t="s">
        <v>3270</v>
      </c>
      <c r="G1262" s="297">
        <v>0.35</v>
      </c>
      <c r="H1262" s="20">
        <v>6.8000000000000005E-2</v>
      </c>
      <c r="I1262" s="297">
        <v>80</v>
      </c>
      <c r="J1262" s="19">
        <v>13.135</v>
      </c>
      <c r="K1262" s="18">
        <v>32</v>
      </c>
      <c r="L1262" s="18">
        <v>2</v>
      </c>
      <c r="M1262" s="283" t="s">
        <v>268</v>
      </c>
      <c r="N1262" s="290"/>
      <c r="O1262" s="291" t="s">
        <v>1735</v>
      </c>
      <c r="P1262" s="282">
        <v>2023</v>
      </c>
      <c r="Q1262" s="282">
        <v>2024</v>
      </c>
      <c r="R1262" s="291" t="s">
        <v>252</v>
      </c>
      <c r="S1262" s="453"/>
      <c r="T1262" s="453"/>
      <c r="U1262" s="453"/>
      <c r="V1262" s="283" t="s">
        <v>7003</v>
      </c>
    </row>
    <row r="1263" spans="1:22" s="303" customFormat="1" ht="22.5" x14ac:dyDescent="0.25">
      <c r="A1263" s="455"/>
      <c r="B1263" s="456"/>
      <c r="C1263" s="456"/>
      <c r="D1263" s="297" t="s">
        <v>3867</v>
      </c>
      <c r="E1263" s="18" t="s">
        <v>3836</v>
      </c>
      <c r="F1263" s="297" t="s">
        <v>3270</v>
      </c>
      <c r="G1263" s="297">
        <v>0.65</v>
      </c>
      <c r="H1263" s="20">
        <v>0.45</v>
      </c>
      <c r="I1263" s="305">
        <v>155.6</v>
      </c>
      <c r="J1263" s="19">
        <v>47.715000000000003</v>
      </c>
      <c r="K1263" s="18">
        <v>57</v>
      </c>
      <c r="L1263" s="18">
        <v>3</v>
      </c>
      <c r="M1263" s="283" t="s">
        <v>268</v>
      </c>
      <c r="N1263" s="290"/>
      <c r="O1263" s="291" t="s">
        <v>1735</v>
      </c>
      <c r="P1263" s="282">
        <v>2023</v>
      </c>
      <c r="Q1263" s="282">
        <v>2024</v>
      </c>
      <c r="R1263" s="291" t="s">
        <v>252</v>
      </c>
      <c r="S1263" s="453"/>
      <c r="T1263" s="453"/>
      <c r="U1263" s="453"/>
      <c r="V1263" s="283" t="s">
        <v>7003</v>
      </c>
    </row>
    <row r="1264" spans="1:22" s="303" customFormat="1" ht="22.5" x14ac:dyDescent="0.25">
      <c r="A1264" s="455"/>
      <c r="B1264" s="456"/>
      <c r="C1264" s="456"/>
      <c r="D1264" s="297" t="s">
        <v>3868</v>
      </c>
      <c r="E1264" s="18" t="s">
        <v>3836</v>
      </c>
      <c r="F1264" s="297" t="s">
        <v>3270</v>
      </c>
      <c r="G1264" s="297">
        <v>0.65</v>
      </c>
      <c r="H1264" s="20">
        <v>0.45</v>
      </c>
      <c r="I1264" s="305">
        <v>155.6</v>
      </c>
      <c r="J1264" s="19">
        <v>11.273</v>
      </c>
      <c r="K1264" s="18">
        <v>57</v>
      </c>
      <c r="L1264" s="18">
        <v>3</v>
      </c>
      <c r="M1264" s="283" t="s">
        <v>268</v>
      </c>
      <c r="N1264" s="290"/>
      <c r="O1264" s="291" t="s">
        <v>1735</v>
      </c>
      <c r="P1264" s="282">
        <v>2023</v>
      </c>
      <c r="Q1264" s="282">
        <v>2024</v>
      </c>
      <c r="R1264" s="291" t="s">
        <v>252</v>
      </c>
      <c r="S1264" s="453"/>
      <c r="T1264" s="453"/>
      <c r="U1264" s="453"/>
      <c r="V1264" s="283" t="s">
        <v>7003</v>
      </c>
    </row>
    <row r="1265" spans="1:22" s="303" customFormat="1" ht="22.5" x14ac:dyDescent="0.25">
      <c r="A1265" s="455"/>
      <c r="B1265" s="456"/>
      <c r="C1265" s="456"/>
      <c r="D1265" s="297" t="s">
        <v>3869</v>
      </c>
      <c r="E1265" s="18" t="s">
        <v>3836</v>
      </c>
      <c r="F1265" s="297" t="s">
        <v>3270</v>
      </c>
      <c r="G1265" s="297">
        <v>0.65</v>
      </c>
      <c r="H1265" s="20">
        <v>0.45</v>
      </c>
      <c r="I1265" s="305">
        <v>155.6</v>
      </c>
      <c r="J1265" s="19">
        <v>20.259</v>
      </c>
      <c r="K1265" s="18">
        <v>32</v>
      </c>
      <c r="L1265" s="18">
        <v>2</v>
      </c>
      <c r="M1265" s="283" t="s">
        <v>268</v>
      </c>
      <c r="N1265" s="290"/>
      <c r="O1265" s="291" t="s">
        <v>1735</v>
      </c>
      <c r="P1265" s="282">
        <v>2023</v>
      </c>
      <c r="Q1265" s="282">
        <v>2024</v>
      </c>
      <c r="R1265" s="291" t="s">
        <v>252</v>
      </c>
      <c r="S1265" s="453"/>
      <c r="T1265" s="453"/>
      <c r="U1265" s="453"/>
      <c r="V1265" s="283" t="s">
        <v>7003</v>
      </c>
    </row>
    <row r="1266" spans="1:22" s="303" customFormat="1" ht="22.5" x14ac:dyDescent="0.25">
      <c r="A1266" s="455"/>
      <c r="B1266" s="456"/>
      <c r="C1266" s="456"/>
      <c r="D1266" s="297" t="s">
        <v>3870</v>
      </c>
      <c r="E1266" s="18" t="s">
        <v>3836</v>
      </c>
      <c r="F1266" s="297" t="s">
        <v>3657</v>
      </c>
      <c r="G1266" s="297">
        <v>0.65</v>
      </c>
      <c r="H1266" s="20">
        <v>0.45</v>
      </c>
      <c r="I1266" s="305">
        <v>155.6</v>
      </c>
      <c r="J1266" s="19">
        <v>11.250999999999999</v>
      </c>
      <c r="K1266" s="18">
        <v>57</v>
      </c>
      <c r="L1266" s="18">
        <v>3</v>
      </c>
      <c r="M1266" s="283" t="s">
        <v>268</v>
      </c>
      <c r="N1266" s="290"/>
      <c r="O1266" s="291" t="s">
        <v>1735</v>
      </c>
      <c r="P1266" s="282">
        <v>2023</v>
      </c>
      <c r="Q1266" s="282">
        <v>2024</v>
      </c>
      <c r="R1266" s="291" t="s">
        <v>252</v>
      </c>
      <c r="S1266" s="453"/>
      <c r="T1266" s="453"/>
      <c r="U1266" s="453"/>
      <c r="V1266" s="283" t="s">
        <v>7003</v>
      </c>
    </row>
    <row r="1267" spans="1:22" s="303" customFormat="1" ht="22.5" x14ac:dyDescent="0.25">
      <c r="A1267" s="455"/>
      <c r="B1267" s="456"/>
      <c r="C1267" s="456"/>
      <c r="D1267" s="297" t="s">
        <v>3871</v>
      </c>
      <c r="E1267" s="18" t="s">
        <v>3836</v>
      </c>
      <c r="F1267" s="297" t="s">
        <v>3270</v>
      </c>
      <c r="G1267" s="297">
        <v>0.65</v>
      </c>
      <c r="H1267" s="20">
        <v>0.45</v>
      </c>
      <c r="I1267" s="305">
        <v>155.6</v>
      </c>
      <c r="J1267" s="19"/>
      <c r="K1267" s="18"/>
      <c r="L1267" s="18"/>
      <c r="M1267" s="283" t="s">
        <v>268</v>
      </c>
      <c r="N1267" s="290"/>
      <c r="O1267" s="291" t="s">
        <v>1735</v>
      </c>
      <c r="P1267" s="282">
        <v>2023</v>
      </c>
      <c r="Q1267" s="282">
        <v>2024</v>
      </c>
      <c r="R1267" s="291" t="s">
        <v>252</v>
      </c>
      <c r="S1267" s="453"/>
      <c r="T1267" s="453"/>
      <c r="U1267" s="453"/>
      <c r="V1267" s="283" t="s">
        <v>7003</v>
      </c>
    </row>
    <row r="1268" spans="1:22" s="303" customFormat="1" ht="22.5" x14ac:dyDescent="0.25">
      <c r="A1268" s="455"/>
      <c r="B1268" s="456"/>
      <c r="C1268" s="456"/>
      <c r="D1268" s="297" t="s">
        <v>3872</v>
      </c>
      <c r="E1268" s="18" t="s">
        <v>3836</v>
      </c>
      <c r="F1268" s="297" t="s">
        <v>3270</v>
      </c>
      <c r="G1268" s="297">
        <v>0.65</v>
      </c>
      <c r="H1268" s="20">
        <v>0.45</v>
      </c>
      <c r="I1268" s="305">
        <v>155.6</v>
      </c>
      <c r="J1268" s="19">
        <v>4.43</v>
      </c>
      <c r="K1268" s="18">
        <v>32</v>
      </c>
      <c r="L1268" s="18">
        <v>2</v>
      </c>
      <c r="M1268" s="283" t="s">
        <v>268</v>
      </c>
      <c r="N1268" s="290"/>
      <c r="O1268" s="291" t="s">
        <v>1735</v>
      </c>
      <c r="P1268" s="282">
        <v>2023</v>
      </c>
      <c r="Q1268" s="282">
        <v>2024</v>
      </c>
      <c r="R1268" s="291" t="s">
        <v>252</v>
      </c>
      <c r="S1268" s="453"/>
      <c r="T1268" s="453"/>
      <c r="U1268" s="453"/>
      <c r="V1268" s="283" t="s">
        <v>7003</v>
      </c>
    </row>
    <row r="1269" spans="1:22" s="303" customFormat="1" ht="22.5" x14ac:dyDescent="0.25">
      <c r="A1269" s="455"/>
      <c r="B1269" s="456"/>
      <c r="C1269" s="456"/>
      <c r="D1269" s="297" t="s">
        <v>3873</v>
      </c>
      <c r="E1269" s="18" t="s">
        <v>3836</v>
      </c>
      <c r="F1269" s="297" t="s">
        <v>3270</v>
      </c>
      <c r="G1269" s="297">
        <v>0.65</v>
      </c>
      <c r="H1269" s="20">
        <v>0.45</v>
      </c>
      <c r="I1269" s="305">
        <v>155.6</v>
      </c>
      <c r="J1269" s="19">
        <v>5.23</v>
      </c>
      <c r="K1269" s="18">
        <v>32</v>
      </c>
      <c r="L1269" s="18">
        <v>2</v>
      </c>
      <c r="M1269" s="283" t="s">
        <v>268</v>
      </c>
      <c r="N1269" s="290"/>
      <c r="O1269" s="291" t="s">
        <v>1735</v>
      </c>
      <c r="P1269" s="282">
        <v>2023</v>
      </c>
      <c r="Q1269" s="282">
        <v>2024</v>
      </c>
      <c r="R1269" s="291" t="s">
        <v>252</v>
      </c>
      <c r="S1269" s="453"/>
      <c r="T1269" s="453"/>
      <c r="U1269" s="453"/>
      <c r="V1269" s="283" t="s">
        <v>7003</v>
      </c>
    </row>
    <row r="1270" spans="1:22" s="303" customFormat="1" ht="22.5" x14ac:dyDescent="0.25">
      <c r="A1270" s="455"/>
      <c r="B1270" s="456"/>
      <c r="C1270" s="456"/>
      <c r="D1270" s="297" t="s">
        <v>3874</v>
      </c>
      <c r="E1270" s="18" t="s">
        <v>3836</v>
      </c>
      <c r="F1270" s="297" t="s">
        <v>3270</v>
      </c>
      <c r="G1270" s="297">
        <v>0.65</v>
      </c>
      <c r="H1270" s="20">
        <v>0.45</v>
      </c>
      <c r="I1270" s="305">
        <v>155.6</v>
      </c>
      <c r="J1270" s="19">
        <v>48.92</v>
      </c>
      <c r="K1270" s="18">
        <v>57</v>
      </c>
      <c r="L1270" s="18">
        <v>3</v>
      </c>
      <c r="M1270" s="283" t="s">
        <v>268</v>
      </c>
      <c r="N1270" s="290"/>
      <c r="O1270" s="291" t="s">
        <v>1735</v>
      </c>
      <c r="P1270" s="282">
        <v>2023</v>
      </c>
      <c r="Q1270" s="282">
        <v>2024</v>
      </c>
      <c r="R1270" s="291" t="s">
        <v>252</v>
      </c>
      <c r="S1270" s="453"/>
      <c r="T1270" s="453"/>
      <c r="U1270" s="453"/>
      <c r="V1270" s="283" t="s">
        <v>7003</v>
      </c>
    </row>
    <row r="1271" spans="1:22" s="303" customFormat="1" ht="22.5" x14ac:dyDescent="0.25">
      <c r="A1271" s="455"/>
      <c r="B1271" s="456"/>
      <c r="C1271" s="456"/>
      <c r="D1271" s="297" t="s">
        <v>3875</v>
      </c>
      <c r="E1271" s="18" t="s">
        <v>3836</v>
      </c>
      <c r="F1271" s="297" t="s">
        <v>3270</v>
      </c>
      <c r="G1271" s="297">
        <v>0.65</v>
      </c>
      <c r="H1271" s="20">
        <v>0.45</v>
      </c>
      <c r="I1271" s="305">
        <v>155.6</v>
      </c>
      <c r="J1271" s="19">
        <v>26.997</v>
      </c>
      <c r="K1271" s="18">
        <v>57</v>
      </c>
      <c r="L1271" s="18">
        <v>3</v>
      </c>
      <c r="M1271" s="283" t="s">
        <v>268</v>
      </c>
      <c r="N1271" s="290"/>
      <c r="O1271" s="291" t="s">
        <v>1735</v>
      </c>
      <c r="P1271" s="282">
        <v>2023</v>
      </c>
      <c r="Q1271" s="282">
        <v>2024</v>
      </c>
      <c r="R1271" s="291" t="s">
        <v>252</v>
      </c>
      <c r="S1271" s="453"/>
      <c r="T1271" s="453"/>
      <c r="U1271" s="453"/>
      <c r="V1271" s="283" t="s">
        <v>7003</v>
      </c>
    </row>
    <row r="1272" spans="1:22" s="303" customFormat="1" ht="22.5" x14ac:dyDescent="0.25">
      <c r="A1272" s="455"/>
      <c r="B1272" s="456"/>
      <c r="C1272" s="456"/>
      <c r="D1272" s="297" t="s">
        <v>3876</v>
      </c>
      <c r="E1272" s="18" t="s">
        <v>3836</v>
      </c>
      <c r="F1272" s="297" t="s">
        <v>3270</v>
      </c>
      <c r="G1272" s="297">
        <v>1.6</v>
      </c>
      <c r="H1272" s="20">
        <v>0.45</v>
      </c>
      <c r="I1272" s="305">
        <v>155.6</v>
      </c>
      <c r="J1272" s="19">
        <v>5.39</v>
      </c>
      <c r="K1272" s="18">
        <v>32</v>
      </c>
      <c r="L1272" s="18">
        <v>2</v>
      </c>
      <c r="M1272" s="283" t="s">
        <v>268</v>
      </c>
      <c r="N1272" s="290"/>
      <c r="O1272" s="291" t="s">
        <v>1735</v>
      </c>
      <c r="P1272" s="282">
        <v>2023</v>
      </c>
      <c r="Q1272" s="282">
        <v>2024</v>
      </c>
      <c r="R1272" s="291" t="s">
        <v>252</v>
      </c>
      <c r="S1272" s="454"/>
      <c r="T1272" s="454"/>
      <c r="U1272" s="454"/>
      <c r="V1272" s="283" t="s">
        <v>7003</v>
      </c>
    </row>
    <row r="1273" spans="1:22" s="303" customFormat="1" ht="22.5" x14ac:dyDescent="0.25">
      <c r="A1273" s="455">
        <v>252</v>
      </c>
      <c r="B1273" s="456" t="s">
        <v>3877</v>
      </c>
      <c r="C1273" s="456" t="s">
        <v>3878</v>
      </c>
      <c r="D1273" s="297" t="s">
        <v>3879</v>
      </c>
      <c r="E1273" s="18" t="s">
        <v>3836</v>
      </c>
      <c r="F1273" s="297" t="s">
        <v>3270</v>
      </c>
      <c r="G1273" s="297">
        <v>0.65</v>
      </c>
      <c r="H1273" s="20">
        <v>0.45</v>
      </c>
      <c r="I1273" s="297">
        <v>155.6</v>
      </c>
      <c r="J1273" s="19">
        <v>54.59</v>
      </c>
      <c r="K1273" s="18">
        <v>57</v>
      </c>
      <c r="L1273" s="18">
        <v>3</v>
      </c>
      <c r="M1273" s="283" t="s">
        <v>268</v>
      </c>
      <c r="N1273" s="290"/>
      <c r="O1273" s="291" t="s">
        <v>1735</v>
      </c>
      <c r="P1273" s="282">
        <v>2023</v>
      </c>
      <c r="Q1273" s="282">
        <v>2025</v>
      </c>
      <c r="R1273" s="291" t="s">
        <v>252</v>
      </c>
      <c r="S1273" s="452">
        <v>1</v>
      </c>
      <c r="T1273" s="452">
        <v>1</v>
      </c>
      <c r="U1273" s="452">
        <f>SUM(S1273:T1279)</f>
        <v>2</v>
      </c>
      <c r="V1273" s="283" t="s">
        <v>7003</v>
      </c>
    </row>
    <row r="1274" spans="1:22" s="303" customFormat="1" ht="22.5" x14ac:dyDescent="0.25">
      <c r="A1274" s="455"/>
      <c r="B1274" s="456"/>
      <c r="C1274" s="456"/>
      <c r="D1274" s="297" t="s">
        <v>3880</v>
      </c>
      <c r="E1274" s="18" t="s">
        <v>3836</v>
      </c>
      <c r="F1274" s="18" t="s">
        <v>3270</v>
      </c>
      <c r="G1274" s="18">
        <v>0.65</v>
      </c>
      <c r="H1274" s="21">
        <v>0.45</v>
      </c>
      <c r="I1274" s="18">
        <v>155.6</v>
      </c>
      <c r="J1274" s="19">
        <v>36.280999999999999</v>
      </c>
      <c r="K1274" s="18">
        <v>57</v>
      </c>
      <c r="L1274" s="18">
        <v>3</v>
      </c>
      <c r="M1274" s="283" t="s">
        <v>268</v>
      </c>
      <c r="N1274" s="290"/>
      <c r="O1274" s="291" t="s">
        <v>1735</v>
      </c>
      <c r="P1274" s="282">
        <v>2023</v>
      </c>
      <c r="Q1274" s="282">
        <v>2025</v>
      </c>
      <c r="R1274" s="291" t="s">
        <v>252</v>
      </c>
      <c r="S1274" s="453"/>
      <c r="T1274" s="453"/>
      <c r="U1274" s="453"/>
      <c r="V1274" s="283" t="s">
        <v>7003</v>
      </c>
    </row>
    <row r="1275" spans="1:22" s="303" customFormat="1" ht="22.5" x14ac:dyDescent="0.25">
      <c r="A1275" s="455"/>
      <c r="B1275" s="456"/>
      <c r="C1275" s="456"/>
      <c r="D1275" s="297" t="s">
        <v>3881</v>
      </c>
      <c r="E1275" s="18" t="s">
        <v>3836</v>
      </c>
      <c r="F1275" s="297" t="s">
        <v>3270</v>
      </c>
      <c r="G1275" s="297">
        <v>0.65</v>
      </c>
      <c r="H1275" s="20">
        <v>0.45</v>
      </c>
      <c r="I1275" s="297">
        <v>155.6</v>
      </c>
      <c r="J1275" s="19">
        <v>17.734999999999999</v>
      </c>
      <c r="K1275" s="18">
        <v>57</v>
      </c>
      <c r="L1275" s="18">
        <v>3</v>
      </c>
      <c r="M1275" s="283" t="s">
        <v>268</v>
      </c>
      <c r="N1275" s="290"/>
      <c r="O1275" s="291" t="s">
        <v>1735</v>
      </c>
      <c r="P1275" s="282">
        <v>2023</v>
      </c>
      <c r="Q1275" s="282">
        <v>2025</v>
      </c>
      <c r="R1275" s="291" t="s">
        <v>252</v>
      </c>
      <c r="S1275" s="453"/>
      <c r="T1275" s="453"/>
      <c r="U1275" s="453"/>
      <c r="V1275" s="283" t="s">
        <v>7003</v>
      </c>
    </row>
    <row r="1276" spans="1:22" s="303" customFormat="1" ht="22.5" x14ac:dyDescent="0.25">
      <c r="A1276" s="455"/>
      <c r="B1276" s="456"/>
      <c r="C1276" s="456"/>
      <c r="D1276" s="297" t="s">
        <v>3882</v>
      </c>
      <c r="E1276" s="18" t="s">
        <v>3836</v>
      </c>
      <c r="F1276" s="297" t="s">
        <v>3270</v>
      </c>
      <c r="G1276" s="297">
        <v>0.65</v>
      </c>
      <c r="H1276" s="20">
        <v>0.45</v>
      </c>
      <c r="I1276" s="297">
        <v>155.6</v>
      </c>
      <c r="J1276" s="19">
        <v>7.3</v>
      </c>
      <c r="K1276" s="18">
        <v>57</v>
      </c>
      <c r="L1276" s="18">
        <v>3</v>
      </c>
      <c r="M1276" s="283" t="s">
        <v>268</v>
      </c>
      <c r="N1276" s="290"/>
      <c r="O1276" s="291" t="s">
        <v>1735</v>
      </c>
      <c r="P1276" s="282">
        <v>2023</v>
      </c>
      <c r="Q1276" s="282">
        <v>2025</v>
      </c>
      <c r="R1276" s="291" t="s">
        <v>252</v>
      </c>
      <c r="S1276" s="453"/>
      <c r="T1276" s="453"/>
      <c r="U1276" s="453"/>
      <c r="V1276" s="283" t="s">
        <v>7003</v>
      </c>
    </row>
    <row r="1277" spans="1:22" s="303" customFormat="1" ht="22.5" x14ac:dyDescent="0.25">
      <c r="A1277" s="455"/>
      <c r="B1277" s="456"/>
      <c r="C1277" s="456"/>
      <c r="D1277" s="297" t="s">
        <v>3883</v>
      </c>
      <c r="E1277" s="18" t="s">
        <v>3836</v>
      </c>
      <c r="F1277" s="297" t="s">
        <v>3270</v>
      </c>
      <c r="G1277" s="297">
        <v>0.65</v>
      </c>
      <c r="H1277" s="20">
        <v>0.45</v>
      </c>
      <c r="I1277" s="297">
        <v>155.6</v>
      </c>
      <c r="J1277" s="19">
        <v>27.81</v>
      </c>
      <c r="K1277" s="18">
        <v>57</v>
      </c>
      <c r="L1277" s="18">
        <v>3</v>
      </c>
      <c r="M1277" s="283" t="s">
        <v>268</v>
      </c>
      <c r="N1277" s="290"/>
      <c r="O1277" s="291" t="s">
        <v>1735</v>
      </c>
      <c r="P1277" s="282">
        <v>2023</v>
      </c>
      <c r="Q1277" s="282">
        <v>2025</v>
      </c>
      <c r="R1277" s="291" t="s">
        <v>252</v>
      </c>
      <c r="S1277" s="453"/>
      <c r="T1277" s="453"/>
      <c r="U1277" s="453"/>
      <c r="V1277" s="283" t="s">
        <v>7003</v>
      </c>
    </row>
    <row r="1278" spans="1:22" s="303" customFormat="1" ht="22.5" x14ac:dyDescent="0.25">
      <c r="A1278" s="455"/>
      <c r="B1278" s="456"/>
      <c r="C1278" s="456"/>
      <c r="D1278" s="297" t="s">
        <v>3884</v>
      </c>
      <c r="E1278" s="18" t="s">
        <v>3836</v>
      </c>
      <c r="F1278" s="297" t="s">
        <v>3270</v>
      </c>
      <c r="G1278" s="297">
        <v>0.65</v>
      </c>
      <c r="H1278" s="20">
        <v>0.45</v>
      </c>
      <c r="I1278" s="297">
        <v>155.6</v>
      </c>
      <c r="J1278" s="19">
        <v>0.71499999999999997</v>
      </c>
      <c r="K1278" s="18">
        <v>108</v>
      </c>
      <c r="L1278" s="18">
        <v>4</v>
      </c>
      <c r="M1278" s="283" t="s">
        <v>268</v>
      </c>
      <c r="N1278" s="290"/>
      <c r="O1278" s="291" t="s">
        <v>1735</v>
      </c>
      <c r="P1278" s="282">
        <v>2023</v>
      </c>
      <c r="Q1278" s="282">
        <v>2025</v>
      </c>
      <c r="R1278" s="291" t="s">
        <v>252</v>
      </c>
      <c r="S1278" s="453"/>
      <c r="T1278" s="453"/>
      <c r="U1278" s="453"/>
      <c r="V1278" s="283" t="s">
        <v>7003</v>
      </c>
    </row>
    <row r="1279" spans="1:22" s="303" customFormat="1" ht="22.5" x14ac:dyDescent="0.25">
      <c r="A1279" s="455"/>
      <c r="B1279" s="456"/>
      <c r="C1279" s="456"/>
      <c r="D1279" s="297">
        <v>3804</v>
      </c>
      <c r="E1279" s="18" t="s">
        <v>3836</v>
      </c>
      <c r="F1279" s="297" t="s">
        <v>3270</v>
      </c>
      <c r="G1279" s="297">
        <v>0.35</v>
      </c>
      <c r="H1279" s="20">
        <v>0.2</v>
      </c>
      <c r="I1279" s="297" t="s">
        <v>3706</v>
      </c>
      <c r="J1279" s="19">
        <v>0.5</v>
      </c>
      <c r="K1279" s="18">
        <v>89</v>
      </c>
      <c r="L1279" s="18">
        <v>3.5</v>
      </c>
      <c r="M1279" s="283" t="s">
        <v>268</v>
      </c>
      <c r="N1279" s="290"/>
      <c r="O1279" s="291" t="s">
        <v>1735</v>
      </c>
      <c r="P1279" s="282">
        <v>2023</v>
      </c>
      <c r="Q1279" s="282">
        <v>2025</v>
      </c>
      <c r="R1279" s="291" t="s">
        <v>252</v>
      </c>
      <c r="S1279" s="454"/>
      <c r="T1279" s="454"/>
      <c r="U1279" s="454"/>
      <c r="V1279" s="283" t="s">
        <v>7003</v>
      </c>
    </row>
    <row r="1280" spans="1:22" s="303" customFormat="1" ht="22.5" x14ac:dyDescent="0.25">
      <c r="A1280" s="455">
        <v>253</v>
      </c>
      <c r="B1280" s="456" t="s">
        <v>3885</v>
      </c>
      <c r="C1280" s="456" t="s">
        <v>3886</v>
      </c>
      <c r="D1280" s="297" t="s">
        <v>3887</v>
      </c>
      <c r="E1280" s="18" t="s">
        <v>3836</v>
      </c>
      <c r="F1280" s="297" t="s">
        <v>3270</v>
      </c>
      <c r="G1280" s="297">
        <v>0.35</v>
      </c>
      <c r="H1280" s="20">
        <v>0.1</v>
      </c>
      <c r="I1280" s="297">
        <v>80</v>
      </c>
      <c r="J1280" s="19">
        <v>33.33</v>
      </c>
      <c r="K1280" s="18">
        <v>32</v>
      </c>
      <c r="L1280" s="18">
        <v>2</v>
      </c>
      <c r="M1280" s="283" t="s">
        <v>268</v>
      </c>
      <c r="N1280" s="290"/>
      <c r="O1280" s="291" t="s">
        <v>1735</v>
      </c>
      <c r="P1280" s="282">
        <v>2023</v>
      </c>
      <c r="Q1280" s="282">
        <v>2025</v>
      </c>
      <c r="R1280" s="291" t="s">
        <v>252</v>
      </c>
      <c r="S1280" s="452">
        <v>2</v>
      </c>
      <c r="T1280" s="452"/>
      <c r="U1280" s="452">
        <f>SUM(S1280:T1283)</f>
        <v>2</v>
      </c>
      <c r="V1280" s="283" t="s">
        <v>7003</v>
      </c>
    </row>
    <row r="1281" spans="1:22" s="303" customFormat="1" ht="22.5" x14ac:dyDescent="0.25">
      <c r="A1281" s="455"/>
      <c r="B1281" s="456"/>
      <c r="C1281" s="456"/>
      <c r="D1281" s="297" t="s">
        <v>3888</v>
      </c>
      <c r="E1281" s="18" t="s">
        <v>3836</v>
      </c>
      <c r="F1281" s="297" t="s">
        <v>3270</v>
      </c>
      <c r="G1281" s="297">
        <v>0.35</v>
      </c>
      <c r="H1281" s="20">
        <v>0.2</v>
      </c>
      <c r="I1281" s="297">
        <v>80</v>
      </c>
      <c r="J1281" s="19">
        <v>3.915</v>
      </c>
      <c r="K1281" s="18">
        <v>57</v>
      </c>
      <c r="L1281" s="18">
        <v>3</v>
      </c>
      <c r="M1281" s="283" t="s">
        <v>268</v>
      </c>
      <c r="N1281" s="290"/>
      <c r="O1281" s="291" t="s">
        <v>1735</v>
      </c>
      <c r="P1281" s="282">
        <v>2023</v>
      </c>
      <c r="Q1281" s="282">
        <v>2025</v>
      </c>
      <c r="R1281" s="291" t="s">
        <v>252</v>
      </c>
      <c r="S1281" s="453"/>
      <c r="T1281" s="453"/>
      <c r="U1281" s="453"/>
      <c r="V1281" s="283" t="s">
        <v>7003</v>
      </c>
    </row>
    <row r="1282" spans="1:22" s="303" customFormat="1" ht="22.5" x14ac:dyDescent="0.25">
      <c r="A1282" s="455"/>
      <c r="B1282" s="456"/>
      <c r="C1282" s="456"/>
      <c r="D1282" s="297" t="s">
        <v>3889</v>
      </c>
      <c r="E1282" s="18" t="s">
        <v>3836</v>
      </c>
      <c r="F1282" s="297" t="s">
        <v>3270</v>
      </c>
      <c r="G1282" s="297" t="s">
        <v>579</v>
      </c>
      <c r="H1282" s="20" t="s">
        <v>579</v>
      </c>
      <c r="I1282" s="297">
        <v>80</v>
      </c>
      <c r="J1282" s="19">
        <v>2.5259999999999998</v>
      </c>
      <c r="K1282" s="18">
        <v>32</v>
      </c>
      <c r="L1282" s="18">
        <v>2</v>
      </c>
      <c r="M1282" s="283" t="s">
        <v>268</v>
      </c>
      <c r="N1282" s="290"/>
      <c r="O1282" s="291" t="s">
        <v>1735</v>
      </c>
      <c r="P1282" s="282">
        <v>2023</v>
      </c>
      <c r="Q1282" s="282">
        <v>2025</v>
      </c>
      <c r="R1282" s="291" t="s">
        <v>252</v>
      </c>
      <c r="S1282" s="453"/>
      <c r="T1282" s="453"/>
      <c r="U1282" s="453"/>
      <c r="V1282" s="283" t="s">
        <v>7003</v>
      </c>
    </row>
    <row r="1283" spans="1:22" s="303" customFormat="1" ht="22.5" x14ac:dyDescent="0.25">
      <c r="A1283" s="455"/>
      <c r="B1283" s="456"/>
      <c r="C1283" s="456"/>
      <c r="D1283" s="297">
        <v>3767</v>
      </c>
      <c r="E1283" s="18" t="s">
        <v>3836</v>
      </c>
      <c r="F1283" s="297" t="s">
        <v>3270</v>
      </c>
      <c r="G1283" s="297">
        <v>0.35</v>
      </c>
      <c r="H1283" s="20">
        <v>0.2</v>
      </c>
      <c r="I1283" s="297">
        <v>134</v>
      </c>
      <c r="J1283" s="19">
        <v>3.03</v>
      </c>
      <c r="K1283" s="18">
        <v>108</v>
      </c>
      <c r="L1283" s="18">
        <v>4</v>
      </c>
      <c r="M1283" s="283" t="s">
        <v>268</v>
      </c>
      <c r="N1283" s="290"/>
      <c r="O1283" s="291" t="s">
        <v>1735</v>
      </c>
      <c r="P1283" s="282">
        <v>2023</v>
      </c>
      <c r="Q1283" s="282">
        <v>2025</v>
      </c>
      <c r="R1283" s="291" t="s">
        <v>252</v>
      </c>
      <c r="S1283" s="454"/>
      <c r="T1283" s="454"/>
      <c r="U1283" s="454"/>
      <c r="V1283" s="283" t="s">
        <v>7003</v>
      </c>
    </row>
    <row r="1284" spans="1:22" s="303" customFormat="1" ht="33.75" x14ac:dyDescent="0.25">
      <c r="A1284" s="306">
        <v>254</v>
      </c>
      <c r="B1284" s="297" t="s">
        <v>3890</v>
      </c>
      <c r="C1284" s="297" t="s">
        <v>3891</v>
      </c>
      <c r="D1284" s="297">
        <v>3568</v>
      </c>
      <c r="E1284" s="18" t="s">
        <v>3836</v>
      </c>
      <c r="F1284" s="297" t="s">
        <v>3270</v>
      </c>
      <c r="G1284" s="297">
        <v>0.2</v>
      </c>
      <c r="H1284" s="20">
        <v>0.15</v>
      </c>
      <c r="I1284" s="297">
        <v>40</v>
      </c>
      <c r="J1284" s="19"/>
      <c r="K1284" s="18"/>
      <c r="L1284" s="18"/>
      <c r="M1284" s="283" t="s">
        <v>268</v>
      </c>
      <c r="N1284" s="290"/>
      <c r="O1284" s="291" t="s">
        <v>1735</v>
      </c>
      <c r="P1284" s="282">
        <v>2023</v>
      </c>
      <c r="Q1284" s="282">
        <v>2024</v>
      </c>
      <c r="R1284" s="291" t="s">
        <v>252</v>
      </c>
      <c r="S1284" s="307"/>
      <c r="T1284" s="307">
        <v>1</v>
      </c>
      <c r="U1284" s="307">
        <f>SUM(S1284:T1284)</f>
        <v>1</v>
      </c>
      <c r="V1284" s="283" t="s">
        <v>7003</v>
      </c>
    </row>
    <row r="1285" spans="1:22" x14ac:dyDescent="0.25">
      <c r="A1285" s="459" t="s">
        <v>7009</v>
      </c>
      <c r="B1285" s="460" t="s">
        <v>7010</v>
      </c>
      <c r="C1285" s="459" t="s">
        <v>7011</v>
      </c>
      <c r="D1285" s="308" t="s">
        <v>7012</v>
      </c>
      <c r="E1285" s="459" t="s">
        <v>7013</v>
      </c>
      <c r="F1285" s="309" t="s">
        <v>3657</v>
      </c>
      <c r="G1285" s="310">
        <v>0.35</v>
      </c>
      <c r="H1285" s="310">
        <v>0.12</v>
      </c>
      <c r="I1285" s="310">
        <v>104.25</v>
      </c>
      <c r="J1285" s="311">
        <v>9.89</v>
      </c>
      <c r="K1285" s="311">
        <v>10</v>
      </c>
      <c r="L1285" s="311">
        <v>2</v>
      </c>
      <c r="M1285" s="310">
        <v>2018</v>
      </c>
      <c r="N1285" s="311"/>
      <c r="O1285" s="312"/>
      <c r="P1285" s="313"/>
      <c r="Q1285" s="313">
        <v>2025</v>
      </c>
      <c r="R1285" s="314">
        <v>20</v>
      </c>
      <c r="S1285" s="458">
        <f>4+5+5+4+3+2+4+6+1+1</f>
        <v>35</v>
      </c>
      <c r="T1285" s="458">
        <f>7+7+6+6+5+4+6+10+1+1+1+1</f>
        <v>55</v>
      </c>
      <c r="U1285" s="458">
        <f>S1285+T1285</f>
        <v>90</v>
      </c>
      <c r="V1285" s="285" t="s">
        <v>7003</v>
      </c>
    </row>
    <row r="1286" spans="1:22" x14ac:dyDescent="0.25">
      <c r="A1286" s="459"/>
      <c r="B1286" s="460" t="s">
        <v>7014</v>
      </c>
      <c r="C1286" s="459" t="s">
        <v>7011</v>
      </c>
      <c r="D1286" s="308" t="s">
        <v>7015</v>
      </c>
      <c r="E1286" s="459" t="s">
        <v>7013</v>
      </c>
      <c r="F1286" s="309" t="s">
        <v>3270</v>
      </c>
      <c r="G1286" s="310">
        <v>0.35</v>
      </c>
      <c r="H1286" s="310">
        <v>0.12</v>
      </c>
      <c r="I1286" s="310">
        <v>104</v>
      </c>
      <c r="J1286" s="311">
        <v>24.045000000000002</v>
      </c>
      <c r="K1286" s="311">
        <v>108</v>
      </c>
      <c r="L1286" s="311">
        <v>4</v>
      </c>
      <c r="M1286" s="310">
        <v>2018</v>
      </c>
      <c r="N1286" s="311">
        <v>1.5</v>
      </c>
      <c r="O1286" s="312">
        <v>7.4999999999999997E-2</v>
      </c>
      <c r="P1286" s="313"/>
      <c r="Q1286" s="313">
        <v>2025</v>
      </c>
      <c r="R1286" s="314">
        <v>20</v>
      </c>
      <c r="S1286" s="458"/>
      <c r="T1286" s="458"/>
      <c r="U1286" s="458">
        <f t="shared" ref="U1286:U1349" si="5">S1286+T1286</f>
        <v>0</v>
      </c>
      <c r="V1286" s="285" t="s">
        <v>7003</v>
      </c>
    </row>
    <row r="1287" spans="1:22" x14ac:dyDescent="0.25">
      <c r="A1287" s="459"/>
      <c r="B1287" s="460" t="s">
        <v>7014</v>
      </c>
      <c r="C1287" s="459" t="s">
        <v>7011</v>
      </c>
      <c r="D1287" s="308" t="s">
        <v>7016</v>
      </c>
      <c r="E1287" s="459" t="s">
        <v>7013</v>
      </c>
      <c r="F1287" s="309" t="s">
        <v>3270</v>
      </c>
      <c r="G1287" s="310">
        <v>0.35</v>
      </c>
      <c r="H1287" s="310">
        <v>0.12</v>
      </c>
      <c r="I1287" s="310">
        <v>104</v>
      </c>
      <c r="J1287" s="311">
        <v>0.13800000000000001</v>
      </c>
      <c r="K1287" s="311">
        <v>21.3</v>
      </c>
      <c r="L1287" s="311">
        <v>3.91</v>
      </c>
      <c r="M1287" s="310">
        <v>2018</v>
      </c>
      <c r="N1287" s="311"/>
      <c r="O1287" s="312"/>
      <c r="P1287" s="313"/>
      <c r="Q1287" s="313">
        <v>2025</v>
      </c>
      <c r="R1287" s="314">
        <v>20</v>
      </c>
      <c r="S1287" s="458"/>
      <c r="T1287" s="458"/>
      <c r="U1287" s="458">
        <f t="shared" si="5"/>
        <v>0</v>
      </c>
      <c r="V1287" s="285" t="s">
        <v>7003</v>
      </c>
    </row>
    <row r="1288" spans="1:22" x14ac:dyDescent="0.25">
      <c r="A1288" s="459"/>
      <c r="B1288" s="460" t="s">
        <v>7014</v>
      </c>
      <c r="C1288" s="459" t="s">
        <v>7011</v>
      </c>
      <c r="D1288" s="308" t="s">
        <v>7017</v>
      </c>
      <c r="E1288" s="459" t="s">
        <v>7013</v>
      </c>
      <c r="F1288" s="309" t="s">
        <v>3270</v>
      </c>
      <c r="G1288" s="310">
        <v>0.35</v>
      </c>
      <c r="H1288" s="310">
        <v>0.12</v>
      </c>
      <c r="I1288" s="310">
        <v>104</v>
      </c>
      <c r="J1288" s="311"/>
      <c r="K1288" s="311"/>
      <c r="L1288" s="311"/>
      <c r="M1288" s="310">
        <v>2018</v>
      </c>
      <c r="N1288" s="311">
        <v>2</v>
      </c>
      <c r="O1288" s="312">
        <v>7.4999999999999997E-2</v>
      </c>
      <c r="P1288" s="313"/>
      <c r="Q1288" s="313">
        <v>2025</v>
      </c>
      <c r="R1288" s="314">
        <v>20</v>
      </c>
      <c r="S1288" s="458"/>
      <c r="T1288" s="458"/>
      <c r="U1288" s="458">
        <f t="shared" si="5"/>
        <v>0</v>
      </c>
      <c r="V1288" s="285" t="s">
        <v>7003</v>
      </c>
    </row>
    <row r="1289" spans="1:22" x14ac:dyDescent="0.25">
      <c r="A1289" s="459"/>
      <c r="B1289" s="460" t="s">
        <v>7014</v>
      </c>
      <c r="C1289" s="459" t="s">
        <v>7011</v>
      </c>
      <c r="D1289" s="308" t="s">
        <v>7018</v>
      </c>
      <c r="E1289" s="459" t="s">
        <v>7013</v>
      </c>
      <c r="F1289" s="309" t="s">
        <v>3270</v>
      </c>
      <c r="G1289" s="310">
        <v>0.35</v>
      </c>
      <c r="H1289" s="310">
        <v>0.12</v>
      </c>
      <c r="I1289" s="310">
        <v>104</v>
      </c>
      <c r="J1289" s="311">
        <v>0.1</v>
      </c>
      <c r="K1289" s="311">
        <v>57</v>
      </c>
      <c r="L1289" s="311">
        <v>3</v>
      </c>
      <c r="M1289" s="310">
        <v>2018</v>
      </c>
      <c r="N1289" s="311">
        <v>2</v>
      </c>
      <c r="O1289" s="312">
        <v>7.4999999999999997E-2</v>
      </c>
      <c r="P1289" s="313"/>
      <c r="Q1289" s="313">
        <v>2025</v>
      </c>
      <c r="R1289" s="314">
        <v>20</v>
      </c>
      <c r="S1289" s="458"/>
      <c r="T1289" s="458"/>
      <c r="U1289" s="458">
        <f t="shared" si="5"/>
        <v>0</v>
      </c>
      <c r="V1289" s="285" t="s">
        <v>7003</v>
      </c>
    </row>
    <row r="1290" spans="1:22" x14ac:dyDescent="0.25">
      <c r="A1290" s="459"/>
      <c r="B1290" s="460" t="s">
        <v>7014</v>
      </c>
      <c r="C1290" s="459" t="s">
        <v>7011</v>
      </c>
      <c r="D1290" s="308" t="s">
        <v>7019</v>
      </c>
      <c r="E1290" s="459" t="s">
        <v>7013</v>
      </c>
      <c r="F1290" s="309" t="s">
        <v>3270</v>
      </c>
      <c r="G1290" s="310">
        <v>0.35</v>
      </c>
      <c r="H1290" s="310">
        <v>0.12</v>
      </c>
      <c r="I1290" s="310">
        <v>104</v>
      </c>
      <c r="J1290" s="311"/>
      <c r="K1290" s="311"/>
      <c r="L1290" s="311"/>
      <c r="M1290" s="310">
        <v>2018</v>
      </c>
      <c r="N1290" s="311">
        <v>2</v>
      </c>
      <c r="O1290" s="312">
        <v>7.4999999999999997E-2</v>
      </c>
      <c r="P1290" s="313"/>
      <c r="Q1290" s="313">
        <v>2025</v>
      </c>
      <c r="R1290" s="314">
        <v>20</v>
      </c>
      <c r="S1290" s="458"/>
      <c r="T1290" s="458"/>
      <c r="U1290" s="458">
        <f t="shared" si="5"/>
        <v>0</v>
      </c>
      <c r="V1290" s="285" t="s">
        <v>7003</v>
      </c>
    </row>
    <row r="1291" spans="1:22" x14ac:dyDescent="0.25">
      <c r="A1291" s="459" t="s">
        <v>7020</v>
      </c>
      <c r="B1291" s="460" t="s">
        <v>7021</v>
      </c>
      <c r="C1291" s="459" t="s">
        <v>7022</v>
      </c>
      <c r="D1291" s="308" t="s">
        <v>7023</v>
      </c>
      <c r="E1291" s="459" t="s">
        <v>7024</v>
      </c>
      <c r="F1291" s="309" t="s">
        <v>2586</v>
      </c>
      <c r="G1291" s="310">
        <v>5.15</v>
      </c>
      <c r="H1291" s="310">
        <v>4.67</v>
      </c>
      <c r="I1291" s="310">
        <v>261</v>
      </c>
      <c r="J1291" s="311">
        <v>10.202999999999999</v>
      </c>
      <c r="K1291" s="311">
        <v>57</v>
      </c>
      <c r="L1291" s="311">
        <v>4.5</v>
      </c>
      <c r="M1291" s="310">
        <v>2018</v>
      </c>
      <c r="N1291" s="311"/>
      <c r="O1291" s="312"/>
      <c r="P1291" s="313"/>
      <c r="Q1291" s="313">
        <v>2025</v>
      </c>
      <c r="R1291" s="314">
        <v>20</v>
      </c>
      <c r="S1291" s="458">
        <f>7+4+7+7+1</f>
        <v>26</v>
      </c>
      <c r="T1291" s="458">
        <f>7+7+9+10+1+1</f>
        <v>35</v>
      </c>
      <c r="U1291" s="458">
        <f t="shared" si="5"/>
        <v>61</v>
      </c>
      <c r="V1291" s="285" t="s">
        <v>7003</v>
      </c>
    </row>
    <row r="1292" spans="1:22" x14ac:dyDescent="0.25">
      <c r="A1292" s="459"/>
      <c r="B1292" s="460" t="s">
        <v>7014</v>
      </c>
      <c r="C1292" s="459" t="s">
        <v>7022</v>
      </c>
      <c r="D1292" s="308" t="s">
        <v>7025</v>
      </c>
      <c r="E1292" s="459" t="s">
        <v>7024</v>
      </c>
      <c r="F1292" s="309" t="s">
        <v>2586</v>
      </c>
      <c r="G1292" s="310">
        <v>5.15</v>
      </c>
      <c r="H1292" s="310">
        <v>4.67</v>
      </c>
      <c r="I1292" s="310">
        <v>261</v>
      </c>
      <c r="J1292" s="311">
        <v>5.62</v>
      </c>
      <c r="K1292" s="311">
        <v>10</v>
      </c>
      <c r="L1292" s="311">
        <v>2</v>
      </c>
      <c r="M1292" s="310">
        <v>2018</v>
      </c>
      <c r="N1292" s="311"/>
      <c r="O1292" s="312"/>
      <c r="P1292" s="313"/>
      <c r="Q1292" s="313">
        <v>2025</v>
      </c>
      <c r="R1292" s="314">
        <v>20</v>
      </c>
      <c r="S1292" s="458"/>
      <c r="T1292" s="458"/>
      <c r="U1292" s="458">
        <f t="shared" si="5"/>
        <v>0</v>
      </c>
      <c r="V1292" s="285" t="s">
        <v>7003</v>
      </c>
    </row>
    <row r="1293" spans="1:22" x14ac:dyDescent="0.25">
      <c r="A1293" s="459"/>
      <c r="B1293" s="460" t="s">
        <v>7014</v>
      </c>
      <c r="C1293" s="459" t="s">
        <v>7022</v>
      </c>
      <c r="D1293" s="308" t="s">
        <v>7026</v>
      </c>
      <c r="E1293" s="459" t="s">
        <v>7024</v>
      </c>
      <c r="F1293" s="309" t="s">
        <v>2586</v>
      </c>
      <c r="G1293" s="310">
        <v>5.15</v>
      </c>
      <c r="H1293" s="310">
        <v>4.67</v>
      </c>
      <c r="I1293" s="310">
        <v>261</v>
      </c>
      <c r="J1293" s="311">
        <v>12.702999999999999</v>
      </c>
      <c r="K1293" s="311">
        <v>33.4</v>
      </c>
      <c r="L1293" s="311">
        <v>4.55</v>
      </c>
      <c r="M1293" s="310">
        <v>2018</v>
      </c>
      <c r="N1293" s="311">
        <v>1.5</v>
      </c>
      <c r="O1293" s="312">
        <v>7.4999999999999997E-2</v>
      </c>
      <c r="P1293" s="313"/>
      <c r="Q1293" s="313">
        <v>2025</v>
      </c>
      <c r="R1293" s="314">
        <v>20</v>
      </c>
      <c r="S1293" s="458"/>
      <c r="T1293" s="458"/>
      <c r="U1293" s="458">
        <f t="shared" si="5"/>
        <v>0</v>
      </c>
      <c r="V1293" s="285" t="s">
        <v>7003</v>
      </c>
    </row>
    <row r="1294" spans="1:22" x14ac:dyDescent="0.25">
      <c r="A1294" s="459"/>
      <c r="B1294" s="460" t="s">
        <v>7014</v>
      </c>
      <c r="C1294" s="459" t="s">
        <v>7022</v>
      </c>
      <c r="D1294" s="308" t="s">
        <v>7027</v>
      </c>
      <c r="E1294" s="459" t="s">
        <v>7024</v>
      </c>
      <c r="F1294" s="309" t="s">
        <v>2586</v>
      </c>
      <c r="G1294" s="310">
        <v>5.15</v>
      </c>
      <c r="H1294" s="310">
        <v>4.67</v>
      </c>
      <c r="I1294" s="310">
        <v>261</v>
      </c>
      <c r="J1294" s="311"/>
      <c r="K1294" s="311"/>
      <c r="L1294" s="311"/>
      <c r="M1294" s="310">
        <v>2018</v>
      </c>
      <c r="N1294" s="311">
        <v>1</v>
      </c>
      <c r="O1294" s="312">
        <v>7.4999999999999997E-2</v>
      </c>
      <c r="P1294" s="313"/>
      <c r="Q1294" s="313">
        <v>2025</v>
      </c>
      <c r="R1294" s="314">
        <v>20</v>
      </c>
      <c r="S1294" s="458"/>
      <c r="T1294" s="458"/>
      <c r="U1294" s="458">
        <f t="shared" si="5"/>
        <v>0</v>
      </c>
      <c r="V1294" s="285" t="s">
        <v>7003</v>
      </c>
    </row>
    <row r="1295" spans="1:22" x14ac:dyDescent="0.25">
      <c r="A1295" s="459"/>
      <c r="B1295" s="460" t="s">
        <v>7014</v>
      </c>
      <c r="C1295" s="459" t="s">
        <v>7022</v>
      </c>
      <c r="D1295" s="308" t="s">
        <v>7028</v>
      </c>
      <c r="E1295" s="459" t="s">
        <v>7024</v>
      </c>
      <c r="F1295" s="309" t="s">
        <v>2586</v>
      </c>
      <c r="G1295" s="310">
        <v>5.15</v>
      </c>
      <c r="H1295" s="310">
        <v>4.67</v>
      </c>
      <c r="I1295" s="310">
        <v>261</v>
      </c>
      <c r="J1295" s="311">
        <v>0.59299999999999997</v>
      </c>
      <c r="K1295" s="311">
        <v>26.67</v>
      </c>
      <c r="L1295" s="311">
        <v>3.91</v>
      </c>
      <c r="M1295" s="310">
        <v>2018</v>
      </c>
      <c r="N1295" s="311">
        <v>1</v>
      </c>
      <c r="O1295" s="312">
        <v>7.4999999999999997E-2</v>
      </c>
      <c r="P1295" s="313"/>
      <c r="Q1295" s="313">
        <v>2025</v>
      </c>
      <c r="R1295" s="314">
        <v>20</v>
      </c>
      <c r="S1295" s="458"/>
      <c r="T1295" s="458"/>
      <c r="U1295" s="458">
        <f t="shared" si="5"/>
        <v>0</v>
      </c>
      <c r="V1295" s="285" t="s">
        <v>7003</v>
      </c>
    </row>
    <row r="1296" spans="1:22" x14ac:dyDescent="0.25">
      <c r="A1296" s="459" t="s">
        <v>7029</v>
      </c>
      <c r="B1296" s="460" t="s">
        <v>7030</v>
      </c>
      <c r="C1296" s="459" t="s">
        <v>7031</v>
      </c>
      <c r="D1296" s="308" t="s">
        <v>7032</v>
      </c>
      <c r="E1296" s="459" t="s">
        <v>7024</v>
      </c>
      <c r="F1296" s="309" t="s">
        <v>7033</v>
      </c>
      <c r="G1296" s="310">
        <v>5.15</v>
      </c>
      <c r="H1296" s="310">
        <v>4.67</v>
      </c>
      <c r="I1296" s="310">
        <v>261</v>
      </c>
      <c r="J1296" s="311">
        <v>6.6680000000000001</v>
      </c>
      <c r="K1296" s="311">
        <v>89</v>
      </c>
      <c r="L1296" s="311">
        <v>6</v>
      </c>
      <c r="M1296" s="310">
        <v>2018</v>
      </c>
      <c r="N1296" s="311">
        <v>1</v>
      </c>
      <c r="O1296" s="312">
        <v>7.4999999999999997E-2</v>
      </c>
      <c r="P1296" s="313"/>
      <c r="Q1296" s="313">
        <v>2025</v>
      </c>
      <c r="R1296" s="314">
        <v>20</v>
      </c>
      <c r="S1296" s="458">
        <f>7+6+5</f>
        <v>18</v>
      </c>
      <c r="T1296" s="458">
        <f>11+8+8</f>
        <v>27</v>
      </c>
      <c r="U1296" s="458">
        <f t="shared" si="5"/>
        <v>45</v>
      </c>
      <c r="V1296" s="285" t="s">
        <v>7003</v>
      </c>
    </row>
    <row r="1297" spans="1:22" x14ac:dyDescent="0.25">
      <c r="A1297" s="459"/>
      <c r="B1297" s="460" t="s">
        <v>7014</v>
      </c>
      <c r="C1297" s="459" t="s">
        <v>7031</v>
      </c>
      <c r="D1297" s="308" t="s">
        <v>7034</v>
      </c>
      <c r="E1297" s="459" t="s">
        <v>7024</v>
      </c>
      <c r="F1297" s="309" t="s">
        <v>2586</v>
      </c>
      <c r="G1297" s="310">
        <v>5.15</v>
      </c>
      <c r="H1297" s="310">
        <v>4.67</v>
      </c>
      <c r="I1297" s="310">
        <v>261</v>
      </c>
      <c r="J1297" s="311">
        <v>6.3730000000000002</v>
      </c>
      <c r="K1297" s="311">
        <v>88.9</v>
      </c>
      <c r="L1297" s="311">
        <v>7.62</v>
      </c>
      <c r="M1297" s="310">
        <v>2018</v>
      </c>
      <c r="N1297" s="311">
        <v>1</v>
      </c>
      <c r="O1297" s="312">
        <v>7.4999999999999997E-2</v>
      </c>
      <c r="P1297" s="313"/>
      <c r="Q1297" s="313">
        <v>2025</v>
      </c>
      <c r="R1297" s="314">
        <v>20</v>
      </c>
      <c r="S1297" s="458"/>
      <c r="T1297" s="458"/>
      <c r="U1297" s="458">
        <f t="shared" si="5"/>
        <v>0</v>
      </c>
      <c r="V1297" s="285" t="s">
        <v>7003</v>
      </c>
    </row>
    <row r="1298" spans="1:22" x14ac:dyDescent="0.25">
      <c r="A1298" s="459"/>
      <c r="B1298" s="460" t="s">
        <v>7014</v>
      </c>
      <c r="C1298" s="459" t="s">
        <v>7031</v>
      </c>
      <c r="D1298" s="308" t="s">
        <v>7035</v>
      </c>
      <c r="E1298" s="459" t="s">
        <v>7024</v>
      </c>
      <c r="F1298" s="309" t="s">
        <v>2586</v>
      </c>
      <c r="G1298" s="310">
        <v>5.15</v>
      </c>
      <c r="H1298" s="310">
        <v>4.67</v>
      </c>
      <c r="I1298" s="310">
        <v>261</v>
      </c>
      <c r="J1298" s="311">
        <v>5.2320000000000002</v>
      </c>
      <c r="K1298" s="311">
        <v>88.9</v>
      </c>
      <c r="L1298" s="311">
        <v>7.62</v>
      </c>
      <c r="M1298" s="310">
        <v>2018</v>
      </c>
      <c r="N1298" s="311">
        <v>1</v>
      </c>
      <c r="O1298" s="312">
        <v>7.4999999999999997E-2</v>
      </c>
      <c r="P1298" s="313"/>
      <c r="Q1298" s="313">
        <v>2025</v>
      </c>
      <c r="R1298" s="314">
        <v>20</v>
      </c>
      <c r="S1298" s="458"/>
      <c r="T1298" s="458"/>
      <c r="U1298" s="458">
        <f t="shared" si="5"/>
        <v>0</v>
      </c>
      <c r="V1298" s="285" t="s">
        <v>7003</v>
      </c>
    </row>
    <row r="1299" spans="1:22" x14ac:dyDescent="0.25">
      <c r="A1299" s="459" t="s">
        <v>7036</v>
      </c>
      <c r="B1299" s="460" t="s">
        <v>7037</v>
      </c>
      <c r="C1299" s="459" t="s">
        <v>7038</v>
      </c>
      <c r="D1299" s="308" t="s">
        <v>7039</v>
      </c>
      <c r="E1299" s="459" t="s">
        <v>7040</v>
      </c>
      <c r="F1299" s="309" t="s">
        <v>3270</v>
      </c>
      <c r="G1299" s="310">
        <v>1</v>
      </c>
      <c r="H1299" s="310">
        <v>0.6</v>
      </c>
      <c r="I1299" s="310">
        <v>115</v>
      </c>
      <c r="J1299" s="311">
        <v>34</v>
      </c>
      <c r="K1299" s="311">
        <v>159</v>
      </c>
      <c r="L1299" s="311">
        <v>4.5</v>
      </c>
      <c r="M1299" s="310">
        <v>2018</v>
      </c>
      <c r="N1299" s="311">
        <v>2.5</v>
      </c>
      <c r="O1299" s="312">
        <v>7.4999999999999997E-2</v>
      </c>
      <c r="P1299" s="313"/>
      <c r="Q1299" s="313">
        <v>2025</v>
      </c>
      <c r="R1299" s="314">
        <v>20</v>
      </c>
      <c r="S1299" s="458">
        <f>3+5+2+4+2+5+1+4+1+3+4</f>
        <v>34</v>
      </c>
      <c r="T1299" s="458">
        <f>6+7+5+10+3+8+2+6+2+6+4</f>
        <v>59</v>
      </c>
      <c r="U1299" s="458">
        <f t="shared" si="5"/>
        <v>93</v>
      </c>
      <c r="V1299" s="285" t="s">
        <v>7003</v>
      </c>
    </row>
    <row r="1300" spans="1:22" x14ac:dyDescent="0.25">
      <c r="A1300" s="459"/>
      <c r="B1300" s="460" t="s">
        <v>7014</v>
      </c>
      <c r="C1300" s="459" t="s">
        <v>7038</v>
      </c>
      <c r="D1300" s="308" t="s">
        <v>7041</v>
      </c>
      <c r="E1300" s="459" t="s">
        <v>7040</v>
      </c>
      <c r="F1300" s="309" t="s">
        <v>3270</v>
      </c>
      <c r="G1300" s="310">
        <v>1</v>
      </c>
      <c r="H1300" s="310">
        <v>0.6</v>
      </c>
      <c r="I1300" s="310">
        <v>115</v>
      </c>
      <c r="J1300" s="311">
        <v>8.81</v>
      </c>
      <c r="K1300" s="311">
        <v>57</v>
      </c>
      <c r="L1300" s="311">
        <v>3</v>
      </c>
      <c r="M1300" s="310">
        <v>2018</v>
      </c>
      <c r="N1300" s="311">
        <v>2</v>
      </c>
      <c r="O1300" s="312">
        <v>7.4999999999999997E-2</v>
      </c>
      <c r="P1300" s="313"/>
      <c r="Q1300" s="313">
        <v>2025</v>
      </c>
      <c r="R1300" s="314">
        <v>20</v>
      </c>
      <c r="S1300" s="458"/>
      <c r="T1300" s="458"/>
      <c r="U1300" s="458">
        <f t="shared" si="5"/>
        <v>0</v>
      </c>
      <c r="V1300" s="285" t="s">
        <v>7003</v>
      </c>
    </row>
    <row r="1301" spans="1:22" x14ac:dyDescent="0.25">
      <c r="A1301" s="459"/>
      <c r="B1301" s="460" t="s">
        <v>7014</v>
      </c>
      <c r="C1301" s="459" t="s">
        <v>7038</v>
      </c>
      <c r="D1301" s="308" t="s">
        <v>7042</v>
      </c>
      <c r="E1301" s="459" t="s">
        <v>7040</v>
      </c>
      <c r="F1301" s="309" t="s">
        <v>3270</v>
      </c>
      <c r="G1301" s="310">
        <v>1</v>
      </c>
      <c r="H1301" s="310">
        <v>0.6</v>
      </c>
      <c r="I1301" s="310">
        <v>115</v>
      </c>
      <c r="J1301" s="311">
        <v>4.3810000000000002</v>
      </c>
      <c r="K1301" s="311">
        <v>57</v>
      </c>
      <c r="L1301" s="311">
        <v>3</v>
      </c>
      <c r="M1301" s="310">
        <v>2018</v>
      </c>
      <c r="N1301" s="311">
        <v>2.5</v>
      </c>
      <c r="O1301" s="312">
        <v>7.4999999999999997E-2</v>
      </c>
      <c r="P1301" s="313"/>
      <c r="Q1301" s="313">
        <v>2025</v>
      </c>
      <c r="R1301" s="314">
        <v>20</v>
      </c>
      <c r="S1301" s="458"/>
      <c r="T1301" s="458"/>
      <c r="U1301" s="458">
        <f t="shared" si="5"/>
        <v>0</v>
      </c>
      <c r="V1301" s="285" t="s">
        <v>7003</v>
      </c>
    </row>
    <row r="1302" spans="1:22" x14ac:dyDescent="0.25">
      <c r="A1302" s="459"/>
      <c r="B1302" s="460" t="s">
        <v>7014</v>
      </c>
      <c r="C1302" s="459" t="s">
        <v>7038</v>
      </c>
      <c r="D1302" s="308" t="s">
        <v>7043</v>
      </c>
      <c r="E1302" s="459" t="s">
        <v>7040</v>
      </c>
      <c r="F1302" s="309" t="s">
        <v>3270</v>
      </c>
      <c r="G1302" s="310">
        <v>1</v>
      </c>
      <c r="H1302" s="310">
        <v>0.6</v>
      </c>
      <c r="I1302" s="310">
        <v>115</v>
      </c>
      <c r="J1302" s="311">
        <v>20.324999999999999</v>
      </c>
      <c r="K1302" s="311">
        <v>57</v>
      </c>
      <c r="L1302" s="311">
        <v>3</v>
      </c>
      <c r="M1302" s="310">
        <v>2018</v>
      </c>
      <c r="N1302" s="311">
        <v>1.5</v>
      </c>
      <c r="O1302" s="312">
        <v>7.4999999999999997E-2</v>
      </c>
      <c r="P1302" s="313"/>
      <c r="Q1302" s="313">
        <v>2025</v>
      </c>
      <c r="R1302" s="314">
        <v>20</v>
      </c>
      <c r="S1302" s="458"/>
      <c r="T1302" s="458"/>
      <c r="U1302" s="458">
        <f t="shared" si="5"/>
        <v>0</v>
      </c>
      <c r="V1302" s="285" t="s">
        <v>7003</v>
      </c>
    </row>
    <row r="1303" spans="1:22" x14ac:dyDescent="0.25">
      <c r="A1303" s="459"/>
      <c r="B1303" s="460" t="s">
        <v>7014</v>
      </c>
      <c r="C1303" s="459" t="s">
        <v>7038</v>
      </c>
      <c r="D1303" s="308" t="s">
        <v>7044</v>
      </c>
      <c r="E1303" s="459" t="s">
        <v>7040</v>
      </c>
      <c r="F1303" s="309" t="s">
        <v>3270</v>
      </c>
      <c r="G1303" s="310">
        <v>1</v>
      </c>
      <c r="H1303" s="310">
        <v>0.6</v>
      </c>
      <c r="I1303" s="310">
        <v>115</v>
      </c>
      <c r="J1303" s="311">
        <v>24.55</v>
      </c>
      <c r="K1303" s="311">
        <v>108</v>
      </c>
      <c r="L1303" s="311">
        <v>4</v>
      </c>
      <c r="M1303" s="310">
        <v>2018</v>
      </c>
      <c r="N1303" s="311">
        <v>1.5</v>
      </c>
      <c r="O1303" s="312">
        <v>7.4999999999999997E-2</v>
      </c>
      <c r="P1303" s="313"/>
      <c r="Q1303" s="313">
        <v>2025</v>
      </c>
      <c r="R1303" s="314">
        <v>20</v>
      </c>
      <c r="S1303" s="458"/>
      <c r="T1303" s="458"/>
      <c r="U1303" s="458">
        <f t="shared" si="5"/>
        <v>0</v>
      </c>
      <c r="V1303" s="285" t="s">
        <v>7003</v>
      </c>
    </row>
    <row r="1304" spans="1:22" x14ac:dyDescent="0.25">
      <c r="A1304" s="459"/>
      <c r="B1304" s="460" t="s">
        <v>7014</v>
      </c>
      <c r="C1304" s="459" t="s">
        <v>7038</v>
      </c>
      <c r="D1304" s="308" t="s">
        <v>7045</v>
      </c>
      <c r="E1304" s="459" t="s">
        <v>7040</v>
      </c>
      <c r="F1304" s="309" t="s">
        <v>3270</v>
      </c>
      <c r="G1304" s="310">
        <v>1</v>
      </c>
      <c r="H1304" s="310">
        <v>0.6</v>
      </c>
      <c r="I1304" s="310">
        <v>115</v>
      </c>
      <c r="J1304" s="311">
        <v>24.55</v>
      </c>
      <c r="K1304" s="311">
        <v>108</v>
      </c>
      <c r="L1304" s="311">
        <v>4</v>
      </c>
      <c r="M1304" s="310">
        <v>2018</v>
      </c>
      <c r="N1304" s="311">
        <v>1.5</v>
      </c>
      <c r="O1304" s="312">
        <v>7.4999999999999997E-2</v>
      </c>
      <c r="P1304" s="313"/>
      <c r="Q1304" s="313">
        <v>2025</v>
      </c>
      <c r="R1304" s="314">
        <v>20</v>
      </c>
      <c r="S1304" s="458"/>
      <c r="T1304" s="458"/>
      <c r="U1304" s="458">
        <f t="shared" si="5"/>
        <v>0</v>
      </c>
      <c r="V1304" s="285" t="s">
        <v>7003</v>
      </c>
    </row>
    <row r="1305" spans="1:22" x14ac:dyDescent="0.25">
      <c r="A1305" s="459"/>
      <c r="B1305" s="460" t="s">
        <v>7014</v>
      </c>
      <c r="C1305" s="459" t="s">
        <v>7038</v>
      </c>
      <c r="D1305" s="308" t="s">
        <v>7046</v>
      </c>
      <c r="E1305" s="459" t="s">
        <v>7040</v>
      </c>
      <c r="F1305" s="309" t="s">
        <v>3270</v>
      </c>
      <c r="G1305" s="310">
        <v>1</v>
      </c>
      <c r="H1305" s="310">
        <v>0.6</v>
      </c>
      <c r="I1305" s="310">
        <v>115</v>
      </c>
      <c r="J1305" s="311">
        <v>16.558</v>
      </c>
      <c r="K1305" s="311">
        <v>89</v>
      </c>
      <c r="L1305" s="311">
        <v>3.5</v>
      </c>
      <c r="M1305" s="310">
        <v>2018</v>
      </c>
      <c r="N1305" s="311">
        <v>2</v>
      </c>
      <c r="O1305" s="312">
        <v>7.4999999999999997E-2</v>
      </c>
      <c r="P1305" s="313"/>
      <c r="Q1305" s="313">
        <v>2025</v>
      </c>
      <c r="R1305" s="314">
        <v>20</v>
      </c>
      <c r="S1305" s="458"/>
      <c r="T1305" s="458"/>
      <c r="U1305" s="458">
        <f t="shared" si="5"/>
        <v>0</v>
      </c>
      <c r="V1305" s="285" t="s">
        <v>7003</v>
      </c>
    </row>
    <row r="1306" spans="1:22" x14ac:dyDescent="0.25">
      <c r="A1306" s="464" t="s">
        <v>7047</v>
      </c>
      <c r="B1306" s="467" t="s">
        <v>7048</v>
      </c>
      <c r="C1306" s="464" t="s">
        <v>7049</v>
      </c>
      <c r="D1306" s="308" t="s">
        <v>7050</v>
      </c>
      <c r="E1306" s="464" t="s">
        <v>7051</v>
      </c>
      <c r="F1306" s="309" t="s">
        <v>3270</v>
      </c>
      <c r="G1306" s="310">
        <v>1</v>
      </c>
      <c r="H1306" s="310">
        <v>0.4</v>
      </c>
      <c r="I1306" s="310">
        <v>70</v>
      </c>
      <c r="J1306" s="311">
        <v>71.8</v>
      </c>
      <c r="K1306" s="311">
        <v>159</v>
      </c>
      <c r="L1306" s="311">
        <v>4.5</v>
      </c>
      <c r="M1306" s="310">
        <v>2018</v>
      </c>
      <c r="N1306" s="311">
        <v>2</v>
      </c>
      <c r="O1306" s="312">
        <v>7.4999999999999997E-2</v>
      </c>
      <c r="P1306" s="313"/>
      <c r="Q1306" s="313">
        <v>2025</v>
      </c>
      <c r="R1306" s="314">
        <v>20</v>
      </c>
      <c r="S1306" s="461">
        <f>2+3+3+4+2+2+5+1+4+1+3+4</f>
        <v>34</v>
      </c>
      <c r="T1306" s="461">
        <f>4+3+7+7+4+3+6+2+5+2+4+6</f>
        <v>53</v>
      </c>
      <c r="U1306" s="461">
        <f t="shared" si="5"/>
        <v>87</v>
      </c>
      <c r="V1306" s="285" t="s">
        <v>7003</v>
      </c>
    </row>
    <row r="1307" spans="1:22" x14ac:dyDescent="0.25">
      <c r="A1307" s="465"/>
      <c r="B1307" s="468"/>
      <c r="C1307" s="465"/>
      <c r="D1307" s="308" t="s">
        <v>7052</v>
      </c>
      <c r="E1307" s="465"/>
      <c r="F1307" s="309" t="s">
        <v>3270</v>
      </c>
      <c r="G1307" s="310">
        <v>1</v>
      </c>
      <c r="H1307" s="310">
        <v>0.4</v>
      </c>
      <c r="I1307" s="310">
        <v>70</v>
      </c>
      <c r="J1307" s="311">
        <v>8.81</v>
      </c>
      <c r="K1307" s="311">
        <v>57</v>
      </c>
      <c r="L1307" s="311">
        <v>3</v>
      </c>
      <c r="M1307" s="310">
        <v>2018</v>
      </c>
      <c r="N1307" s="311">
        <v>1.5</v>
      </c>
      <c r="O1307" s="312">
        <v>7.4999999999999997E-2</v>
      </c>
      <c r="P1307" s="313"/>
      <c r="Q1307" s="313">
        <v>2025</v>
      </c>
      <c r="R1307" s="314">
        <v>20</v>
      </c>
      <c r="S1307" s="462"/>
      <c r="T1307" s="462"/>
      <c r="U1307" s="462">
        <f t="shared" si="5"/>
        <v>0</v>
      </c>
      <c r="V1307" s="285" t="s">
        <v>7003</v>
      </c>
    </row>
    <row r="1308" spans="1:22" x14ac:dyDescent="0.25">
      <c r="A1308" s="465"/>
      <c r="B1308" s="468"/>
      <c r="C1308" s="465"/>
      <c r="D1308" s="308" t="s">
        <v>7053</v>
      </c>
      <c r="E1308" s="465"/>
      <c r="F1308" s="309" t="s">
        <v>3270</v>
      </c>
      <c r="G1308" s="310">
        <v>1</v>
      </c>
      <c r="H1308" s="310">
        <v>0.4</v>
      </c>
      <c r="I1308" s="310">
        <v>70</v>
      </c>
      <c r="J1308" s="311">
        <v>3.5</v>
      </c>
      <c r="K1308" s="311">
        <v>57</v>
      </c>
      <c r="L1308" s="311">
        <v>3</v>
      </c>
      <c r="M1308" s="310">
        <v>2018</v>
      </c>
      <c r="N1308" s="311">
        <v>1</v>
      </c>
      <c r="O1308" s="312">
        <v>7.4999999999999997E-2</v>
      </c>
      <c r="P1308" s="313"/>
      <c r="Q1308" s="313">
        <v>2025</v>
      </c>
      <c r="R1308" s="314">
        <v>20</v>
      </c>
      <c r="S1308" s="462"/>
      <c r="T1308" s="462"/>
      <c r="U1308" s="462">
        <f t="shared" si="5"/>
        <v>0</v>
      </c>
      <c r="V1308" s="285" t="s">
        <v>7003</v>
      </c>
    </row>
    <row r="1309" spans="1:22" x14ac:dyDescent="0.25">
      <c r="A1309" s="465"/>
      <c r="B1309" s="468"/>
      <c r="C1309" s="465"/>
      <c r="D1309" s="308" t="s">
        <v>7054</v>
      </c>
      <c r="E1309" s="465"/>
      <c r="F1309" s="309" t="s">
        <v>3270</v>
      </c>
      <c r="G1309" s="310">
        <v>1</v>
      </c>
      <c r="H1309" s="310">
        <v>0.4</v>
      </c>
      <c r="I1309" s="310">
        <v>70</v>
      </c>
      <c r="J1309" s="311">
        <v>19.806000000000001</v>
      </c>
      <c r="K1309" s="311">
        <v>57</v>
      </c>
      <c r="L1309" s="311">
        <v>3</v>
      </c>
      <c r="M1309" s="310">
        <v>2018</v>
      </c>
      <c r="N1309" s="311">
        <v>2</v>
      </c>
      <c r="O1309" s="312">
        <v>7.4999999999999997E-2</v>
      </c>
      <c r="P1309" s="313"/>
      <c r="Q1309" s="313">
        <v>2025</v>
      </c>
      <c r="R1309" s="314">
        <v>20</v>
      </c>
      <c r="S1309" s="462"/>
      <c r="T1309" s="462"/>
      <c r="U1309" s="462">
        <f t="shared" si="5"/>
        <v>0</v>
      </c>
      <c r="V1309" s="285" t="s">
        <v>7003</v>
      </c>
    </row>
    <row r="1310" spans="1:22" x14ac:dyDescent="0.25">
      <c r="A1310" s="465"/>
      <c r="B1310" s="468"/>
      <c r="C1310" s="465"/>
      <c r="D1310" s="308" t="s">
        <v>7055</v>
      </c>
      <c r="E1310" s="465"/>
      <c r="F1310" s="309" t="s">
        <v>3270</v>
      </c>
      <c r="G1310" s="310">
        <v>1</v>
      </c>
      <c r="H1310" s="310">
        <v>0.4</v>
      </c>
      <c r="I1310" s="310">
        <v>70</v>
      </c>
      <c r="J1310" s="311">
        <v>5.7670000000000003</v>
      </c>
      <c r="K1310" s="311">
        <v>108</v>
      </c>
      <c r="L1310" s="311">
        <v>4</v>
      </c>
      <c r="M1310" s="310">
        <v>2018</v>
      </c>
      <c r="N1310" s="311"/>
      <c r="O1310" s="312"/>
      <c r="P1310" s="313"/>
      <c r="Q1310" s="313">
        <v>2025</v>
      </c>
      <c r="R1310" s="314">
        <v>20</v>
      </c>
      <c r="S1310" s="462"/>
      <c r="T1310" s="462"/>
      <c r="U1310" s="462">
        <f t="shared" si="5"/>
        <v>0</v>
      </c>
      <c r="V1310" s="285" t="s">
        <v>7003</v>
      </c>
    </row>
    <row r="1311" spans="1:22" x14ac:dyDescent="0.25">
      <c r="A1311" s="465"/>
      <c r="B1311" s="468"/>
      <c r="C1311" s="465"/>
      <c r="D1311" s="308" t="s">
        <v>7056</v>
      </c>
      <c r="E1311" s="465"/>
      <c r="F1311" s="309" t="s">
        <v>3270</v>
      </c>
      <c r="G1311" s="310">
        <v>1</v>
      </c>
      <c r="H1311" s="310">
        <v>0.4</v>
      </c>
      <c r="I1311" s="310">
        <v>70</v>
      </c>
      <c r="J1311" s="311">
        <v>23.5</v>
      </c>
      <c r="K1311" s="311">
        <v>108</v>
      </c>
      <c r="L1311" s="311">
        <v>4</v>
      </c>
      <c r="M1311" s="310">
        <v>2018</v>
      </c>
      <c r="N1311" s="311"/>
      <c r="O1311" s="312"/>
      <c r="P1311" s="313"/>
      <c r="Q1311" s="313">
        <v>2025</v>
      </c>
      <c r="R1311" s="314">
        <v>20</v>
      </c>
      <c r="S1311" s="462"/>
      <c r="T1311" s="462"/>
      <c r="U1311" s="462">
        <f t="shared" si="5"/>
        <v>0</v>
      </c>
      <c r="V1311" s="285" t="s">
        <v>7003</v>
      </c>
    </row>
    <row r="1312" spans="1:22" x14ac:dyDescent="0.25">
      <c r="A1312" s="466"/>
      <c r="B1312" s="469"/>
      <c r="C1312" s="466"/>
      <c r="D1312" s="308" t="s">
        <v>7057</v>
      </c>
      <c r="E1312" s="466"/>
      <c r="F1312" s="309" t="s">
        <v>3270</v>
      </c>
      <c r="G1312" s="310">
        <v>1</v>
      </c>
      <c r="H1312" s="310">
        <v>0.4</v>
      </c>
      <c r="I1312" s="310">
        <v>70</v>
      </c>
      <c r="J1312" s="311">
        <v>17.5</v>
      </c>
      <c r="K1312" s="311">
        <v>89</v>
      </c>
      <c r="L1312" s="311">
        <v>3.5</v>
      </c>
      <c r="M1312" s="310">
        <v>2018</v>
      </c>
      <c r="N1312" s="311"/>
      <c r="O1312" s="312"/>
      <c r="P1312" s="313"/>
      <c r="Q1312" s="313">
        <v>2025</v>
      </c>
      <c r="R1312" s="314">
        <v>20</v>
      </c>
      <c r="S1312" s="463"/>
      <c r="T1312" s="463"/>
      <c r="U1312" s="463">
        <f t="shared" si="5"/>
        <v>0</v>
      </c>
      <c r="V1312" s="285" t="s">
        <v>7003</v>
      </c>
    </row>
    <row r="1313" spans="1:22" x14ac:dyDescent="0.25">
      <c r="A1313" s="464" t="s">
        <v>2306</v>
      </c>
      <c r="B1313" s="467" t="s">
        <v>7058</v>
      </c>
      <c r="C1313" s="464" t="s">
        <v>7059</v>
      </c>
      <c r="D1313" s="308" t="s">
        <v>7060</v>
      </c>
      <c r="E1313" s="464" t="s">
        <v>2448</v>
      </c>
      <c r="F1313" s="309" t="s">
        <v>7061</v>
      </c>
      <c r="G1313" s="310">
        <v>1.6</v>
      </c>
      <c r="H1313" s="310">
        <v>0.58799999999999997</v>
      </c>
      <c r="I1313" s="310">
        <v>85</v>
      </c>
      <c r="J1313" s="311">
        <v>2.5110000000000001</v>
      </c>
      <c r="K1313" s="311">
        <v>168.27</v>
      </c>
      <c r="L1313" s="311">
        <v>7.11</v>
      </c>
      <c r="M1313" s="310">
        <v>2018</v>
      </c>
      <c r="N1313" s="311"/>
      <c r="O1313" s="312"/>
      <c r="P1313" s="313"/>
      <c r="Q1313" s="313">
        <v>2025</v>
      </c>
      <c r="R1313" s="314">
        <v>20</v>
      </c>
      <c r="S1313" s="461">
        <f>10+6+5+8+6+5+11+8+8+12+13+10+13+10+13+9+8+13+12+10+12+10+13+9+7+5+5+10+3+6+9+8+6+13+11+13+11+12+10+12+9+6+12+10+14+10+14+11+13+10+7+4+4+8+5+5+9+14+4+13+11+13+9+4+15+11+13+10+6+2+6+8+12+13+7+9+7+7+6+7+6+7+5+9+7+7+6+7+6+7+5+5+6+6+5+7+6+7+6+7+5+6+7+5+7+6+7+6+7+5+7+4+7+6+7+5+4+7+6+7+5+14+6+6+4</f>
        <v>1016</v>
      </c>
      <c r="T1313" s="461">
        <f>13+6+6+6+5+7+8+8+10+13+13+12+15+12+11+9+11+13+14+10+15+12+13+9+8+7+7+8+3+7+6+7+9+15+11+13+11+11+9+13+9+9+13+10+15+13+15+13+13+10+8+7+5+5+5+6+5+16+6+15+12+15+9+7+14+13+14+10+8+5+12+11+14+12+8+11+11+10+8+10+9+10+8+11+10+10+10+10+10+10+9+6+8+11+8+10+9+10+9+10+8+9+10+9+10+10+10+10+10+9+7+6+10+9+10+8+7+10+10+10+9+10+6+7+5</f>
        <v>1215</v>
      </c>
      <c r="U1313" s="461">
        <f t="shared" si="5"/>
        <v>2231</v>
      </c>
      <c r="V1313" s="285" t="s">
        <v>7003</v>
      </c>
    </row>
    <row r="1314" spans="1:22" x14ac:dyDescent="0.25">
      <c r="A1314" s="465"/>
      <c r="B1314" s="468"/>
      <c r="C1314" s="465"/>
      <c r="D1314" s="308" t="s">
        <v>7062</v>
      </c>
      <c r="E1314" s="465"/>
      <c r="F1314" s="309" t="s">
        <v>7061</v>
      </c>
      <c r="G1314" s="310">
        <v>1.6</v>
      </c>
      <c r="H1314" s="310">
        <v>0.58799999999999997</v>
      </c>
      <c r="I1314" s="310">
        <v>85</v>
      </c>
      <c r="J1314" s="311">
        <v>1.7569999999999999</v>
      </c>
      <c r="K1314" s="311">
        <v>114.3</v>
      </c>
      <c r="L1314" s="311">
        <v>6.02</v>
      </c>
      <c r="M1314" s="310">
        <v>2018</v>
      </c>
      <c r="N1314" s="311"/>
      <c r="O1314" s="312"/>
      <c r="P1314" s="313"/>
      <c r="Q1314" s="313">
        <v>2025</v>
      </c>
      <c r="R1314" s="314">
        <v>20</v>
      </c>
      <c r="S1314" s="462"/>
      <c r="T1314" s="462"/>
      <c r="U1314" s="462">
        <f t="shared" si="5"/>
        <v>0</v>
      </c>
      <c r="V1314" s="285" t="s">
        <v>7003</v>
      </c>
    </row>
    <row r="1315" spans="1:22" x14ac:dyDescent="0.25">
      <c r="A1315" s="465"/>
      <c r="B1315" s="468"/>
      <c r="C1315" s="465"/>
      <c r="D1315" s="308" t="s">
        <v>7063</v>
      </c>
      <c r="E1315" s="465"/>
      <c r="F1315" s="309" t="s">
        <v>7061</v>
      </c>
      <c r="G1315" s="310">
        <v>1.6</v>
      </c>
      <c r="H1315" s="310">
        <v>0.58799999999999997</v>
      </c>
      <c r="I1315" s="310">
        <v>85</v>
      </c>
      <c r="J1315" s="311">
        <v>7.0609999999999999</v>
      </c>
      <c r="K1315" s="311">
        <v>88.9</v>
      </c>
      <c r="L1315" s="311">
        <v>5.49</v>
      </c>
      <c r="M1315" s="310">
        <v>2018</v>
      </c>
      <c r="N1315" s="311"/>
      <c r="O1315" s="312"/>
      <c r="P1315" s="313"/>
      <c r="Q1315" s="313">
        <v>2025</v>
      </c>
      <c r="R1315" s="314">
        <v>20</v>
      </c>
      <c r="S1315" s="462"/>
      <c r="T1315" s="462"/>
      <c r="U1315" s="462">
        <f t="shared" si="5"/>
        <v>0</v>
      </c>
      <c r="V1315" s="285" t="s">
        <v>7003</v>
      </c>
    </row>
    <row r="1316" spans="1:22" x14ac:dyDescent="0.25">
      <c r="A1316" s="465"/>
      <c r="B1316" s="468"/>
      <c r="C1316" s="465"/>
      <c r="D1316" s="308" t="s">
        <v>7064</v>
      </c>
      <c r="E1316" s="465"/>
      <c r="F1316" s="309" t="s">
        <v>7061</v>
      </c>
      <c r="G1316" s="310">
        <v>1.6</v>
      </c>
      <c r="H1316" s="310">
        <v>0.58799999999999997</v>
      </c>
      <c r="I1316" s="310">
        <v>85</v>
      </c>
      <c r="J1316" s="311">
        <v>43.631999999999998</v>
      </c>
      <c r="K1316" s="311">
        <v>114.3</v>
      </c>
      <c r="L1316" s="311">
        <v>6.02</v>
      </c>
      <c r="M1316" s="310">
        <v>2018</v>
      </c>
      <c r="N1316" s="311"/>
      <c r="O1316" s="312"/>
      <c r="P1316" s="313"/>
      <c r="Q1316" s="313">
        <v>2025</v>
      </c>
      <c r="R1316" s="314">
        <v>20</v>
      </c>
      <c r="S1316" s="462"/>
      <c r="T1316" s="462"/>
      <c r="U1316" s="462">
        <f t="shared" si="5"/>
        <v>0</v>
      </c>
      <c r="V1316" s="285" t="s">
        <v>7003</v>
      </c>
    </row>
    <row r="1317" spans="1:22" x14ac:dyDescent="0.25">
      <c r="A1317" s="465"/>
      <c r="B1317" s="468"/>
      <c r="C1317" s="465"/>
      <c r="D1317" s="308" t="s">
        <v>7065</v>
      </c>
      <c r="E1317" s="465"/>
      <c r="F1317" s="309" t="s">
        <v>7061</v>
      </c>
      <c r="G1317" s="310">
        <v>1.6</v>
      </c>
      <c r="H1317" s="310">
        <v>0.58799999999999997</v>
      </c>
      <c r="I1317" s="310">
        <v>85</v>
      </c>
      <c r="J1317" s="311">
        <v>3.77</v>
      </c>
      <c r="K1317" s="311">
        <v>114.3</v>
      </c>
      <c r="L1317" s="311">
        <v>6.02</v>
      </c>
      <c r="M1317" s="310">
        <v>2018</v>
      </c>
      <c r="N1317" s="311"/>
      <c r="O1317" s="312"/>
      <c r="P1317" s="313"/>
      <c r="Q1317" s="313">
        <v>2025</v>
      </c>
      <c r="R1317" s="314">
        <v>20</v>
      </c>
      <c r="S1317" s="462"/>
      <c r="T1317" s="462"/>
      <c r="U1317" s="462">
        <f t="shared" si="5"/>
        <v>0</v>
      </c>
      <c r="V1317" s="285" t="s">
        <v>7003</v>
      </c>
    </row>
    <row r="1318" spans="1:22" x14ac:dyDescent="0.25">
      <c r="A1318" s="465"/>
      <c r="B1318" s="468"/>
      <c r="C1318" s="465"/>
      <c r="D1318" s="308" t="s">
        <v>7066</v>
      </c>
      <c r="E1318" s="465"/>
      <c r="F1318" s="309" t="s">
        <v>7061</v>
      </c>
      <c r="G1318" s="310">
        <v>1.6</v>
      </c>
      <c r="H1318" s="310">
        <v>0.58799999999999997</v>
      </c>
      <c r="I1318" s="310">
        <v>85</v>
      </c>
      <c r="J1318" s="311">
        <v>9.8450000000000006</v>
      </c>
      <c r="K1318" s="311">
        <v>88.9</v>
      </c>
      <c r="L1318" s="311">
        <v>5.49</v>
      </c>
      <c r="M1318" s="310">
        <v>2018</v>
      </c>
      <c r="N1318" s="311"/>
      <c r="O1318" s="312"/>
      <c r="P1318" s="313"/>
      <c r="Q1318" s="313">
        <v>2025</v>
      </c>
      <c r="R1318" s="314">
        <v>20</v>
      </c>
      <c r="S1318" s="462"/>
      <c r="T1318" s="462"/>
      <c r="U1318" s="462">
        <f t="shared" si="5"/>
        <v>0</v>
      </c>
      <c r="V1318" s="285" t="s">
        <v>7003</v>
      </c>
    </row>
    <row r="1319" spans="1:22" x14ac:dyDescent="0.25">
      <c r="A1319" s="465"/>
      <c r="B1319" s="468"/>
      <c r="C1319" s="465"/>
      <c r="D1319" s="308" t="s">
        <v>7067</v>
      </c>
      <c r="E1319" s="465"/>
      <c r="F1319" s="309" t="s">
        <v>7061</v>
      </c>
      <c r="G1319" s="310">
        <v>1.6</v>
      </c>
      <c r="H1319" s="310">
        <v>0.58799999999999997</v>
      </c>
      <c r="I1319" s="310">
        <v>85</v>
      </c>
      <c r="J1319" s="311">
        <v>9.6820000000000004</v>
      </c>
      <c r="K1319" s="311">
        <v>88.9</v>
      </c>
      <c r="L1319" s="311">
        <v>5.49</v>
      </c>
      <c r="M1319" s="310">
        <v>2018</v>
      </c>
      <c r="N1319" s="311"/>
      <c r="O1319" s="312"/>
      <c r="P1319" s="313"/>
      <c r="Q1319" s="313">
        <v>2025</v>
      </c>
      <c r="R1319" s="314">
        <v>20</v>
      </c>
      <c r="S1319" s="462"/>
      <c r="T1319" s="462"/>
      <c r="U1319" s="462">
        <f t="shared" si="5"/>
        <v>0</v>
      </c>
      <c r="V1319" s="285" t="s">
        <v>7003</v>
      </c>
    </row>
    <row r="1320" spans="1:22" x14ac:dyDescent="0.25">
      <c r="A1320" s="465"/>
      <c r="B1320" s="468"/>
      <c r="C1320" s="465"/>
      <c r="D1320" s="308" t="s">
        <v>7068</v>
      </c>
      <c r="E1320" s="465"/>
      <c r="F1320" s="309" t="s">
        <v>7061</v>
      </c>
      <c r="G1320" s="310">
        <v>1.6</v>
      </c>
      <c r="H1320" s="310">
        <v>0.58799999999999997</v>
      </c>
      <c r="I1320" s="310">
        <v>85</v>
      </c>
      <c r="J1320" s="311">
        <v>1.9550000000000001</v>
      </c>
      <c r="K1320" s="311">
        <v>60.32</v>
      </c>
      <c r="L1320" s="311">
        <v>3.91</v>
      </c>
      <c r="M1320" s="310">
        <v>2018</v>
      </c>
      <c r="N1320" s="311"/>
      <c r="O1320" s="312"/>
      <c r="P1320" s="313"/>
      <c r="Q1320" s="313">
        <v>2025</v>
      </c>
      <c r="R1320" s="314">
        <v>20</v>
      </c>
      <c r="S1320" s="462"/>
      <c r="T1320" s="462"/>
      <c r="U1320" s="462">
        <f t="shared" si="5"/>
        <v>0</v>
      </c>
      <c r="V1320" s="285" t="s">
        <v>7003</v>
      </c>
    </row>
    <row r="1321" spans="1:22" x14ac:dyDescent="0.25">
      <c r="A1321" s="465"/>
      <c r="B1321" s="468"/>
      <c r="C1321" s="465"/>
      <c r="D1321" s="308" t="s">
        <v>7069</v>
      </c>
      <c r="E1321" s="465"/>
      <c r="F1321" s="309" t="s">
        <v>7061</v>
      </c>
      <c r="G1321" s="310">
        <v>1.6</v>
      </c>
      <c r="H1321" s="310">
        <v>0.58799999999999997</v>
      </c>
      <c r="I1321" s="310">
        <v>85</v>
      </c>
      <c r="J1321" s="311">
        <v>1.5409999999999999</v>
      </c>
      <c r="K1321" s="311">
        <v>26.67</v>
      </c>
      <c r="L1321" s="311">
        <v>3.91</v>
      </c>
      <c r="M1321" s="310">
        <v>2018</v>
      </c>
      <c r="N1321" s="311"/>
      <c r="O1321" s="312"/>
      <c r="P1321" s="313"/>
      <c r="Q1321" s="313">
        <v>2025</v>
      </c>
      <c r="R1321" s="314">
        <v>20</v>
      </c>
      <c r="S1321" s="462"/>
      <c r="T1321" s="462"/>
      <c r="U1321" s="462">
        <f t="shared" si="5"/>
        <v>0</v>
      </c>
      <c r="V1321" s="285" t="s">
        <v>7003</v>
      </c>
    </row>
    <row r="1322" spans="1:22" x14ac:dyDescent="0.25">
      <c r="A1322" s="465"/>
      <c r="B1322" s="468"/>
      <c r="C1322" s="465"/>
      <c r="D1322" s="308" t="s">
        <v>7070</v>
      </c>
      <c r="E1322" s="465"/>
      <c r="F1322" s="309" t="s">
        <v>7061</v>
      </c>
      <c r="G1322" s="310">
        <v>1.6</v>
      </c>
      <c r="H1322" s="310">
        <v>0.58799999999999997</v>
      </c>
      <c r="I1322" s="310">
        <v>85</v>
      </c>
      <c r="J1322" s="311">
        <v>7.8039999999999994</v>
      </c>
      <c r="K1322" s="311">
        <v>88.9</v>
      </c>
      <c r="L1322" s="311">
        <v>5.49</v>
      </c>
      <c r="M1322" s="310">
        <v>2018</v>
      </c>
      <c r="N1322" s="311"/>
      <c r="O1322" s="312"/>
      <c r="P1322" s="313"/>
      <c r="Q1322" s="313">
        <v>2025</v>
      </c>
      <c r="R1322" s="314">
        <v>20</v>
      </c>
      <c r="S1322" s="462"/>
      <c r="T1322" s="462"/>
      <c r="U1322" s="462">
        <f t="shared" si="5"/>
        <v>0</v>
      </c>
      <c r="V1322" s="285" t="s">
        <v>7003</v>
      </c>
    </row>
    <row r="1323" spans="1:22" x14ac:dyDescent="0.25">
      <c r="A1323" s="465"/>
      <c r="B1323" s="468"/>
      <c r="C1323" s="465"/>
      <c r="D1323" s="308" t="s">
        <v>7071</v>
      </c>
      <c r="E1323" s="465"/>
      <c r="F1323" s="309" t="s">
        <v>7061</v>
      </c>
      <c r="G1323" s="310">
        <v>1.6</v>
      </c>
      <c r="H1323" s="310">
        <v>0.58799999999999997</v>
      </c>
      <c r="I1323" s="310">
        <v>85</v>
      </c>
      <c r="J1323" s="311">
        <v>36.811999999999998</v>
      </c>
      <c r="K1323" s="311">
        <v>114.3</v>
      </c>
      <c r="L1323" s="311">
        <v>6.02</v>
      </c>
      <c r="M1323" s="310">
        <v>2018</v>
      </c>
      <c r="N1323" s="311"/>
      <c r="O1323" s="312"/>
      <c r="P1323" s="313"/>
      <c r="Q1323" s="313">
        <v>2025</v>
      </c>
      <c r="R1323" s="314">
        <v>20</v>
      </c>
      <c r="S1323" s="462"/>
      <c r="T1323" s="462"/>
      <c r="U1323" s="462">
        <f t="shared" si="5"/>
        <v>0</v>
      </c>
      <c r="V1323" s="285" t="s">
        <v>7003</v>
      </c>
    </row>
    <row r="1324" spans="1:22" x14ac:dyDescent="0.25">
      <c r="A1324" s="465"/>
      <c r="B1324" s="468"/>
      <c r="C1324" s="465"/>
      <c r="D1324" s="308" t="s">
        <v>7072</v>
      </c>
      <c r="E1324" s="465"/>
      <c r="F1324" s="309" t="s">
        <v>7061</v>
      </c>
      <c r="G1324" s="310">
        <v>1.6</v>
      </c>
      <c r="H1324" s="310">
        <v>0.58799999999999997</v>
      </c>
      <c r="I1324" s="310">
        <v>85</v>
      </c>
      <c r="J1324" s="311">
        <v>3.8490000000000002</v>
      </c>
      <c r="K1324" s="311">
        <v>114.3</v>
      </c>
      <c r="L1324" s="311">
        <v>6.02</v>
      </c>
      <c r="M1324" s="310">
        <v>2018</v>
      </c>
      <c r="N1324" s="311"/>
      <c r="O1324" s="312"/>
      <c r="P1324" s="313"/>
      <c r="Q1324" s="313">
        <v>2025</v>
      </c>
      <c r="R1324" s="314">
        <v>20</v>
      </c>
      <c r="S1324" s="462"/>
      <c r="T1324" s="462"/>
      <c r="U1324" s="462">
        <f t="shared" si="5"/>
        <v>0</v>
      </c>
      <c r="V1324" s="285" t="s">
        <v>7003</v>
      </c>
    </row>
    <row r="1325" spans="1:22" x14ac:dyDescent="0.25">
      <c r="A1325" s="465"/>
      <c r="B1325" s="468"/>
      <c r="C1325" s="465"/>
      <c r="D1325" s="308" t="s">
        <v>7073</v>
      </c>
      <c r="E1325" s="465"/>
      <c r="F1325" s="309" t="s">
        <v>7061</v>
      </c>
      <c r="G1325" s="310">
        <v>1.6</v>
      </c>
      <c r="H1325" s="310">
        <v>0.58799999999999997</v>
      </c>
      <c r="I1325" s="310">
        <v>85</v>
      </c>
      <c r="J1325" s="311">
        <v>9.6839999999999993</v>
      </c>
      <c r="K1325" s="311">
        <v>88.9</v>
      </c>
      <c r="L1325" s="311">
        <v>5.49</v>
      </c>
      <c r="M1325" s="310">
        <v>2018</v>
      </c>
      <c r="N1325" s="311"/>
      <c r="O1325" s="312"/>
      <c r="P1325" s="313"/>
      <c r="Q1325" s="313">
        <v>2025</v>
      </c>
      <c r="R1325" s="314">
        <v>20</v>
      </c>
      <c r="S1325" s="462"/>
      <c r="T1325" s="462"/>
      <c r="U1325" s="462">
        <f t="shared" si="5"/>
        <v>0</v>
      </c>
      <c r="V1325" s="285" t="s">
        <v>7003</v>
      </c>
    </row>
    <row r="1326" spans="1:22" x14ac:dyDescent="0.25">
      <c r="A1326" s="465"/>
      <c r="B1326" s="468"/>
      <c r="C1326" s="465"/>
      <c r="D1326" s="308" t="s">
        <v>7074</v>
      </c>
      <c r="E1326" s="465"/>
      <c r="F1326" s="309" t="s">
        <v>7061</v>
      </c>
      <c r="G1326" s="310">
        <v>1.6</v>
      </c>
      <c r="H1326" s="310">
        <v>0.58799999999999997</v>
      </c>
      <c r="I1326" s="310">
        <v>85</v>
      </c>
      <c r="J1326" s="311">
        <v>9.5210000000000008</v>
      </c>
      <c r="K1326" s="311">
        <v>88.9</v>
      </c>
      <c r="L1326" s="311">
        <v>5.49</v>
      </c>
      <c r="M1326" s="310">
        <v>2018</v>
      </c>
      <c r="N1326" s="311"/>
      <c r="O1326" s="312"/>
      <c r="P1326" s="313"/>
      <c r="Q1326" s="313">
        <v>2025</v>
      </c>
      <c r="R1326" s="314">
        <v>20</v>
      </c>
      <c r="S1326" s="462"/>
      <c r="T1326" s="462"/>
      <c r="U1326" s="462">
        <f t="shared" si="5"/>
        <v>0</v>
      </c>
      <c r="V1326" s="285" t="s">
        <v>7003</v>
      </c>
    </row>
    <row r="1327" spans="1:22" x14ac:dyDescent="0.25">
      <c r="A1327" s="465"/>
      <c r="B1327" s="468"/>
      <c r="C1327" s="465"/>
      <c r="D1327" s="308" t="s">
        <v>7075</v>
      </c>
      <c r="E1327" s="465"/>
      <c r="F1327" s="309" t="s">
        <v>7061</v>
      </c>
      <c r="G1327" s="310">
        <v>1.6</v>
      </c>
      <c r="H1327" s="310">
        <v>0.58799999999999997</v>
      </c>
      <c r="I1327" s="310">
        <v>85</v>
      </c>
      <c r="J1327" s="311">
        <v>1.9550000000000001</v>
      </c>
      <c r="K1327" s="311">
        <v>60.32</v>
      </c>
      <c r="L1327" s="311">
        <v>3.91</v>
      </c>
      <c r="M1327" s="310">
        <v>2018</v>
      </c>
      <c r="N1327" s="311"/>
      <c r="O1327" s="312"/>
      <c r="P1327" s="313"/>
      <c r="Q1327" s="313">
        <v>2025</v>
      </c>
      <c r="R1327" s="314">
        <v>20</v>
      </c>
      <c r="S1327" s="462"/>
      <c r="T1327" s="462"/>
      <c r="U1327" s="462">
        <f t="shared" si="5"/>
        <v>0</v>
      </c>
      <c r="V1327" s="285" t="s">
        <v>7003</v>
      </c>
    </row>
    <row r="1328" spans="1:22" x14ac:dyDescent="0.25">
      <c r="A1328" s="465"/>
      <c r="B1328" s="468"/>
      <c r="C1328" s="465"/>
      <c r="D1328" s="308" t="s">
        <v>7076</v>
      </c>
      <c r="E1328" s="465"/>
      <c r="F1328" s="309" t="s">
        <v>7061</v>
      </c>
      <c r="G1328" s="310">
        <v>1.6</v>
      </c>
      <c r="H1328" s="310">
        <v>0.58799999999999997</v>
      </c>
      <c r="I1328" s="310">
        <v>85</v>
      </c>
      <c r="J1328" s="311">
        <v>1.1910000000000001</v>
      </c>
      <c r="K1328" s="311">
        <v>26.67</v>
      </c>
      <c r="L1328" s="311">
        <v>3.91</v>
      </c>
      <c r="M1328" s="310">
        <v>2018</v>
      </c>
      <c r="N1328" s="311"/>
      <c r="O1328" s="312"/>
      <c r="P1328" s="313"/>
      <c r="Q1328" s="313">
        <v>2025</v>
      </c>
      <c r="R1328" s="314">
        <v>20</v>
      </c>
      <c r="S1328" s="462"/>
      <c r="T1328" s="462"/>
      <c r="U1328" s="462">
        <f t="shared" si="5"/>
        <v>0</v>
      </c>
      <c r="V1328" s="285" t="s">
        <v>7003</v>
      </c>
    </row>
    <row r="1329" spans="1:22" x14ac:dyDescent="0.25">
      <c r="A1329" s="465"/>
      <c r="B1329" s="468"/>
      <c r="C1329" s="465"/>
      <c r="D1329" s="308" t="s">
        <v>7077</v>
      </c>
      <c r="E1329" s="465"/>
      <c r="F1329" s="309" t="s">
        <v>7061</v>
      </c>
      <c r="G1329" s="310">
        <v>1.6</v>
      </c>
      <c r="H1329" s="310">
        <v>0.58799999999999997</v>
      </c>
      <c r="I1329" s="310">
        <v>85</v>
      </c>
      <c r="J1329" s="311">
        <v>7.0790000000000006</v>
      </c>
      <c r="K1329" s="311">
        <v>60.32</v>
      </c>
      <c r="L1329" s="311">
        <v>3.91</v>
      </c>
      <c r="M1329" s="310">
        <v>2018</v>
      </c>
      <c r="N1329" s="311"/>
      <c r="O1329" s="312"/>
      <c r="P1329" s="313"/>
      <c r="Q1329" s="313">
        <v>2025</v>
      </c>
      <c r="R1329" s="314">
        <v>20</v>
      </c>
      <c r="S1329" s="462"/>
      <c r="T1329" s="462"/>
      <c r="U1329" s="462">
        <f t="shared" si="5"/>
        <v>0</v>
      </c>
      <c r="V1329" s="285" t="s">
        <v>7003</v>
      </c>
    </row>
    <row r="1330" spans="1:22" x14ac:dyDescent="0.25">
      <c r="A1330" s="465"/>
      <c r="B1330" s="468"/>
      <c r="C1330" s="465"/>
      <c r="D1330" s="308" t="s">
        <v>7078</v>
      </c>
      <c r="E1330" s="465"/>
      <c r="F1330" s="309" t="s">
        <v>7061</v>
      </c>
      <c r="G1330" s="310">
        <v>1.6</v>
      </c>
      <c r="H1330" s="310">
        <v>0.58799999999999997</v>
      </c>
      <c r="I1330" s="310">
        <v>85</v>
      </c>
      <c r="J1330" s="311">
        <v>30.664999999999999</v>
      </c>
      <c r="K1330" s="311">
        <v>88.9</v>
      </c>
      <c r="L1330" s="311">
        <v>5.49</v>
      </c>
      <c r="M1330" s="310">
        <v>2018</v>
      </c>
      <c r="N1330" s="311"/>
      <c r="O1330" s="312"/>
      <c r="P1330" s="313"/>
      <c r="Q1330" s="313">
        <v>2025</v>
      </c>
      <c r="R1330" s="314">
        <v>20</v>
      </c>
      <c r="S1330" s="462"/>
      <c r="T1330" s="462"/>
      <c r="U1330" s="462">
        <f t="shared" si="5"/>
        <v>0</v>
      </c>
      <c r="V1330" s="285" t="s">
        <v>7003</v>
      </c>
    </row>
    <row r="1331" spans="1:22" x14ac:dyDescent="0.25">
      <c r="A1331" s="465"/>
      <c r="B1331" s="468"/>
      <c r="C1331" s="465"/>
      <c r="D1331" s="308" t="s">
        <v>7079</v>
      </c>
      <c r="E1331" s="465"/>
      <c r="F1331" s="309" t="s">
        <v>7061</v>
      </c>
      <c r="G1331" s="310">
        <v>1.6</v>
      </c>
      <c r="H1331" s="310">
        <v>0.58799999999999997</v>
      </c>
      <c r="I1331" s="310">
        <v>85</v>
      </c>
      <c r="J1331" s="311">
        <v>7.6669999999999998</v>
      </c>
      <c r="K1331" s="311">
        <v>88.9</v>
      </c>
      <c r="L1331" s="311">
        <v>5.49</v>
      </c>
      <c r="M1331" s="310">
        <v>2018</v>
      </c>
      <c r="N1331" s="311"/>
      <c r="O1331" s="312"/>
      <c r="P1331" s="313"/>
      <c r="Q1331" s="313">
        <v>2025</v>
      </c>
      <c r="R1331" s="314">
        <v>20</v>
      </c>
      <c r="S1331" s="462"/>
      <c r="T1331" s="462"/>
      <c r="U1331" s="462">
        <f t="shared" si="5"/>
        <v>0</v>
      </c>
      <c r="V1331" s="285" t="s">
        <v>7003</v>
      </c>
    </row>
    <row r="1332" spans="1:22" x14ac:dyDescent="0.25">
      <c r="A1332" s="465"/>
      <c r="B1332" s="468"/>
      <c r="C1332" s="465"/>
      <c r="D1332" s="308" t="s">
        <v>7080</v>
      </c>
      <c r="E1332" s="465"/>
      <c r="F1332" s="309" t="s">
        <v>7061</v>
      </c>
      <c r="G1332" s="310">
        <v>1.6</v>
      </c>
      <c r="H1332" s="310">
        <v>0.58799999999999997</v>
      </c>
      <c r="I1332" s="310">
        <v>85</v>
      </c>
      <c r="J1332" s="311">
        <v>8.8179999999999996</v>
      </c>
      <c r="K1332" s="311">
        <v>60.32</v>
      </c>
      <c r="L1332" s="311">
        <v>3.91</v>
      </c>
      <c r="M1332" s="310">
        <v>2018</v>
      </c>
      <c r="N1332" s="311"/>
      <c r="O1332" s="312"/>
      <c r="P1332" s="313"/>
      <c r="Q1332" s="313">
        <v>2025</v>
      </c>
      <c r="R1332" s="314">
        <v>20</v>
      </c>
      <c r="S1332" s="462"/>
      <c r="T1332" s="462"/>
      <c r="U1332" s="462">
        <f t="shared" si="5"/>
        <v>0</v>
      </c>
      <c r="V1332" s="285" t="s">
        <v>7003</v>
      </c>
    </row>
    <row r="1333" spans="1:22" x14ac:dyDescent="0.25">
      <c r="A1333" s="465"/>
      <c r="B1333" s="468"/>
      <c r="C1333" s="465"/>
      <c r="D1333" s="308" t="s">
        <v>7081</v>
      </c>
      <c r="E1333" s="465"/>
      <c r="F1333" s="309" t="s">
        <v>7061</v>
      </c>
      <c r="G1333" s="310">
        <v>1.6</v>
      </c>
      <c r="H1333" s="310">
        <v>0.58799999999999997</v>
      </c>
      <c r="I1333" s="310">
        <v>85</v>
      </c>
      <c r="J1333" s="311">
        <v>8.6750000000000007</v>
      </c>
      <c r="K1333" s="311">
        <v>60.32</v>
      </c>
      <c r="L1333" s="311">
        <v>3.91</v>
      </c>
      <c r="M1333" s="310">
        <v>2018</v>
      </c>
      <c r="N1333" s="311"/>
      <c r="O1333" s="312"/>
      <c r="P1333" s="313"/>
      <c r="Q1333" s="313">
        <v>2025</v>
      </c>
      <c r="R1333" s="314">
        <v>20</v>
      </c>
      <c r="S1333" s="462"/>
      <c r="T1333" s="462"/>
      <c r="U1333" s="462">
        <f t="shared" si="5"/>
        <v>0</v>
      </c>
      <c r="V1333" s="285" t="s">
        <v>7003</v>
      </c>
    </row>
    <row r="1334" spans="1:22" x14ac:dyDescent="0.25">
      <c r="A1334" s="465"/>
      <c r="B1334" s="468"/>
      <c r="C1334" s="465"/>
      <c r="D1334" s="308" t="s">
        <v>7082</v>
      </c>
      <c r="E1334" s="465"/>
      <c r="F1334" s="309" t="s">
        <v>7061</v>
      </c>
      <c r="G1334" s="310">
        <v>1.6</v>
      </c>
      <c r="H1334" s="310">
        <v>0.58799999999999997</v>
      </c>
      <c r="I1334" s="310">
        <v>85</v>
      </c>
      <c r="J1334" s="311">
        <v>2.4649999999999999</v>
      </c>
      <c r="K1334" s="311">
        <v>60.32</v>
      </c>
      <c r="L1334" s="311">
        <v>3.91</v>
      </c>
      <c r="M1334" s="310">
        <v>2018</v>
      </c>
      <c r="N1334" s="311"/>
      <c r="O1334" s="312"/>
      <c r="P1334" s="313"/>
      <c r="Q1334" s="313">
        <v>2025</v>
      </c>
      <c r="R1334" s="314">
        <v>20</v>
      </c>
      <c r="S1334" s="462"/>
      <c r="T1334" s="462"/>
      <c r="U1334" s="462">
        <f t="shared" si="5"/>
        <v>0</v>
      </c>
      <c r="V1334" s="285" t="s">
        <v>7003</v>
      </c>
    </row>
    <row r="1335" spans="1:22" x14ac:dyDescent="0.25">
      <c r="A1335" s="465"/>
      <c r="B1335" s="468"/>
      <c r="C1335" s="465"/>
      <c r="D1335" s="308" t="s">
        <v>7083</v>
      </c>
      <c r="E1335" s="465"/>
      <c r="F1335" s="309" t="s">
        <v>7061</v>
      </c>
      <c r="G1335" s="310">
        <v>1.6</v>
      </c>
      <c r="H1335" s="310">
        <v>0.58799999999999997</v>
      </c>
      <c r="I1335" s="310">
        <v>85</v>
      </c>
      <c r="J1335" s="311">
        <v>0.55600000000000005</v>
      </c>
      <c r="K1335" s="311">
        <v>26.67</v>
      </c>
      <c r="L1335" s="311">
        <v>3.91</v>
      </c>
      <c r="M1335" s="310">
        <v>2018</v>
      </c>
      <c r="N1335" s="311"/>
      <c r="O1335" s="312"/>
      <c r="P1335" s="313"/>
      <c r="Q1335" s="313">
        <v>2025</v>
      </c>
      <c r="R1335" s="314">
        <v>20</v>
      </c>
      <c r="S1335" s="462"/>
      <c r="T1335" s="462"/>
      <c r="U1335" s="462">
        <f t="shared" si="5"/>
        <v>0</v>
      </c>
      <c r="V1335" s="285" t="s">
        <v>7003</v>
      </c>
    </row>
    <row r="1336" spans="1:22" x14ac:dyDescent="0.25">
      <c r="A1336" s="465"/>
      <c r="B1336" s="468"/>
      <c r="C1336" s="465"/>
      <c r="D1336" s="308" t="s">
        <v>7084</v>
      </c>
      <c r="E1336" s="465"/>
      <c r="F1336" s="309" t="s">
        <v>7061</v>
      </c>
      <c r="G1336" s="310">
        <v>1.6</v>
      </c>
      <c r="H1336" s="310">
        <v>0.58799999999999997</v>
      </c>
      <c r="I1336" s="310">
        <v>85</v>
      </c>
      <c r="J1336" s="311">
        <v>1.69</v>
      </c>
      <c r="K1336" s="311">
        <v>26.67</v>
      </c>
      <c r="L1336" s="311">
        <v>3.91</v>
      </c>
      <c r="M1336" s="310">
        <v>2018</v>
      </c>
      <c r="N1336" s="311"/>
      <c r="O1336" s="312"/>
      <c r="P1336" s="313"/>
      <c r="Q1336" s="313">
        <v>2025</v>
      </c>
      <c r="R1336" s="314">
        <v>20</v>
      </c>
      <c r="S1336" s="462"/>
      <c r="T1336" s="462"/>
      <c r="U1336" s="462">
        <f t="shared" si="5"/>
        <v>0</v>
      </c>
      <c r="V1336" s="285" t="s">
        <v>7003</v>
      </c>
    </row>
    <row r="1337" spans="1:22" x14ac:dyDescent="0.25">
      <c r="A1337" s="465"/>
      <c r="B1337" s="468"/>
      <c r="C1337" s="465"/>
      <c r="D1337" s="308" t="s">
        <v>7085</v>
      </c>
      <c r="E1337" s="465"/>
      <c r="F1337" s="309" t="s">
        <v>7061</v>
      </c>
      <c r="G1337" s="310">
        <v>1.6</v>
      </c>
      <c r="H1337" s="310">
        <v>0.58799999999999997</v>
      </c>
      <c r="I1337" s="310">
        <v>85</v>
      </c>
      <c r="J1337" s="311">
        <v>0.83799999999999997</v>
      </c>
      <c r="K1337" s="311">
        <v>60.32</v>
      </c>
      <c r="L1337" s="311">
        <v>3.91</v>
      </c>
      <c r="M1337" s="310">
        <v>2018</v>
      </c>
      <c r="N1337" s="311"/>
      <c r="O1337" s="312"/>
      <c r="P1337" s="313"/>
      <c r="Q1337" s="313">
        <v>2025</v>
      </c>
      <c r="R1337" s="314">
        <v>20</v>
      </c>
      <c r="S1337" s="462"/>
      <c r="T1337" s="462"/>
      <c r="U1337" s="462">
        <f t="shared" si="5"/>
        <v>0</v>
      </c>
      <c r="V1337" s="285" t="s">
        <v>7003</v>
      </c>
    </row>
    <row r="1338" spans="1:22" x14ac:dyDescent="0.25">
      <c r="A1338" s="465"/>
      <c r="B1338" s="468"/>
      <c r="C1338" s="465"/>
      <c r="D1338" s="308" t="s">
        <v>7086</v>
      </c>
      <c r="E1338" s="465"/>
      <c r="F1338" s="309" t="s">
        <v>7061</v>
      </c>
      <c r="G1338" s="310">
        <v>1.6</v>
      </c>
      <c r="H1338" s="310">
        <v>0.58799999999999997</v>
      </c>
      <c r="I1338" s="310">
        <v>85</v>
      </c>
      <c r="J1338" s="311">
        <v>35.920999999999999</v>
      </c>
      <c r="K1338" s="311">
        <v>60.32</v>
      </c>
      <c r="L1338" s="311">
        <v>3.91</v>
      </c>
      <c r="M1338" s="310">
        <v>2018</v>
      </c>
      <c r="N1338" s="311"/>
      <c r="O1338" s="312"/>
      <c r="P1338" s="313"/>
      <c r="Q1338" s="313">
        <v>2025</v>
      </c>
      <c r="R1338" s="314">
        <v>20</v>
      </c>
      <c r="S1338" s="462"/>
      <c r="T1338" s="462"/>
      <c r="U1338" s="462">
        <f t="shared" si="5"/>
        <v>0</v>
      </c>
      <c r="V1338" s="285" t="s">
        <v>7003</v>
      </c>
    </row>
    <row r="1339" spans="1:22" x14ac:dyDescent="0.25">
      <c r="A1339" s="465"/>
      <c r="B1339" s="468"/>
      <c r="C1339" s="465"/>
      <c r="D1339" s="308" t="s">
        <v>7087</v>
      </c>
      <c r="E1339" s="465"/>
      <c r="F1339" s="309" t="s">
        <v>7061</v>
      </c>
      <c r="G1339" s="310">
        <v>1.6</v>
      </c>
      <c r="H1339" s="310">
        <v>0.58799999999999997</v>
      </c>
      <c r="I1339" s="310">
        <v>85</v>
      </c>
      <c r="J1339" s="311">
        <v>4.6219999999999999</v>
      </c>
      <c r="K1339" s="311">
        <v>60.32</v>
      </c>
      <c r="L1339" s="311">
        <v>3.91</v>
      </c>
      <c r="M1339" s="310">
        <v>2018</v>
      </c>
      <c r="N1339" s="311"/>
      <c r="O1339" s="312"/>
      <c r="P1339" s="313"/>
      <c r="Q1339" s="313">
        <v>2025</v>
      </c>
      <c r="R1339" s="314">
        <v>20</v>
      </c>
      <c r="S1339" s="462"/>
      <c r="T1339" s="462"/>
      <c r="U1339" s="462">
        <f t="shared" si="5"/>
        <v>0</v>
      </c>
      <c r="V1339" s="285" t="s">
        <v>7003</v>
      </c>
    </row>
    <row r="1340" spans="1:22" x14ac:dyDescent="0.25">
      <c r="A1340" s="465"/>
      <c r="B1340" s="468"/>
      <c r="C1340" s="465"/>
      <c r="D1340" s="308" t="s">
        <v>7088</v>
      </c>
      <c r="E1340" s="465"/>
      <c r="F1340" s="309" t="s">
        <v>7061</v>
      </c>
      <c r="G1340" s="310">
        <v>1.6</v>
      </c>
      <c r="H1340" s="310">
        <v>0.58799999999999997</v>
      </c>
      <c r="I1340" s="310">
        <v>85</v>
      </c>
      <c r="J1340" s="311">
        <v>13.141</v>
      </c>
      <c r="K1340" s="311">
        <v>33.4</v>
      </c>
      <c r="L1340" s="311">
        <v>4.55</v>
      </c>
      <c r="M1340" s="310">
        <v>2018</v>
      </c>
      <c r="N1340" s="311"/>
      <c r="O1340" s="312"/>
      <c r="P1340" s="313"/>
      <c r="Q1340" s="313">
        <v>2025</v>
      </c>
      <c r="R1340" s="314">
        <v>20</v>
      </c>
      <c r="S1340" s="462"/>
      <c r="T1340" s="462"/>
      <c r="U1340" s="462">
        <f t="shared" si="5"/>
        <v>0</v>
      </c>
      <c r="V1340" s="285" t="s">
        <v>7003</v>
      </c>
    </row>
    <row r="1341" spans="1:22" x14ac:dyDescent="0.25">
      <c r="A1341" s="465"/>
      <c r="B1341" s="468"/>
      <c r="C1341" s="465"/>
      <c r="D1341" s="308" t="s">
        <v>7089</v>
      </c>
      <c r="E1341" s="465"/>
      <c r="F1341" s="309" t="s">
        <v>7061</v>
      </c>
      <c r="G1341" s="310">
        <v>1.6</v>
      </c>
      <c r="H1341" s="310">
        <v>0.58799999999999997</v>
      </c>
      <c r="I1341" s="310">
        <v>85</v>
      </c>
      <c r="J1341" s="311">
        <v>10.247999999999999</v>
      </c>
      <c r="K1341" s="311">
        <v>33.4</v>
      </c>
      <c r="L1341" s="311">
        <v>4.55</v>
      </c>
      <c r="M1341" s="310">
        <v>2018</v>
      </c>
      <c r="N1341" s="311"/>
      <c r="O1341" s="312"/>
      <c r="P1341" s="313"/>
      <c r="Q1341" s="313">
        <v>2025</v>
      </c>
      <c r="R1341" s="314">
        <v>20</v>
      </c>
      <c r="S1341" s="462"/>
      <c r="T1341" s="462"/>
      <c r="U1341" s="462">
        <f t="shared" si="5"/>
        <v>0</v>
      </c>
      <c r="V1341" s="285" t="s">
        <v>7003</v>
      </c>
    </row>
    <row r="1342" spans="1:22" x14ac:dyDescent="0.25">
      <c r="A1342" s="465"/>
      <c r="B1342" s="468"/>
      <c r="C1342" s="465"/>
      <c r="D1342" s="308" t="s">
        <v>7090</v>
      </c>
      <c r="E1342" s="465"/>
      <c r="F1342" s="309" t="s">
        <v>7061</v>
      </c>
      <c r="G1342" s="310">
        <v>1.6</v>
      </c>
      <c r="H1342" s="310">
        <v>0.58799999999999997</v>
      </c>
      <c r="I1342" s="310">
        <v>85</v>
      </c>
      <c r="J1342" s="311">
        <v>10.214</v>
      </c>
      <c r="K1342" s="311">
        <v>33.4</v>
      </c>
      <c r="L1342" s="311">
        <v>4.55</v>
      </c>
      <c r="M1342" s="310">
        <v>2018</v>
      </c>
      <c r="N1342" s="311"/>
      <c r="O1342" s="312"/>
      <c r="P1342" s="313"/>
      <c r="Q1342" s="313">
        <v>2025</v>
      </c>
      <c r="R1342" s="314">
        <v>20</v>
      </c>
      <c r="S1342" s="462"/>
      <c r="T1342" s="462"/>
      <c r="U1342" s="462">
        <f t="shared" si="5"/>
        <v>0</v>
      </c>
      <c r="V1342" s="285" t="s">
        <v>7003</v>
      </c>
    </row>
    <row r="1343" spans="1:22" x14ac:dyDescent="0.25">
      <c r="A1343" s="465"/>
      <c r="B1343" s="468"/>
      <c r="C1343" s="465"/>
      <c r="D1343" s="308" t="s">
        <v>7091</v>
      </c>
      <c r="E1343" s="465"/>
      <c r="F1343" s="309" t="s">
        <v>7061</v>
      </c>
      <c r="G1343" s="310">
        <v>1.6</v>
      </c>
      <c r="H1343" s="310">
        <v>0.58799999999999997</v>
      </c>
      <c r="I1343" s="310">
        <v>85</v>
      </c>
      <c r="J1343" s="311">
        <v>7.5590000000000002</v>
      </c>
      <c r="K1343" s="311">
        <v>33.4</v>
      </c>
      <c r="L1343" s="311">
        <v>4.55</v>
      </c>
      <c r="M1343" s="310">
        <v>2018</v>
      </c>
      <c r="N1343" s="311"/>
      <c r="O1343" s="312"/>
      <c r="P1343" s="313"/>
      <c r="Q1343" s="313">
        <v>2025</v>
      </c>
      <c r="R1343" s="314">
        <v>20</v>
      </c>
      <c r="S1343" s="462"/>
      <c r="T1343" s="462"/>
      <c r="U1343" s="462">
        <f t="shared" si="5"/>
        <v>0</v>
      </c>
      <c r="V1343" s="285" t="s">
        <v>7003</v>
      </c>
    </row>
    <row r="1344" spans="1:22" x14ac:dyDescent="0.25">
      <c r="A1344" s="465"/>
      <c r="B1344" s="468"/>
      <c r="C1344" s="465"/>
      <c r="D1344" s="308" t="s">
        <v>7092</v>
      </c>
      <c r="E1344" s="465"/>
      <c r="F1344" s="309" t="s">
        <v>7061</v>
      </c>
      <c r="G1344" s="310">
        <v>1.6</v>
      </c>
      <c r="H1344" s="310">
        <v>0.58799999999999997</v>
      </c>
      <c r="I1344" s="310">
        <v>85</v>
      </c>
      <c r="J1344" s="311">
        <v>10.058</v>
      </c>
      <c r="K1344" s="311">
        <v>33.4</v>
      </c>
      <c r="L1344" s="311">
        <v>4.55</v>
      </c>
      <c r="M1344" s="310">
        <v>2018</v>
      </c>
      <c r="N1344" s="311"/>
      <c r="O1344" s="312"/>
      <c r="P1344" s="313"/>
      <c r="Q1344" s="313">
        <v>2025</v>
      </c>
      <c r="R1344" s="314">
        <v>20</v>
      </c>
      <c r="S1344" s="462"/>
      <c r="T1344" s="462"/>
      <c r="U1344" s="462">
        <f t="shared" si="5"/>
        <v>0</v>
      </c>
      <c r="V1344" s="285" t="s">
        <v>7003</v>
      </c>
    </row>
    <row r="1345" spans="1:22" x14ac:dyDescent="0.25">
      <c r="A1345" s="465"/>
      <c r="B1345" s="468"/>
      <c r="C1345" s="465"/>
      <c r="D1345" s="308" t="s">
        <v>7093</v>
      </c>
      <c r="E1345" s="465"/>
      <c r="F1345" s="309" t="s">
        <v>7061</v>
      </c>
      <c r="G1345" s="310">
        <v>1.6</v>
      </c>
      <c r="H1345" s="310">
        <v>0.58799999999999997</v>
      </c>
      <c r="I1345" s="310">
        <v>85</v>
      </c>
      <c r="J1345" s="311">
        <v>10.023999999999999</v>
      </c>
      <c r="K1345" s="311">
        <v>33.4</v>
      </c>
      <c r="L1345" s="311">
        <v>4.55</v>
      </c>
      <c r="M1345" s="310">
        <v>2018</v>
      </c>
      <c r="N1345" s="311"/>
      <c r="O1345" s="312"/>
      <c r="P1345" s="313"/>
      <c r="Q1345" s="313">
        <v>2025</v>
      </c>
      <c r="R1345" s="314">
        <v>20</v>
      </c>
      <c r="S1345" s="462"/>
      <c r="T1345" s="462"/>
      <c r="U1345" s="462">
        <f t="shared" si="5"/>
        <v>0</v>
      </c>
      <c r="V1345" s="285" t="s">
        <v>7003</v>
      </c>
    </row>
    <row r="1346" spans="1:22" x14ac:dyDescent="0.25">
      <c r="A1346" s="465"/>
      <c r="B1346" s="468"/>
      <c r="C1346" s="465"/>
      <c r="D1346" s="308" t="s">
        <v>7094</v>
      </c>
      <c r="E1346" s="465"/>
      <c r="F1346" s="309" t="s">
        <v>7061</v>
      </c>
      <c r="G1346" s="310">
        <v>1.6</v>
      </c>
      <c r="H1346" s="310">
        <v>0.58799999999999997</v>
      </c>
      <c r="I1346" s="310">
        <v>85</v>
      </c>
      <c r="J1346" s="311">
        <v>8.8810000000000002</v>
      </c>
      <c r="K1346" s="311">
        <v>33.4</v>
      </c>
      <c r="L1346" s="311">
        <v>4.55</v>
      </c>
      <c r="M1346" s="310">
        <v>2018</v>
      </c>
      <c r="N1346" s="311"/>
      <c r="O1346" s="312"/>
      <c r="P1346" s="313"/>
      <c r="Q1346" s="313">
        <v>2025</v>
      </c>
      <c r="R1346" s="314">
        <v>20</v>
      </c>
      <c r="S1346" s="462"/>
      <c r="T1346" s="462"/>
      <c r="U1346" s="462">
        <f t="shared" si="5"/>
        <v>0</v>
      </c>
      <c r="V1346" s="285" t="s">
        <v>7003</v>
      </c>
    </row>
    <row r="1347" spans="1:22" x14ac:dyDescent="0.25">
      <c r="A1347" s="465"/>
      <c r="B1347" s="468"/>
      <c r="C1347" s="465"/>
      <c r="D1347" s="308" t="s">
        <v>7095</v>
      </c>
      <c r="E1347" s="465"/>
      <c r="F1347" s="309" t="s">
        <v>7061</v>
      </c>
      <c r="G1347" s="310">
        <v>1.6</v>
      </c>
      <c r="H1347" s="310">
        <v>0.58799999999999997</v>
      </c>
      <c r="I1347" s="310">
        <v>85</v>
      </c>
      <c r="J1347" s="311">
        <v>9.3369999999999997</v>
      </c>
      <c r="K1347" s="311">
        <v>33.4</v>
      </c>
      <c r="L1347" s="311">
        <v>4.55</v>
      </c>
      <c r="M1347" s="310">
        <v>2018</v>
      </c>
      <c r="N1347" s="311"/>
      <c r="O1347" s="312"/>
      <c r="P1347" s="313"/>
      <c r="Q1347" s="313">
        <v>2025</v>
      </c>
      <c r="R1347" s="314">
        <v>20</v>
      </c>
      <c r="S1347" s="462"/>
      <c r="T1347" s="462"/>
      <c r="U1347" s="462">
        <f t="shared" si="5"/>
        <v>0</v>
      </c>
      <c r="V1347" s="285" t="s">
        <v>7003</v>
      </c>
    </row>
    <row r="1348" spans="1:22" x14ac:dyDescent="0.25">
      <c r="A1348" s="465"/>
      <c r="B1348" s="468"/>
      <c r="C1348" s="465"/>
      <c r="D1348" s="308" t="s">
        <v>7096</v>
      </c>
      <c r="E1348" s="465"/>
      <c r="F1348" s="309" t="s">
        <v>7061</v>
      </c>
      <c r="G1348" s="310">
        <v>1.6</v>
      </c>
      <c r="H1348" s="310">
        <v>0.58799999999999997</v>
      </c>
      <c r="I1348" s="310">
        <v>85</v>
      </c>
      <c r="J1348" s="311">
        <v>9.3040000000000003</v>
      </c>
      <c r="K1348" s="311">
        <v>33.4</v>
      </c>
      <c r="L1348" s="311">
        <v>4.55</v>
      </c>
      <c r="M1348" s="310">
        <v>2018</v>
      </c>
      <c r="N1348" s="311"/>
      <c r="O1348" s="312"/>
      <c r="P1348" s="313"/>
      <c r="Q1348" s="313">
        <v>2025</v>
      </c>
      <c r="R1348" s="314">
        <v>20</v>
      </c>
      <c r="S1348" s="462"/>
      <c r="T1348" s="462"/>
      <c r="U1348" s="462">
        <f t="shared" si="5"/>
        <v>0</v>
      </c>
      <c r="V1348" s="285" t="s">
        <v>7003</v>
      </c>
    </row>
    <row r="1349" spans="1:22" x14ac:dyDescent="0.25">
      <c r="A1349" s="465"/>
      <c r="B1349" s="468"/>
      <c r="C1349" s="465"/>
      <c r="D1349" s="308" t="s">
        <v>7097</v>
      </c>
      <c r="E1349" s="465"/>
      <c r="F1349" s="309" t="s">
        <v>7061</v>
      </c>
      <c r="G1349" s="310">
        <v>1.6</v>
      </c>
      <c r="H1349" s="310">
        <v>0.58799999999999997</v>
      </c>
      <c r="I1349" s="310">
        <v>85</v>
      </c>
      <c r="J1349" s="311">
        <v>6.5019999999999998</v>
      </c>
      <c r="K1349" s="311">
        <v>88.9</v>
      </c>
      <c r="L1349" s="311">
        <v>5.49</v>
      </c>
      <c r="M1349" s="310">
        <v>2018</v>
      </c>
      <c r="N1349" s="311"/>
      <c r="O1349" s="312"/>
      <c r="P1349" s="313"/>
      <c r="Q1349" s="313">
        <v>2025</v>
      </c>
      <c r="R1349" s="314">
        <v>20</v>
      </c>
      <c r="S1349" s="462"/>
      <c r="T1349" s="462"/>
      <c r="U1349" s="462">
        <f t="shared" si="5"/>
        <v>0</v>
      </c>
      <c r="V1349" s="285" t="s">
        <v>7003</v>
      </c>
    </row>
    <row r="1350" spans="1:22" x14ac:dyDescent="0.25">
      <c r="A1350" s="465"/>
      <c r="B1350" s="468"/>
      <c r="C1350" s="465"/>
      <c r="D1350" s="308" t="s">
        <v>7098</v>
      </c>
      <c r="E1350" s="465"/>
      <c r="F1350" s="309" t="s">
        <v>7061</v>
      </c>
      <c r="G1350" s="310">
        <v>1.6</v>
      </c>
      <c r="H1350" s="310">
        <v>0.58799999999999997</v>
      </c>
      <c r="I1350" s="310">
        <v>85</v>
      </c>
      <c r="J1350" s="311">
        <v>3.3290000000000002</v>
      </c>
      <c r="K1350" s="311">
        <v>48.26</v>
      </c>
      <c r="L1350" s="311">
        <v>5.08</v>
      </c>
      <c r="M1350" s="310">
        <v>2018</v>
      </c>
      <c r="N1350" s="311"/>
      <c r="O1350" s="312"/>
      <c r="P1350" s="313"/>
      <c r="Q1350" s="313">
        <v>2025</v>
      </c>
      <c r="R1350" s="314">
        <v>20</v>
      </c>
      <c r="S1350" s="462"/>
      <c r="T1350" s="462"/>
      <c r="U1350" s="462">
        <f t="shared" ref="U1350:U1413" si="6">S1350+T1350</f>
        <v>0</v>
      </c>
      <c r="V1350" s="285" t="s">
        <v>7003</v>
      </c>
    </row>
    <row r="1351" spans="1:22" x14ac:dyDescent="0.25">
      <c r="A1351" s="465"/>
      <c r="B1351" s="468"/>
      <c r="C1351" s="465"/>
      <c r="D1351" s="308" t="s">
        <v>7099</v>
      </c>
      <c r="E1351" s="465"/>
      <c r="F1351" s="309" t="s">
        <v>7061</v>
      </c>
      <c r="G1351" s="310">
        <v>1.6</v>
      </c>
      <c r="H1351" s="310">
        <v>0.58799999999999997</v>
      </c>
      <c r="I1351" s="310">
        <v>85</v>
      </c>
      <c r="J1351" s="311">
        <v>3.3420000000000001</v>
      </c>
      <c r="K1351" s="311">
        <v>48.26</v>
      </c>
      <c r="L1351" s="311">
        <v>5.08</v>
      </c>
      <c r="M1351" s="310">
        <v>2018</v>
      </c>
      <c r="N1351" s="311"/>
      <c r="O1351" s="312"/>
      <c r="P1351" s="313"/>
      <c r="Q1351" s="313">
        <v>2025</v>
      </c>
      <c r="R1351" s="314">
        <v>20</v>
      </c>
      <c r="S1351" s="462"/>
      <c r="T1351" s="462"/>
      <c r="U1351" s="462">
        <f t="shared" si="6"/>
        <v>0</v>
      </c>
      <c r="V1351" s="285" t="s">
        <v>7003</v>
      </c>
    </row>
    <row r="1352" spans="1:22" x14ac:dyDescent="0.25">
      <c r="A1352" s="466"/>
      <c r="B1352" s="469"/>
      <c r="C1352" s="466"/>
      <c r="D1352" s="308" t="s">
        <v>7100</v>
      </c>
      <c r="E1352" s="466"/>
      <c r="F1352" s="309" t="s">
        <v>7061</v>
      </c>
      <c r="G1352" s="310">
        <v>1.6</v>
      </c>
      <c r="H1352" s="310">
        <v>0.58799999999999997</v>
      </c>
      <c r="I1352" s="310">
        <v>85</v>
      </c>
      <c r="J1352" s="311">
        <v>3.0179999999999998</v>
      </c>
      <c r="K1352" s="311">
        <v>48.26</v>
      </c>
      <c r="L1352" s="311">
        <v>5.08</v>
      </c>
      <c r="M1352" s="310">
        <v>2018</v>
      </c>
      <c r="N1352" s="311"/>
      <c r="O1352" s="312"/>
      <c r="P1352" s="313"/>
      <c r="Q1352" s="313">
        <v>2025</v>
      </c>
      <c r="R1352" s="314">
        <v>20</v>
      </c>
      <c r="S1352" s="463"/>
      <c r="T1352" s="463"/>
      <c r="U1352" s="463">
        <f t="shared" si="6"/>
        <v>0</v>
      </c>
      <c r="V1352" s="285" t="s">
        <v>7003</v>
      </c>
    </row>
    <row r="1353" spans="1:22" x14ac:dyDescent="0.25">
      <c r="A1353" s="464" t="s">
        <v>7101</v>
      </c>
      <c r="B1353" s="467" t="s">
        <v>7102</v>
      </c>
      <c r="C1353" s="464" t="s">
        <v>7103</v>
      </c>
      <c r="D1353" s="308" t="s">
        <v>7104</v>
      </c>
      <c r="E1353" s="464" t="s">
        <v>2448</v>
      </c>
      <c r="F1353" s="309" t="s">
        <v>7061</v>
      </c>
      <c r="G1353" s="310">
        <v>0.9</v>
      </c>
      <c r="H1353" s="310">
        <v>0.1</v>
      </c>
      <c r="I1353" s="310">
        <v>85</v>
      </c>
      <c r="J1353" s="311">
        <v>4.9669999999999996</v>
      </c>
      <c r="K1353" s="311">
        <v>26.67</v>
      </c>
      <c r="L1353" s="311">
        <v>3.91</v>
      </c>
      <c r="M1353" s="310">
        <v>2018</v>
      </c>
      <c r="N1353" s="311"/>
      <c r="O1353" s="312"/>
      <c r="P1353" s="313"/>
      <c r="Q1353" s="313">
        <v>2025</v>
      </c>
      <c r="R1353" s="314">
        <v>20</v>
      </c>
      <c r="S1353" s="461">
        <f>2+7+2+2</f>
        <v>13</v>
      </c>
      <c r="T1353" s="461">
        <f>3+8+3+3</f>
        <v>17</v>
      </c>
      <c r="U1353" s="461">
        <f t="shared" si="6"/>
        <v>30</v>
      </c>
      <c r="V1353" s="285" t="s">
        <v>7003</v>
      </c>
    </row>
    <row r="1354" spans="1:22" x14ac:dyDescent="0.25">
      <c r="A1354" s="465"/>
      <c r="B1354" s="468"/>
      <c r="C1354" s="465"/>
      <c r="D1354" s="308" t="s">
        <v>7105</v>
      </c>
      <c r="E1354" s="465"/>
      <c r="F1354" s="309" t="s">
        <v>7061</v>
      </c>
      <c r="G1354" s="310">
        <v>0.9</v>
      </c>
      <c r="H1354" s="310">
        <v>0.1</v>
      </c>
      <c r="I1354" s="310">
        <v>85</v>
      </c>
      <c r="J1354" s="311">
        <v>3.673</v>
      </c>
      <c r="K1354" s="311">
        <v>26.67</v>
      </c>
      <c r="L1354" s="311">
        <v>3.91</v>
      </c>
      <c r="M1354" s="310">
        <v>2018</v>
      </c>
      <c r="N1354" s="311"/>
      <c r="O1354" s="312"/>
      <c r="P1354" s="313"/>
      <c r="Q1354" s="313">
        <v>2025</v>
      </c>
      <c r="R1354" s="314">
        <v>20</v>
      </c>
      <c r="S1354" s="462"/>
      <c r="T1354" s="462"/>
      <c r="U1354" s="462">
        <f t="shared" si="6"/>
        <v>0</v>
      </c>
      <c r="V1354" s="285" t="s">
        <v>7003</v>
      </c>
    </row>
    <row r="1355" spans="1:22" x14ac:dyDescent="0.25">
      <c r="A1355" s="465"/>
      <c r="B1355" s="468"/>
      <c r="C1355" s="465"/>
      <c r="D1355" s="308" t="s">
        <v>7106</v>
      </c>
      <c r="E1355" s="465"/>
      <c r="F1355" s="309" t="s">
        <v>7061</v>
      </c>
      <c r="G1355" s="310">
        <v>0.9</v>
      </c>
      <c r="H1355" s="310">
        <v>0.1</v>
      </c>
      <c r="I1355" s="310">
        <v>85</v>
      </c>
      <c r="J1355" s="311">
        <v>0.99</v>
      </c>
      <c r="K1355" s="311">
        <v>26.67</v>
      </c>
      <c r="L1355" s="311">
        <v>3.91</v>
      </c>
      <c r="M1355" s="310">
        <v>2018</v>
      </c>
      <c r="N1355" s="311"/>
      <c r="O1355" s="312"/>
      <c r="P1355" s="313"/>
      <c r="Q1355" s="313">
        <v>2025</v>
      </c>
      <c r="R1355" s="314">
        <v>20</v>
      </c>
      <c r="S1355" s="462"/>
      <c r="T1355" s="462"/>
      <c r="U1355" s="462">
        <f t="shared" si="6"/>
        <v>0</v>
      </c>
      <c r="V1355" s="285" t="s">
        <v>7003</v>
      </c>
    </row>
    <row r="1356" spans="1:22" x14ac:dyDescent="0.25">
      <c r="A1356" s="466"/>
      <c r="B1356" s="469"/>
      <c r="C1356" s="466"/>
      <c r="D1356" s="308" t="s">
        <v>7107</v>
      </c>
      <c r="E1356" s="466"/>
      <c r="F1356" s="309" t="s">
        <v>7061</v>
      </c>
      <c r="G1356" s="310">
        <v>0.9</v>
      </c>
      <c r="H1356" s="310">
        <v>0.1</v>
      </c>
      <c r="I1356" s="310">
        <v>85</v>
      </c>
      <c r="J1356" s="311">
        <v>1.3009999999999999</v>
      </c>
      <c r="K1356" s="311">
        <v>26.67</v>
      </c>
      <c r="L1356" s="311">
        <v>3.91</v>
      </c>
      <c r="M1356" s="310">
        <v>2018</v>
      </c>
      <c r="N1356" s="311"/>
      <c r="O1356" s="312"/>
      <c r="P1356" s="313"/>
      <c r="Q1356" s="313">
        <v>2025</v>
      </c>
      <c r="R1356" s="314">
        <v>20</v>
      </c>
      <c r="S1356" s="463"/>
      <c r="T1356" s="463"/>
      <c r="U1356" s="463">
        <f t="shared" si="6"/>
        <v>0</v>
      </c>
      <c r="V1356" s="285" t="s">
        <v>7003</v>
      </c>
    </row>
    <row r="1357" spans="1:22" x14ac:dyDescent="0.25">
      <c r="A1357" s="464" t="s">
        <v>7108</v>
      </c>
      <c r="B1357" s="467" t="s">
        <v>7109</v>
      </c>
      <c r="C1357" s="464" t="s">
        <v>7110</v>
      </c>
      <c r="D1357" s="308" t="s">
        <v>7111</v>
      </c>
      <c r="E1357" s="464" t="s">
        <v>2448</v>
      </c>
      <c r="F1357" s="309" t="s">
        <v>7061</v>
      </c>
      <c r="G1357" s="310">
        <v>0.35</v>
      </c>
      <c r="H1357" s="310">
        <v>0.1</v>
      </c>
      <c r="I1357" s="310">
        <v>85</v>
      </c>
      <c r="J1357" s="311">
        <v>0.73699999999999999</v>
      </c>
      <c r="K1357" s="311">
        <v>26.67</v>
      </c>
      <c r="L1357" s="311">
        <v>3.91</v>
      </c>
      <c r="M1357" s="310">
        <v>2018</v>
      </c>
      <c r="N1357" s="311"/>
      <c r="O1357" s="312"/>
      <c r="P1357" s="313"/>
      <c r="Q1357" s="313">
        <v>2025</v>
      </c>
      <c r="R1357" s="314">
        <v>20</v>
      </c>
      <c r="S1357" s="461">
        <f>2+3+7</f>
        <v>12</v>
      </c>
      <c r="T1357" s="461">
        <f>3+1+4+8</f>
        <v>16</v>
      </c>
      <c r="U1357" s="461">
        <f t="shared" si="6"/>
        <v>28</v>
      </c>
      <c r="V1357" s="285" t="s">
        <v>7003</v>
      </c>
    </row>
    <row r="1358" spans="1:22" x14ac:dyDescent="0.25">
      <c r="A1358" s="465"/>
      <c r="B1358" s="468"/>
      <c r="C1358" s="465"/>
      <c r="D1358" s="308" t="s">
        <v>7112</v>
      </c>
      <c r="E1358" s="465"/>
      <c r="F1358" s="309" t="s">
        <v>7061</v>
      </c>
      <c r="G1358" s="310">
        <v>0.35</v>
      </c>
      <c r="H1358" s="310">
        <v>0.1</v>
      </c>
      <c r="I1358" s="310">
        <v>85</v>
      </c>
      <c r="J1358" s="311">
        <v>0.35499999999999998</v>
      </c>
      <c r="K1358" s="311">
        <v>26.67</v>
      </c>
      <c r="L1358" s="311">
        <v>3.91</v>
      </c>
      <c r="M1358" s="310">
        <v>2018</v>
      </c>
      <c r="N1358" s="311"/>
      <c r="O1358" s="312"/>
      <c r="P1358" s="313"/>
      <c r="Q1358" s="313">
        <v>2025</v>
      </c>
      <c r="R1358" s="314">
        <v>20</v>
      </c>
      <c r="S1358" s="462"/>
      <c r="T1358" s="462"/>
      <c r="U1358" s="462">
        <f t="shared" si="6"/>
        <v>0</v>
      </c>
      <c r="V1358" s="285" t="s">
        <v>7003</v>
      </c>
    </row>
    <row r="1359" spans="1:22" x14ac:dyDescent="0.25">
      <c r="A1359" s="465"/>
      <c r="B1359" s="468"/>
      <c r="C1359" s="465"/>
      <c r="D1359" s="308" t="s">
        <v>7113</v>
      </c>
      <c r="E1359" s="465"/>
      <c r="F1359" s="309" t="s">
        <v>7061</v>
      </c>
      <c r="G1359" s="310">
        <v>0.35</v>
      </c>
      <c r="H1359" s="310">
        <v>0.1</v>
      </c>
      <c r="I1359" s="310">
        <v>85</v>
      </c>
      <c r="J1359" s="311">
        <v>7.9889999999999999</v>
      </c>
      <c r="K1359" s="311">
        <v>26.67</v>
      </c>
      <c r="L1359" s="311">
        <v>3.91</v>
      </c>
      <c r="M1359" s="310">
        <v>2018</v>
      </c>
      <c r="N1359" s="311"/>
      <c r="O1359" s="312"/>
      <c r="P1359" s="313"/>
      <c r="Q1359" s="313">
        <v>2025</v>
      </c>
      <c r="R1359" s="314">
        <v>20</v>
      </c>
      <c r="S1359" s="462"/>
      <c r="T1359" s="462"/>
      <c r="U1359" s="462">
        <f t="shared" si="6"/>
        <v>0</v>
      </c>
      <c r="V1359" s="285" t="s">
        <v>7003</v>
      </c>
    </row>
    <row r="1360" spans="1:22" x14ac:dyDescent="0.25">
      <c r="A1360" s="466"/>
      <c r="B1360" s="469"/>
      <c r="C1360" s="466"/>
      <c r="D1360" s="308" t="s">
        <v>7114</v>
      </c>
      <c r="E1360" s="466"/>
      <c r="F1360" s="309" t="s">
        <v>7061</v>
      </c>
      <c r="G1360" s="310">
        <v>0.35</v>
      </c>
      <c r="H1360" s="310">
        <v>0.1</v>
      </c>
      <c r="I1360" s="310">
        <v>85</v>
      </c>
      <c r="J1360" s="311">
        <v>5.7210000000000001</v>
      </c>
      <c r="K1360" s="311">
        <v>26.67</v>
      </c>
      <c r="L1360" s="311">
        <v>3.91</v>
      </c>
      <c r="M1360" s="310">
        <v>2018</v>
      </c>
      <c r="N1360" s="311"/>
      <c r="O1360" s="312"/>
      <c r="P1360" s="313"/>
      <c r="Q1360" s="313">
        <v>2025</v>
      </c>
      <c r="R1360" s="314">
        <v>20</v>
      </c>
      <c r="S1360" s="463"/>
      <c r="T1360" s="463"/>
      <c r="U1360" s="463">
        <f t="shared" si="6"/>
        <v>0</v>
      </c>
      <c r="V1360" s="285" t="s">
        <v>7003</v>
      </c>
    </row>
    <row r="1361" spans="1:22" x14ac:dyDescent="0.25">
      <c r="A1361" s="464" t="s">
        <v>7115</v>
      </c>
      <c r="B1361" s="467" t="s">
        <v>7116</v>
      </c>
      <c r="C1361" s="464" t="s">
        <v>7117</v>
      </c>
      <c r="D1361" s="308" t="s">
        <v>7118</v>
      </c>
      <c r="E1361" s="464" t="s">
        <v>7119</v>
      </c>
      <c r="F1361" s="309"/>
      <c r="G1361" s="310">
        <v>0.8</v>
      </c>
      <c r="H1361" s="310">
        <v>0.74</v>
      </c>
      <c r="I1361" s="310">
        <v>88</v>
      </c>
      <c r="J1361" s="311"/>
      <c r="K1361" s="311"/>
      <c r="L1361" s="311"/>
      <c r="M1361" s="310">
        <v>2018</v>
      </c>
      <c r="N1361" s="311"/>
      <c r="O1361" s="312"/>
      <c r="P1361" s="313"/>
      <c r="Q1361" s="313">
        <v>2025</v>
      </c>
      <c r="R1361" s="314">
        <v>20</v>
      </c>
      <c r="S1361" s="461">
        <f>4+1+1+5+3+2+6+3+3+2+4+14+4+3+2+2+1+2+1+8+4+2</f>
        <v>77</v>
      </c>
      <c r="T1361" s="461">
        <f>5+1+2+1+2+7+4+3+9+4+2+3+7+14+5+4+3+3+2+1+3+2+12+5+4</f>
        <v>108</v>
      </c>
      <c r="U1361" s="461">
        <f t="shared" si="6"/>
        <v>185</v>
      </c>
      <c r="V1361" s="285" t="s">
        <v>7003</v>
      </c>
    </row>
    <row r="1362" spans="1:22" x14ac:dyDescent="0.25">
      <c r="A1362" s="465"/>
      <c r="B1362" s="468"/>
      <c r="C1362" s="465"/>
      <c r="D1362" s="308" t="s">
        <v>7120</v>
      </c>
      <c r="E1362" s="465"/>
      <c r="F1362" s="309"/>
      <c r="G1362" s="310">
        <v>0.8</v>
      </c>
      <c r="H1362" s="310">
        <v>0.74</v>
      </c>
      <c r="I1362" s="310">
        <v>88</v>
      </c>
      <c r="J1362" s="311"/>
      <c r="K1362" s="311"/>
      <c r="L1362" s="311"/>
      <c r="M1362" s="310">
        <v>2018</v>
      </c>
      <c r="N1362" s="311"/>
      <c r="O1362" s="312"/>
      <c r="P1362" s="313"/>
      <c r="Q1362" s="313">
        <v>2025</v>
      </c>
      <c r="R1362" s="314">
        <v>20</v>
      </c>
      <c r="S1362" s="462"/>
      <c r="T1362" s="462"/>
      <c r="U1362" s="462">
        <f t="shared" si="6"/>
        <v>0</v>
      </c>
      <c r="V1362" s="285" t="s">
        <v>7003</v>
      </c>
    </row>
    <row r="1363" spans="1:22" x14ac:dyDescent="0.25">
      <c r="A1363" s="465"/>
      <c r="B1363" s="468"/>
      <c r="C1363" s="465"/>
      <c r="D1363" s="308" t="s">
        <v>7121</v>
      </c>
      <c r="E1363" s="465"/>
      <c r="F1363" s="309"/>
      <c r="G1363" s="310">
        <v>1.6</v>
      </c>
      <c r="H1363" s="310">
        <v>1.2</v>
      </c>
      <c r="I1363" s="310">
        <v>88</v>
      </c>
      <c r="J1363" s="311"/>
      <c r="K1363" s="311"/>
      <c r="L1363" s="311"/>
      <c r="M1363" s="310">
        <v>2018</v>
      </c>
      <c r="N1363" s="311"/>
      <c r="O1363" s="312"/>
      <c r="P1363" s="313"/>
      <c r="Q1363" s="313">
        <v>2025</v>
      </c>
      <c r="R1363" s="314">
        <v>20</v>
      </c>
      <c r="S1363" s="462"/>
      <c r="T1363" s="462"/>
      <c r="U1363" s="462">
        <f t="shared" si="6"/>
        <v>0</v>
      </c>
      <c r="V1363" s="285" t="s">
        <v>7003</v>
      </c>
    </row>
    <row r="1364" spans="1:22" x14ac:dyDescent="0.25">
      <c r="A1364" s="465"/>
      <c r="B1364" s="468"/>
      <c r="C1364" s="465"/>
      <c r="D1364" s="308" t="s">
        <v>7122</v>
      </c>
      <c r="E1364" s="465"/>
      <c r="F1364" s="309"/>
      <c r="G1364" s="310">
        <v>0.8</v>
      </c>
      <c r="H1364" s="310">
        <v>0.74</v>
      </c>
      <c r="I1364" s="310">
        <v>88</v>
      </c>
      <c r="J1364" s="311"/>
      <c r="K1364" s="311"/>
      <c r="L1364" s="311"/>
      <c r="M1364" s="310">
        <v>2018</v>
      </c>
      <c r="N1364" s="311"/>
      <c r="O1364" s="312"/>
      <c r="P1364" s="313"/>
      <c r="Q1364" s="313">
        <v>2025</v>
      </c>
      <c r="R1364" s="314">
        <v>20</v>
      </c>
      <c r="S1364" s="462"/>
      <c r="T1364" s="462"/>
      <c r="U1364" s="462">
        <f t="shared" si="6"/>
        <v>0</v>
      </c>
      <c r="V1364" s="285" t="s">
        <v>7003</v>
      </c>
    </row>
    <row r="1365" spans="1:22" x14ac:dyDescent="0.25">
      <c r="A1365" s="465"/>
      <c r="B1365" s="468"/>
      <c r="C1365" s="465"/>
      <c r="D1365" s="308" t="s">
        <v>7123</v>
      </c>
      <c r="E1365" s="465"/>
      <c r="F1365" s="309"/>
      <c r="G1365" s="310">
        <v>1.6</v>
      </c>
      <c r="H1365" s="310">
        <v>1.2</v>
      </c>
      <c r="I1365" s="310">
        <v>88</v>
      </c>
      <c r="J1365" s="311"/>
      <c r="K1365" s="311"/>
      <c r="L1365" s="311"/>
      <c r="M1365" s="310">
        <v>2018</v>
      </c>
      <c r="N1365" s="311"/>
      <c r="O1365" s="312"/>
      <c r="P1365" s="313"/>
      <c r="Q1365" s="313">
        <v>2025</v>
      </c>
      <c r="R1365" s="314">
        <v>20</v>
      </c>
      <c r="S1365" s="462"/>
      <c r="T1365" s="462"/>
      <c r="U1365" s="462">
        <f t="shared" si="6"/>
        <v>0</v>
      </c>
      <c r="V1365" s="285" t="s">
        <v>7003</v>
      </c>
    </row>
    <row r="1366" spans="1:22" x14ac:dyDescent="0.25">
      <c r="A1366" s="465"/>
      <c r="B1366" s="468"/>
      <c r="C1366" s="465"/>
      <c r="D1366" s="308" t="s">
        <v>7124</v>
      </c>
      <c r="E1366" s="465"/>
      <c r="F1366" s="309"/>
      <c r="G1366" s="310">
        <v>1.6</v>
      </c>
      <c r="H1366" s="310">
        <v>0.48</v>
      </c>
      <c r="I1366" s="310">
        <v>88</v>
      </c>
      <c r="J1366" s="311"/>
      <c r="K1366" s="311"/>
      <c r="L1366" s="311"/>
      <c r="M1366" s="310">
        <v>2018</v>
      </c>
      <c r="N1366" s="311"/>
      <c r="O1366" s="312"/>
      <c r="P1366" s="313"/>
      <c r="Q1366" s="313">
        <v>2025</v>
      </c>
      <c r="R1366" s="314">
        <v>20</v>
      </c>
      <c r="S1366" s="462"/>
      <c r="T1366" s="462"/>
      <c r="U1366" s="462">
        <f t="shared" si="6"/>
        <v>0</v>
      </c>
      <c r="V1366" s="285" t="s">
        <v>7003</v>
      </c>
    </row>
    <row r="1367" spans="1:22" x14ac:dyDescent="0.25">
      <c r="A1367" s="465"/>
      <c r="B1367" s="468"/>
      <c r="C1367" s="465"/>
      <c r="D1367" s="308" t="s">
        <v>7125</v>
      </c>
      <c r="E1367" s="465"/>
      <c r="F1367" s="309"/>
      <c r="G1367" s="310">
        <v>0.8</v>
      </c>
      <c r="H1367" s="310">
        <v>0.74</v>
      </c>
      <c r="I1367" s="310">
        <v>88</v>
      </c>
      <c r="J1367" s="311"/>
      <c r="K1367" s="311"/>
      <c r="L1367" s="311"/>
      <c r="M1367" s="310">
        <v>2018</v>
      </c>
      <c r="N1367" s="311"/>
      <c r="O1367" s="312"/>
      <c r="P1367" s="313"/>
      <c r="Q1367" s="313">
        <v>2025</v>
      </c>
      <c r="R1367" s="314">
        <v>20</v>
      </c>
      <c r="S1367" s="462"/>
      <c r="T1367" s="462"/>
      <c r="U1367" s="462">
        <f t="shared" si="6"/>
        <v>0</v>
      </c>
      <c r="V1367" s="285" t="s">
        <v>7003</v>
      </c>
    </row>
    <row r="1368" spans="1:22" x14ac:dyDescent="0.25">
      <c r="A1368" s="465"/>
      <c r="B1368" s="468"/>
      <c r="C1368" s="465"/>
      <c r="D1368" s="308" t="s">
        <v>7126</v>
      </c>
      <c r="E1368" s="465"/>
      <c r="F1368" s="309"/>
      <c r="G1368" s="310">
        <v>1.6</v>
      </c>
      <c r="H1368" s="310">
        <v>1.2</v>
      </c>
      <c r="I1368" s="310">
        <v>88</v>
      </c>
      <c r="J1368" s="311"/>
      <c r="K1368" s="311"/>
      <c r="L1368" s="311"/>
      <c r="M1368" s="310">
        <v>2018</v>
      </c>
      <c r="N1368" s="311"/>
      <c r="O1368" s="312"/>
      <c r="P1368" s="313"/>
      <c r="Q1368" s="313">
        <v>2025</v>
      </c>
      <c r="R1368" s="314">
        <v>20</v>
      </c>
      <c r="S1368" s="462"/>
      <c r="T1368" s="462"/>
      <c r="U1368" s="462">
        <f t="shared" si="6"/>
        <v>0</v>
      </c>
      <c r="V1368" s="285" t="s">
        <v>7003</v>
      </c>
    </row>
    <row r="1369" spans="1:22" x14ac:dyDescent="0.25">
      <c r="A1369" s="465"/>
      <c r="B1369" s="468"/>
      <c r="C1369" s="465"/>
      <c r="D1369" s="308" t="s">
        <v>7127</v>
      </c>
      <c r="E1369" s="465"/>
      <c r="F1369" s="309"/>
      <c r="G1369" s="310">
        <v>1.6</v>
      </c>
      <c r="H1369" s="310">
        <v>1.2</v>
      </c>
      <c r="I1369" s="310">
        <v>88</v>
      </c>
      <c r="J1369" s="311"/>
      <c r="K1369" s="311"/>
      <c r="L1369" s="311"/>
      <c r="M1369" s="310">
        <v>2018</v>
      </c>
      <c r="N1369" s="311"/>
      <c r="O1369" s="312"/>
      <c r="P1369" s="313"/>
      <c r="Q1369" s="313">
        <v>2025</v>
      </c>
      <c r="R1369" s="314">
        <v>20</v>
      </c>
      <c r="S1369" s="462"/>
      <c r="T1369" s="462"/>
      <c r="U1369" s="462">
        <f t="shared" si="6"/>
        <v>0</v>
      </c>
      <c r="V1369" s="285" t="s">
        <v>7003</v>
      </c>
    </row>
    <row r="1370" spans="1:22" x14ac:dyDescent="0.25">
      <c r="A1370" s="465"/>
      <c r="B1370" s="468"/>
      <c r="C1370" s="465"/>
      <c r="D1370" s="308" t="s">
        <v>7128</v>
      </c>
      <c r="E1370" s="465"/>
      <c r="F1370" s="309"/>
      <c r="G1370" s="310">
        <v>1.6</v>
      </c>
      <c r="H1370" s="310">
        <v>1.1499999999999999</v>
      </c>
      <c r="I1370" s="310">
        <v>60</v>
      </c>
      <c r="J1370" s="311"/>
      <c r="K1370" s="311"/>
      <c r="L1370" s="311"/>
      <c r="M1370" s="310">
        <v>2018</v>
      </c>
      <c r="N1370" s="311"/>
      <c r="O1370" s="312"/>
      <c r="P1370" s="313"/>
      <c r="Q1370" s="313">
        <v>2025</v>
      </c>
      <c r="R1370" s="314">
        <v>20</v>
      </c>
      <c r="S1370" s="462"/>
      <c r="T1370" s="462"/>
      <c r="U1370" s="462">
        <f t="shared" si="6"/>
        <v>0</v>
      </c>
      <c r="V1370" s="285" t="s">
        <v>7003</v>
      </c>
    </row>
    <row r="1371" spans="1:22" x14ac:dyDescent="0.25">
      <c r="A1371" s="465"/>
      <c r="B1371" s="468"/>
      <c r="C1371" s="465"/>
      <c r="D1371" s="308" t="s">
        <v>7129</v>
      </c>
      <c r="E1371" s="465"/>
      <c r="F1371" s="309"/>
      <c r="G1371" s="310">
        <v>1.6</v>
      </c>
      <c r="H1371" s="310">
        <v>1.1000000000000001</v>
      </c>
      <c r="I1371" s="310">
        <v>60</v>
      </c>
      <c r="J1371" s="311"/>
      <c r="K1371" s="311"/>
      <c r="L1371" s="311"/>
      <c r="M1371" s="310">
        <v>2018</v>
      </c>
      <c r="N1371" s="311"/>
      <c r="O1371" s="312"/>
      <c r="P1371" s="313"/>
      <c r="Q1371" s="313">
        <v>2025</v>
      </c>
      <c r="R1371" s="314">
        <v>20</v>
      </c>
      <c r="S1371" s="462"/>
      <c r="T1371" s="462"/>
      <c r="U1371" s="462">
        <f t="shared" si="6"/>
        <v>0</v>
      </c>
      <c r="V1371" s="285" t="s">
        <v>7003</v>
      </c>
    </row>
    <row r="1372" spans="1:22" x14ac:dyDescent="0.25">
      <c r="A1372" s="465"/>
      <c r="B1372" s="468"/>
      <c r="C1372" s="465"/>
      <c r="D1372" s="308" t="s">
        <v>7130</v>
      </c>
      <c r="E1372" s="465"/>
      <c r="F1372" s="309"/>
      <c r="G1372" s="310">
        <v>1.6</v>
      </c>
      <c r="H1372" s="310">
        <v>1.1000000000000001</v>
      </c>
      <c r="I1372" s="310">
        <v>60</v>
      </c>
      <c r="J1372" s="311"/>
      <c r="K1372" s="311"/>
      <c r="L1372" s="311"/>
      <c r="M1372" s="310">
        <v>2018</v>
      </c>
      <c r="N1372" s="311"/>
      <c r="O1372" s="312"/>
      <c r="P1372" s="313"/>
      <c r="Q1372" s="313">
        <v>2025</v>
      </c>
      <c r="R1372" s="314">
        <v>20</v>
      </c>
      <c r="S1372" s="462"/>
      <c r="T1372" s="462"/>
      <c r="U1372" s="462">
        <f t="shared" si="6"/>
        <v>0</v>
      </c>
      <c r="V1372" s="285" t="s">
        <v>7003</v>
      </c>
    </row>
    <row r="1373" spans="1:22" x14ac:dyDescent="0.25">
      <c r="A1373" s="465"/>
      <c r="B1373" s="468"/>
      <c r="C1373" s="465"/>
      <c r="D1373" s="308" t="s">
        <v>7131</v>
      </c>
      <c r="E1373" s="465"/>
      <c r="F1373" s="309"/>
      <c r="G1373" s="310">
        <v>1.6</v>
      </c>
      <c r="H1373" s="310">
        <v>1.05</v>
      </c>
      <c r="I1373" s="310">
        <v>60</v>
      </c>
      <c r="J1373" s="311"/>
      <c r="K1373" s="311"/>
      <c r="L1373" s="311"/>
      <c r="M1373" s="310">
        <v>2018</v>
      </c>
      <c r="N1373" s="311"/>
      <c r="O1373" s="312"/>
      <c r="P1373" s="313"/>
      <c r="Q1373" s="313">
        <v>2025</v>
      </c>
      <c r="R1373" s="314">
        <v>20</v>
      </c>
      <c r="S1373" s="462"/>
      <c r="T1373" s="462"/>
      <c r="U1373" s="462">
        <f t="shared" si="6"/>
        <v>0</v>
      </c>
      <c r="V1373" s="285" t="s">
        <v>7003</v>
      </c>
    </row>
    <row r="1374" spans="1:22" x14ac:dyDescent="0.25">
      <c r="A1374" s="465"/>
      <c r="B1374" s="468"/>
      <c r="C1374" s="465"/>
      <c r="D1374" s="308" t="s">
        <v>7132</v>
      </c>
      <c r="E1374" s="465"/>
      <c r="F1374" s="309"/>
      <c r="G1374" s="310">
        <v>1.6</v>
      </c>
      <c r="H1374" s="310">
        <v>1.05</v>
      </c>
      <c r="I1374" s="310">
        <v>60</v>
      </c>
      <c r="J1374" s="311"/>
      <c r="K1374" s="311"/>
      <c r="L1374" s="311"/>
      <c r="M1374" s="310">
        <v>2018</v>
      </c>
      <c r="N1374" s="311"/>
      <c r="O1374" s="312"/>
      <c r="P1374" s="313"/>
      <c r="Q1374" s="313">
        <v>2025</v>
      </c>
      <c r="R1374" s="314">
        <v>20</v>
      </c>
      <c r="S1374" s="462"/>
      <c r="T1374" s="462"/>
      <c r="U1374" s="462">
        <f t="shared" si="6"/>
        <v>0</v>
      </c>
      <c r="V1374" s="285" t="s">
        <v>7003</v>
      </c>
    </row>
    <row r="1375" spans="1:22" x14ac:dyDescent="0.25">
      <c r="A1375" s="465"/>
      <c r="B1375" s="468"/>
      <c r="C1375" s="465"/>
      <c r="D1375" s="308" t="s">
        <v>7133</v>
      </c>
      <c r="E1375" s="465"/>
      <c r="F1375" s="309"/>
      <c r="G1375" s="310">
        <v>1.6</v>
      </c>
      <c r="H1375" s="310">
        <v>1.05</v>
      </c>
      <c r="I1375" s="310">
        <v>60</v>
      </c>
      <c r="J1375" s="311"/>
      <c r="K1375" s="311"/>
      <c r="L1375" s="311"/>
      <c r="M1375" s="310">
        <v>2018</v>
      </c>
      <c r="N1375" s="311"/>
      <c r="O1375" s="312"/>
      <c r="P1375" s="313"/>
      <c r="Q1375" s="313">
        <v>2025</v>
      </c>
      <c r="R1375" s="314">
        <v>20</v>
      </c>
      <c r="S1375" s="462"/>
      <c r="T1375" s="462"/>
      <c r="U1375" s="462">
        <f t="shared" si="6"/>
        <v>0</v>
      </c>
      <c r="V1375" s="285" t="s">
        <v>7003</v>
      </c>
    </row>
    <row r="1376" spans="1:22" x14ac:dyDescent="0.25">
      <c r="A1376" s="465"/>
      <c r="B1376" s="468"/>
      <c r="C1376" s="465"/>
      <c r="D1376" s="308" t="s">
        <v>7134</v>
      </c>
      <c r="E1376" s="465"/>
      <c r="F1376" s="309"/>
      <c r="G1376" s="310">
        <v>0.8</v>
      </c>
      <c r="H1376" s="310">
        <v>0.74</v>
      </c>
      <c r="I1376" s="310">
        <v>88</v>
      </c>
      <c r="J1376" s="311"/>
      <c r="K1376" s="311"/>
      <c r="L1376" s="311"/>
      <c r="M1376" s="310">
        <v>2018</v>
      </c>
      <c r="N1376" s="311"/>
      <c r="O1376" s="312"/>
      <c r="P1376" s="313"/>
      <c r="Q1376" s="313">
        <v>2025</v>
      </c>
      <c r="R1376" s="314">
        <v>20</v>
      </c>
      <c r="S1376" s="462"/>
      <c r="T1376" s="462"/>
      <c r="U1376" s="462">
        <f t="shared" si="6"/>
        <v>0</v>
      </c>
      <c r="V1376" s="285" t="s">
        <v>7003</v>
      </c>
    </row>
    <row r="1377" spans="1:22" x14ac:dyDescent="0.25">
      <c r="A1377" s="465"/>
      <c r="B1377" s="468"/>
      <c r="C1377" s="465"/>
      <c r="D1377" s="308" t="s">
        <v>7135</v>
      </c>
      <c r="E1377" s="465"/>
      <c r="F1377" s="309"/>
      <c r="G1377" s="310">
        <v>1.6</v>
      </c>
      <c r="H1377" s="310">
        <v>1.05</v>
      </c>
      <c r="I1377" s="310">
        <v>60</v>
      </c>
      <c r="J1377" s="311"/>
      <c r="K1377" s="311"/>
      <c r="L1377" s="311"/>
      <c r="M1377" s="310">
        <v>2018</v>
      </c>
      <c r="N1377" s="311"/>
      <c r="O1377" s="312"/>
      <c r="P1377" s="313"/>
      <c r="Q1377" s="313">
        <v>2025</v>
      </c>
      <c r="R1377" s="314">
        <v>20</v>
      </c>
      <c r="S1377" s="462"/>
      <c r="T1377" s="462"/>
      <c r="U1377" s="462">
        <f t="shared" si="6"/>
        <v>0</v>
      </c>
      <c r="V1377" s="285" t="s">
        <v>7003</v>
      </c>
    </row>
    <row r="1378" spans="1:22" x14ac:dyDescent="0.25">
      <c r="A1378" s="465"/>
      <c r="B1378" s="468"/>
      <c r="C1378" s="465"/>
      <c r="D1378" s="308" t="s">
        <v>7136</v>
      </c>
      <c r="E1378" s="465"/>
      <c r="F1378" s="309"/>
      <c r="G1378" s="310">
        <v>1.6</v>
      </c>
      <c r="H1378" s="310">
        <v>1.05</v>
      </c>
      <c r="I1378" s="310">
        <v>60</v>
      </c>
      <c r="J1378" s="311"/>
      <c r="K1378" s="311"/>
      <c r="L1378" s="311"/>
      <c r="M1378" s="310">
        <v>2018</v>
      </c>
      <c r="N1378" s="311"/>
      <c r="O1378" s="312"/>
      <c r="P1378" s="313"/>
      <c r="Q1378" s="313">
        <v>2025</v>
      </c>
      <c r="R1378" s="314">
        <v>20</v>
      </c>
      <c r="S1378" s="462"/>
      <c r="T1378" s="462"/>
      <c r="U1378" s="462">
        <f t="shared" si="6"/>
        <v>0</v>
      </c>
      <c r="V1378" s="285" t="s">
        <v>7003</v>
      </c>
    </row>
    <row r="1379" spans="1:22" x14ac:dyDescent="0.25">
      <c r="A1379" s="465"/>
      <c r="B1379" s="468"/>
      <c r="C1379" s="465"/>
      <c r="D1379" s="308" t="s">
        <v>7137</v>
      </c>
      <c r="E1379" s="465"/>
      <c r="F1379" s="309"/>
      <c r="G1379" s="310">
        <v>1.6</v>
      </c>
      <c r="H1379" s="310">
        <v>1.05</v>
      </c>
      <c r="I1379" s="310">
        <v>60</v>
      </c>
      <c r="J1379" s="311"/>
      <c r="K1379" s="311"/>
      <c r="L1379" s="311"/>
      <c r="M1379" s="310">
        <v>2018</v>
      </c>
      <c r="N1379" s="311"/>
      <c r="O1379" s="312"/>
      <c r="P1379" s="313"/>
      <c r="Q1379" s="313">
        <v>2025</v>
      </c>
      <c r="R1379" s="314">
        <v>20</v>
      </c>
      <c r="S1379" s="462"/>
      <c r="T1379" s="462"/>
      <c r="U1379" s="462">
        <f t="shared" si="6"/>
        <v>0</v>
      </c>
      <c r="V1379" s="285" t="s">
        <v>7003</v>
      </c>
    </row>
    <row r="1380" spans="1:22" x14ac:dyDescent="0.25">
      <c r="A1380" s="465"/>
      <c r="B1380" s="468"/>
      <c r="C1380" s="465"/>
      <c r="D1380" s="308" t="s">
        <v>7138</v>
      </c>
      <c r="E1380" s="465"/>
      <c r="F1380" s="309"/>
      <c r="G1380" s="310">
        <v>1.6</v>
      </c>
      <c r="H1380" s="310">
        <v>1.05</v>
      </c>
      <c r="I1380" s="310">
        <v>60</v>
      </c>
      <c r="J1380" s="311"/>
      <c r="K1380" s="311"/>
      <c r="L1380" s="311"/>
      <c r="M1380" s="310">
        <v>2018</v>
      </c>
      <c r="N1380" s="311"/>
      <c r="O1380" s="312"/>
      <c r="P1380" s="313"/>
      <c r="Q1380" s="313">
        <v>2025</v>
      </c>
      <c r="R1380" s="314">
        <v>20</v>
      </c>
      <c r="S1380" s="462"/>
      <c r="T1380" s="462"/>
      <c r="U1380" s="462">
        <f t="shared" si="6"/>
        <v>0</v>
      </c>
      <c r="V1380" s="285" t="s">
        <v>7003</v>
      </c>
    </row>
    <row r="1381" spans="1:22" x14ac:dyDescent="0.25">
      <c r="A1381" s="465"/>
      <c r="B1381" s="468"/>
      <c r="C1381" s="465"/>
      <c r="D1381" s="308" t="s">
        <v>7139</v>
      </c>
      <c r="E1381" s="465"/>
      <c r="F1381" s="309"/>
      <c r="G1381" s="310">
        <v>0.8</v>
      </c>
      <c r="H1381" s="310">
        <v>0</v>
      </c>
      <c r="I1381" s="310" t="s">
        <v>32</v>
      </c>
      <c r="J1381" s="311"/>
      <c r="K1381" s="311"/>
      <c r="L1381" s="311"/>
      <c r="M1381" s="310">
        <v>2018</v>
      </c>
      <c r="N1381" s="311"/>
      <c r="O1381" s="312"/>
      <c r="P1381" s="313"/>
      <c r="Q1381" s="313">
        <v>2025</v>
      </c>
      <c r="R1381" s="314">
        <v>20</v>
      </c>
      <c r="S1381" s="462"/>
      <c r="T1381" s="462"/>
      <c r="U1381" s="462">
        <f t="shared" si="6"/>
        <v>0</v>
      </c>
      <c r="V1381" s="285" t="s">
        <v>7003</v>
      </c>
    </row>
    <row r="1382" spans="1:22" x14ac:dyDescent="0.25">
      <c r="A1382" s="465"/>
      <c r="B1382" s="468"/>
      <c r="C1382" s="465"/>
      <c r="D1382" s="308" t="s">
        <v>7140</v>
      </c>
      <c r="E1382" s="465"/>
      <c r="F1382" s="309"/>
      <c r="G1382" s="310">
        <v>0.8</v>
      </c>
      <c r="H1382" s="310">
        <v>0</v>
      </c>
      <c r="I1382" s="310" t="s">
        <v>32</v>
      </c>
      <c r="J1382" s="311"/>
      <c r="K1382" s="311"/>
      <c r="L1382" s="311"/>
      <c r="M1382" s="310">
        <v>2018</v>
      </c>
      <c r="N1382" s="311"/>
      <c r="O1382" s="312"/>
      <c r="P1382" s="313"/>
      <c r="Q1382" s="313">
        <v>2025</v>
      </c>
      <c r="R1382" s="314">
        <v>20</v>
      </c>
      <c r="S1382" s="462"/>
      <c r="T1382" s="462"/>
      <c r="U1382" s="462">
        <f t="shared" si="6"/>
        <v>0</v>
      </c>
      <c r="V1382" s="285" t="s">
        <v>7003</v>
      </c>
    </row>
    <row r="1383" spans="1:22" x14ac:dyDescent="0.25">
      <c r="A1383" s="465"/>
      <c r="B1383" s="468"/>
      <c r="C1383" s="465"/>
      <c r="D1383" s="308" t="s">
        <v>7141</v>
      </c>
      <c r="E1383" s="465"/>
      <c r="F1383" s="309"/>
      <c r="G1383" s="310">
        <v>0.8</v>
      </c>
      <c r="H1383" s="310">
        <v>0.02</v>
      </c>
      <c r="I1383" s="310">
        <v>28</v>
      </c>
      <c r="J1383" s="311"/>
      <c r="K1383" s="311"/>
      <c r="L1383" s="311"/>
      <c r="M1383" s="310">
        <v>2018</v>
      </c>
      <c r="N1383" s="311"/>
      <c r="O1383" s="312"/>
      <c r="P1383" s="313"/>
      <c r="Q1383" s="313">
        <v>2025</v>
      </c>
      <c r="R1383" s="314">
        <v>20</v>
      </c>
      <c r="S1383" s="462"/>
      <c r="T1383" s="462"/>
      <c r="U1383" s="462">
        <f t="shared" si="6"/>
        <v>0</v>
      </c>
      <c r="V1383" s="285" t="s">
        <v>7003</v>
      </c>
    </row>
    <row r="1384" spans="1:22" x14ac:dyDescent="0.25">
      <c r="A1384" s="465"/>
      <c r="B1384" s="468"/>
      <c r="C1384" s="465"/>
      <c r="D1384" s="308" t="s">
        <v>7142</v>
      </c>
      <c r="E1384" s="465"/>
      <c r="F1384" s="309"/>
      <c r="G1384" s="310">
        <v>0.8</v>
      </c>
      <c r="H1384" s="310">
        <v>0</v>
      </c>
      <c r="I1384" s="310" t="s">
        <v>32</v>
      </c>
      <c r="J1384" s="311"/>
      <c r="K1384" s="311"/>
      <c r="L1384" s="311"/>
      <c r="M1384" s="310">
        <v>2018</v>
      </c>
      <c r="N1384" s="311"/>
      <c r="O1384" s="312"/>
      <c r="P1384" s="313"/>
      <c r="Q1384" s="313">
        <v>2025</v>
      </c>
      <c r="R1384" s="314">
        <v>20</v>
      </c>
      <c r="S1384" s="462"/>
      <c r="T1384" s="462"/>
      <c r="U1384" s="462">
        <f t="shared" si="6"/>
        <v>0</v>
      </c>
      <c r="V1384" s="285" t="s">
        <v>7003</v>
      </c>
    </row>
    <row r="1385" spans="1:22" x14ac:dyDescent="0.25">
      <c r="A1385" s="465"/>
      <c r="B1385" s="468"/>
      <c r="C1385" s="465"/>
      <c r="D1385" s="308" t="s">
        <v>7143</v>
      </c>
      <c r="E1385" s="465"/>
      <c r="F1385" s="309"/>
      <c r="G1385" s="310">
        <v>0.8</v>
      </c>
      <c r="H1385" s="310">
        <v>0</v>
      </c>
      <c r="I1385" s="310" t="s">
        <v>32</v>
      </c>
      <c r="J1385" s="311"/>
      <c r="K1385" s="311"/>
      <c r="L1385" s="311"/>
      <c r="M1385" s="310">
        <v>2018</v>
      </c>
      <c r="N1385" s="311"/>
      <c r="O1385" s="312"/>
      <c r="P1385" s="313"/>
      <c r="Q1385" s="313">
        <v>2025</v>
      </c>
      <c r="R1385" s="314">
        <v>20</v>
      </c>
      <c r="S1385" s="462"/>
      <c r="T1385" s="462"/>
      <c r="U1385" s="462">
        <f t="shared" si="6"/>
        <v>0</v>
      </c>
      <c r="V1385" s="285" t="s">
        <v>7003</v>
      </c>
    </row>
    <row r="1386" spans="1:22" x14ac:dyDescent="0.25">
      <c r="A1386" s="465"/>
      <c r="B1386" s="468"/>
      <c r="C1386" s="465"/>
      <c r="D1386" s="308" t="s">
        <v>7144</v>
      </c>
      <c r="E1386" s="465"/>
      <c r="F1386" s="309"/>
      <c r="G1386" s="310">
        <v>0.8</v>
      </c>
      <c r="H1386" s="310">
        <v>0</v>
      </c>
      <c r="I1386" s="310" t="s">
        <v>32</v>
      </c>
      <c r="J1386" s="311"/>
      <c r="K1386" s="311"/>
      <c r="L1386" s="311"/>
      <c r="M1386" s="310">
        <v>2018</v>
      </c>
      <c r="N1386" s="311"/>
      <c r="O1386" s="312"/>
      <c r="P1386" s="313"/>
      <c r="Q1386" s="313">
        <v>2025</v>
      </c>
      <c r="R1386" s="314">
        <v>20</v>
      </c>
      <c r="S1386" s="462"/>
      <c r="T1386" s="462"/>
      <c r="U1386" s="462">
        <f t="shared" si="6"/>
        <v>0</v>
      </c>
      <c r="V1386" s="285" t="s">
        <v>7003</v>
      </c>
    </row>
    <row r="1387" spans="1:22" x14ac:dyDescent="0.25">
      <c r="A1387" s="466"/>
      <c r="B1387" s="469"/>
      <c r="C1387" s="466"/>
      <c r="D1387" s="308" t="s">
        <v>7145</v>
      </c>
      <c r="E1387" s="466"/>
      <c r="F1387" s="309"/>
      <c r="G1387" s="310">
        <v>1.6</v>
      </c>
      <c r="H1387" s="310">
        <v>0</v>
      </c>
      <c r="I1387" s="310" t="s">
        <v>32</v>
      </c>
      <c r="J1387" s="311"/>
      <c r="K1387" s="311"/>
      <c r="L1387" s="311"/>
      <c r="M1387" s="310">
        <v>2018</v>
      </c>
      <c r="N1387" s="311"/>
      <c r="O1387" s="312"/>
      <c r="P1387" s="313"/>
      <c r="Q1387" s="313">
        <v>2025</v>
      </c>
      <c r="R1387" s="314">
        <v>20</v>
      </c>
      <c r="S1387" s="463"/>
      <c r="T1387" s="463"/>
      <c r="U1387" s="463">
        <f t="shared" si="6"/>
        <v>0</v>
      </c>
      <c r="V1387" s="285" t="s">
        <v>7003</v>
      </c>
    </row>
    <row r="1388" spans="1:22" x14ac:dyDescent="0.25">
      <c r="A1388" s="464" t="s">
        <v>7146</v>
      </c>
      <c r="B1388" s="467" t="s">
        <v>7147</v>
      </c>
      <c r="C1388" s="464" t="s">
        <v>7148</v>
      </c>
      <c r="D1388" s="308" t="s">
        <v>7149</v>
      </c>
      <c r="E1388" s="464" t="s">
        <v>3643</v>
      </c>
      <c r="F1388" s="309"/>
      <c r="G1388" s="310">
        <v>0.8</v>
      </c>
      <c r="H1388" s="310">
        <v>0.02</v>
      </c>
      <c r="I1388" s="310">
        <v>28</v>
      </c>
      <c r="J1388" s="311"/>
      <c r="K1388" s="311"/>
      <c r="L1388" s="311"/>
      <c r="M1388" s="310">
        <v>2018</v>
      </c>
      <c r="N1388" s="311"/>
      <c r="O1388" s="312"/>
      <c r="P1388" s="313"/>
      <c r="Q1388" s="313">
        <v>2025</v>
      </c>
      <c r="R1388" s="314">
        <v>20</v>
      </c>
      <c r="S1388" s="461">
        <f>1+12+1+2+1+4+1</f>
        <v>22</v>
      </c>
      <c r="T1388" s="461">
        <f>1+5+1+1+4+4</f>
        <v>16</v>
      </c>
      <c r="U1388" s="461">
        <f t="shared" si="6"/>
        <v>38</v>
      </c>
      <c r="V1388" s="285" t="s">
        <v>7003</v>
      </c>
    </row>
    <row r="1389" spans="1:22" x14ac:dyDescent="0.25">
      <c r="A1389" s="465"/>
      <c r="B1389" s="468"/>
      <c r="C1389" s="465"/>
      <c r="D1389" s="308" t="s">
        <v>7150</v>
      </c>
      <c r="E1389" s="465"/>
      <c r="F1389" s="309"/>
      <c r="G1389" s="310">
        <v>0.8</v>
      </c>
      <c r="H1389" s="310">
        <v>0.74</v>
      </c>
      <c r="I1389" s="310">
        <v>88</v>
      </c>
      <c r="J1389" s="311"/>
      <c r="K1389" s="311"/>
      <c r="L1389" s="311"/>
      <c r="M1389" s="310">
        <v>2018</v>
      </c>
      <c r="N1389" s="311"/>
      <c r="O1389" s="312"/>
      <c r="P1389" s="313"/>
      <c r="Q1389" s="313">
        <v>2025</v>
      </c>
      <c r="R1389" s="314">
        <v>20</v>
      </c>
      <c r="S1389" s="462"/>
      <c r="T1389" s="462"/>
      <c r="U1389" s="462">
        <f t="shared" si="6"/>
        <v>0</v>
      </c>
      <c r="V1389" s="285" t="s">
        <v>7003</v>
      </c>
    </row>
    <row r="1390" spans="1:22" x14ac:dyDescent="0.25">
      <c r="A1390" s="465"/>
      <c r="B1390" s="468"/>
      <c r="C1390" s="465"/>
      <c r="D1390" s="308" t="s">
        <v>7151</v>
      </c>
      <c r="E1390" s="465"/>
      <c r="F1390" s="309"/>
      <c r="G1390" s="310">
        <v>0.8</v>
      </c>
      <c r="H1390" s="310">
        <v>0.7</v>
      </c>
      <c r="I1390" s="310">
        <v>88</v>
      </c>
      <c r="J1390" s="311"/>
      <c r="K1390" s="311"/>
      <c r="L1390" s="311"/>
      <c r="M1390" s="310">
        <v>2018</v>
      </c>
      <c r="N1390" s="311"/>
      <c r="O1390" s="312"/>
      <c r="P1390" s="313"/>
      <c r="Q1390" s="313">
        <v>2025</v>
      </c>
      <c r="R1390" s="314">
        <v>20</v>
      </c>
      <c r="S1390" s="462"/>
      <c r="T1390" s="462"/>
      <c r="U1390" s="462">
        <f t="shared" si="6"/>
        <v>0</v>
      </c>
      <c r="V1390" s="285" t="s">
        <v>7003</v>
      </c>
    </row>
    <row r="1391" spans="1:22" x14ac:dyDescent="0.25">
      <c r="A1391" s="465"/>
      <c r="B1391" s="468"/>
      <c r="C1391" s="465"/>
      <c r="D1391" s="308" t="s">
        <v>7152</v>
      </c>
      <c r="E1391" s="465"/>
      <c r="F1391" s="309"/>
      <c r="G1391" s="310">
        <v>0.8</v>
      </c>
      <c r="H1391" s="310">
        <v>0.69</v>
      </c>
      <c r="I1391" s="310">
        <v>88</v>
      </c>
      <c r="J1391" s="311"/>
      <c r="K1391" s="311"/>
      <c r="L1391" s="311"/>
      <c r="M1391" s="310">
        <v>2018</v>
      </c>
      <c r="N1391" s="311"/>
      <c r="O1391" s="312"/>
      <c r="P1391" s="313"/>
      <c r="Q1391" s="313">
        <v>2025</v>
      </c>
      <c r="R1391" s="314">
        <v>20</v>
      </c>
      <c r="S1391" s="462"/>
      <c r="T1391" s="462"/>
      <c r="U1391" s="462">
        <f t="shared" si="6"/>
        <v>0</v>
      </c>
      <c r="V1391" s="285" t="s">
        <v>7003</v>
      </c>
    </row>
    <row r="1392" spans="1:22" x14ac:dyDescent="0.25">
      <c r="A1392" s="465"/>
      <c r="B1392" s="468"/>
      <c r="C1392" s="465"/>
      <c r="D1392" s="308" t="s">
        <v>7153</v>
      </c>
      <c r="E1392" s="465"/>
      <c r="F1392" s="309"/>
      <c r="G1392" s="310">
        <v>0.8</v>
      </c>
      <c r="H1392" s="310">
        <v>0.74</v>
      </c>
      <c r="I1392" s="310">
        <v>88</v>
      </c>
      <c r="J1392" s="311"/>
      <c r="K1392" s="311"/>
      <c r="L1392" s="311"/>
      <c r="M1392" s="310">
        <v>2018</v>
      </c>
      <c r="N1392" s="311"/>
      <c r="O1392" s="312"/>
      <c r="P1392" s="313"/>
      <c r="Q1392" s="313">
        <v>2025</v>
      </c>
      <c r="R1392" s="314">
        <v>20</v>
      </c>
      <c r="S1392" s="462"/>
      <c r="T1392" s="462"/>
      <c r="U1392" s="462">
        <f t="shared" si="6"/>
        <v>0</v>
      </c>
      <c r="V1392" s="285" t="s">
        <v>7003</v>
      </c>
    </row>
    <row r="1393" spans="1:22" x14ac:dyDescent="0.25">
      <c r="A1393" s="465"/>
      <c r="B1393" s="468"/>
      <c r="C1393" s="465"/>
      <c r="D1393" s="308" t="s">
        <v>7154</v>
      </c>
      <c r="E1393" s="465"/>
      <c r="F1393" s="309"/>
      <c r="G1393" s="310">
        <v>0.8</v>
      </c>
      <c r="H1393" s="310">
        <v>0.02</v>
      </c>
      <c r="I1393" s="310">
        <v>28</v>
      </c>
      <c r="J1393" s="311"/>
      <c r="K1393" s="311"/>
      <c r="L1393" s="311"/>
      <c r="M1393" s="310">
        <v>2018</v>
      </c>
      <c r="N1393" s="311"/>
      <c r="O1393" s="312"/>
      <c r="P1393" s="313"/>
      <c r="Q1393" s="313">
        <v>2025</v>
      </c>
      <c r="R1393" s="314">
        <v>20</v>
      </c>
      <c r="S1393" s="462"/>
      <c r="T1393" s="462"/>
      <c r="U1393" s="462">
        <f t="shared" si="6"/>
        <v>0</v>
      </c>
      <c r="V1393" s="285" t="s">
        <v>7003</v>
      </c>
    </row>
    <row r="1394" spans="1:22" x14ac:dyDescent="0.25">
      <c r="A1394" s="465"/>
      <c r="B1394" s="468"/>
      <c r="C1394" s="465"/>
      <c r="D1394" s="308" t="s">
        <v>7155</v>
      </c>
      <c r="E1394" s="465"/>
      <c r="F1394" s="309"/>
      <c r="G1394" s="310">
        <v>0.8</v>
      </c>
      <c r="H1394" s="310">
        <v>0</v>
      </c>
      <c r="I1394" s="310" t="s">
        <v>32</v>
      </c>
      <c r="J1394" s="311"/>
      <c r="K1394" s="311"/>
      <c r="L1394" s="311"/>
      <c r="M1394" s="310">
        <v>2018</v>
      </c>
      <c r="N1394" s="311"/>
      <c r="O1394" s="312"/>
      <c r="P1394" s="313"/>
      <c r="Q1394" s="313">
        <v>2025</v>
      </c>
      <c r="R1394" s="314">
        <v>20</v>
      </c>
      <c r="S1394" s="462"/>
      <c r="T1394" s="462"/>
      <c r="U1394" s="462">
        <f t="shared" si="6"/>
        <v>0</v>
      </c>
      <c r="V1394" s="285" t="s">
        <v>7003</v>
      </c>
    </row>
    <row r="1395" spans="1:22" x14ac:dyDescent="0.25">
      <c r="A1395" s="465"/>
      <c r="B1395" s="468"/>
      <c r="C1395" s="465"/>
      <c r="D1395" s="308" t="s">
        <v>7156</v>
      </c>
      <c r="E1395" s="465"/>
      <c r="F1395" s="309"/>
      <c r="G1395" s="310">
        <v>0.8</v>
      </c>
      <c r="H1395" s="310" t="s">
        <v>32</v>
      </c>
      <c r="I1395" s="310" t="s">
        <v>32</v>
      </c>
      <c r="J1395" s="311"/>
      <c r="K1395" s="311"/>
      <c r="L1395" s="311"/>
      <c r="M1395" s="310">
        <v>2018</v>
      </c>
      <c r="N1395" s="311"/>
      <c r="O1395" s="312"/>
      <c r="P1395" s="313"/>
      <c r="Q1395" s="313">
        <v>2025</v>
      </c>
      <c r="R1395" s="314">
        <v>20</v>
      </c>
      <c r="S1395" s="462"/>
      <c r="T1395" s="462"/>
      <c r="U1395" s="462">
        <f t="shared" si="6"/>
        <v>0</v>
      </c>
      <c r="V1395" s="285" t="s">
        <v>7003</v>
      </c>
    </row>
    <row r="1396" spans="1:22" x14ac:dyDescent="0.25">
      <c r="A1396" s="466"/>
      <c r="B1396" s="469"/>
      <c r="C1396" s="466"/>
      <c r="D1396" s="308" t="s">
        <v>7157</v>
      </c>
      <c r="E1396" s="466"/>
      <c r="F1396" s="309"/>
      <c r="G1396" s="310">
        <v>0.8</v>
      </c>
      <c r="H1396" s="310">
        <v>0.02</v>
      </c>
      <c r="I1396" s="310">
        <v>28</v>
      </c>
      <c r="J1396" s="311"/>
      <c r="K1396" s="311"/>
      <c r="L1396" s="311"/>
      <c r="M1396" s="310">
        <v>2018</v>
      </c>
      <c r="N1396" s="311"/>
      <c r="O1396" s="312"/>
      <c r="P1396" s="313"/>
      <c r="Q1396" s="313">
        <v>2025</v>
      </c>
      <c r="R1396" s="314">
        <v>20</v>
      </c>
      <c r="S1396" s="463"/>
      <c r="T1396" s="463"/>
      <c r="U1396" s="463">
        <f t="shared" si="6"/>
        <v>0</v>
      </c>
      <c r="V1396" s="285" t="s">
        <v>7003</v>
      </c>
    </row>
    <row r="1397" spans="1:22" x14ac:dyDescent="0.25">
      <c r="A1397" s="464" t="s">
        <v>1789</v>
      </c>
      <c r="B1397" s="467" t="s">
        <v>7158</v>
      </c>
      <c r="C1397" s="464" t="s">
        <v>7159</v>
      </c>
      <c r="D1397" s="308" t="s">
        <v>7160</v>
      </c>
      <c r="E1397" s="464" t="s">
        <v>2448</v>
      </c>
      <c r="F1397" s="309" t="s">
        <v>7061</v>
      </c>
      <c r="G1397" s="310">
        <v>0.15</v>
      </c>
      <c r="H1397" s="310">
        <v>0.6</v>
      </c>
      <c r="I1397" s="310">
        <v>120</v>
      </c>
      <c r="J1397" s="311"/>
      <c r="K1397" s="311"/>
      <c r="L1397" s="311"/>
      <c r="M1397" s="310">
        <v>2018</v>
      </c>
      <c r="N1397" s="311"/>
      <c r="O1397" s="312"/>
      <c r="P1397" s="313"/>
      <c r="Q1397" s="313">
        <v>2025</v>
      </c>
      <c r="R1397" s="314">
        <v>20</v>
      </c>
      <c r="S1397" s="461">
        <f>25+8+8+11+11+11+11+3</f>
        <v>88</v>
      </c>
      <c r="T1397" s="461">
        <f>31+8+19+17+17+17+10+7</f>
        <v>126</v>
      </c>
      <c r="U1397" s="461">
        <f t="shared" si="6"/>
        <v>214</v>
      </c>
      <c r="V1397" s="285" t="s">
        <v>7003</v>
      </c>
    </row>
    <row r="1398" spans="1:22" x14ac:dyDescent="0.25">
      <c r="A1398" s="465"/>
      <c r="B1398" s="468"/>
      <c r="C1398" s="465"/>
      <c r="D1398" s="308" t="s">
        <v>7161</v>
      </c>
      <c r="E1398" s="465"/>
      <c r="F1398" s="309" t="s">
        <v>7061</v>
      </c>
      <c r="G1398" s="310">
        <v>1.6</v>
      </c>
      <c r="H1398" s="310">
        <v>0.58799999999999997</v>
      </c>
      <c r="I1398" s="310">
        <v>120</v>
      </c>
      <c r="J1398" s="311">
        <v>14.353999999999999</v>
      </c>
      <c r="K1398" s="311">
        <v>114.3</v>
      </c>
      <c r="L1398" s="311">
        <v>6.02</v>
      </c>
      <c r="M1398" s="310">
        <v>2018</v>
      </c>
      <c r="N1398" s="311"/>
      <c r="O1398" s="312"/>
      <c r="P1398" s="313"/>
      <c r="Q1398" s="313">
        <v>2025</v>
      </c>
      <c r="R1398" s="314">
        <v>20</v>
      </c>
      <c r="S1398" s="462"/>
      <c r="T1398" s="462"/>
      <c r="U1398" s="462">
        <f t="shared" si="6"/>
        <v>0</v>
      </c>
      <c r="V1398" s="285" t="s">
        <v>7003</v>
      </c>
    </row>
    <row r="1399" spans="1:22" x14ac:dyDescent="0.25">
      <c r="A1399" s="465"/>
      <c r="B1399" s="468"/>
      <c r="C1399" s="465"/>
      <c r="D1399" s="308" t="s">
        <v>7162</v>
      </c>
      <c r="E1399" s="465"/>
      <c r="F1399" s="309" t="s">
        <v>7061</v>
      </c>
      <c r="G1399" s="310">
        <v>0.15</v>
      </c>
      <c r="H1399" s="310">
        <v>0.6</v>
      </c>
      <c r="I1399" s="310">
        <v>120</v>
      </c>
      <c r="J1399" s="311">
        <v>19</v>
      </c>
      <c r="K1399" s="311">
        <v>114.3</v>
      </c>
      <c r="L1399" s="311">
        <v>6.02</v>
      </c>
      <c r="M1399" s="310">
        <v>2018</v>
      </c>
      <c r="N1399" s="311"/>
      <c r="O1399" s="312"/>
      <c r="P1399" s="313"/>
      <c r="Q1399" s="313">
        <v>2025</v>
      </c>
      <c r="R1399" s="314">
        <v>20</v>
      </c>
      <c r="S1399" s="462"/>
      <c r="T1399" s="462"/>
      <c r="U1399" s="462">
        <f t="shared" si="6"/>
        <v>0</v>
      </c>
      <c r="V1399" s="285" t="s">
        <v>7003</v>
      </c>
    </row>
    <row r="1400" spans="1:22" x14ac:dyDescent="0.25">
      <c r="A1400" s="465"/>
      <c r="B1400" s="468"/>
      <c r="C1400" s="465"/>
      <c r="D1400" s="308" t="s">
        <v>7163</v>
      </c>
      <c r="E1400" s="465"/>
      <c r="F1400" s="309" t="s">
        <v>7061</v>
      </c>
      <c r="G1400" s="310">
        <v>0.15</v>
      </c>
      <c r="H1400" s="310">
        <v>0.6</v>
      </c>
      <c r="I1400" s="310">
        <v>120</v>
      </c>
      <c r="J1400" s="311">
        <v>7</v>
      </c>
      <c r="K1400" s="311">
        <v>60.3</v>
      </c>
      <c r="L1400" s="311">
        <v>3.91</v>
      </c>
      <c r="M1400" s="310">
        <v>2018</v>
      </c>
      <c r="N1400" s="311"/>
      <c r="O1400" s="312"/>
      <c r="P1400" s="313"/>
      <c r="Q1400" s="313">
        <v>2025</v>
      </c>
      <c r="R1400" s="314">
        <v>20</v>
      </c>
      <c r="S1400" s="462"/>
      <c r="T1400" s="462"/>
      <c r="U1400" s="462">
        <f t="shared" si="6"/>
        <v>0</v>
      </c>
      <c r="V1400" s="285" t="s">
        <v>7003</v>
      </c>
    </row>
    <row r="1401" spans="1:22" x14ac:dyDescent="0.25">
      <c r="A1401" s="465"/>
      <c r="B1401" s="468"/>
      <c r="C1401" s="465"/>
      <c r="D1401" s="308" t="s">
        <v>7164</v>
      </c>
      <c r="E1401" s="465"/>
      <c r="F1401" s="309" t="s">
        <v>7061</v>
      </c>
      <c r="G1401" s="310">
        <v>0.15</v>
      </c>
      <c r="H1401" s="310">
        <v>0.6</v>
      </c>
      <c r="I1401" s="310">
        <v>120</v>
      </c>
      <c r="J1401" s="311">
        <v>7.4</v>
      </c>
      <c r="K1401" s="311">
        <v>60.3</v>
      </c>
      <c r="L1401" s="311">
        <v>3.91</v>
      </c>
      <c r="M1401" s="310">
        <v>2018</v>
      </c>
      <c r="N1401" s="311"/>
      <c r="O1401" s="312"/>
      <c r="P1401" s="313"/>
      <c r="Q1401" s="313">
        <v>2025</v>
      </c>
      <c r="R1401" s="314">
        <v>20</v>
      </c>
      <c r="S1401" s="462"/>
      <c r="T1401" s="462"/>
      <c r="U1401" s="462">
        <f t="shared" si="6"/>
        <v>0</v>
      </c>
      <c r="V1401" s="285" t="s">
        <v>7003</v>
      </c>
    </row>
    <row r="1402" spans="1:22" x14ac:dyDescent="0.25">
      <c r="A1402" s="465"/>
      <c r="B1402" s="468"/>
      <c r="C1402" s="465"/>
      <c r="D1402" s="308" t="s">
        <v>7165</v>
      </c>
      <c r="E1402" s="465"/>
      <c r="F1402" s="309" t="s">
        <v>7061</v>
      </c>
      <c r="G1402" s="310">
        <v>0.15</v>
      </c>
      <c r="H1402" s="310">
        <v>0.6</v>
      </c>
      <c r="I1402" s="310">
        <v>120</v>
      </c>
      <c r="J1402" s="311">
        <v>7.4</v>
      </c>
      <c r="K1402" s="311">
        <v>60.3</v>
      </c>
      <c r="L1402" s="311">
        <v>3.91</v>
      </c>
      <c r="M1402" s="310">
        <v>2018</v>
      </c>
      <c r="N1402" s="311"/>
      <c r="O1402" s="312"/>
      <c r="P1402" s="313"/>
      <c r="Q1402" s="313">
        <v>2025</v>
      </c>
      <c r="R1402" s="314">
        <v>20</v>
      </c>
      <c r="S1402" s="462"/>
      <c r="T1402" s="462"/>
      <c r="U1402" s="462">
        <f t="shared" si="6"/>
        <v>0</v>
      </c>
      <c r="V1402" s="285" t="s">
        <v>7003</v>
      </c>
    </row>
    <row r="1403" spans="1:22" x14ac:dyDescent="0.25">
      <c r="A1403" s="465"/>
      <c r="B1403" s="468"/>
      <c r="C1403" s="465"/>
      <c r="D1403" s="308" t="s">
        <v>7166</v>
      </c>
      <c r="E1403" s="465"/>
      <c r="F1403" s="309" t="s">
        <v>7061</v>
      </c>
      <c r="G1403" s="310">
        <v>0.15</v>
      </c>
      <c r="H1403" s="310">
        <v>0.6</v>
      </c>
      <c r="I1403" s="310">
        <v>120</v>
      </c>
      <c r="J1403" s="311">
        <v>7.4</v>
      </c>
      <c r="K1403" s="311">
        <v>60.3</v>
      </c>
      <c r="L1403" s="311">
        <v>3.91</v>
      </c>
      <c r="M1403" s="310">
        <v>2018</v>
      </c>
      <c r="N1403" s="311"/>
      <c r="O1403" s="312"/>
      <c r="P1403" s="313"/>
      <c r="Q1403" s="313">
        <v>2025</v>
      </c>
      <c r="R1403" s="314">
        <v>20</v>
      </c>
      <c r="S1403" s="462"/>
      <c r="T1403" s="462"/>
      <c r="U1403" s="462">
        <f t="shared" si="6"/>
        <v>0</v>
      </c>
      <c r="V1403" s="285" t="s">
        <v>7003</v>
      </c>
    </row>
    <row r="1404" spans="1:22" x14ac:dyDescent="0.25">
      <c r="A1404" s="466"/>
      <c r="B1404" s="469"/>
      <c r="C1404" s="466"/>
      <c r="D1404" s="308" t="s">
        <v>7167</v>
      </c>
      <c r="E1404" s="466"/>
      <c r="F1404" s="309" t="s">
        <v>7061</v>
      </c>
      <c r="G1404" s="310">
        <v>0.15</v>
      </c>
      <c r="H1404" s="310">
        <v>0.6</v>
      </c>
      <c r="I1404" s="310">
        <v>120</v>
      </c>
      <c r="J1404" s="311">
        <v>4.8</v>
      </c>
      <c r="K1404" s="311">
        <v>26.7</v>
      </c>
      <c r="L1404" s="311">
        <v>3.91</v>
      </c>
      <c r="M1404" s="310">
        <v>2018</v>
      </c>
      <c r="N1404" s="311"/>
      <c r="O1404" s="312"/>
      <c r="P1404" s="313"/>
      <c r="Q1404" s="313">
        <v>2025</v>
      </c>
      <c r="R1404" s="314">
        <v>20</v>
      </c>
      <c r="S1404" s="463"/>
      <c r="T1404" s="463"/>
      <c r="U1404" s="463">
        <f t="shared" si="6"/>
        <v>0</v>
      </c>
      <c r="V1404" s="285" t="s">
        <v>7003</v>
      </c>
    </row>
    <row r="1405" spans="1:22" x14ac:dyDescent="0.25">
      <c r="A1405" s="464" t="s">
        <v>7168</v>
      </c>
      <c r="B1405" s="467" t="s">
        <v>7169</v>
      </c>
      <c r="C1405" s="464" t="s">
        <v>7170</v>
      </c>
      <c r="D1405" s="308" t="s">
        <v>7171</v>
      </c>
      <c r="E1405" s="464" t="s">
        <v>2448</v>
      </c>
      <c r="F1405" s="309" t="s">
        <v>7061</v>
      </c>
      <c r="G1405" s="310">
        <v>0.15</v>
      </c>
      <c r="H1405" s="310">
        <v>0.6</v>
      </c>
      <c r="I1405" s="310">
        <v>120</v>
      </c>
      <c r="J1405" s="311"/>
      <c r="K1405" s="311"/>
      <c r="L1405" s="311"/>
      <c r="M1405" s="310">
        <v>2018</v>
      </c>
      <c r="N1405" s="311"/>
      <c r="O1405" s="312"/>
      <c r="P1405" s="313"/>
      <c r="Q1405" s="313">
        <v>2025</v>
      </c>
      <c r="R1405" s="314">
        <v>20</v>
      </c>
      <c r="S1405" s="461">
        <f>16+6+3+11+9+10+9+10+5</f>
        <v>79</v>
      </c>
      <c r="T1405" s="461">
        <f>24+7+4+16+13+18+14+16+8</f>
        <v>120</v>
      </c>
      <c r="U1405" s="461">
        <f t="shared" si="6"/>
        <v>199</v>
      </c>
      <c r="V1405" s="285" t="s">
        <v>7003</v>
      </c>
    </row>
    <row r="1406" spans="1:22" x14ac:dyDescent="0.25">
      <c r="A1406" s="465"/>
      <c r="B1406" s="468"/>
      <c r="C1406" s="465"/>
      <c r="D1406" s="308" t="s">
        <v>7172</v>
      </c>
      <c r="E1406" s="465"/>
      <c r="F1406" s="309" t="s">
        <v>7061</v>
      </c>
      <c r="G1406" s="310">
        <v>1.6</v>
      </c>
      <c r="H1406" s="310">
        <v>0.58799999999999997</v>
      </c>
      <c r="I1406" s="310">
        <v>120</v>
      </c>
      <c r="J1406" s="311">
        <v>16.395</v>
      </c>
      <c r="K1406" s="311">
        <v>33.4</v>
      </c>
      <c r="L1406" s="311">
        <v>4.55</v>
      </c>
      <c r="M1406" s="310">
        <v>2018</v>
      </c>
      <c r="N1406" s="311"/>
      <c r="O1406" s="312"/>
      <c r="P1406" s="313"/>
      <c r="Q1406" s="313">
        <v>2025</v>
      </c>
      <c r="R1406" s="314">
        <v>20</v>
      </c>
      <c r="S1406" s="462"/>
      <c r="T1406" s="462"/>
      <c r="U1406" s="462">
        <f t="shared" si="6"/>
        <v>0</v>
      </c>
      <c r="V1406" s="285" t="s">
        <v>7003</v>
      </c>
    </row>
    <row r="1407" spans="1:22" x14ac:dyDescent="0.25">
      <c r="A1407" s="465"/>
      <c r="B1407" s="468"/>
      <c r="C1407" s="465"/>
      <c r="D1407" s="308" t="s">
        <v>7173</v>
      </c>
      <c r="E1407" s="465"/>
      <c r="F1407" s="309" t="s">
        <v>7061</v>
      </c>
      <c r="G1407" s="310">
        <v>0.15</v>
      </c>
      <c r="H1407" s="310">
        <v>0.6</v>
      </c>
      <c r="I1407" s="310">
        <v>120</v>
      </c>
      <c r="J1407" s="311">
        <v>19</v>
      </c>
      <c r="K1407" s="311">
        <v>33.4</v>
      </c>
      <c r="L1407" s="311">
        <v>4.55</v>
      </c>
      <c r="M1407" s="310">
        <v>2018</v>
      </c>
      <c r="N1407" s="311"/>
      <c r="O1407" s="312"/>
      <c r="P1407" s="313"/>
      <c r="Q1407" s="313">
        <v>2025</v>
      </c>
      <c r="R1407" s="314">
        <v>20</v>
      </c>
      <c r="S1407" s="462"/>
      <c r="T1407" s="462"/>
      <c r="U1407" s="462">
        <f t="shared" si="6"/>
        <v>0</v>
      </c>
      <c r="V1407" s="285" t="s">
        <v>7003</v>
      </c>
    </row>
    <row r="1408" spans="1:22" x14ac:dyDescent="0.25">
      <c r="A1408" s="465"/>
      <c r="B1408" s="468"/>
      <c r="C1408" s="465"/>
      <c r="D1408" s="308" t="s">
        <v>7174</v>
      </c>
      <c r="E1408" s="465"/>
      <c r="F1408" s="309" t="s">
        <v>7061</v>
      </c>
      <c r="G1408" s="310">
        <v>0.15</v>
      </c>
      <c r="H1408" s="310">
        <v>0.6</v>
      </c>
      <c r="I1408" s="310">
        <v>120</v>
      </c>
      <c r="J1408" s="311">
        <v>8.5</v>
      </c>
      <c r="K1408" s="311">
        <v>26.7</v>
      </c>
      <c r="L1408" s="311">
        <v>3.91</v>
      </c>
      <c r="M1408" s="310">
        <v>2018</v>
      </c>
      <c r="N1408" s="311"/>
      <c r="O1408" s="312"/>
      <c r="P1408" s="313"/>
      <c r="Q1408" s="313">
        <v>2025</v>
      </c>
      <c r="R1408" s="314">
        <v>20</v>
      </c>
      <c r="S1408" s="462"/>
      <c r="T1408" s="462"/>
      <c r="U1408" s="462">
        <f t="shared" si="6"/>
        <v>0</v>
      </c>
      <c r="V1408" s="285" t="s">
        <v>7003</v>
      </c>
    </row>
    <row r="1409" spans="1:22" x14ac:dyDescent="0.25">
      <c r="A1409" s="465"/>
      <c r="B1409" s="468"/>
      <c r="C1409" s="465"/>
      <c r="D1409" s="308" t="s">
        <v>7175</v>
      </c>
      <c r="E1409" s="465"/>
      <c r="F1409" s="309" t="s">
        <v>7061</v>
      </c>
      <c r="G1409" s="310">
        <v>0.15</v>
      </c>
      <c r="H1409" s="310">
        <v>0.6</v>
      </c>
      <c r="I1409" s="310">
        <v>120</v>
      </c>
      <c r="J1409" s="311">
        <v>8.8000000000000007</v>
      </c>
      <c r="K1409" s="311">
        <v>26.7</v>
      </c>
      <c r="L1409" s="311">
        <v>3.91</v>
      </c>
      <c r="M1409" s="310">
        <v>2018</v>
      </c>
      <c r="N1409" s="311"/>
      <c r="O1409" s="312"/>
      <c r="P1409" s="313"/>
      <c r="Q1409" s="313">
        <v>2025</v>
      </c>
      <c r="R1409" s="314">
        <v>20</v>
      </c>
      <c r="S1409" s="462"/>
      <c r="T1409" s="462"/>
      <c r="U1409" s="462">
        <f t="shared" si="6"/>
        <v>0</v>
      </c>
      <c r="V1409" s="285" t="s">
        <v>7003</v>
      </c>
    </row>
    <row r="1410" spans="1:22" x14ac:dyDescent="0.25">
      <c r="A1410" s="465"/>
      <c r="B1410" s="468"/>
      <c r="C1410" s="465"/>
      <c r="D1410" s="308" t="s">
        <v>7176</v>
      </c>
      <c r="E1410" s="465"/>
      <c r="F1410" s="309" t="s">
        <v>7061</v>
      </c>
      <c r="G1410" s="310">
        <v>0.15</v>
      </c>
      <c r="H1410" s="310">
        <v>0.6</v>
      </c>
      <c r="I1410" s="310">
        <v>120</v>
      </c>
      <c r="J1410" s="311">
        <v>8.8000000000000007</v>
      </c>
      <c r="K1410" s="311">
        <v>26.7</v>
      </c>
      <c r="L1410" s="311">
        <v>3.91</v>
      </c>
      <c r="M1410" s="310">
        <v>2018</v>
      </c>
      <c r="N1410" s="311"/>
      <c r="O1410" s="312"/>
      <c r="P1410" s="313"/>
      <c r="Q1410" s="313">
        <v>2025</v>
      </c>
      <c r="R1410" s="314">
        <v>20</v>
      </c>
      <c r="S1410" s="462"/>
      <c r="T1410" s="462"/>
      <c r="U1410" s="462">
        <f t="shared" si="6"/>
        <v>0</v>
      </c>
      <c r="V1410" s="285" t="s">
        <v>7003</v>
      </c>
    </row>
    <row r="1411" spans="1:22" x14ac:dyDescent="0.25">
      <c r="A1411" s="465"/>
      <c r="B1411" s="468"/>
      <c r="C1411" s="465"/>
      <c r="D1411" s="308" t="s">
        <v>7177</v>
      </c>
      <c r="E1411" s="465"/>
      <c r="F1411" s="309" t="s">
        <v>7061</v>
      </c>
      <c r="G1411" s="310">
        <v>0.15</v>
      </c>
      <c r="H1411" s="310">
        <v>0.6</v>
      </c>
      <c r="I1411" s="310">
        <v>120</v>
      </c>
      <c r="J1411" s="311">
        <v>8.8000000000000007</v>
      </c>
      <c r="K1411" s="311">
        <v>26.7</v>
      </c>
      <c r="L1411" s="311">
        <v>3.91</v>
      </c>
      <c r="M1411" s="310">
        <v>2018</v>
      </c>
      <c r="N1411" s="311"/>
      <c r="O1411" s="312"/>
      <c r="P1411" s="313"/>
      <c r="Q1411" s="313">
        <v>2025</v>
      </c>
      <c r="R1411" s="314">
        <v>20</v>
      </c>
      <c r="S1411" s="462"/>
      <c r="T1411" s="462"/>
      <c r="U1411" s="462">
        <f t="shared" si="6"/>
        <v>0</v>
      </c>
      <c r="V1411" s="285" t="s">
        <v>7003</v>
      </c>
    </row>
    <row r="1412" spans="1:22" x14ac:dyDescent="0.25">
      <c r="A1412" s="466"/>
      <c r="B1412" s="469"/>
      <c r="C1412" s="466"/>
      <c r="D1412" s="308" t="s">
        <v>7178</v>
      </c>
      <c r="E1412" s="466"/>
      <c r="F1412" s="309" t="s">
        <v>7061</v>
      </c>
      <c r="G1412" s="310">
        <v>0.15</v>
      </c>
      <c r="H1412" s="310">
        <v>0.6</v>
      </c>
      <c r="I1412" s="310">
        <v>120</v>
      </c>
      <c r="J1412" s="311">
        <v>4.2</v>
      </c>
      <c r="K1412" s="311">
        <v>26.7</v>
      </c>
      <c r="L1412" s="311">
        <v>3.91</v>
      </c>
      <c r="M1412" s="310">
        <v>2018</v>
      </c>
      <c r="N1412" s="311"/>
      <c r="O1412" s="312"/>
      <c r="P1412" s="313"/>
      <c r="Q1412" s="313">
        <v>2025</v>
      </c>
      <c r="R1412" s="314">
        <v>20</v>
      </c>
      <c r="S1412" s="463"/>
      <c r="T1412" s="463"/>
      <c r="U1412" s="463">
        <f t="shared" si="6"/>
        <v>0</v>
      </c>
      <c r="V1412" s="285" t="s">
        <v>7003</v>
      </c>
    </row>
    <row r="1413" spans="1:22" x14ac:dyDescent="0.25">
      <c r="A1413" s="464" t="s">
        <v>7179</v>
      </c>
      <c r="B1413" s="467" t="s">
        <v>7180</v>
      </c>
      <c r="C1413" s="464" t="s">
        <v>7181</v>
      </c>
      <c r="D1413" s="308" t="s">
        <v>7182</v>
      </c>
      <c r="E1413" s="464" t="s">
        <v>2448</v>
      </c>
      <c r="F1413" s="309" t="s">
        <v>7061</v>
      </c>
      <c r="G1413" s="310">
        <v>0.15</v>
      </c>
      <c r="H1413" s="310">
        <v>0.6</v>
      </c>
      <c r="I1413" s="310">
        <v>120</v>
      </c>
      <c r="J1413" s="311"/>
      <c r="K1413" s="311"/>
      <c r="L1413" s="311"/>
      <c r="M1413" s="310">
        <v>2018</v>
      </c>
      <c r="N1413" s="311"/>
      <c r="O1413" s="312"/>
      <c r="P1413" s="313"/>
      <c r="Q1413" s="313">
        <v>2025</v>
      </c>
      <c r="R1413" s="314">
        <v>20</v>
      </c>
      <c r="S1413" s="461">
        <f>25+8+8+11+11+11+11+11+11+3</f>
        <v>110</v>
      </c>
      <c r="T1413" s="461">
        <f>31+8+19+17+17+17+17+10+7</f>
        <v>143</v>
      </c>
      <c r="U1413" s="461">
        <f t="shared" si="6"/>
        <v>253</v>
      </c>
      <c r="V1413" s="285" t="s">
        <v>7003</v>
      </c>
    </row>
    <row r="1414" spans="1:22" x14ac:dyDescent="0.25">
      <c r="A1414" s="465"/>
      <c r="B1414" s="468"/>
      <c r="C1414" s="465"/>
      <c r="D1414" s="308" t="s">
        <v>7183</v>
      </c>
      <c r="E1414" s="465"/>
      <c r="F1414" s="309" t="s">
        <v>7061</v>
      </c>
      <c r="G1414" s="310">
        <v>1.6</v>
      </c>
      <c r="H1414" s="310">
        <v>0.58799999999999997</v>
      </c>
      <c r="I1414" s="310">
        <v>120</v>
      </c>
      <c r="J1414" s="311">
        <v>27.103999999999999</v>
      </c>
      <c r="K1414" s="311">
        <v>168.3</v>
      </c>
      <c r="L1414" s="311">
        <v>7.11</v>
      </c>
      <c r="M1414" s="310">
        <v>2018</v>
      </c>
      <c r="N1414" s="311"/>
      <c r="O1414" s="312"/>
      <c r="P1414" s="313"/>
      <c r="Q1414" s="313">
        <v>2025</v>
      </c>
      <c r="R1414" s="314">
        <v>20</v>
      </c>
      <c r="S1414" s="462"/>
      <c r="T1414" s="462"/>
      <c r="U1414" s="462">
        <f t="shared" ref="U1414:U1477" si="7">S1414+T1414</f>
        <v>0</v>
      </c>
      <c r="V1414" s="285" t="s">
        <v>7003</v>
      </c>
    </row>
    <row r="1415" spans="1:22" x14ac:dyDescent="0.25">
      <c r="A1415" s="465"/>
      <c r="B1415" s="468"/>
      <c r="C1415" s="465"/>
      <c r="D1415" s="308" t="s">
        <v>7184</v>
      </c>
      <c r="E1415" s="465"/>
      <c r="F1415" s="309" t="s">
        <v>7061</v>
      </c>
      <c r="G1415" s="310">
        <v>0.15</v>
      </c>
      <c r="H1415" s="310">
        <v>0.6</v>
      </c>
      <c r="I1415" s="310">
        <v>120</v>
      </c>
      <c r="J1415" s="311">
        <v>20.7</v>
      </c>
      <c r="K1415" s="311">
        <v>168.3</v>
      </c>
      <c r="L1415" s="311">
        <v>7.11</v>
      </c>
      <c r="M1415" s="310">
        <v>2018</v>
      </c>
      <c r="N1415" s="311"/>
      <c r="O1415" s="312"/>
      <c r="P1415" s="313"/>
      <c r="Q1415" s="313">
        <v>2025</v>
      </c>
      <c r="R1415" s="314">
        <v>20</v>
      </c>
      <c r="S1415" s="462"/>
      <c r="T1415" s="462"/>
      <c r="U1415" s="462">
        <f t="shared" si="7"/>
        <v>0</v>
      </c>
      <c r="V1415" s="285" t="s">
        <v>7003</v>
      </c>
    </row>
    <row r="1416" spans="1:22" x14ac:dyDescent="0.25">
      <c r="A1416" s="465"/>
      <c r="B1416" s="468"/>
      <c r="C1416" s="465"/>
      <c r="D1416" s="308" t="s">
        <v>7185</v>
      </c>
      <c r="E1416" s="465"/>
      <c r="F1416" s="309" t="s">
        <v>7061</v>
      </c>
      <c r="G1416" s="310">
        <v>0.15</v>
      </c>
      <c r="H1416" s="310">
        <v>0.6</v>
      </c>
      <c r="I1416" s="310">
        <v>120</v>
      </c>
      <c r="J1416" s="311">
        <v>8.1999999999999993</v>
      </c>
      <c r="K1416" s="311">
        <v>60.3</v>
      </c>
      <c r="L1416" s="311">
        <v>3.91</v>
      </c>
      <c r="M1416" s="310">
        <v>2018</v>
      </c>
      <c r="N1416" s="311"/>
      <c r="O1416" s="312"/>
      <c r="P1416" s="313"/>
      <c r="Q1416" s="313">
        <v>2025</v>
      </c>
      <c r="R1416" s="314">
        <v>20</v>
      </c>
      <c r="S1416" s="462"/>
      <c r="T1416" s="462"/>
      <c r="U1416" s="462">
        <f t="shared" si="7"/>
        <v>0</v>
      </c>
      <c r="V1416" s="285" t="s">
        <v>7003</v>
      </c>
    </row>
    <row r="1417" spans="1:22" x14ac:dyDescent="0.25">
      <c r="A1417" s="465"/>
      <c r="B1417" s="468"/>
      <c r="C1417" s="465"/>
      <c r="D1417" s="308" t="s">
        <v>7186</v>
      </c>
      <c r="E1417" s="465"/>
      <c r="F1417" s="309" t="s">
        <v>7061</v>
      </c>
      <c r="G1417" s="310">
        <v>0.15</v>
      </c>
      <c r="H1417" s="310">
        <v>0.6</v>
      </c>
      <c r="I1417" s="310">
        <v>120</v>
      </c>
      <c r="J1417" s="311">
        <v>8.5</v>
      </c>
      <c r="K1417" s="311">
        <v>60.3</v>
      </c>
      <c r="L1417" s="311">
        <v>3.91</v>
      </c>
      <c r="M1417" s="310">
        <v>2018</v>
      </c>
      <c r="N1417" s="311"/>
      <c r="O1417" s="312"/>
      <c r="P1417" s="313"/>
      <c r="Q1417" s="313">
        <v>2025</v>
      </c>
      <c r="R1417" s="314">
        <v>20</v>
      </c>
      <c r="S1417" s="462"/>
      <c r="T1417" s="462"/>
      <c r="U1417" s="462">
        <f t="shared" si="7"/>
        <v>0</v>
      </c>
      <c r="V1417" s="285" t="s">
        <v>7003</v>
      </c>
    </row>
    <row r="1418" spans="1:22" x14ac:dyDescent="0.25">
      <c r="A1418" s="465"/>
      <c r="B1418" s="468"/>
      <c r="C1418" s="465"/>
      <c r="D1418" s="308" t="s">
        <v>7187</v>
      </c>
      <c r="E1418" s="465"/>
      <c r="F1418" s="309" t="s">
        <v>7061</v>
      </c>
      <c r="G1418" s="310">
        <v>0.15</v>
      </c>
      <c r="H1418" s="310">
        <v>0.6</v>
      </c>
      <c r="I1418" s="310">
        <v>120</v>
      </c>
      <c r="J1418" s="311">
        <v>8</v>
      </c>
      <c r="K1418" s="311">
        <v>60.3</v>
      </c>
      <c r="L1418" s="311">
        <v>3.91</v>
      </c>
      <c r="M1418" s="310">
        <v>2018</v>
      </c>
      <c r="N1418" s="311"/>
      <c r="O1418" s="312"/>
      <c r="P1418" s="313"/>
      <c r="Q1418" s="313">
        <v>2025</v>
      </c>
      <c r="R1418" s="314">
        <v>20</v>
      </c>
      <c r="S1418" s="462"/>
      <c r="T1418" s="462"/>
      <c r="U1418" s="462">
        <f t="shared" si="7"/>
        <v>0</v>
      </c>
      <c r="V1418" s="285" t="s">
        <v>7003</v>
      </c>
    </row>
    <row r="1419" spans="1:22" x14ac:dyDescent="0.25">
      <c r="A1419" s="465"/>
      <c r="B1419" s="468"/>
      <c r="C1419" s="465"/>
      <c r="D1419" s="308" t="s">
        <v>7188</v>
      </c>
      <c r="E1419" s="465"/>
      <c r="F1419" s="309" t="s">
        <v>7061</v>
      </c>
      <c r="G1419" s="310">
        <v>0.15</v>
      </c>
      <c r="H1419" s="310">
        <v>0.6</v>
      </c>
      <c r="I1419" s="310">
        <v>120</v>
      </c>
      <c r="J1419" s="311">
        <v>8</v>
      </c>
      <c r="K1419" s="311">
        <v>60.3</v>
      </c>
      <c r="L1419" s="311">
        <v>3.91</v>
      </c>
      <c r="M1419" s="310">
        <v>2018</v>
      </c>
      <c r="N1419" s="311"/>
      <c r="O1419" s="312"/>
      <c r="P1419" s="313"/>
      <c r="Q1419" s="313">
        <v>2025</v>
      </c>
      <c r="R1419" s="314">
        <v>20</v>
      </c>
      <c r="S1419" s="462"/>
      <c r="T1419" s="462"/>
      <c r="U1419" s="462">
        <f t="shared" si="7"/>
        <v>0</v>
      </c>
      <c r="V1419" s="285" t="s">
        <v>7003</v>
      </c>
    </row>
    <row r="1420" spans="1:22" x14ac:dyDescent="0.25">
      <c r="A1420" s="465"/>
      <c r="B1420" s="468"/>
      <c r="C1420" s="465"/>
      <c r="D1420" s="308" t="s">
        <v>7189</v>
      </c>
      <c r="E1420" s="465"/>
      <c r="F1420" s="309" t="s">
        <v>7061</v>
      </c>
      <c r="G1420" s="310">
        <v>0.15</v>
      </c>
      <c r="H1420" s="310">
        <v>0.6</v>
      </c>
      <c r="I1420" s="310">
        <v>120</v>
      </c>
      <c r="J1420" s="311">
        <v>8</v>
      </c>
      <c r="K1420" s="311">
        <v>60.3</v>
      </c>
      <c r="L1420" s="311">
        <v>3.91</v>
      </c>
      <c r="M1420" s="310">
        <v>2018</v>
      </c>
      <c r="N1420" s="311"/>
      <c r="O1420" s="312"/>
      <c r="P1420" s="313"/>
      <c r="Q1420" s="313">
        <v>2025</v>
      </c>
      <c r="R1420" s="314">
        <v>20</v>
      </c>
      <c r="S1420" s="462"/>
      <c r="T1420" s="462"/>
      <c r="U1420" s="462">
        <f t="shared" si="7"/>
        <v>0</v>
      </c>
      <c r="V1420" s="285" t="s">
        <v>7003</v>
      </c>
    </row>
    <row r="1421" spans="1:22" x14ac:dyDescent="0.25">
      <c r="A1421" s="465"/>
      <c r="B1421" s="468"/>
      <c r="C1421" s="465"/>
      <c r="D1421" s="308" t="s">
        <v>7190</v>
      </c>
      <c r="E1421" s="465"/>
      <c r="F1421" s="309" t="s">
        <v>7061</v>
      </c>
      <c r="G1421" s="310">
        <v>0.15</v>
      </c>
      <c r="H1421" s="310">
        <v>0.6</v>
      </c>
      <c r="I1421" s="310">
        <v>120</v>
      </c>
      <c r="J1421" s="311">
        <v>8.8000000000000007</v>
      </c>
      <c r="K1421" s="311">
        <v>60.3</v>
      </c>
      <c r="L1421" s="311">
        <v>3.91</v>
      </c>
      <c r="M1421" s="310">
        <v>2018</v>
      </c>
      <c r="N1421" s="311"/>
      <c r="O1421" s="312"/>
      <c r="P1421" s="313"/>
      <c r="Q1421" s="313">
        <v>2025</v>
      </c>
      <c r="R1421" s="314">
        <v>20</v>
      </c>
      <c r="S1421" s="462"/>
      <c r="T1421" s="462"/>
      <c r="U1421" s="462">
        <f t="shared" si="7"/>
        <v>0</v>
      </c>
      <c r="V1421" s="285" t="s">
        <v>7003</v>
      </c>
    </row>
    <row r="1422" spans="1:22" x14ac:dyDescent="0.25">
      <c r="A1422" s="466"/>
      <c r="B1422" s="469"/>
      <c r="C1422" s="466"/>
      <c r="D1422" s="308" t="s">
        <v>7191</v>
      </c>
      <c r="E1422" s="466"/>
      <c r="F1422" s="309" t="s">
        <v>7061</v>
      </c>
      <c r="G1422" s="310">
        <v>0.15</v>
      </c>
      <c r="H1422" s="310">
        <v>0.6</v>
      </c>
      <c r="I1422" s="310">
        <v>120</v>
      </c>
      <c r="J1422" s="311">
        <v>4.8</v>
      </c>
      <c r="K1422" s="311">
        <v>26.7</v>
      </c>
      <c r="L1422" s="311">
        <v>3.91</v>
      </c>
      <c r="M1422" s="310">
        <v>2018</v>
      </c>
      <c r="N1422" s="311"/>
      <c r="O1422" s="312"/>
      <c r="P1422" s="313"/>
      <c r="Q1422" s="313">
        <v>2025</v>
      </c>
      <c r="R1422" s="314">
        <v>20</v>
      </c>
      <c r="S1422" s="463"/>
      <c r="T1422" s="463"/>
      <c r="U1422" s="463">
        <f t="shared" si="7"/>
        <v>0</v>
      </c>
      <c r="V1422" s="285" t="s">
        <v>7003</v>
      </c>
    </row>
    <row r="1423" spans="1:22" x14ac:dyDescent="0.25">
      <c r="A1423" s="464" t="s">
        <v>7192</v>
      </c>
      <c r="B1423" s="467" t="s">
        <v>7193</v>
      </c>
      <c r="C1423" s="464" t="s">
        <v>7194</v>
      </c>
      <c r="D1423" s="308" t="s">
        <v>7195</v>
      </c>
      <c r="E1423" s="464" t="s">
        <v>2448</v>
      </c>
      <c r="F1423" s="309" t="s">
        <v>7061</v>
      </c>
      <c r="G1423" s="310">
        <v>0.15</v>
      </c>
      <c r="H1423" s="310">
        <v>0.6</v>
      </c>
      <c r="I1423" s="310">
        <v>120</v>
      </c>
      <c r="J1423" s="311"/>
      <c r="K1423" s="311"/>
      <c r="L1423" s="311"/>
      <c r="M1423" s="310">
        <v>2018</v>
      </c>
      <c r="N1423" s="311"/>
      <c r="O1423" s="312"/>
      <c r="P1423" s="313"/>
      <c r="Q1423" s="313">
        <v>2025</v>
      </c>
      <c r="R1423" s="314">
        <v>20</v>
      </c>
      <c r="S1423" s="461">
        <f>16+6+3+11+9+10+9+10+10+10+5</f>
        <v>99</v>
      </c>
      <c r="T1423" s="461">
        <f>24+7+4+16+13+18+14+16+16+16+8</f>
        <v>152</v>
      </c>
      <c r="U1423" s="461">
        <f t="shared" si="7"/>
        <v>251</v>
      </c>
      <c r="V1423" s="285" t="s">
        <v>7003</v>
      </c>
    </row>
    <row r="1424" spans="1:22" x14ac:dyDescent="0.25">
      <c r="A1424" s="465"/>
      <c r="B1424" s="468"/>
      <c r="C1424" s="465"/>
      <c r="D1424" s="308" t="s">
        <v>7196</v>
      </c>
      <c r="E1424" s="465"/>
      <c r="F1424" s="309" t="s">
        <v>7061</v>
      </c>
      <c r="G1424" s="310">
        <v>1.6</v>
      </c>
      <c r="H1424" s="310">
        <v>0.58799999999999997</v>
      </c>
      <c r="I1424" s="310">
        <v>120</v>
      </c>
      <c r="J1424" s="311">
        <v>30.887</v>
      </c>
      <c r="K1424" s="311">
        <v>33.4</v>
      </c>
      <c r="L1424" s="311">
        <v>4.55</v>
      </c>
      <c r="M1424" s="310">
        <v>2018</v>
      </c>
      <c r="N1424" s="311"/>
      <c r="O1424" s="312"/>
      <c r="P1424" s="313"/>
      <c r="Q1424" s="313">
        <v>2025</v>
      </c>
      <c r="R1424" s="314">
        <v>20</v>
      </c>
      <c r="S1424" s="462"/>
      <c r="T1424" s="462"/>
      <c r="U1424" s="462">
        <f t="shared" si="7"/>
        <v>0</v>
      </c>
      <c r="V1424" s="285" t="s">
        <v>7003</v>
      </c>
    </row>
    <row r="1425" spans="1:22" x14ac:dyDescent="0.25">
      <c r="A1425" s="465"/>
      <c r="B1425" s="468"/>
      <c r="C1425" s="465"/>
      <c r="D1425" s="308" t="s">
        <v>7197</v>
      </c>
      <c r="E1425" s="465"/>
      <c r="F1425" s="309" t="s">
        <v>7061</v>
      </c>
      <c r="G1425" s="310">
        <v>0.15</v>
      </c>
      <c r="H1425" s="310">
        <v>0.6</v>
      </c>
      <c r="I1425" s="310">
        <v>120</v>
      </c>
      <c r="J1425" s="311">
        <v>21</v>
      </c>
      <c r="K1425" s="311">
        <v>33.4</v>
      </c>
      <c r="L1425" s="311">
        <v>4.55</v>
      </c>
      <c r="M1425" s="310">
        <v>2018</v>
      </c>
      <c r="N1425" s="311"/>
      <c r="O1425" s="312"/>
      <c r="P1425" s="313"/>
      <c r="Q1425" s="313">
        <v>2025</v>
      </c>
      <c r="R1425" s="314">
        <v>20</v>
      </c>
      <c r="S1425" s="462"/>
      <c r="T1425" s="462"/>
      <c r="U1425" s="462">
        <f t="shared" si="7"/>
        <v>0</v>
      </c>
      <c r="V1425" s="285" t="s">
        <v>7003</v>
      </c>
    </row>
    <row r="1426" spans="1:22" x14ac:dyDescent="0.25">
      <c r="A1426" s="465"/>
      <c r="B1426" s="468"/>
      <c r="C1426" s="465"/>
      <c r="D1426" s="308" t="s">
        <v>7198</v>
      </c>
      <c r="E1426" s="465"/>
      <c r="F1426" s="309" t="s">
        <v>7061</v>
      </c>
      <c r="G1426" s="310">
        <v>0.15</v>
      </c>
      <c r="H1426" s="310">
        <v>0.6</v>
      </c>
      <c r="I1426" s="310">
        <v>120</v>
      </c>
      <c r="J1426" s="311">
        <v>9.3000000000000007</v>
      </c>
      <c r="K1426" s="311">
        <v>26.7</v>
      </c>
      <c r="L1426" s="311">
        <v>3.91</v>
      </c>
      <c r="M1426" s="310">
        <v>2018</v>
      </c>
      <c r="N1426" s="311"/>
      <c r="O1426" s="312"/>
      <c r="P1426" s="313"/>
      <c r="Q1426" s="313">
        <v>2025</v>
      </c>
      <c r="R1426" s="314">
        <v>20</v>
      </c>
      <c r="S1426" s="462"/>
      <c r="T1426" s="462"/>
      <c r="U1426" s="462">
        <f t="shared" si="7"/>
        <v>0</v>
      </c>
      <c r="V1426" s="285" t="s">
        <v>7003</v>
      </c>
    </row>
    <row r="1427" spans="1:22" x14ac:dyDescent="0.25">
      <c r="A1427" s="465"/>
      <c r="B1427" s="468"/>
      <c r="C1427" s="465"/>
      <c r="D1427" s="308" t="s">
        <v>7199</v>
      </c>
      <c r="E1427" s="465"/>
      <c r="F1427" s="309" t="s">
        <v>7061</v>
      </c>
      <c r="G1427" s="310">
        <v>0.15</v>
      </c>
      <c r="H1427" s="310">
        <v>0.6</v>
      </c>
      <c r="I1427" s="310">
        <v>120</v>
      </c>
      <c r="J1427" s="311">
        <v>9</v>
      </c>
      <c r="K1427" s="311">
        <v>26.7</v>
      </c>
      <c r="L1427" s="311">
        <v>3.91</v>
      </c>
      <c r="M1427" s="310">
        <v>2018</v>
      </c>
      <c r="N1427" s="311"/>
      <c r="O1427" s="312"/>
      <c r="P1427" s="313"/>
      <c r="Q1427" s="313">
        <v>2025</v>
      </c>
      <c r="R1427" s="314">
        <v>20</v>
      </c>
      <c r="S1427" s="462"/>
      <c r="T1427" s="462"/>
      <c r="U1427" s="462">
        <f t="shared" si="7"/>
        <v>0</v>
      </c>
      <c r="V1427" s="285" t="s">
        <v>7003</v>
      </c>
    </row>
    <row r="1428" spans="1:22" x14ac:dyDescent="0.25">
      <c r="A1428" s="465"/>
      <c r="B1428" s="468"/>
      <c r="C1428" s="465"/>
      <c r="D1428" s="308" t="s">
        <v>7200</v>
      </c>
      <c r="E1428" s="465"/>
      <c r="F1428" s="309" t="s">
        <v>7061</v>
      </c>
      <c r="G1428" s="310">
        <v>0.15</v>
      </c>
      <c r="H1428" s="310">
        <v>0.6</v>
      </c>
      <c r="I1428" s="310">
        <v>120</v>
      </c>
      <c r="J1428" s="311">
        <v>8.5</v>
      </c>
      <c r="K1428" s="311">
        <v>26.7</v>
      </c>
      <c r="L1428" s="311">
        <v>3.91</v>
      </c>
      <c r="M1428" s="310">
        <v>2018</v>
      </c>
      <c r="N1428" s="311"/>
      <c r="O1428" s="312"/>
      <c r="P1428" s="313"/>
      <c r="Q1428" s="313">
        <v>2025</v>
      </c>
      <c r="R1428" s="314">
        <v>20</v>
      </c>
      <c r="S1428" s="462"/>
      <c r="T1428" s="462"/>
      <c r="U1428" s="462">
        <f t="shared" si="7"/>
        <v>0</v>
      </c>
      <c r="V1428" s="285" t="s">
        <v>7003</v>
      </c>
    </row>
    <row r="1429" spans="1:22" x14ac:dyDescent="0.25">
      <c r="A1429" s="465"/>
      <c r="B1429" s="468"/>
      <c r="C1429" s="465"/>
      <c r="D1429" s="308" t="s">
        <v>7201</v>
      </c>
      <c r="E1429" s="465"/>
      <c r="F1429" s="309" t="s">
        <v>7061</v>
      </c>
      <c r="G1429" s="310">
        <v>0.15</v>
      </c>
      <c r="H1429" s="310">
        <v>0.6</v>
      </c>
      <c r="I1429" s="310">
        <v>120</v>
      </c>
      <c r="J1429" s="311">
        <v>9.3000000000000007</v>
      </c>
      <c r="K1429" s="311">
        <v>26.7</v>
      </c>
      <c r="L1429" s="311">
        <v>3.91</v>
      </c>
      <c r="M1429" s="310">
        <v>2018</v>
      </c>
      <c r="N1429" s="311"/>
      <c r="O1429" s="312"/>
      <c r="P1429" s="313"/>
      <c r="Q1429" s="313">
        <v>2025</v>
      </c>
      <c r="R1429" s="314">
        <v>20</v>
      </c>
      <c r="S1429" s="462"/>
      <c r="T1429" s="462"/>
      <c r="U1429" s="462">
        <f t="shared" si="7"/>
        <v>0</v>
      </c>
      <c r="V1429" s="285" t="s">
        <v>7003</v>
      </c>
    </row>
    <row r="1430" spans="1:22" x14ac:dyDescent="0.25">
      <c r="A1430" s="465"/>
      <c r="B1430" s="468"/>
      <c r="C1430" s="465"/>
      <c r="D1430" s="308" t="s">
        <v>7202</v>
      </c>
      <c r="E1430" s="465"/>
      <c r="F1430" s="309" t="s">
        <v>7061</v>
      </c>
      <c r="G1430" s="310">
        <v>0.15</v>
      </c>
      <c r="H1430" s="310">
        <v>0.6</v>
      </c>
      <c r="I1430" s="310">
        <v>120</v>
      </c>
      <c r="J1430" s="311">
        <v>9</v>
      </c>
      <c r="K1430" s="311">
        <v>26.7</v>
      </c>
      <c r="L1430" s="311">
        <v>3.91</v>
      </c>
      <c r="M1430" s="310">
        <v>2018</v>
      </c>
      <c r="N1430" s="311"/>
      <c r="O1430" s="312"/>
      <c r="P1430" s="313"/>
      <c r="Q1430" s="313">
        <v>2025</v>
      </c>
      <c r="R1430" s="314">
        <v>20</v>
      </c>
      <c r="S1430" s="462"/>
      <c r="T1430" s="462"/>
      <c r="U1430" s="462">
        <f t="shared" si="7"/>
        <v>0</v>
      </c>
      <c r="V1430" s="285" t="s">
        <v>7003</v>
      </c>
    </row>
    <row r="1431" spans="1:22" x14ac:dyDescent="0.25">
      <c r="A1431" s="465"/>
      <c r="B1431" s="468"/>
      <c r="C1431" s="465"/>
      <c r="D1431" s="308" t="s">
        <v>7203</v>
      </c>
      <c r="E1431" s="465"/>
      <c r="F1431" s="309" t="s">
        <v>7061</v>
      </c>
      <c r="G1431" s="310">
        <v>0.15</v>
      </c>
      <c r="H1431" s="310">
        <v>0.6</v>
      </c>
      <c r="I1431" s="310">
        <v>120</v>
      </c>
      <c r="J1431" s="311">
        <v>10</v>
      </c>
      <c r="K1431" s="311">
        <v>26.7</v>
      </c>
      <c r="L1431" s="311">
        <v>3.91</v>
      </c>
      <c r="M1431" s="310">
        <v>2018</v>
      </c>
      <c r="N1431" s="311"/>
      <c r="O1431" s="312"/>
      <c r="P1431" s="313"/>
      <c r="Q1431" s="313">
        <v>2025</v>
      </c>
      <c r="R1431" s="314">
        <v>20</v>
      </c>
      <c r="S1431" s="462"/>
      <c r="T1431" s="462"/>
      <c r="U1431" s="462">
        <f t="shared" si="7"/>
        <v>0</v>
      </c>
      <c r="V1431" s="285" t="s">
        <v>7003</v>
      </c>
    </row>
    <row r="1432" spans="1:22" x14ac:dyDescent="0.25">
      <c r="A1432" s="466"/>
      <c r="B1432" s="469"/>
      <c r="C1432" s="466"/>
      <c r="D1432" s="308" t="s">
        <v>7204</v>
      </c>
      <c r="E1432" s="466"/>
      <c r="F1432" s="309" t="s">
        <v>7061</v>
      </c>
      <c r="G1432" s="310">
        <v>0.15</v>
      </c>
      <c r="H1432" s="310">
        <v>0.6</v>
      </c>
      <c r="I1432" s="310">
        <v>120</v>
      </c>
      <c r="J1432" s="311">
        <v>4.2</v>
      </c>
      <c r="K1432" s="311">
        <v>26.7</v>
      </c>
      <c r="L1432" s="311">
        <v>3.91</v>
      </c>
      <c r="M1432" s="310">
        <v>2018</v>
      </c>
      <c r="N1432" s="311"/>
      <c r="O1432" s="312"/>
      <c r="P1432" s="313"/>
      <c r="Q1432" s="313">
        <v>2025</v>
      </c>
      <c r="R1432" s="314">
        <v>20</v>
      </c>
      <c r="S1432" s="463"/>
      <c r="T1432" s="463"/>
      <c r="U1432" s="463">
        <f t="shared" si="7"/>
        <v>0</v>
      </c>
      <c r="V1432" s="285" t="s">
        <v>7003</v>
      </c>
    </row>
    <row r="1433" spans="1:22" x14ac:dyDescent="0.25">
      <c r="A1433" s="464" t="s">
        <v>7205</v>
      </c>
      <c r="B1433" s="467" t="s">
        <v>7206</v>
      </c>
      <c r="C1433" s="464" t="s">
        <v>7207</v>
      </c>
      <c r="D1433" s="308" t="s">
        <v>7208</v>
      </c>
      <c r="E1433" s="464" t="s">
        <v>2448</v>
      </c>
      <c r="F1433" s="309" t="s">
        <v>7061</v>
      </c>
      <c r="G1433" s="310">
        <v>0.15</v>
      </c>
      <c r="H1433" s="310">
        <v>0.6</v>
      </c>
      <c r="I1433" s="310">
        <v>120</v>
      </c>
      <c r="J1433" s="311"/>
      <c r="K1433" s="311"/>
      <c r="L1433" s="311"/>
      <c r="M1433" s="310">
        <v>2018</v>
      </c>
      <c r="N1433" s="311"/>
      <c r="O1433" s="312"/>
      <c r="P1433" s="313"/>
      <c r="Q1433" s="313">
        <v>2025</v>
      </c>
      <c r="R1433" s="314">
        <v>20</v>
      </c>
      <c r="S1433" s="461">
        <f>25+8+8+11+11+11+11+11+11+3</f>
        <v>110</v>
      </c>
      <c r="T1433" s="461">
        <f>31+8+19+17+17+17+17+10+7</f>
        <v>143</v>
      </c>
      <c r="U1433" s="461">
        <f t="shared" si="7"/>
        <v>253</v>
      </c>
      <c r="V1433" s="285" t="s">
        <v>7003</v>
      </c>
    </row>
    <row r="1434" spans="1:22" x14ac:dyDescent="0.25">
      <c r="A1434" s="465"/>
      <c r="B1434" s="468"/>
      <c r="C1434" s="465"/>
      <c r="D1434" s="308" t="s">
        <v>7209</v>
      </c>
      <c r="E1434" s="465"/>
      <c r="F1434" s="309" t="s">
        <v>7061</v>
      </c>
      <c r="G1434" s="310">
        <v>1.6</v>
      </c>
      <c r="H1434" s="310">
        <v>0.58799999999999997</v>
      </c>
      <c r="I1434" s="310">
        <v>120</v>
      </c>
      <c r="J1434" s="311">
        <v>24.702999999999999</v>
      </c>
      <c r="K1434" s="311">
        <v>168.3</v>
      </c>
      <c r="L1434" s="311">
        <v>7.11</v>
      </c>
      <c r="M1434" s="310">
        <v>2018</v>
      </c>
      <c r="N1434" s="311"/>
      <c r="O1434" s="312"/>
      <c r="P1434" s="313"/>
      <c r="Q1434" s="313">
        <v>2025</v>
      </c>
      <c r="R1434" s="314">
        <v>20</v>
      </c>
      <c r="S1434" s="462"/>
      <c r="T1434" s="462"/>
      <c r="U1434" s="462">
        <f t="shared" si="7"/>
        <v>0</v>
      </c>
      <c r="V1434" s="285" t="s">
        <v>7003</v>
      </c>
    </row>
    <row r="1435" spans="1:22" x14ac:dyDescent="0.25">
      <c r="A1435" s="465"/>
      <c r="B1435" s="468"/>
      <c r="C1435" s="465"/>
      <c r="D1435" s="308" t="s">
        <v>7210</v>
      </c>
      <c r="E1435" s="465"/>
      <c r="F1435" s="309" t="s">
        <v>7061</v>
      </c>
      <c r="G1435" s="310">
        <v>0.15</v>
      </c>
      <c r="H1435" s="310">
        <v>0.6</v>
      </c>
      <c r="I1435" s="310">
        <v>120</v>
      </c>
      <c r="J1435" s="311">
        <v>20.399999999999999</v>
      </c>
      <c r="K1435" s="311">
        <v>168.3</v>
      </c>
      <c r="L1435" s="311">
        <v>7.11</v>
      </c>
      <c r="M1435" s="310">
        <v>2018</v>
      </c>
      <c r="N1435" s="311"/>
      <c r="O1435" s="312"/>
      <c r="P1435" s="313"/>
      <c r="Q1435" s="313">
        <v>2025</v>
      </c>
      <c r="R1435" s="314">
        <v>20</v>
      </c>
      <c r="S1435" s="462"/>
      <c r="T1435" s="462"/>
      <c r="U1435" s="462">
        <f t="shared" si="7"/>
        <v>0</v>
      </c>
      <c r="V1435" s="285" t="s">
        <v>7003</v>
      </c>
    </row>
    <row r="1436" spans="1:22" x14ac:dyDescent="0.25">
      <c r="A1436" s="465"/>
      <c r="B1436" s="468"/>
      <c r="C1436" s="465"/>
      <c r="D1436" s="308" t="s">
        <v>7211</v>
      </c>
      <c r="E1436" s="465"/>
      <c r="F1436" s="309" t="s">
        <v>7061</v>
      </c>
      <c r="G1436" s="310">
        <v>0.15</v>
      </c>
      <c r="H1436" s="310">
        <v>0.6</v>
      </c>
      <c r="I1436" s="310">
        <v>120</v>
      </c>
      <c r="J1436" s="311">
        <v>6.8</v>
      </c>
      <c r="K1436" s="311">
        <v>60.3</v>
      </c>
      <c r="L1436" s="311">
        <v>3.91</v>
      </c>
      <c r="M1436" s="310">
        <v>2018</v>
      </c>
      <c r="N1436" s="311"/>
      <c r="O1436" s="312"/>
      <c r="P1436" s="313"/>
      <c r="Q1436" s="313">
        <v>2025</v>
      </c>
      <c r="R1436" s="314">
        <v>20</v>
      </c>
      <c r="S1436" s="462"/>
      <c r="T1436" s="462"/>
      <c r="U1436" s="462">
        <f t="shared" si="7"/>
        <v>0</v>
      </c>
      <c r="V1436" s="285" t="s">
        <v>7003</v>
      </c>
    </row>
    <row r="1437" spans="1:22" x14ac:dyDescent="0.25">
      <c r="A1437" s="465"/>
      <c r="B1437" s="468"/>
      <c r="C1437" s="465"/>
      <c r="D1437" s="308" t="s">
        <v>7212</v>
      </c>
      <c r="E1437" s="465"/>
      <c r="F1437" s="309" t="s">
        <v>7061</v>
      </c>
      <c r="G1437" s="310">
        <v>0.15</v>
      </c>
      <c r="H1437" s="310">
        <v>0.6</v>
      </c>
      <c r="I1437" s="310">
        <v>120</v>
      </c>
      <c r="J1437" s="311">
        <v>7.8</v>
      </c>
      <c r="K1437" s="311">
        <v>60.3</v>
      </c>
      <c r="L1437" s="311">
        <v>3.91</v>
      </c>
      <c r="M1437" s="310">
        <v>2018</v>
      </c>
      <c r="N1437" s="311"/>
      <c r="O1437" s="312"/>
      <c r="P1437" s="313"/>
      <c r="Q1437" s="313">
        <v>2025</v>
      </c>
      <c r="R1437" s="314">
        <v>20</v>
      </c>
      <c r="S1437" s="462"/>
      <c r="T1437" s="462"/>
      <c r="U1437" s="462">
        <f t="shared" si="7"/>
        <v>0</v>
      </c>
      <c r="V1437" s="285" t="s">
        <v>7003</v>
      </c>
    </row>
    <row r="1438" spans="1:22" x14ac:dyDescent="0.25">
      <c r="A1438" s="465"/>
      <c r="B1438" s="468"/>
      <c r="C1438" s="465"/>
      <c r="D1438" s="308" t="s">
        <v>7213</v>
      </c>
      <c r="E1438" s="465"/>
      <c r="F1438" s="309" t="s">
        <v>7061</v>
      </c>
      <c r="G1438" s="310">
        <v>0.15</v>
      </c>
      <c r="H1438" s="310">
        <v>0.6</v>
      </c>
      <c r="I1438" s="310">
        <v>120</v>
      </c>
      <c r="J1438" s="311">
        <v>7.8</v>
      </c>
      <c r="K1438" s="311">
        <v>60.3</v>
      </c>
      <c r="L1438" s="311">
        <v>3.91</v>
      </c>
      <c r="M1438" s="310">
        <v>2018</v>
      </c>
      <c r="N1438" s="311"/>
      <c r="O1438" s="312"/>
      <c r="P1438" s="313"/>
      <c r="Q1438" s="313">
        <v>2025</v>
      </c>
      <c r="R1438" s="314">
        <v>20</v>
      </c>
      <c r="S1438" s="462"/>
      <c r="T1438" s="462"/>
      <c r="U1438" s="462">
        <f t="shared" si="7"/>
        <v>0</v>
      </c>
      <c r="V1438" s="285" t="s">
        <v>7003</v>
      </c>
    </row>
    <row r="1439" spans="1:22" x14ac:dyDescent="0.25">
      <c r="A1439" s="465"/>
      <c r="B1439" s="468"/>
      <c r="C1439" s="465"/>
      <c r="D1439" s="308" t="s">
        <v>7214</v>
      </c>
      <c r="E1439" s="465"/>
      <c r="F1439" s="309" t="s">
        <v>7061</v>
      </c>
      <c r="G1439" s="310">
        <v>0.15</v>
      </c>
      <c r="H1439" s="310">
        <v>0.6</v>
      </c>
      <c r="I1439" s="310">
        <v>120</v>
      </c>
      <c r="J1439" s="311">
        <v>7.2</v>
      </c>
      <c r="K1439" s="311">
        <v>60.3</v>
      </c>
      <c r="L1439" s="311">
        <v>3.91</v>
      </c>
      <c r="M1439" s="310">
        <v>2018</v>
      </c>
      <c r="N1439" s="311"/>
      <c r="O1439" s="312"/>
      <c r="P1439" s="313"/>
      <c r="Q1439" s="313">
        <v>2025</v>
      </c>
      <c r="R1439" s="314">
        <v>20</v>
      </c>
      <c r="S1439" s="462"/>
      <c r="T1439" s="462"/>
      <c r="U1439" s="462">
        <f t="shared" si="7"/>
        <v>0</v>
      </c>
      <c r="V1439" s="285" t="s">
        <v>7003</v>
      </c>
    </row>
    <row r="1440" spans="1:22" x14ac:dyDescent="0.25">
      <c r="A1440" s="465"/>
      <c r="B1440" s="468"/>
      <c r="C1440" s="465"/>
      <c r="D1440" s="308" t="s">
        <v>7215</v>
      </c>
      <c r="E1440" s="465"/>
      <c r="F1440" s="309" t="s">
        <v>7061</v>
      </c>
      <c r="G1440" s="310">
        <v>0.15</v>
      </c>
      <c r="H1440" s="310">
        <v>0.6</v>
      </c>
      <c r="I1440" s="310">
        <v>120</v>
      </c>
      <c r="J1440" s="311">
        <v>8.1999999999999993</v>
      </c>
      <c r="K1440" s="311">
        <v>60.3</v>
      </c>
      <c r="L1440" s="311">
        <v>3.91</v>
      </c>
      <c r="M1440" s="310">
        <v>2018</v>
      </c>
      <c r="N1440" s="311"/>
      <c r="O1440" s="312"/>
      <c r="P1440" s="313"/>
      <c r="Q1440" s="313">
        <v>2025</v>
      </c>
      <c r="R1440" s="314">
        <v>20</v>
      </c>
      <c r="S1440" s="462"/>
      <c r="T1440" s="462"/>
      <c r="U1440" s="462">
        <f t="shared" si="7"/>
        <v>0</v>
      </c>
      <c r="V1440" s="285" t="s">
        <v>7003</v>
      </c>
    </row>
    <row r="1441" spans="1:22" x14ac:dyDescent="0.25">
      <c r="A1441" s="465"/>
      <c r="B1441" s="468"/>
      <c r="C1441" s="465"/>
      <c r="D1441" s="308" t="s">
        <v>7216</v>
      </c>
      <c r="E1441" s="465"/>
      <c r="F1441" s="309" t="s">
        <v>7061</v>
      </c>
      <c r="G1441" s="310">
        <v>0.15</v>
      </c>
      <c r="H1441" s="310">
        <v>0.6</v>
      </c>
      <c r="I1441" s="310">
        <v>120</v>
      </c>
      <c r="J1441" s="311">
        <v>8.8000000000000007</v>
      </c>
      <c r="K1441" s="311">
        <v>60.3</v>
      </c>
      <c r="L1441" s="311">
        <v>3.91</v>
      </c>
      <c r="M1441" s="310">
        <v>2018</v>
      </c>
      <c r="N1441" s="311"/>
      <c r="O1441" s="312"/>
      <c r="P1441" s="313"/>
      <c r="Q1441" s="313">
        <v>2025</v>
      </c>
      <c r="R1441" s="314">
        <v>20</v>
      </c>
      <c r="S1441" s="462"/>
      <c r="T1441" s="462"/>
      <c r="U1441" s="462">
        <f t="shared" si="7"/>
        <v>0</v>
      </c>
      <c r="V1441" s="285" t="s">
        <v>7003</v>
      </c>
    </row>
    <row r="1442" spans="1:22" x14ac:dyDescent="0.25">
      <c r="A1442" s="466"/>
      <c r="B1442" s="469"/>
      <c r="C1442" s="466"/>
      <c r="D1442" s="308" t="s">
        <v>7217</v>
      </c>
      <c r="E1442" s="466"/>
      <c r="F1442" s="309" t="s">
        <v>7061</v>
      </c>
      <c r="G1442" s="310">
        <v>0.15</v>
      </c>
      <c r="H1442" s="310">
        <v>0.6</v>
      </c>
      <c r="I1442" s="310">
        <v>120</v>
      </c>
      <c r="J1442" s="311">
        <v>4.8</v>
      </c>
      <c r="K1442" s="311">
        <v>26.7</v>
      </c>
      <c r="L1442" s="311">
        <v>3.91</v>
      </c>
      <c r="M1442" s="310">
        <v>2018</v>
      </c>
      <c r="N1442" s="311"/>
      <c r="O1442" s="312"/>
      <c r="P1442" s="313"/>
      <c r="Q1442" s="313">
        <v>2025</v>
      </c>
      <c r="R1442" s="314">
        <v>20</v>
      </c>
      <c r="S1442" s="463"/>
      <c r="T1442" s="463"/>
      <c r="U1442" s="463">
        <f t="shared" si="7"/>
        <v>0</v>
      </c>
      <c r="V1442" s="285" t="s">
        <v>7003</v>
      </c>
    </row>
    <row r="1443" spans="1:22" x14ac:dyDescent="0.25">
      <c r="A1443" s="464" t="s">
        <v>7218</v>
      </c>
      <c r="B1443" s="467" t="s">
        <v>7219</v>
      </c>
      <c r="C1443" s="464" t="s">
        <v>7220</v>
      </c>
      <c r="D1443" s="308" t="s">
        <v>7221</v>
      </c>
      <c r="E1443" s="464" t="s">
        <v>2448</v>
      </c>
      <c r="F1443" s="309" t="s">
        <v>7061</v>
      </c>
      <c r="G1443" s="310">
        <v>0.15</v>
      </c>
      <c r="H1443" s="310">
        <v>0.6</v>
      </c>
      <c r="I1443" s="310">
        <v>120</v>
      </c>
      <c r="J1443" s="311"/>
      <c r="K1443" s="311"/>
      <c r="L1443" s="311"/>
      <c r="M1443" s="310">
        <v>2018</v>
      </c>
      <c r="N1443" s="311"/>
      <c r="O1443" s="312"/>
      <c r="P1443" s="313"/>
      <c r="Q1443" s="313">
        <v>2025</v>
      </c>
      <c r="R1443" s="314">
        <v>20</v>
      </c>
      <c r="S1443" s="461">
        <f>16+6+3+11+9+10+9+10+10+10+5</f>
        <v>99</v>
      </c>
      <c r="T1443" s="461">
        <f>24+7+4+16+13+18+14+16+16+16+8</f>
        <v>152</v>
      </c>
      <c r="U1443" s="461">
        <f t="shared" si="7"/>
        <v>251</v>
      </c>
      <c r="V1443" s="285" t="s">
        <v>7003</v>
      </c>
    </row>
    <row r="1444" spans="1:22" x14ac:dyDescent="0.25">
      <c r="A1444" s="465"/>
      <c r="B1444" s="468"/>
      <c r="C1444" s="465"/>
      <c r="D1444" s="308" t="s">
        <v>7222</v>
      </c>
      <c r="E1444" s="465"/>
      <c r="F1444" s="309" t="s">
        <v>7061</v>
      </c>
      <c r="G1444" s="310">
        <v>1.6</v>
      </c>
      <c r="H1444" s="310">
        <v>0.58799999999999997</v>
      </c>
      <c r="I1444" s="310">
        <v>120</v>
      </c>
      <c r="J1444" s="311">
        <v>27.673000000000002</v>
      </c>
      <c r="K1444" s="311">
        <v>33.4</v>
      </c>
      <c r="L1444" s="311">
        <v>4.55</v>
      </c>
      <c r="M1444" s="310">
        <v>2018</v>
      </c>
      <c r="N1444" s="311"/>
      <c r="O1444" s="312"/>
      <c r="P1444" s="313"/>
      <c r="Q1444" s="313">
        <v>2025</v>
      </c>
      <c r="R1444" s="314">
        <v>20</v>
      </c>
      <c r="S1444" s="462"/>
      <c r="T1444" s="462"/>
      <c r="U1444" s="462">
        <f t="shared" si="7"/>
        <v>0</v>
      </c>
      <c r="V1444" s="285" t="s">
        <v>7003</v>
      </c>
    </row>
    <row r="1445" spans="1:22" x14ac:dyDescent="0.25">
      <c r="A1445" s="465"/>
      <c r="B1445" s="468"/>
      <c r="C1445" s="465"/>
      <c r="D1445" s="308" t="s">
        <v>7223</v>
      </c>
      <c r="E1445" s="465"/>
      <c r="F1445" s="309" t="s">
        <v>7061</v>
      </c>
      <c r="G1445" s="310">
        <v>0.15</v>
      </c>
      <c r="H1445" s="310">
        <v>0.6</v>
      </c>
      <c r="I1445" s="310">
        <v>120</v>
      </c>
      <c r="J1445" s="311">
        <v>20.399999999999999</v>
      </c>
      <c r="K1445" s="311">
        <v>33.4</v>
      </c>
      <c r="L1445" s="311">
        <v>4.55</v>
      </c>
      <c r="M1445" s="310">
        <v>2018</v>
      </c>
      <c r="N1445" s="311"/>
      <c r="O1445" s="312"/>
      <c r="P1445" s="313"/>
      <c r="Q1445" s="313">
        <v>2025</v>
      </c>
      <c r="R1445" s="314">
        <v>20</v>
      </c>
      <c r="S1445" s="462"/>
      <c r="T1445" s="462"/>
      <c r="U1445" s="462">
        <f t="shared" si="7"/>
        <v>0</v>
      </c>
      <c r="V1445" s="285" t="s">
        <v>7003</v>
      </c>
    </row>
    <row r="1446" spans="1:22" x14ac:dyDescent="0.25">
      <c r="A1446" s="465"/>
      <c r="B1446" s="468"/>
      <c r="C1446" s="465"/>
      <c r="D1446" s="308" t="s">
        <v>7224</v>
      </c>
      <c r="E1446" s="465"/>
      <c r="F1446" s="309" t="s">
        <v>7061</v>
      </c>
      <c r="G1446" s="310">
        <v>0.15</v>
      </c>
      <c r="H1446" s="310">
        <v>0.6</v>
      </c>
      <c r="I1446" s="310">
        <v>120</v>
      </c>
      <c r="J1446" s="311">
        <v>8.5</v>
      </c>
      <c r="K1446" s="311">
        <v>26.7</v>
      </c>
      <c r="L1446" s="311">
        <v>3.91</v>
      </c>
      <c r="M1446" s="310">
        <v>2018</v>
      </c>
      <c r="N1446" s="311"/>
      <c r="O1446" s="312"/>
      <c r="P1446" s="313"/>
      <c r="Q1446" s="313">
        <v>2025</v>
      </c>
      <c r="R1446" s="314">
        <v>20</v>
      </c>
      <c r="S1446" s="462"/>
      <c r="T1446" s="462"/>
      <c r="U1446" s="462">
        <f t="shared" si="7"/>
        <v>0</v>
      </c>
      <c r="V1446" s="285" t="s">
        <v>7003</v>
      </c>
    </row>
    <row r="1447" spans="1:22" x14ac:dyDescent="0.25">
      <c r="A1447" s="465"/>
      <c r="B1447" s="468"/>
      <c r="C1447" s="465"/>
      <c r="D1447" s="308" t="s">
        <v>7225</v>
      </c>
      <c r="E1447" s="465"/>
      <c r="F1447" s="309" t="s">
        <v>7061</v>
      </c>
      <c r="G1447" s="310">
        <v>0.15</v>
      </c>
      <c r="H1447" s="310">
        <v>0.6</v>
      </c>
      <c r="I1447" s="310">
        <v>120</v>
      </c>
      <c r="J1447" s="311">
        <v>9</v>
      </c>
      <c r="K1447" s="311">
        <v>26.7</v>
      </c>
      <c r="L1447" s="311">
        <v>3.91</v>
      </c>
      <c r="M1447" s="310">
        <v>2018</v>
      </c>
      <c r="N1447" s="311"/>
      <c r="O1447" s="312"/>
      <c r="P1447" s="313"/>
      <c r="Q1447" s="313">
        <v>2025</v>
      </c>
      <c r="R1447" s="314">
        <v>20</v>
      </c>
      <c r="S1447" s="462"/>
      <c r="T1447" s="462"/>
      <c r="U1447" s="462">
        <f t="shared" si="7"/>
        <v>0</v>
      </c>
      <c r="V1447" s="285" t="s">
        <v>7003</v>
      </c>
    </row>
    <row r="1448" spans="1:22" x14ac:dyDescent="0.25">
      <c r="A1448" s="465"/>
      <c r="B1448" s="468"/>
      <c r="C1448" s="465"/>
      <c r="D1448" s="308" t="s">
        <v>7226</v>
      </c>
      <c r="E1448" s="465"/>
      <c r="F1448" s="309" t="s">
        <v>7061</v>
      </c>
      <c r="G1448" s="310">
        <v>0.15</v>
      </c>
      <c r="H1448" s="310">
        <v>0.6</v>
      </c>
      <c r="I1448" s="310">
        <v>120</v>
      </c>
      <c r="J1448" s="311">
        <v>9</v>
      </c>
      <c r="K1448" s="311">
        <v>26.7</v>
      </c>
      <c r="L1448" s="311">
        <v>3.91</v>
      </c>
      <c r="M1448" s="310">
        <v>2018</v>
      </c>
      <c r="N1448" s="311"/>
      <c r="O1448" s="312"/>
      <c r="P1448" s="313"/>
      <c r="Q1448" s="313">
        <v>2025</v>
      </c>
      <c r="R1448" s="314">
        <v>20</v>
      </c>
      <c r="S1448" s="462"/>
      <c r="T1448" s="462"/>
      <c r="U1448" s="462">
        <f t="shared" si="7"/>
        <v>0</v>
      </c>
      <c r="V1448" s="285" t="s">
        <v>7003</v>
      </c>
    </row>
    <row r="1449" spans="1:22" x14ac:dyDescent="0.25">
      <c r="A1449" s="465"/>
      <c r="B1449" s="468"/>
      <c r="C1449" s="465"/>
      <c r="D1449" s="308" t="s">
        <v>7227</v>
      </c>
      <c r="E1449" s="465"/>
      <c r="F1449" s="309" t="s">
        <v>7061</v>
      </c>
      <c r="G1449" s="310">
        <v>0.15</v>
      </c>
      <c r="H1449" s="310">
        <v>0.6</v>
      </c>
      <c r="I1449" s="310">
        <v>120</v>
      </c>
      <c r="J1449" s="311">
        <v>9</v>
      </c>
      <c r="K1449" s="311">
        <v>26.7</v>
      </c>
      <c r="L1449" s="311">
        <v>3.91</v>
      </c>
      <c r="M1449" s="310">
        <v>2018</v>
      </c>
      <c r="N1449" s="311"/>
      <c r="O1449" s="312"/>
      <c r="P1449" s="313"/>
      <c r="Q1449" s="313">
        <v>2025</v>
      </c>
      <c r="R1449" s="314">
        <v>20</v>
      </c>
      <c r="S1449" s="462"/>
      <c r="T1449" s="462"/>
      <c r="U1449" s="462">
        <f t="shared" si="7"/>
        <v>0</v>
      </c>
      <c r="V1449" s="285" t="s">
        <v>7003</v>
      </c>
    </row>
    <row r="1450" spans="1:22" x14ac:dyDescent="0.25">
      <c r="A1450" s="465"/>
      <c r="B1450" s="468"/>
      <c r="C1450" s="465"/>
      <c r="D1450" s="308" t="s">
        <v>7228</v>
      </c>
      <c r="E1450" s="465"/>
      <c r="F1450" s="309" t="s">
        <v>7061</v>
      </c>
      <c r="G1450" s="310">
        <v>0.15</v>
      </c>
      <c r="H1450" s="310">
        <v>0.6</v>
      </c>
      <c r="I1450" s="310">
        <v>120</v>
      </c>
      <c r="J1450" s="311">
        <v>9</v>
      </c>
      <c r="K1450" s="311">
        <v>26.7</v>
      </c>
      <c r="L1450" s="311">
        <v>3.91</v>
      </c>
      <c r="M1450" s="310">
        <v>2018</v>
      </c>
      <c r="N1450" s="311"/>
      <c r="O1450" s="312"/>
      <c r="P1450" s="313"/>
      <c r="Q1450" s="313">
        <v>2025</v>
      </c>
      <c r="R1450" s="314">
        <v>20</v>
      </c>
      <c r="S1450" s="462"/>
      <c r="T1450" s="462"/>
      <c r="U1450" s="462">
        <f t="shared" si="7"/>
        <v>0</v>
      </c>
      <c r="V1450" s="285" t="s">
        <v>7003</v>
      </c>
    </row>
    <row r="1451" spans="1:22" x14ac:dyDescent="0.25">
      <c r="A1451" s="465"/>
      <c r="B1451" s="468"/>
      <c r="C1451" s="465"/>
      <c r="D1451" s="308" t="s">
        <v>7229</v>
      </c>
      <c r="E1451" s="465"/>
      <c r="F1451" s="309" t="s">
        <v>7061</v>
      </c>
      <c r="G1451" s="310">
        <v>0.15</v>
      </c>
      <c r="H1451" s="310">
        <v>0.6</v>
      </c>
      <c r="I1451" s="310">
        <v>120</v>
      </c>
      <c r="J1451" s="311">
        <v>8.5</v>
      </c>
      <c r="K1451" s="311">
        <v>26.7</v>
      </c>
      <c r="L1451" s="311">
        <v>3.91</v>
      </c>
      <c r="M1451" s="310">
        <v>2018</v>
      </c>
      <c r="N1451" s="311"/>
      <c r="O1451" s="312"/>
      <c r="P1451" s="313"/>
      <c r="Q1451" s="313">
        <v>2025</v>
      </c>
      <c r="R1451" s="314">
        <v>20</v>
      </c>
      <c r="S1451" s="462"/>
      <c r="T1451" s="462"/>
      <c r="U1451" s="462">
        <f t="shared" si="7"/>
        <v>0</v>
      </c>
      <c r="V1451" s="285" t="s">
        <v>7003</v>
      </c>
    </row>
    <row r="1452" spans="1:22" x14ac:dyDescent="0.25">
      <c r="A1452" s="466"/>
      <c r="B1452" s="469"/>
      <c r="C1452" s="466"/>
      <c r="D1452" s="308" t="s">
        <v>7230</v>
      </c>
      <c r="E1452" s="466"/>
      <c r="F1452" s="309" t="s">
        <v>7061</v>
      </c>
      <c r="G1452" s="310">
        <v>0.15</v>
      </c>
      <c r="H1452" s="310">
        <v>0.6</v>
      </c>
      <c r="I1452" s="310">
        <v>120</v>
      </c>
      <c r="J1452" s="311">
        <v>4.2</v>
      </c>
      <c r="K1452" s="311">
        <v>26.7</v>
      </c>
      <c r="L1452" s="311">
        <v>3.91</v>
      </c>
      <c r="M1452" s="310">
        <v>2018</v>
      </c>
      <c r="N1452" s="311"/>
      <c r="O1452" s="312"/>
      <c r="P1452" s="313"/>
      <c r="Q1452" s="313">
        <v>2025</v>
      </c>
      <c r="R1452" s="314">
        <v>20</v>
      </c>
      <c r="S1452" s="463"/>
      <c r="T1452" s="463"/>
      <c r="U1452" s="463">
        <f t="shared" si="7"/>
        <v>0</v>
      </c>
      <c r="V1452" s="285" t="s">
        <v>7003</v>
      </c>
    </row>
    <row r="1453" spans="1:22" x14ac:dyDescent="0.25">
      <c r="A1453" s="464" t="s">
        <v>7231</v>
      </c>
      <c r="B1453" s="467" t="s">
        <v>7232</v>
      </c>
      <c r="C1453" s="464" t="s">
        <v>7233</v>
      </c>
      <c r="D1453" s="308" t="s">
        <v>7234</v>
      </c>
      <c r="E1453" s="464" t="s">
        <v>2448</v>
      </c>
      <c r="F1453" s="309" t="s">
        <v>7061</v>
      </c>
      <c r="G1453" s="310">
        <v>0.15</v>
      </c>
      <c r="H1453" s="310">
        <v>0.6</v>
      </c>
      <c r="I1453" s="310">
        <v>120</v>
      </c>
      <c r="J1453" s="311"/>
      <c r="K1453" s="311"/>
      <c r="L1453" s="311"/>
      <c r="M1453" s="310">
        <v>2018</v>
      </c>
      <c r="N1453" s="311"/>
      <c r="O1453" s="312"/>
      <c r="P1453" s="313"/>
      <c r="Q1453" s="313">
        <v>2025</v>
      </c>
      <c r="R1453" s="314">
        <v>20</v>
      </c>
      <c r="S1453" s="461">
        <f>25+8+8+11+11+11+11+3</f>
        <v>88</v>
      </c>
      <c r="T1453" s="461">
        <f>31+8+19+17+17+17+10+7</f>
        <v>126</v>
      </c>
      <c r="U1453" s="461">
        <f t="shared" si="7"/>
        <v>214</v>
      </c>
      <c r="V1453" s="285" t="s">
        <v>7003</v>
      </c>
    </row>
    <row r="1454" spans="1:22" x14ac:dyDescent="0.25">
      <c r="A1454" s="465"/>
      <c r="B1454" s="468"/>
      <c r="C1454" s="465"/>
      <c r="D1454" s="308" t="s">
        <v>7235</v>
      </c>
      <c r="E1454" s="465"/>
      <c r="F1454" s="309" t="s">
        <v>7061</v>
      </c>
      <c r="G1454" s="310">
        <v>1.6</v>
      </c>
      <c r="H1454" s="310">
        <v>0.58799999999999997</v>
      </c>
      <c r="I1454" s="310">
        <v>120</v>
      </c>
      <c r="J1454" s="311">
        <v>18.254000000000001</v>
      </c>
      <c r="K1454" s="311">
        <v>114.3</v>
      </c>
      <c r="L1454" s="311">
        <v>6.02</v>
      </c>
      <c r="M1454" s="310">
        <v>2018</v>
      </c>
      <c r="N1454" s="311"/>
      <c r="O1454" s="312"/>
      <c r="P1454" s="313"/>
      <c r="Q1454" s="313">
        <v>2025</v>
      </c>
      <c r="R1454" s="314">
        <v>20</v>
      </c>
      <c r="S1454" s="462"/>
      <c r="T1454" s="462"/>
      <c r="U1454" s="462">
        <f t="shared" si="7"/>
        <v>0</v>
      </c>
      <c r="V1454" s="285" t="s">
        <v>7003</v>
      </c>
    </row>
    <row r="1455" spans="1:22" x14ac:dyDescent="0.25">
      <c r="A1455" s="465"/>
      <c r="B1455" s="468"/>
      <c r="C1455" s="465"/>
      <c r="D1455" s="308" t="s">
        <v>7236</v>
      </c>
      <c r="E1455" s="465"/>
      <c r="F1455" s="309" t="s">
        <v>7061</v>
      </c>
      <c r="G1455" s="310">
        <v>0.15</v>
      </c>
      <c r="H1455" s="310">
        <v>0.6</v>
      </c>
      <c r="I1455" s="310">
        <v>120</v>
      </c>
      <c r="J1455" s="311">
        <v>19</v>
      </c>
      <c r="K1455" s="311">
        <v>114.3</v>
      </c>
      <c r="L1455" s="311">
        <v>6.02</v>
      </c>
      <c r="M1455" s="310">
        <v>2018</v>
      </c>
      <c r="N1455" s="311"/>
      <c r="O1455" s="312"/>
      <c r="P1455" s="313"/>
      <c r="Q1455" s="313">
        <v>2025</v>
      </c>
      <c r="R1455" s="314">
        <v>20</v>
      </c>
      <c r="S1455" s="462"/>
      <c r="T1455" s="462"/>
      <c r="U1455" s="462">
        <f t="shared" si="7"/>
        <v>0</v>
      </c>
      <c r="V1455" s="285" t="s">
        <v>7003</v>
      </c>
    </row>
    <row r="1456" spans="1:22" x14ac:dyDescent="0.25">
      <c r="A1456" s="465"/>
      <c r="B1456" s="468"/>
      <c r="C1456" s="465"/>
      <c r="D1456" s="308" t="s">
        <v>7237</v>
      </c>
      <c r="E1456" s="465"/>
      <c r="F1456" s="309" t="s">
        <v>7061</v>
      </c>
      <c r="G1456" s="310">
        <v>0.15</v>
      </c>
      <c r="H1456" s="310">
        <v>0.6</v>
      </c>
      <c r="I1456" s="310">
        <v>120</v>
      </c>
      <c r="J1456" s="311">
        <v>7.5</v>
      </c>
      <c r="K1456" s="311">
        <v>60.3</v>
      </c>
      <c r="L1456" s="311">
        <v>3.91</v>
      </c>
      <c r="M1456" s="310">
        <v>2018</v>
      </c>
      <c r="N1456" s="311"/>
      <c r="O1456" s="312"/>
      <c r="P1456" s="313"/>
      <c r="Q1456" s="313">
        <v>2025</v>
      </c>
      <c r="R1456" s="314">
        <v>20</v>
      </c>
      <c r="S1456" s="462"/>
      <c r="T1456" s="462"/>
      <c r="U1456" s="462">
        <f t="shared" si="7"/>
        <v>0</v>
      </c>
      <c r="V1456" s="285" t="s">
        <v>7003</v>
      </c>
    </row>
    <row r="1457" spans="1:22" x14ac:dyDescent="0.25">
      <c r="A1457" s="465"/>
      <c r="B1457" s="468"/>
      <c r="C1457" s="465"/>
      <c r="D1457" s="308" t="s">
        <v>7238</v>
      </c>
      <c r="E1457" s="465"/>
      <c r="F1457" s="309" t="s">
        <v>7061</v>
      </c>
      <c r="G1457" s="310">
        <v>0.15</v>
      </c>
      <c r="H1457" s="310">
        <v>0.6</v>
      </c>
      <c r="I1457" s="310">
        <v>120</v>
      </c>
      <c r="J1457" s="311">
        <v>7.5</v>
      </c>
      <c r="K1457" s="311">
        <v>60.3</v>
      </c>
      <c r="L1457" s="311">
        <v>3.91</v>
      </c>
      <c r="M1457" s="310">
        <v>2018</v>
      </c>
      <c r="N1457" s="311"/>
      <c r="O1457" s="312"/>
      <c r="P1457" s="313"/>
      <c r="Q1457" s="313">
        <v>2025</v>
      </c>
      <c r="R1457" s="314">
        <v>20</v>
      </c>
      <c r="S1457" s="462"/>
      <c r="T1457" s="462"/>
      <c r="U1457" s="462">
        <f t="shared" si="7"/>
        <v>0</v>
      </c>
      <c r="V1457" s="285" t="s">
        <v>7003</v>
      </c>
    </row>
    <row r="1458" spans="1:22" x14ac:dyDescent="0.25">
      <c r="A1458" s="465"/>
      <c r="B1458" s="468"/>
      <c r="C1458" s="465"/>
      <c r="D1458" s="308" t="s">
        <v>7239</v>
      </c>
      <c r="E1458" s="465"/>
      <c r="F1458" s="309" t="s">
        <v>7061</v>
      </c>
      <c r="G1458" s="310">
        <v>0.15</v>
      </c>
      <c r="H1458" s="310">
        <v>0.6</v>
      </c>
      <c r="I1458" s="310">
        <v>120</v>
      </c>
      <c r="J1458" s="311">
        <v>7</v>
      </c>
      <c r="K1458" s="311">
        <v>60.3</v>
      </c>
      <c r="L1458" s="311">
        <v>3.91</v>
      </c>
      <c r="M1458" s="310">
        <v>2018</v>
      </c>
      <c r="N1458" s="311"/>
      <c r="O1458" s="312"/>
      <c r="P1458" s="313"/>
      <c r="Q1458" s="313">
        <v>2025</v>
      </c>
      <c r="R1458" s="314">
        <v>20</v>
      </c>
      <c r="S1458" s="462"/>
      <c r="T1458" s="462"/>
      <c r="U1458" s="462">
        <f t="shared" si="7"/>
        <v>0</v>
      </c>
      <c r="V1458" s="285" t="s">
        <v>7003</v>
      </c>
    </row>
    <row r="1459" spans="1:22" x14ac:dyDescent="0.25">
      <c r="A1459" s="465"/>
      <c r="B1459" s="468"/>
      <c r="C1459" s="465"/>
      <c r="D1459" s="308" t="s">
        <v>7240</v>
      </c>
      <c r="E1459" s="465"/>
      <c r="F1459" s="309" t="s">
        <v>7061</v>
      </c>
      <c r="G1459" s="310">
        <v>0.15</v>
      </c>
      <c r="H1459" s="310">
        <v>0.6</v>
      </c>
      <c r="I1459" s="310">
        <v>120</v>
      </c>
      <c r="J1459" s="311">
        <v>7.5</v>
      </c>
      <c r="K1459" s="311">
        <v>60.3</v>
      </c>
      <c r="L1459" s="311">
        <v>3.91</v>
      </c>
      <c r="M1459" s="310">
        <v>2018</v>
      </c>
      <c r="N1459" s="311"/>
      <c r="O1459" s="312"/>
      <c r="P1459" s="313"/>
      <c r="Q1459" s="313">
        <v>2025</v>
      </c>
      <c r="R1459" s="314">
        <v>20</v>
      </c>
      <c r="S1459" s="462"/>
      <c r="T1459" s="462"/>
      <c r="U1459" s="462">
        <f t="shared" si="7"/>
        <v>0</v>
      </c>
      <c r="V1459" s="285" t="s">
        <v>7003</v>
      </c>
    </row>
    <row r="1460" spans="1:22" x14ac:dyDescent="0.25">
      <c r="A1460" s="466"/>
      <c r="B1460" s="469"/>
      <c r="C1460" s="466"/>
      <c r="D1460" s="308" t="s">
        <v>7241</v>
      </c>
      <c r="E1460" s="466"/>
      <c r="F1460" s="309" t="s">
        <v>7061</v>
      </c>
      <c r="G1460" s="310">
        <v>0.15</v>
      </c>
      <c r="H1460" s="310">
        <v>0.6</v>
      </c>
      <c r="I1460" s="310">
        <v>120</v>
      </c>
      <c r="J1460" s="311">
        <v>4.8</v>
      </c>
      <c r="K1460" s="311">
        <v>26.7</v>
      </c>
      <c r="L1460" s="311">
        <v>3.91</v>
      </c>
      <c r="M1460" s="310">
        <v>2018</v>
      </c>
      <c r="N1460" s="311"/>
      <c r="O1460" s="312"/>
      <c r="P1460" s="313"/>
      <c r="Q1460" s="313">
        <v>2025</v>
      </c>
      <c r="R1460" s="314">
        <v>20</v>
      </c>
      <c r="S1460" s="463"/>
      <c r="T1460" s="463"/>
      <c r="U1460" s="463">
        <f t="shared" si="7"/>
        <v>0</v>
      </c>
      <c r="V1460" s="285" t="s">
        <v>7003</v>
      </c>
    </row>
    <row r="1461" spans="1:22" x14ac:dyDescent="0.25">
      <c r="A1461" s="464" t="s">
        <v>7242</v>
      </c>
      <c r="B1461" s="467" t="s">
        <v>7243</v>
      </c>
      <c r="C1461" s="464" t="s">
        <v>7244</v>
      </c>
      <c r="D1461" s="308" t="s">
        <v>7245</v>
      </c>
      <c r="E1461" s="464" t="s">
        <v>2448</v>
      </c>
      <c r="F1461" s="309" t="s">
        <v>7061</v>
      </c>
      <c r="G1461" s="310">
        <v>0.15</v>
      </c>
      <c r="H1461" s="310">
        <v>0.6</v>
      </c>
      <c r="I1461" s="310">
        <v>120</v>
      </c>
      <c r="J1461" s="311"/>
      <c r="K1461" s="311"/>
      <c r="L1461" s="311"/>
      <c r="M1461" s="310">
        <v>2018</v>
      </c>
      <c r="N1461" s="311"/>
      <c r="O1461" s="312"/>
      <c r="P1461" s="313"/>
      <c r="Q1461" s="313">
        <v>2025</v>
      </c>
      <c r="R1461" s="314">
        <v>20</v>
      </c>
      <c r="S1461" s="461">
        <f>16+6+3+11+9+10+9+10+5</f>
        <v>79</v>
      </c>
      <c r="T1461" s="461">
        <f>24+7+4+16+13+18+14+16+8</f>
        <v>120</v>
      </c>
      <c r="U1461" s="461">
        <f t="shared" si="7"/>
        <v>199</v>
      </c>
      <c r="V1461" s="285" t="s">
        <v>7003</v>
      </c>
    </row>
    <row r="1462" spans="1:22" x14ac:dyDescent="0.25">
      <c r="A1462" s="465"/>
      <c r="B1462" s="468"/>
      <c r="C1462" s="465"/>
      <c r="D1462" s="308" t="s">
        <v>7246</v>
      </c>
      <c r="E1462" s="465"/>
      <c r="F1462" s="309" t="s">
        <v>7061</v>
      </c>
      <c r="G1462" s="310">
        <v>1.6</v>
      </c>
      <c r="H1462" s="310">
        <v>0.58799999999999997</v>
      </c>
      <c r="I1462" s="310">
        <v>120</v>
      </c>
      <c r="J1462" s="311">
        <v>19.651</v>
      </c>
      <c r="K1462" s="311">
        <v>33.4</v>
      </c>
      <c r="L1462" s="311">
        <v>4.55</v>
      </c>
      <c r="M1462" s="310">
        <v>2018</v>
      </c>
      <c r="N1462" s="311"/>
      <c r="O1462" s="312"/>
      <c r="P1462" s="313"/>
      <c r="Q1462" s="313">
        <v>2025</v>
      </c>
      <c r="R1462" s="314">
        <v>20</v>
      </c>
      <c r="S1462" s="462"/>
      <c r="T1462" s="462"/>
      <c r="U1462" s="462">
        <f t="shared" si="7"/>
        <v>0</v>
      </c>
      <c r="V1462" s="285" t="s">
        <v>7003</v>
      </c>
    </row>
    <row r="1463" spans="1:22" x14ac:dyDescent="0.25">
      <c r="A1463" s="465"/>
      <c r="B1463" s="468"/>
      <c r="C1463" s="465"/>
      <c r="D1463" s="308" t="s">
        <v>7247</v>
      </c>
      <c r="E1463" s="465"/>
      <c r="F1463" s="309" t="s">
        <v>7061</v>
      </c>
      <c r="G1463" s="310">
        <v>0.15</v>
      </c>
      <c r="H1463" s="310">
        <v>0.6</v>
      </c>
      <c r="I1463" s="310">
        <v>120</v>
      </c>
      <c r="J1463" s="311">
        <v>18</v>
      </c>
      <c r="K1463" s="311">
        <v>33.4</v>
      </c>
      <c r="L1463" s="311">
        <v>4.55</v>
      </c>
      <c r="M1463" s="310">
        <v>2018</v>
      </c>
      <c r="N1463" s="311"/>
      <c r="O1463" s="312"/>
      <c r="P1463" s="313"/>
      <c r="Q1463" s="313">
        <v>2025</v>
      </c>
      <c r="R1463" s="314">
        <v>20</v>
      </c>
      <c r="S1463" s="462"/>
      <c r="T1463" s="462"/>
      <c r="U1463" s="462">
        <f t="shared" si="7"/>
        <v>0</v>
      </c>
      <c r="V1463" s="285" t="s">
        <v>7003</v>
      </c>
    </row>
    <row r="1464" spans="1:22" x14ac:dyDescent="0.25">
      <c r="A1464" s="465"/>
      <c r="B1464" s="468"/>
      <c r="C1464" s="465"/>
      <c r="D1464" s="308" t="s">
        <v>7248</v>
      </c>
      <c r="E1464" s="465"/>
      <c r="F1464" s="309" t="s">
        <v>7061</v>
      </c>
      <c r="G1464" s="310">
        <v>0.15</v>
      </c>
      <c r="H1464" s="310">
        <v>0.6</v>
      </c>
      <c r="I1464" s="310">
        <v>120</v>
      </c>
      <c r="J1464" s="311">
        <v>7.8</v>
      </c>
      <c r="K1464" s="311">
        <v>26.7</v>
      </c>
      <c r="L1464" s="311">
        <v>3.91</v>
      </c>
      <c r="M1464" s="310">
        <v>2018</v>
      </c>
      <c r="N1464" s="311"/>
      <c r="O1464" s="312"/>
      <c r="P1464" s="313"/>
      <c r="Q1464" s="313">
        <v>2025</v>
      </c>
      <c r="R1464" s="314">
        <v>20</v>
      </c>
      <c r="S1464" s="462"/>
      <c r="T1464" s="462"/>
      <c r="U1464" s="462">
        <f t="shared" si="7"/>
        <v>0</v>
      </c>
      <c r="V1464" s="285" t="s">
        <v>7003</v>
      </c>
    </row>
    <row r="1465" spans="1:22" x14ac:dyDescent="0.25">
      <c r="A1465" s="465"/>
      <c r="B1465" s="468"/>
      <c r="C1465" s="465"/>
      <c r="D1465" s="308" t="s">
        <v>7249</v>
      </c>
      <c r="E1465" s="465"/>
      <c r="F1465" s="309" t="s">
        <v>7061</v>
      </c>
      <c r="G1465" s="310">
        <v>0.15</v>
      </c>
      <c r="H1465" s="310">
        <v>0.6</v>
      </c>
      <c r="I1465" s="310">
        <v>120</v>
      </c>
      <c r="J1465" s="311">
        <v>8.5</v>
      </c>
      <c r="K1465" s="311">
        <v>26.7</v>
      </c>
      <c r="L1465" s="311">
        <v>3.91</v>
      </c>
      <c r="M1465" s="310">
        <v>2018</v>
      </c>
      <c r="N1465" s="311"/>
      <c r="O1465" s="312"/>
      <c r="P1465" s="313"/>
      <c r="Q1465" s="313">
        <v>2025</v>
      </c>
      <c r="R1465" s="314">
        <v>20</v>
      </c>
      <c r="S1465" s="462"/>
      <c r="T1465" s="462"/>
      <c r="U1465" s="462">
        <f t="shared" si="7"/>
        <v>0</v>
      </c>
      <c r="V1465" s="285" t="s">
        <v>7003</v>
      </c>
    </row>
    <row r="1466" spans="1:22" x14ac:dyDescent="0.25">
      <c r="A1466" s="465"/>
      <c r="B1466" s="468"/>
      <c r="C1466" s="465"/>
      <c r="D1466" s="308" t="s">
        <v>7250</v>
      </c>
      <c r="E1466" s="465"/>
      <c r="F1466" s="309" t="s">
        <v>7061</v>
      </c>
      <c r="G1466" s="310">
        <v>0.15</v>
      </c>
      <c r="H1466" s="310">
        <v>0.6</v>
      </c>
      <c r="I1466" s="310">
        <v>120</v>
      </c>
      <c r="J1466" s="311">
        <v>8.5</v>
      </c>
      <c r="K1466" s="311">
        <v>26.7</v>
      </c>
      <c r="L1466" s="311">
        <v>3.91</v>
      </c>
      <c r="M1466" s="310">
        <v>2018</v>
      </c>
      <c r="N1466" s="311"/>
      <c r="O1466" s="312"/>
      <c r="P1466" s="313"/>
      <c r="Q1466" s="313">
        <v>2025</v>
      </c>
      <c r="R1466" s="314">
        <v>20</v>
      </c>
      <c r="S1466" s="462"/>
      <c r="T1466" s="462"/>
      <c r="U1466" s="462">
        <f t="shared" si="7"/>
        <v>0</v>
      </c>
      <c r="V1466" s="285" t="s">
        <v>7003</v>
      </c>
    </row>
    <row r="1467" spans="1:22" x14ac:dyDescent="0.25">
      <c r="A1467" s="465"/>
      <c r="B1467" s="468"/>
      <c r="C1467" s="465"/>
      <c r="D1467" s="308" t="s">
        <v>7251</v>
      </c>
      <c r="E1467" s="465"/>
      <c r="F1467" s="309" t="s">
        <v>7061</v>
      </c>
      <c r="G1467" s="310">
        <v>0.15</v>
      </c>
      <c r="H1467" s="310">
        <v>0.6</v>
      </c>
      <c r="I1467" s="310">
        <v>120</v>
      </c>
      <c r="J1467" s="311">
        <v>8.5</v>
      </c>
      <c r="K1467" s="311">
        <v>26.7</v>
      </c>
      <c r="L1467" s="311">
        <v>3.91</v>
      </c>
      <c r="M1467" s="310">
        <v>2018</v>
      </c>
      <c r="N1467" s="311"/>
      <c r="O1467" s="312"/>
      <c r="P1467" s="313"/>
      <c r="Q1467" s="313">
        <v>2025</v>
      </c>
      <c r="R1467" s="314">
        <v>20</v>
      </c>
      <c r="S1467" s="462"/>
      <c r="T1467" s="462"/>
      <c r="U1467" s="462">
        <f t="shared" si="7"/>
        <v>0</v>
      </c>
      <c r="V1467" s="285" t="s">
        <v>7003</v>
      </c>
    </row>
    <row r="1468" spans="1:22" x14ac:dyDescent="0.25">
      <c r="A1468" s="466"/>
      <c r="B1468" s="469"/>
      <c r="C1468" s="466"/>
      <c r="D1468" s="308" t="s">
        <v>7252</v>
      </c>
      <c r="E1468" s="466"/>
      <c r="F1468" s="309" t="s">
        <v>7061</v>
      </c>
      <c r="G1468" s="310">
        <v>0.15</v>
      </c>
      <c r="H1468" s="310">
        <v>0.6</v>
      </c>
      <c r="I1468" s="310">
        <v>120</v>
      </c>
      <c r="J1468" s="311">
        <v>4.2</v>
      </c>
      <c r="K1468" s="311">
        <v>26.7</v>
      </c>
      <c r="L1468" s="311">
        <v>3.91</v>
      </c>
      <c r="M1468" s="310">
        <v>2018</v>
      </c>
      <c r="N1468" s="311"/>
      <c r="O1468" s="312"/>
      <c r="P1468" s="313"/>
      <c r="Q1468" s="313">
        <v>2025</v>
      </c>
      <c r="R1468" s="314">
        <v>20</v>
      </c>
      <c r="S1468" s="463"/>
      <c r="T1468" s="463"/>
      <c r="U1468" s="463">
        <f t="shared" si="7"/>
        <v>0</v>
      </c>
      <c r="V1468" s="285" t="s">
        <v>7003</v>
      </c>
    </row>
    <row r="1469" spans="1:22" ht="22.5" x14ac:dyDescent="0.25">
      <c r="A1469" s="315" t="s">
        <v>2494</v>
      </c>
      <c r="B1469" s="316" t="s">
        <v>7253</v>
      </c>
      <c r="C1469" s="315" t="s">
        <v>7254</v>
      </c>
      <c r="D1469" s="308" t="s">
        <v>7255</v>
      </c>
      <c r="E1469" s="315" t="s">
        <v>7256</v>
      </c>
      <c r="F1469" s="309"/>
      <c r="G1469" s="310"/>
      <c r="H1469" s="310"/>
      <c r="I1469" s="310"/>
      <c r="J1469" s="311"/>
      <c r="K1469" s="311"/>
      <c r="L1469" s="311"/>
      <c r="M1469" s="310">
        <v>2018</v>
      </c>
      <c r="N1469" s="311"/>
      <c r="O1469" s="312"/>
      <c r="P1469" s="313"/>
      <c r="Q1469" s="313">
        <v>2025</v>
      </c>
      <c r="R1469" s="314">
        <v>20</v>
      </c>
      <c r="S1469" s="317">
        <f>6+6+2+13</f>
        <v>27</v>
      </c>
      <c r="T1469" s="317">
        <f>12+13+5+18</f>
        <v>48</v>
      </c>
      <c r="U1469" s="317">
        <f t="shared" si="7"/>
        <v>75</v>
      </c>
      <c r="V1469" s="285" t="s">
        <v>7003</v>
      </c>
    </row>
    <row r="1470" spans="1:22" ht="22.5" x14ac:dyDescent="0.25">
      <c r="A1470" s="315" t="s">
        <v>7257</v>
      </c>
      <c r="B1470" s="316" t="s">
        <v>7258</v>
      </c>
      <c r="C1470" s="315" t="s">
        <v>7254</v>
      </c>
      <c r="D1470" s="308" t="s">
        <v>7259</v>
      </c>
      <c r="E1470" s="315" t="s">
        <v>7256</v>
      </c>
      <c r="F1470" s="309"/>
      <c r="G1470" s="310"/>
      <c r="H1470" s="310"/>
      <c r="I1470" s="310"/>
      <c r="J1470" s="311"/>
      <c r="K1470" s="311"/>
      <c r="L1470" s="311"/>
      <c r="M1470" s="310">
        <v>2018</v>
      </c>
      <c r="N1470" s="311"/>
      <c r="O1470" s="312"/>
      <c r="P1470" s="313"/>
      <c r="Q1470" s="313">
        <v>2025</v>
      </c>
      <c r="R1470" s="314">
        <v>20</v>
      </c>
      <c r="S1470" s="317">
        <f>6+6+2+13</f>
        <v>27</v>
      </c>
      <c r="T1470" s="317">
        <f>12+13+5+18</f>
        <v>48</v>
      </c>
      <c r="U1470" s="317">
        <f t="shared" si="7"/>
        <v>75</v>
      </c>
      <c r="V1470" s="285" t="s">
        <v>7003</v>
      </c>
    </row>
    <row r="1471" spans="1:22" ht="22.5" x14ac:dyDescent="0.25">
      <c r="A1471" s="315" t="s">
        <v>7260</v>
      </c>
      <c r="B1471" s="316" t="s">
        <v>7261</v>
      </c>
      <c r="C1471" s="315" t="s">
        <v>7262</v>
      </c>
      <c r="D1471" s="308" t="s">
        <v>7263</v>
      </c>
      <c r="E1471" s="315" t="s">
        <v>7264</v>
      </c>
      <c r="F1471" s="309"/>
      <c r="G1471" s="310"/>
      <c r="H1471" s="310"/>
      <c r="I1471" s="310"/>
      <c r="J1471" s="311"/>
      <c r="K1471" s="311"/>
      <c r="L1471" s="311"/>
      <c r="M1471" s="310">
        <v>2018</v>
      </c>
      <c r="N1471" s="311"/>
      <c r="O1471" s="312"/>
      <c r="P1471" s="313"/>
      <c r="Q1471" s="313">
        <v>2025</v>
      </c>
      <c r="R1471" s="314">
        <v>20</v>
      </c>
      <c r="S1471" s="317">
        <v>17</v>
      </c>
      <c r="T1471" s="317">
        <v>38</v>
      </c>
      <c r="U1471" s="317">
        <f t="shared" si="7"/>
        <v>55</v>
      </c>
      <c r="V1471" s="285" t="s">
        <v>7003</v>
      </c>
    </row>
    <row r="1472" spans="1:22" ht="22.5" x14ac:dyDescent="0.25">
      <c r="A1472" s="315" t="s">
        <v>7265</v>
      </c>
      <c r="B1472" s="316" t="s">
        <v>7266</v>
      </c>
      <c r="C1472" s="315" t="s">
        <v>7262</v>
      </c>
      <c r="D1472" s="308" t="s">
        <v>7267</v>
      </c>
      <c r="E1472" s="315" t="s">
        <v>7264</v>
      </c>
      <c r="F1472" s="309"/>
      <c r="G1472" s="310"/>
      <c r="H1472" s="310"/>
      <c r="I1472" s="310"/>
      <c r="J1472" s="311"/>
      <c r="K1472" s="311"/>
      <c r="L1472" s="311"/>
      <c r="M1472" s="310">
        <v>2018</v>
      </c>
      <c r="N1472" s="311"/>
      <c r="O1472" s="312"/>
      <c r="P1472" s="313"/>
      <c r="Q1472" s="313">
        <v>2025</v>
      </c>
      <c r="R1472" s="314">
        <v>20</v>
      </c>
      <c r="S1472" s="317">
        <v>17</v>
      </c>
      <c r="T1472" s="317">
        <v>38</v>
      </c>
      <c r="U1472" s="317">
        <f t="shared" si="7"/>
        <v>55</v>
      </c>
      <c r="V1472" s="285" t="s">
        <v>7003</v>
      </c>
    </row>
    <row r="1473" spans="1:22" ht="22.5" x14ac:dyDescent="0.25">
      <c r="A1473" s="315" t="s">
        <v>7268</v>
      </c>
      <c r="B1473" s="316" t="s">
        <v>7269</v>
      </c>
      <c r="C1473" s="315" t="s">
        <v>7270</v>
      </c>
      <c r="D1473" s="308" t="s">
        <v>7271</v>
      </c>
      <c r="E1473" s="315" t="s">
        <v>7256</v>
      </c>
      <c r="F1473" s="309"/>
      <c r="G1473" s="310"/>
      <c r="H1473" s="310"/>
      <c r="I1473" s="310"/>
      <c r="J1473" s="311"/>
      <c r="K1473" s="311"/>
      <c r="L1473" s="311"/>
      <c r="M1473" s="310">
        <v>2018</v>
      </c>
      <c r="N1473" s="311"/>
      <c r="O1473" s="312"/>
      <c r="P1473" s="313"/>
      <c r="Q1473" s="313">
        <v>2025</v>
      </c>
      <c r="R1473" s="314">
        <v>20</v>
      </c>
      <c r="S1473" s="317">
        <v>67</v>
      </c>
      <c r="T1473" s="317">
        <v>109</v>
      </c>
      <c r="U1473" s="317">
        <f>S1473+T1473</f>
        <v>176</v>
      </c>
      <c r="V1473" s="285" t="s">
        <v>7003</v>
      </c>
    </row>
    <row r="1474" spans="1:22" ht="22.5" x14ac:dyDescent="0.25">
      <c r="A1474" s="315" t="s">
        <v>7272</v>
      </c>
      <c r="B1474" s="316" t="s">
        <v>7273</v>
      </c>
      <c r="C1474" s="315" t="s">
        <v>7274</v>
      </c>
      <c r="D1474" s="308" t="s">
        <v>7275</v>
      </c>
      <c r="E1474" s="315" t="s">
        <v>7256</v>
      </c>
      <c r="F1474" s="309"/>
      <c r="G1474" s="310"/>
      <c r="H1474" s="310"/>
      <c r="I1474" s="310"/>
      <c r="J1474" s="311"/>
      <c r="K1474" s="311"/>
      <c r="L1474" s="311"/>
      <c r="M1474" s="310">
        <v>2018</v>
      </c>
      <c r="N1474" s="311"/>
      <c r="O1474" s="312"/>
      <c r="P1474" s="313"/>
      <c r="Q1474" s="313">
        <v>2025</v>
      </c>
      <c r="R1474" s="314">
        <v>20</v>
      </c>
      <c r="S1474" s="317">
        <f>8+7+4+13</f>
        <v>32</v>
      </c>
      <c r="T1474" s="317">
        <f>13+15+7+18</f>
        <v>53</v>
      </c>
      <c r="U1474" s="317">
        <f>S1474+T1474</f>
        <v>85</v>
      </c>
      <c r="V1474" s="285" t="s">
        <v>7003</v>
      </c>
    </row>
    <row r="1475" spans="1:22" ht="22.5" x14ac:dyDescent="0.25">
      <c r="A1475" s="315" t="s">
        <v>7276</v>
      </c>
      <c r="B1475" s="316" t="s">
        <v>7277</v>
      </c>
      <c r="C1475" s="315" t="s">
        <v>7274</v>
      </c>
      <c r="D1475" s="308" t="s">
        <v>7278</v>
      </c>
      <c r="E1475" s="315" t="s">
        <v>7256</v>
      </c>
      <c r="F1475" s="309"/>
      <c r="G1475" s="310"/>
      <c r="H1475" s="310"/>
      <c r="I1475" s="310"/>
      <c r="J1475" s="311"/>
      <c r="K1475" s="311"/>
      <c r="L1475" s="311"/>
      <c r="M1475" s="310">
        <v>2018</v>
      </c>
      <c r="N1475" s="311"/>
      <c r="O1475" s="312"/>
      <c r="P1475" s="313"/>
      <c r="Q1475" s="313">
        <v>2025</v>
      </c>
      <c r="R1475" s="314">
        <v>20</v>
      </c>
      <c r="S1475" s="317">
        <f>8+7+4+13</f>
        <v>32</v>
      </c>
      <c r="T1475" s="317">
        <f>13+15+7+18</f>
        <v>53</v>
      </c>
      <c r="U1475" s="317">
        <f t="shared" si="7"/>
        <v>85</v>
      </c>
      <c r="V1475" s="285" t="s">
        <v>7003</v>
      </c>
    </row>
    <row r="1476" spans="1:22" ht="22.5" x14ac:dyDescent="0.25">
      <c r="A1476" s="315" t="s">
        <v>1813</v>
      </c>
      <c r="B1476" s="316" t="s">
        <v>7279</v>
      </c>
      <c r="C1476" s="315" t="s">
        <v>7280</v>
      </c>
      <c r="D1476" s="308" t="s">
        <v>7281</v>
      </c>
      <c r="E1476" s="315" t="s">
        <v>7264</v>
      </c>
      <c r="F1476" s="309"/>
      <c r="G1476" s="310"/>
      <c r="H1476" s="310"/>
      <c r="I1476" s="310"/>
      <c r="J1476" s="311"/>
      <c r="K1476" s="311"/>
      <c r="L1476" s="311"/>
      <c r="M1476" s="310">
        <v>2018</v>
      </c>
      <c r="N1476" s="311"/>
      <c r="O1476" s="312"/>
      <c r="P1476" s="313"/>
      <c r="Q1476" s="313">
        <v>2025</v>
      </c>
      <c r="R1476" s="314">
        <v>20</v>
      </c>
      <c r="S1476" s="317">
        <v>17</v>
      </c>
      <c r="T1476" s="317">
        <v>38</v>
      </c>
      <c r="U1476" s="317">
        <f t="shared" si="7"/>
        <v>55</v>
      </c>
      <c r="V1476" s="285" t="s">
        <v>7003</v>
      </c>
    </row>
    <row r="1477" spans="1:22" ht="22.5" x14ac:dyDescent="0.25">
      <c r="A1477" s="315" t="s">
        <v>7282</v>
      </c>
      <c r="B1477" s="316" t="s">
        <v>7283</v>
      </c>
      <c r="C1477" s="315" t="s">
        <v>7280</v>
      </c>
      <c r="D1477" s="308" t="s">
        <v>7284</v>
      </c>
      <c r="E1477" s="315" t="s">
        <v>7264</v>
      </c>
      <c r="F1477" s="309"/>
      <c r="G1477" s="310"/>
      <c r="H1477" s="310"/>
      <c r="I1477" s="310"/>
      <c r="J1477" s="311"/>
      <c r="K1477" s="311"/>
      <c r="L1477" s="311"/>
      <c r="M1477" s="310">
        <v>2018</v>
      </c>
      <c r="N1477" s="311"/>
      <c r="O1477" s="312"/>
      <c r="P1477" s="313"/>
      <c r="Q1477" s="313">
        <v>2025</v>
      </c>
      <c r="R1477" s="314">
        <v>20</v>
      </c>
      <c r="S1477" s="317">
        <v>17</v>
      </c>
      <c r="T1477" s="317">
        <v>38</v>
      </c>
      <c r="U1477" s="317">
        <f t="shared" si="7"/>
        <v>55</v>
      </c>
      <c r="V1477" s="285" t="s">
        <v>7003</v>
      </c>
    </row>
    <row r="1478" spans="1:22" ht="22.5" x14ac:dyDescent="0.25">
      <c r="A1478" s="315" t="s">
        <v>7285</v>
      </c>
      <c r="B1478" s="316" t="s">
        <v>7286</v>
      </c>
      <c r="C1478" s="315" t="s">
        <v>7287</v>
      </c>
      <c r="D1478" s="308" t="s">
        <v>7288</v>
      </c>
      <c r="E1478" s="315" t="s">
        <v>3183</v>
      </c>
      <c r="F1478" s="309"/>
      <c r="G1478" s="310"/>
      <c r="H1478" s="310"/>
      <c r="I1478" s="310"/>
      <c r="J1478" s="311"/>
      <c r="K1478" s="311"/>
      <c r="L1478" s="311"/>
      <c r="M1478" s="310">
        <v>2018</v>
      </c>
      <c r="N1478" s="311"/>
      <c r="O1478" s="312"/>
      <c r="P1478" s="313"/>
      <c r="Q1478" s="313">
        <v>2025</v>
      </c>
      <c r="R1478" s="314">
        <v>20</v>
      </c>
      <c r="S1478" s="317">
        <f>3+9+14+4</f>
        <v>30</v>
      </c>
      <c r="T1478" s="317">
        <f>5+11+16+8</f>
        <v>40</v>
      </c>
      <c r="U1478" s="317">
        <f t="shared" ref="U1478:U1479" si="8">S1478+T1478</f>
        <v>70</v>
      </c>
      <c r="V1478" s="285" t="s">
        <v>7003</v>
      </c>
    </row>
    <row r="1479" spans="1:22" ht="15.75" thickBot="1" x14ac:dyDescent="0.3">
      <c r="A1479" s="315" t="s">
        <v>7289</v>
      </c>
      <c r="B1479" s="316" t="s">
        <v>7290</v>
      </c>
      <c r="C1479" s="315" t="s">
        <v>7291</v>
      </c>
      <c r="D1479" s="308" t="s">
        <v>7292</v>
      </c>
      <c r="E1479" s="315" t="s">
        <v>3149</v>
      </c>
      <c r="F1479" s="309" t="s">
        <v>3270</v>
      </c>
      <c r="G1479" s="310">
        <v>0.4</v>
      </c>
      <c r="H1479" s="310">
        <v>0</v>
      </c>
      <c r="I1479" s="310">
        <v>20</v>
      </c>
      <c r="J1479" s="311">
        <v>10.927</v>
      </c>
      <c r="K1479" s="311">
        <v>57</v>
      </c>
      <c r="L1479" s="311">
        <v>3</v>
      </c>
      <c r="M1479" s="310">
        <v>2018</v>
      </c>
      <c r="N1479" s="311"/>
      <c r="O1479" s="312"/>
      <c r="P1479" s="313"/>
      <c r="Q1479" s="313">
        <v>2025</v>
      </c>
      <c r="R1479" s="314">
        <v>20</v>
      </c>
      <c r="S1479" s="317">
        <f>4+6</f>
        <v>10</v>
      </c>
      <c r="T1479" s="317">
        <f>11+7</f>
        <v>18</v>
      </c>
      <c r="U1479" s="317">
        <f t="shared" si="8"/>
        <v>28</v>
      </c>
      <c r="V1479" s="285" t="s">
        <v>7003</v>
      </c>
    </row>
    <row r="1480" spans="1:22" ht="19.5" thickBot="1" x14ac:dyDescent="0.35">
      <c r="S1480" s="319">
        <f>SUM(S11:S1479)</f>
        <v>5337</v>
      </c>
      <c r="T1480" s="319">
        <f>SUM(T11:T1479)</f>
        <v>4920</v>
      </c>
      <c r="U1480" s="319">
        <f>SUM(U11:U1479)</f>
        <v>10257</v>
      </c>
    </row>
    <row r="1481" spans="1:22" ht="21.75" customHeight="1" x14ac:dyDescent="0.25">
      <c r="C1481" s="41" t="s">
        <v>7293</v>
      </c>
    </row>
  </sheetData>
  <autoFilter ref="A10:V1481"/>
  <mergeCells count="1567">
    <mergeCell ref="U1453:U1460"/>
    <mergeCell ref="A1461:A1468"/>
    <mergeCell ref="B1461:B1468"/>
    <mergeCell ref="C1461:C1468"/>
    <mergeCell ref="E1461:E1468"/>
    <mergeCell ref="S1461:S1468"/>
    <mergeCell ref="T1461:T1468"/>
    <mergeCell ref="U1461:U1468"/>
    <mergeCell ref="A1453:A1460"/>
    <mergeCell ref="B1453:B1460"/>
    <mergeCell ref="C1453:C1460"/>
    <mergeCell ref="E1453:E1460"/>
    <mergeCell ref="S1453:S1460"/>
    <mergeCell ref="T1453:T1460"/>
    <mergeCell ref="U1433:U1442"/>
    <mergeCell ref="A1443:A1452"/>
    <mergeCell ref="B1443:B1452"/>
    <mergeCell ref="C1443:C1452"/>
    <mergeCell ref="E1443:E1452"/>
    <mergeCell ref="S1443:S1452"/>
    <mergeCell ref="T1443:T1452"/>
    <mergeCell ref="U1443:U1452"/>
    <mergeCell ref="A1433:A1442"/>
    <mergeCell ref="B1433:B1442"/>
    <mergeCell ref="C1433:C1442"/>
    <mergeCell ref="E1433:E1442"/>
    <mergeCell ref="S1433:S1442"/>
    <mergeCell ref="T1433:T1442"/>
    <mergeCell ref="U1413:U1422"/>
    <mergeCell ref="A1423:A1432"/>
    <mergeCell ref="B1423:B1432"/>
    <mergeCell ref="C1423:C1432"/>
    <mergeCell ref="E1423:E1432"/>
    <mergeCell ref="S1423:S1432"/>
    <mergeCell ref="T1423:T1432"/>
    <mergeCell ref="U1423:U1432"/>
    <mergeCell ref="A1413:A1422"/>
    <mergeCell ref="B1413:B1422"/>
    <mergeCell ref="C1413:C1422"/>
    <mergeCell ref="E1413:E1422"/>
    <mergeCell ref="S1413:S1422"/>
    <mergeCell ref="T1413:T1422"/>
    <mergeCell ref="U1397:U1404"/>
    <mergeCell ref="A1405:A1412"/>
    <mergeCell ref="B1405:B1412"/>
    <mergeCell ref="C1405:C1412"/>
    <mergeCell ref="E1405:E1412"/>
    <mergeCell ref="S1405:S1412"/>
    <mergeCell ref="T1405:T1412"/>
    <mergeCell ref="U1405:U1412"/>
    <mergeCell ref="A1397:A1404"/>
    <mergeCell ref="B1397:B1404"/>
    <mergeCell ref="C1397:C1404"/>
    <mergeCell ref="E1397:E1404"/>
    <mergeCell ref="S1397:S1404"/>
    <mergeCell ref="T1397:T1404"/>
    <mergeCell ref="U1361:U1387"/>
    <mergeCell ref="A1388:A1396"/>
    <mergeCell ref="B1388:B1396"/>
    <mergeCell ref="C1388:C1396"/>
    <mergeCell ref="E1388:E1396"/>
    <mergeCell ref="S1388:S1396"/>
    <mergeCell ref="T1388:T1396"/>
    <mergeCell ref="U1388:U1396"/>
    <mergeCell ref="A1361:A1387"/>
    <mergeCell ref="B1361:B1387"/>
    <mergeCell ref="C1361:C1387"/>
    <mergeCell ref="E1361:E1387"/>
    <mergeCell ref="S1361:S1387"/>
    <mergeCell ref="T1361:T1387"/>
    <mergeCell ref="U1353:U1356"/>
    <mergeCell ref="A1357:A1360"/>
    <mergeCell ref="B1357:B1360"/>
    <mergeCell ref="C1357:C1360"/>
    <mergeCell ref="E1357:E1360"/>
    <mergeCell ref="S1357:S1360"/>
    <mergeCell ref="T1357:T1360"/>
    <mergeCell ref="U1357:U1360"/>
    <mergeCell ref="A1353:A1356"/>
    <mergeCell ref="B1353:B1356"/>
    <mergeCell ref="C1353:C1356"/>
    <mergeCell ref="E1353:E1356"/>
    <mergeCell ref="S1353:S1356"/>
    <mergeCell ref="T1353:T1356"/>
    <mergeCell ref="U1306:U1312"/>
    <mergeCell ref="A1313:A1352"/>
    <mergeCell ref="B1313:B1352"/>
    <mergeCell ref="C1313:C1352"/>
    <mergeCell ref="E1313:E1352"/>
    <mergeCell ref="S1313:S1352"/>
    <mergeCell ref="T1313:T1352"/>
    <mergeCell ref="U1313:U1352"/>
    <mergeCell ref="A1306:A1312"/>
    <mergeCell ref="B1306:B1312"/>
    <mergeCell ref="C1306:C1312"/>
    <mergeCell ref="E1306:E1312"/>
    <mergeCell ref="S1306:S1312"/>
    <mergeCell ref="T1306:T1312"/>
    <mergeCell ref="U1296:U1298"/>
    <mergeCell ref="A1299:A1305"/>
    <mergeCell ref="B1299:B1305"/>
    <mergeCell ref="C1299:C1305"/>
    <mergeCell ref="E1299:E1305"/>
    <mergeCell ref="S1299:S1305"/>
    <mergeCell ref="T1299:T1305"/>
    <mergeCell ref="U1299:U1305"/>
    <mergeCell ref="A1296:A1298"/>
    <mergeCell ref="B1296:B1298"/>
    <mergeCell ref="C1296:C1298"/>
    <mergeCell ref="E1296:E1298"/>
    <mergeCell ref="S1296:S1298"/>
    <mergeCell ref="T1296:T1298"/>
    <mergeCell ref="U1285:U1290"/>
    <mergeCell ref="A1291:A1295"/>
    <mergeCell ref="B1291:B1295"/>
    <mergeCell ref="C1291:C1295"/>
    <mergeCell ref="E1291:E1295"/>
    <mergeCell ref="S1291:S1295"/>
    <mergeCell ref="T1291:T1295"/>
    <mergeCell ref="U1291:U1295"/>
    <mergeCell ref="A1285:A1290"/>
    <mergeCell ref="B1285:B1290"/>
    <mergeCell ref="C1285:C1290"/>
    <mergeCell ref="E1285:E1290"/>
    <mergeCell ref="S1285:S1290"/>
    <mergeCell ref="T1285:T1290"/>
    <mergeCell ref="A1280:A1283"/>
    <mergeCell ref="B1280:B1283"/>
    <mergeCell ref="C1280:C1283"/>
    <mergeCell ref="S1280:S1283"/>
    <mergeCell ref="T1280:T1283"/>
    <mergeCell ref="U1280:U1283"/>
    <mergeCell ref="A1273:A1279"/>
    <mergeCell ref="B1273:B1279"/>
    <mergeCell ref="C1273:C1279"/>
    <mergeCell ref="S1273:S1279"/>
    <mergeCell ref="T1273:T1279"/>
    <mergeCell ref="U1273:U1279"/>
    <mergeCell ref="A1254:A1272"/>
    <mergeCell ref="B1254:B1272"/>
    <mergeCell ref="C1254:C1272"/>
    <mergeCell ref="S1254:S1272"/>
    <mergeCell ref="T1254:T1272"/>
    <mergeCell ref="U1254:U1272"/>
    <mergeCell ref="A1233:A1253"/>
    <mergeCell ref="B1233:B1253"/>
    <mergeCell ref="C1233:C1253"/>
    <mergeCell ref="S1233:S1253"/>
    <mergeCell ref="T1233:T1253"/>
    <mergeCell ref="U1233:U1253"/>
    <mergeCell ref="A1222:A1232"/>
    <mergeCell ref="B1222:B1232"/>
    <mergeCell ref="C1222:C1232"/>
    <mergeCell ref="S1222:S1232"/>
    <mergeCell ref="T1222:T1232"/>
    <mergeCell ref="U1222:U1232"/>
    <mergeCell ref="A1216:A1221"/>
    <mergeCell ref="B1216:B1221"/>
    <mergeCell ref="C1216:C1221"/>
    <mergeCell ref="S1216:S1221"/>
    <mergeCell ref="T1216:T1221"/>
    <mergeCell ref="U1216:U1221"/>
    <mergeCell ref="A1212:A1215"/>
    <mergeCell ref="B1212:B1215"/>
    <mergeCell ref="C1212:C1215"/>
    <mergeCell ref="S1212:S1215"/>
    <mergeCell ref="T1212:T1215"/>
    <mergeCell ref="U1212:U1215"/>
    <mergeCell ref="A1171:A1211"/>
    <mergeCell ref="B1171:B1211"/>
    <mergeCell ref="C1171:C1211"/>
    <mergeCell ref="S1171:S1211"/>
    <mergeCell ref="T1171:T1211"/>
    <mergeCell ref="U1171:U1211"/>
    <mergeCell ref="A1126:A1170"/>
    <mergeCell ref="B1126:B1170"/>
    <mergeCell ref="C1126:C1170"/>
    <mergeCell ref="S1126:S1170"/>
    <mergeCell ref="T1126:T1170"/>
    <mergeCell ref="U1126:U1170"/>
    <mergeCell ref="A1118:A1125"/>
    <mergeCell ref="B1118:B1125"/>
    <mergeCell ref="C1118:C1125"/>
    <mergeCell ref="S1118:S1125"/>
    <mergeCell ref="T1118:T1125"/>
    <mergeCell ref="U1118:U1125"/>
    <mergeCell ref="A1064:A1117"/>
    <mergeCell ref="B1064:B1117"/>
    <mergeCell ref="C1064:C1117"/>
    <mergeCell ref="S1064:S1117"/>
    <mergeCell ref="T1064:T1117"/>
    <mergeCell ref="U1064:U1117"/>
    <mergeCell ref="V1047:V1059"/>
    <mergeCell ref="A1060:A1061"/>
    <mergeCell ref="B1060:B1061"/>
    <mergeCell ref="C1060:C1061"/>
    <mergeCell ref="S1060:S1061"/>
    <mergeCell ref="T1060:T1061"/>
    <mergeCell ref="U1060:U1061"/>
    <mergeCell ref="V1060:V1061"/>
    <mergeCell ref="A1047:A1059"/>
    <mergeCell ref="B1047:B1059"/>
    <mergeCell ref="C1047:C1059"/>
    <mergeCell ref="S1047:S1059"/>
    <mergeCell ref="T1047:T1059"/>
    <mergeCell ref="U1047:U1059"/>
    <mergeCell ref="V1026:V1027"/>
    <mergeCell ref="A1034:A1046"/>
    <mergeCell ref="B1034:B1046"/>
    <mergeCell ref="C1034:C1046"/>
    <mergeCell ref="S1034:S1046"/>
    <mergeCell ref="T1034:T1046"/>
    <mergeCell ref="U1034:U1046"/>
    <mergeCell ref="V1034:V1046"/>
    <mergeCell ref="A1026:A1027"/>
    <mergeCell ref="B1026:B1027"/>
    <mergeCell ref="C1026:C1027"/>
    <mergeCell ref="S1026:S1027"/>
    <mergeCell ref="T1026:T1027"/>
    <mergeCell ref="U1026:U1027"/>
    <mergeCell ref="V1022:V1023"/>
    <mergeCell ref="A1024:A1025"/>
    <mergeCell ref="B1024:B1025"/>
    <mergeCell ref="C1024:C1025"/>
    <mergeCell ref="S1024:S1025"/>
    <mergeCell ref="T1024:T1025"/>
    <mergeCell ref="U1024:U1025"/>
    <mergeCell ref="V1024:V1025"/>
    <mergeCell ref="A1022:A1023"/>
    <mergeCell ref="B1022:B1023"/>
    <mergeCell ref="C1022:C1023"/>
    <mergeCell ref="S1022:S1023"/>
    <mergeCell ref="T1022:T1023"/>
    <mergeCell ref="U1022:U1023"/>
    <mergeCell ref="V1014:V1016"/>
    <mergeCell ref="A1019:A1021"/>
    <mergeCell ref="B1019:B1021"/>
    <mergeCell ref="C1019:C1021"/>
    <mergeCell ref="S1019:S1021"/>
    <mergeCell ref="T1019:T1021"/>
    <mergeCell ref="U1019:U1021"/>
    <mergeCell ref="V1019:V1021"/>
    <mergeCell ref="A1014:A1016"/>
    <mergeCell ref="B1014:B1016"/>
    <mergeCell ref="C1014:C1016"/>
    <mergeCell ref="S1014:S1016"/>
    <mergeCell ref="T1014:T1016"/>
    <mergeCell ref="U1014:U1016"/>
    <mergeCell ref="V1007:V1008"/>
    <mergeCell ref="A1010:A1012"/>
    <mergeCell ref="B1010:B1012"/>
    <mergeCell ref="C1010:C1012"/>
    <mergeCell ref="S1010:S1012"/>
    <mergeCell ref="T1010:T1012"/>
    <mergeCell ref="U1010:U1012"/>
    <mergeCell ref="V1010:V1012"/>
    <mergeCell ref="A1007:A1008"/>
    <mergeCell ref="B1007:B1008"/>
    <mergeCell ref="C1007:C1008"/>
    <mergeCell ref="S1007:S1008"/>
    <mergeCell ref="T1007:T1008"/>
    <mergeCell ref="U1007:U1008"/>
    <mergeCell ref="V997:V999"/>
    <mergeCell ref="A1005:A1006"/>
    <mergeCell ref="B1005:B1006"/>
    <mergeCell ref="C1005:C1006"/>
    <mergeCell ref="S1005:S1006"/>
    <mergeCell ref="T1005:T1006"/>
    <mergeCell ref="U1005:U1006"/>
    <mergeCell ref="V1005:V1006"/>
    <mergeCell ref="A997:A999"/>
    <mergeCell ref="B997:B999"/>
    <mergeCell ref="C997:C999"/>
    <mergeCell ref="S997:S999"/>
    <mergeCell ref="T997:T999"/>
    <mergeCell ref="U997:U999"/>
    <mergeCell ref="V985:V986"/>
    <mergeCell ref="A987:A988"/>
    <mergeCell ref="B987:B988"/>
    <mergeCell ref="C987:C988"/>
    <mergeCell ref="S987:S988"/>
    <mergeCell ref="T987:T988"/>
    <mergeCell ref="U987:U988"/>
    <mergeCell ref="V987:V988"/>
    <mergeCell ref="A985:A986"/>
    <mergeCell ref="B985:B986"/>
    <mergeCell ref="C985:C986"/>
    <mergeCell ref="S985:S986"/>
    <mergeCell ref="T985:T986"/>
    <mergeCell ref="U985:U986"/>
    <mergeCell ref="V978:V979"/>
    <mergeCell ref="A981:A982"/>
    <mergeCell ref="B981:B982"/>
    <mergeCell ref="C981:C982"/>
    <mergeCell ref="S981:S982"/>
    <mergeCell ref="T981:T982"/>
    <mergeCell ref="U981:U982"/>
    <mergeCell ref="V981:V982"/>
    <mergeCell ref="A978:A979"/>
    <mergeCell ref="B978:B979"/>
    <mergeCell ref="C978:C979"/>
    <mergeCell ref="S978:S979"/>
    <mergeCell ref="T978:T979"/>
    <mergeCell ref="U978:U979"/>
    <mergeCell ref="V972:V973"/>
    <mergeCell ref="A976:A977"/>
    <mergeCell ref="B976:B977"/>
    <mergeCell ref="C976:C977"/>
    <mergeCell ref="S976:S977"/>
    <mergeCell ref="T976:T977"/>
    <mergeCell ref="U976:U977"/>
    <mergeCell ref="V976:V977"/>
    <mergeCell ref="A972:A973"/>
    <mergeCell ref="B972:B973"/>
    <mergeCell ref="C972:C973"/>
    <mergeCell ref="S972:S973"/>
    <mergeCell ref="T972:T973"/>
    <mergeCell ref="U972:U973"/>
    <mergeCell ref="V960:V963"/>
    <mergeCell ref="A966:A967"/>
    <mergeCell ref="B966:B967"/>
    <mergeCell ref="C966:C967"/>
    <mergeCell ref="S966:S967"/>
    <mergeCell ref="T966:T967"/>
    <mergeCell ref="U966:U967"/>
    <mergeCell ref="V966:V967"/>
    <mergeCell ref="A960:A963"/>
    <mergeCell ref="B960:B963"/>
    <mergeCell ref="C960:C963"/>
    <mergeCell ref="S960:S963"/>
    <mergeCell ref="T960:T963"/>
    <mergeCell ref="U960:U963"/>
    <mergeCell ref="V953:V956"/>
    <mergeCell ref="A957:A958"/>
    <mergeCell ref="B957:B958"/>
    <mergeCell ref="C957:C958"/>
    <mergeCell ref="S957:S958"/>
    <mergeCell ref="T957:T958"/>
    <mergeCell ref="U957:U958"/>
    <mergeCell ref="V957:V958"/>
    <mergeCell ref="A953:A956"/>
    <mergeCell ref="B953:B956"/>
    <mergeCell ref="C953:C956"/>
    <mergeCell ref="S953:S956"/>
    <mergeCell ref="T953:T956"/>
    <mergeCell ref="U953:U956"/>
    <mergeCell ref="V944:V946"/>
    <mergeCell ref="A949:A950"/>
    <mergeCell ref="B949:B950"/>
    <mergeCell ref="C949:C950"/>
    <mergeCell ref="S949:S950"/>
    <mergeCell ref="T949:T950"/>
    <mergeCell ref="U949:U950"/>
    <mergeCell ref="V949:V950"/>
    <mergeCell ref="A944:A946"/>
    <mergeCell ref="B944:B946"/>
    <mergeCell ref="C944:C946"/>
    <mergeCell ref="S944:S946"/>
    <mergeCell ref="T944:T946"/>
    <mergeCell ref="U944:U946"/>
    <mergeCell ref="V931:V936"/>
    <mergeCell ref="A937:A940"/>
    <mergeCell ref="B937:B940"/>
    <mergeCell ref="C937:C940"/>
    <mergeCell ref="S937:S940"/>
    <mergeCell ref="T937:T940"/>
    <mergeCell ref="U937:U940"/>
    <mergeCell ref="V937:V940"/>
    <mergeCell ref="A931:A936"/>
    <mergeCell ref="B931:B936"/>
    <mergeCell ref="C931:C936"/>
    <mergeCell ref="S931:S936"/>
    <mergeCell ref="T931:T936"/>
    <mergeCell ref="U931:U936"/>
    <mergeCell ref="H921:H926"/>
    <mergeCell ref="I921:I926"/>
    <mergeCell ref="S921:S926"/>
    <mergeCell ref="T921:T926"/>
    <mergeCell ref="U921:U926"/>
    <mergeCell ref="V921:V926"/>
    <mergeCell ref="A921:A926"/>
    <mergeCell ref="B921:B926"/>
    <mergeCell ref="C921:C926"/>
    <mergeCell ref="E921:E926"/>
    <mergeCell ref="F921:F926"/>
    <mergeCell ref="G921:G926"/>
    <mergeCell ref="H919:H920"/>
    <mergeCell ref="I919:I920"/>
    <mergeCell ref="S919:S920"/>
    <mergeCell ref="T919:T920"/>
    <mergeCell ref="U919:U920"/>
    <mergeCell ref="V919:V920"/>
    <mergeCell ref="A919:A920"/>
    <mergeCell ref="B919:B920"/>
    <mergeCell ref="C919:C920"/>
    <mergeCell ref="E919:E920"/>
    <mergeCell ref="F919:F920"/>
    <mergeCell ref="G919:G920"/>
    <mergeCell ref="H913:H914"/>
    <mergeCell ref="I913:I914"/>
    <mergeCell ref="S913:S914"/>
    <mergeCell ref="T913:T914"/>
    <mergeCell ref="U913:U914"/>
    <mergeCell ref="V913:V914"/>
    <mergeCell ref="A913:A914"/>
    <mergeCell ref="B913:B914"/>
    <mergeCell ref="C913:C914"/>
    <mergeCell ref="E913:E914"/>
    <mergeCell ref="F913:F914"/>
    <mergeCell ref="G913:G914"/>
    <mergeCell ref="H900:H902"/>
    <mergeCell ref="I900:I902"/>
    <mergeCell ref="S900:S902"/>
    <mergeCell ref="T900:T902"/>
    <mergeCell ref="U900:U902"/>
    <mergeCell ref="V900:V902"/>
    <mergeCell ref="A900:A902"/>
    <mergeCell ref="B900:B902"/>
    <mergeCell ref="C900:C902"/>
    <mergeCell ref="E900:E902"/>
    <mergeCell ref="F900:F902"/>
    <mergeCell ref="G900:G902"/>
    <mergeCell ref="H897:H899"/>
    <mergeCell ref="I897:I899"/>
    <mergeCell ref="S897:S899"/>
    <mergeCell ref="T897:T899"/>
    <mergeCell ref="U897:U899"/>
    <mergeCell ref="V897:V899"/>
    <mergeCell ref="A897:A899"/>
    <mergeCell ref="B897:B899"/>
    <mergeCell ref="C897:C899"/>
    <mergeCell ref="E897:E899"/>
    <mergeCell ref="F897:F899"/>
    <mergeCell ref="G897:G899"/>
    <mergeCell ref="H895:H896"/>
    <mergeCell ref="I895:I896"/>
    <mergeCell ref="S895:S896"/>
    <mergeCell ref="T895:T896"/>
    <mergeCell ref="U895:U896"/>
    <mergeCell ref="V895:V896"/>
    <mergeCell ref="S878:S894"/>
    <mergeCell ref="T878:T894"/>
    <mergeCell ref="U878:U894"/>
    <mergeCell ref="V878:V894"/>
    <mergeCell ref="A895:A896"/>
    <mergeCell ref="B895:B896"/>
    <mergeCell ref="C895:C896"/>
    <mergeCell ref="E895:E896"/>
    <mergeCell ref="F895:F896"/>
    <mergeCell ref="G895:G896"/>
    <mergeCell ref="V871:V875"/>
    <mergeCell ref="G874:G875"/>
    <mergeCell ref="A878:A894"/>
    <mergeCell ref="B878:B894"/>
    <mergeCell ref="C878:C894"/>
    <mergeCell ref="E878:E894"/>
    <mergeCell ref="F878:F894"/>
    <mergeCell ref="G878:G894"/>
    <mergeCell ref="H878:H894"/>
    <mergeCell ref="I878:I894"/>
    <mergeCell ref="G871:G873"/>
    <mergeCell ref="H871:H875"/>
    <mergeCell ref="I871:I875"/>
    <mergeCell ref="S871:S875"/>
    <mergeCell ref="T871:T875"/>
    <mergeCell ref="U871:U875"/>
    <mergeCell ref="I848:I870"/>
    <mergeCell ref="S848:S870"/>
    <mergeCell ref="T848:T870"/>
    <mergeCell ref="U848:U870"/>
    <mergeCell ref="V848:V870"/>
    <mergeCell ref="A871:A875"/>
    <mergeCell ref="B871:B875"/>
    <mergeCell ref="C871:C875"/>
    <mergeCell ref="E871:E875"/>
    <mergeCell ref="F871:F875"/>
    <mergeCell ref="T843:T844"/>
    <mergeCell ref="U843:U844"/>
    <mergeCell ref="V843:V844"/>
    <mergeCell ref="A848:A870"/>
    <mergeCell ref="B848:B870"/>
    <mergeCell ref="C848:C870"/>
    <mergeCell ref="E848:E870"/>
    <mergeCell ref="F848:F870"/>
    <mergeCell ref="G848:G870"/>
    <mergeCell ref="H848:H870"/>
    <mergeCell ref="V808:V842"/>
    <mergeCell ref="A843:A844"/>
    <mergeCell ref="B843:B844"/>
    <mergeCell ref="C843:C844"/>
    <mergeCell ref="E843:E844"/>
    <mergeCell ref="F843:F844"/>
    <mergeCell ref="G843:G844"/>
    <mergeCell ref="H843:H844"/>
    <mergeCell ref="I843:I844"/>
    <mergeCell ref="S843:S844"/>
    <mergeCell ref="G808:G842"/>
    <mergeCell ref="H808:H842"/>
    <mergeCell ref="I808:I842"/>
    <mergeCell ref="S808:S842"/>
    <mergeCell ref="T808:T842"/>
    <mergeCell ref="U808:U842"/>
    <mergeCell ref="I768:I803"/>
    <mergeCell ref="S768:S803"/>
    <mergeCell ref="T768:T803"/>
    <mergeCell ref="U768:U803"/>
    <mergeCell ref="V768:V803"/>
    <mergeCell ref="A808:A842"/>
    <mergeCell ref="B808:B842"/>
    <mergeCell ref="C808:C842"/>
    <mergeCell ref="E808:E842"/>
    <mergeCell ref="F808:F842"/>
    <mergeCell ref="T739:T767"/>
    <mergeCell ref="U739:U767"/>
    <mergeCell ref="V739:V767"/>
    <mergeCell ref="A768:A803"/>
    <mergeCell ref="B768:B803"/>
    <mergeCell ref="C768:C803"/>
    <mergeCell ref="E768:E803"/>
    <mergeCell ref="F768:F803"/>
    <mergeCell ref="G768:G803"/>
    <mergeCell ref="H768:H803"/>
    <mergeCell ref="V734:V738"/>
    <mergeCell ref="A739:A767"/>
    <mergeCell ref="B739:B767"/>
    <mergeCell ref="C739:C767"/>
    <mergeCell ref="E739:E767"/>
    <mergeCell ref="F739:F767"/>
    <mergeCell ref="G739:G767"/>
    <mergeCell ref="H739:H767"/>
    <mergeCell ref="I739:I767"/>
    <mergeCell ref="S739:S767"/>
    <mergeCell ref="G734:G738"/>
    <mergeCell ref="H734:H738"/>
    <mergeCell ref="I734:I738"/>
    <mergeCell ref="S734:S738"/>
    <mergeCell ref="T734:T738"/>
    <mergeCell ref="U734:U738"/>
    <mergeCell ref="I730:I733"/>
    <mergeCell ref="S730:S733"/>
    <mergeCell ref="T730:T733"/>
    <mergeCell ref="U730:U733"/>
    <mergeCell ref="V730:V733"/>
    <mergeCell ref="A734:A738"/>
    <mergeCell ref="B734:B738"/>
    <mergeCell ref="C734:C738"/>
    <mergeCell ref="E734:E738"/>
    <mergeCell ref="F734:F738"/>
    <mergeCell ref="T721:T729"/>
    <mergeCell ref="U721:U729"/>
    <mergeCell ref="V721:V729"/>
    <mergeCell ref="A730:A733"/>
    <mergeCell ref="B730:B733"/>
    <mergeCell ref="C730:C733"/>
    <mergeCell ref="E730:E733"/>
    <mergeCell ref="F730:F733"/>
    <mergeCell ref="G730:G733"/>
    <mergeCell ref="H730:H733"/>
    <mergeCell ref="V702:V720"/>
    <mergeCell ref="A721:A729"/>
    <mergeCell ref="B721:B729"/>
    <mergeCell ref="C721:C729"/>
    <mergeCell ref="E721:E729"/>
    <mergeCell ref="F721:F729"/>
    <mergeCell ref="G721:G729"/>
    <mergeCell ref="H721:H729"/>
    <mergeCell ref="I721:I729"/>
    <mergeCell ref="S721:S729"/>
    <mergeCell ref="G702:G720"/>
    <mergeCell ref="H702:H720"/>
    <mergeCell ref="I702:I720"/>
    <mergeCell ref="S702:S720"/>
    <mergeCell ref="T702:T720"/>
    <mergeCell ref="U702:U720"/>
    <mergeCell ref="I697:I698"/>
    <mergeCell ref="S697:S698"/>
    <mergeCell ref="T697:T698"/>
    <mergeCell ref="U697:U698"/>
    <mergeCell ref="V697:V698"/>
    <mergeCell ref="A702:A720"/>
    <mergeCell ref="B702:B720"/>
    <mergeCell ref="C702:C720"/>
    <mergeCell ref="E702:E720"/>
    <mergeCell ref="F702:F720"/>
    <mergeCell ref="T695:T696"/>
    <mergeCell ref="U695:U696"/>
    <mergeCell ref="V695:V696"/>
    <mergeCell ref="A697:A698"/>
    <mergeCell ref="B697:B698"/>
    <mergeCell ref="C697:C698"/>
    <mergeCell ref="E697:E698"/>
    <mergeCell ref="F697:F698"/>
    <mergeCell ref="G697:G698"/>
    <mergeCell ref="H697:H698"/>
    <mergeCell ref="V691:V694"/>
    <mergeCell ref="A695:A696"/>
    <mergeCell ref="B695:B696"/>
    <mergeCell ref="C695:C696"/>
    <mergeCell ref="E695:E696"/>
    <mergeCell ref="F695:F696"/>
    <mergeCell ref="G695:G696"/>
    <mergeCell ref="H695:H696"/>
    <mergeCell ref="I695:I696"/>
    <mergeCell ref="S695:S696"/>
    <mergeCell ref="G691:G694"/>
    <mergeCell ref="H691:H694"/>
    <mergeCell ref="I691:I694"/>
    <mergeCell ref="S691:S694"/>
    <mergeCell ref="T691:T694"/>
    <mergeCell ref="U691:U694"/>
    <mergeCell ref="I688:I690"/>
    <mergeCell ref="S688:S690"/>
    <mergeCell ref="T688:T690"/>
    <mergeCell ref="U688:U690"/>
    <mergeCell ref="V688:V690"/>
    <mergeCell ref="A691:A694"/>
    <mergeCell ref="B691:B694"/>
    <mergeCell ref="C691:C694"/>
    <mergeCell ref="E691:E694"/>
    <mergeCell ref="F691:F694"/>
    <mergeCell ref="T683:T684"/>
    <mergeCell ref="U683:U684"/>
    <mergeCell ref="V683:V684"/>
    <mergeCell ref="A688:A690"/>
    <mergeCell ref="B688:B690"/>
    <mergeCell ref="C688:C690"/>
    <mergeCell ref="E688:E690"/>
    <mergeCell ref="F688:F690"/>
    <mergeCell ref="G688:G690"/>
    <mergeCell ref="H688:H690"/>
    <mergeCell ref="V520:V682"/>
    <mergeCell ref="A683:A684"/>
    <mergeCell ref="B683:B684"/>
    <mergeCell ref="C683:C684"/>
    <mergeCell ref="E683:E684"/>
    <mergeCell ref="F683:F684"/>
    <mergeCell ref="G683:G684"/>
    <mergeCell ref="H683:H684"/>
    <mergeCell ref="I683:I684"/>
    <mergeCell ref="S683:S684"/>
    <mergeCell ref="G520:G682"/>
    <mergeCell ref="H520:H682"/>
    <mergeCell ref="I520:I682"/>
    <mergeCell ref="S520:S682"/>
    <mergeCell ref="T520:T682"/>
    <mergeCell ref="U520:U682"/>
    <mergeCell ref="I412:I519"/>
    <mergeCell ref="S412:S519"/>
    <mergeCell ref="T412:T519"/>
    <mergeCell ref="U412:U519"/>
    <mergeCell ref="V412:V519"/>
    <mergeCell ref="A520:A682"/>
    <mergeCell ref="B520:B682"/>
    <mergeCell ref="C520:C682"/>
    <mergeCell ref="E520:E682"/>
    <mergeCell ref="F520:F682"/>
    <mergeCell ref="T404:T411"/>
    <mergeCell ref="U404:U411"/>
    <mergeCell ref="V404:V411"/>
    <mergeCell ref="A412:A519"/>
    <mergeCell ref="B412:B519"/>
    <mergeCell ref="C412:C519"/>
    <mergeCell ref="E412:E519"/>
    <mergeCell ref="F412:F519"/>
    <mergeCell ref="G412:G519"/>
    <mergeCell ref="H412:H519"/>
    <mergeCell ref="V397:V403"/>
    <mergeCell ref="A404:A411"/>
    <mergeCell ref="B404:B411"/>
    <mergeCell ref="C404:C411"/>
    <mergeCell ref="E404:E411"/>
    <mergeCell ref="F404:F411"/>
    <mergeCell ref="G404:G411"/>
    <mergeCell ref="H404:H411"/>
    <mergeCell ref="I404:I411"/>
    <mergeCell ref="S404:S411"/>
    <mergeCell ref="G397:G403"/>
    <mergeCell ref="H397:H403"/>
    <mergeCell ref="I397:I403"/>
    <mergeCell ref="S397:S403"/>
    <mergeCell ref="T397:T403"/>
    <mergeCell ref="U397:U403"/>
    <mergeCell ref="I389:I391"/>
    <mergeCell ref="S389:S391"/>
    <mergeCell ref="T389:T391"/>
    <mergeCell ref="U389:U391"/>
    <mergeCell ref="V389:V391"/>
    <mergeCell ref="A397:A403"/>
    <mergeCell ref="B397:B403"/>
    <mergeCell ref="C397:C403"/>
    <mergeCell ref="E397:E403"/>
    <mergeCell ref="F397:F403"/>
    <mergeCell ref="T386:T388"/>
    <mergeCell ref="U386:U388"/>
    <mergeCell ref="V386:V388"/>
    <mergeCell ref="A389:A391"/>
    <mergeCell ref="B389:B391"/>
    <mergeCell ref="C389:C391"/>
    <mergeCell ref="E389:E391"/>
    <mergeCell ref="F389:F391"/>
    <mergeCell ref="G389:G391"/>
    <mergeCell ref="H389:H391"/>
    <mergeCell ref="V380:V382"/>
    <mergeCell ref="A386:A388"/>
    <mergeCell ref="B386:B388"/>
    <mergeCell ref="C386:C388"/>
    <mergeCell ref="E386:E388"/>
    <mergeCell ref="F386:F388"/>
    <mergeCell ref="G386:G388"/>
    <mergeCell ref="H386:H388"/>
    <mergeCell ref="I386:I388"/>
    <mergeCell ref="S386:S388"/>
    <mergeCell ref="G380:G382"/>
    <mergeCell ref="H380:H382"/>
    <mergeCell ref="I380:I382"/>
    <mergeCell ref="S380:S382"/>
    <mergeCell ref="T380:T382"/>
    <mergeCell ref="U380:U382"/>
    <mergeCell ref="I377:I379"/>
    <mergeCell ref="S377:S379"/>
    <mergeCell ref="T377:T379"/>
    <mergeCell ref="U377:U379"/>
    <mergeCell ref="V377:V379"/>
    <mergeCell ref="A380:A382"/>
    <mergeCell ref="B380:B382"/>
    <mergeCell ref="C380:C382"/>
    <mergeCell ref="E380:E382"/>
    <mergeCell ref="F380:F382"/>
    <mergeCell ref="T373:T375"/>
    <mergeCell ref="U373:U375"/>
    <mergeCell ref="V373:V375"/>
    <mergeCell ref="A377:A379"/>
    <mergeCell ref="B377:B379"/>
    <mergeCell ref="C377:C379"/>
    <mergeCell ref="E377:E379"/>
    <mergeCell ref="F377:F379"/>
    <mergeCell ref="G377:G379"/>
    <mergeCell ref="H377:H379"/>
    <mergeCell ref="V371:V372"/>
    <mergeCell ref="A373:A375"/>
    <mergeCell ref="B373:B375"/>
    <mergeCell ref="C373:C375"/>
    <mergeCell ref="E373:E375"/>
    <mergeCell ref="F373:F375"/>
    <mergeCell ref="G373:G375"/>
    <mergeCell ref="H373:H375"/>
    <mergeCell ref="I373:I375"/>
    <mergeCell ref="S373:S375"/>
    <mergeCell ref="G371:G372"/>
    <mergeCell ref="H371:H372"/>
    <mergeCell ref="I371:I372"/>
    <mergeCell ref="S371:S372"/>
    <mergeCell ref="T371:T372"/>
    <mergeCell ref="U371:U372"/>
    <mergeCell ref="I354:I369"/>
    <mergeCell ref="S354:S369"/>
    <mergeCell ref="T354:T369"/>
    <mergeCell ref="U354:U369"/>
    <mergeCell ref="V354:V369"/>
    <mergeCell ref="A371:A372"/>
    <mergeCell ref="B371:B372"/>
    <mergeCell ref="C371:C372"/>
    <mergeCell ref="E371:E372"/>
    <mergeCell ref="F371:F372"/>
    <mergeCell ref="T329:T352"/>
    <mergeCell ref="U329:U352"/>
    <mergeCell ref="V329:V352"/>
    <mergeCell ref="A354:A369"/>
    <mergeCell ref="B354:B369"/>
    <mergeCell ref="C354:C369"/>
    <mergeCell ref="E354:E369"/>
    <mergeCell ref="F354:F369"/>
    <mergeCell ref="G354:G369"/>
    <mergeCell ref="H354:H369"/>
    <mergeCell ref="V326:V327"/>
    <mergeCell ref="A329:A352"/>
    <mergeCell ref="B329:B352"/>
    <mergeCell ref="C329:C352"/>
    <mergeCell ref="E329:E352"/>
    <mergeCell ref="F329:F352"/>
    <mergeCell ref="G329:G352"/>
    <mergeCell ref="H329:H352"/>
    <mergeCell ref="I329:I352"/>
    <mergeCell ref="S329:S352"/>
    <mergeCell ref="M326:M327"/>
    <mergeCell ref="N326:N327"/>
    <mergeCell ref="O326:O327"/>
    <mergeCell ref="S326:S327"/>
    <mergeCell ref="T326:T327"/>
    <mergeCell ref="U326:U327"/>
    <mergeCell ref="G326:G327"/>
    <mergeCell ref="H326:H327"/>
    <mergeCell ref="I326:I327"/>
    <mergeCell ref="J326:J327"/>
    <mergeCell ref="K326:K327"/>
    <mergeCell ref="L326:L327"/>
    <mergeCell ref="A326:A327"/>
    <mergeCell ref="B326:B327"/>
    <mergeCell ref="C326:C327"/>
    <mergeCell ref="D326:D327"/>
    <mergeCell ref="E326:E327"/>
    <mergeCell ref="F326:F327"/>
    <mergeCell ref="H323:H324"/>
    <mergeCell ref="I323:I324"/>
    <mergeCell ref="S323:S324"/>
    <mergeCell ref="T323:T324"/>
    <mergeCell ref="U323:U324"/>
    <mergeCell ref="V323:V324"/>
    <mergeCell ref="A323:A324"/>
    <mergeCell ref="B323:B324"/>
    <mergeCell ref="C323:C324"/>
    <mergeCell ref="E323:E324"/>
    <mergeCell ref="F323:F324"/>
    <mergeCell ref="G323:G324"/>
    <mergeCell ref="H317:H321"/>
    <mergeCell ref="I317:I321"/>
    <mergeCell ref="S317:S321"/>
    <mergeCell ref="T317:T321"/>
    <mergeCell ref="U317:U321"/>
    <mergeCell ref="V317:V321"/>
    <mergeCell ref="A317:A321"/>
    <mergeCell ref="B317:B321"/>
    <mergeCell ref="C317:C321"/>
    <mergeCell ref="E317:E321"/>
    <mergeCell ref="F317:F321"/>
    <mergeCell ref="G317:G321"/>
    <mergeCell ref="H312:H316"/>
    <mergeCell ref="I312:I316"/>
    <mergeCell ref="S312:S316"/>
    <mergeCell ref="T312:T316"/>
    <mergeCell ref="U312:U316"/>
    <mergeCell ref="V312:V316"/>
    <mergeCell ref="A312:A316"/>
    <mergeCell ref="B312:B316"/>
    <mergeCell ref="C312:C316"/>
    <mergeCell ref="E312:E316"/>
    <mergeCell ref="F312:F316"/>
    <mergeCell ref="G312:G316"/>
    <mergeCell ref="H304:H311"/>
    <mergeCell ref="I304:I311"/>
    <mergeCell ref="S304:S311"/>
    <mergeCell ref="T304:T311"/>
    <mergeCell ref="U304:U311"/>
    <mergeCell ref="V304:V311"/>
    <mergeCell ref="A304:A311"/>
    <mergeCell ref="B304:B311"/>
    <mergeCell ref="C304:C311"/>
    <mergeCell ref="E304:E311"/>
    <mergeCell ref="F304:F311"/>
    <mergeCell ref="G304:G311"/>
    <mergeCell ref="H293:H303"/>
    <mergeCell ref="I293:I303"/>
    <mergeCell ref="S293:S303"/>
    <mergeCell ref="T293:T303"/>
    <mergeCell ref="U293:U303"/>
    <mergeCell ref="V293:V303"/>
    <mergeCell ref="A293:A303"/>
    <mergeCell ref="B293:B303"/>
    <mergeCell ref="C293:C303"/>
    <mergeCell ref="E293:E303"/>
    <mergeCell ref="F293:F303"/>
    <mergeCell ref="G293:G303"/>
    <mergeCell ref="H287:H292"/>
    <mergeCell ref="I287:I292"/>
    <mergeCell ref="S287:S292"/>
    <mergeCell ref="T287:T292"/>
    <mergeCell ref="U287:U292"/>
    <mergeCell ref="V287:V292"/>
    <mergeCell ref="A287:A292"/>
    <mergeCell ref="B287:B292"/>
    <mergeCell ref="C287:C292"/>
    <mergeCell ref="E287:E292"/>
    <mergeCell ref="F287:F292"/>
    <mergeCell ref="G287:G292"/>
    <mergeCell ref="H278:H286"/>
    <mergeCell ref="I278:I286"/>
    <mergeCell ref="S278:S286"/>
    <mergeCell ref="T278:T286"/>
    <mergeCell ref="U278:U286"/>
    <mergeCell ref="V278:V286"/>
    <mergeCell ref="A278:A286"/>
    <mergeCell ref="B278:B286"/>
    <mergeCell ref="C278:C286"/>
    <mergeCell ref="E278:E286"/>
    <mergeCell ref="F278:F286"/>
    <mergeCell ref="G278:G286"/>
    <mergeCell ref="H272:H277"/>
    <mergeCell ref="I272:I277"/>
    <mergeCell ref="S272:S277"/>
    <mergeCell ref="T272:T277"/>
    <mergeCell ref="U272:U277"/>
    <mergeCell ref="V272:V277"/>
    <mergeCell ref="A272:A277"/>
    <mergeCell ref="B272:B277"/>
    <mergeCell ref="C272:C277"/>
    <mergeCell ref="E272:E277"/>
    <mergeCell ref="F272:F277"/>
    <mergeCell ref="G272:G274"/>
    <mergeCell ref="G276:G277"/>
    <mergeCell ref="H268:H271"/>
    <mergeCell ref="I268:I271"/>
    <mergeCell ref="S268:S271"/>
    <mergeCell ref="T268:T271"/>
    <mergeCell ref="U268:U271"/>
    <mergeCell ref="V268:V271"/>
    <mergeCell ref="A268:A271"/>
    <mergeCell ref="B268:B271"/>
    <mergeCell ref="C268:C271"/>
    <mergeCell ref="E268:E271"/>
    <mergeCell ref="F268:F271"/>
    <mergeCell ref="G268:G271"/>
    <mergeCell ref="H261:H266"/>
    <mergeCell ref="I261:I266"/>
    <mergeCell ref="S261:S266"/>
    <mergeCell ref="T261:T266"/>
    <mergeCell ref="U261:U266"/>
    <mergeCell ref="V261:V266"/>
    <mergeCell ref="A261:A266"/>
    <mergeCell ref="B261:B266"/>
    <mergeCell ref="C261:C266"/>
    <mergeCell ref="E261:E266"/>
    <mergeCell ref="F261:F266"/>
    <mergeCell ref="G261:G265"/>
    <mergeCell ref="H255:H258"/>
    <mergeCell ref="I255:I258"/>
    <mergeCell ref="S255:S258"/>
    <mergeCell ref="T255:T258"/>
    <mergeCell ref="U255:U258"/>
    <mergeCell ref="V255:V258"/>
    <mergeCell ref="A255:A258"/>
    <mergeCell ref="B255:B258"/>
    <mergeCell ref="C255:C258"/>
    <mergeCell ref="E255:E258"/>
    <mergeCell ref="F255:F258"/>
    <mergeCell ref="G255:G258"/>
    <mergeCell ref="H252:H253"/>
    <mergeCell ref="I252:I253"/>
    <mergeCell ref="S252:S253"/>
    <mergeCell ref="T252:T253"/>
    <mergeCell ref="U252:U253"/>
    <mergeCell ref="V252:V253"/>
    <mergeCell ref="A252:A253"/>
    <mergeCell ref="B252:B253"/>
    <mergeCell ref="C252:C253"/>
    <mergeCell ref="E252:E253"/>
    <mergeCell ref="F252:F253"/>
    <mergeCell ref="G252:G253"/>
    <mergeCell ref="H249:H251"/>
    <mergeCell ref="I249:I251"/>
    <mergeCell ref="S249:S251"/>
    <mergeCell ref="T249:T251"/>
    <mergeCell ref="U249:U251"/>
    <mergeCell ref="V249:V251"/>
    <mergeCell ref="A249:A251"/>
    <mergeCell ref="B249:B251"/>
    <mergeCell ref="C249:C251"/>
    <mergeCell ref="E249:E251"/>
    <mergeCell ref="F249:F251"/>
    <mergeCell ref="G249:G251"/>
    <mergeCell ref="H246:H248"/>
    <mergeCell ref="I246:I248"/>
    <mergeCell ref="S246:S248"/>
    <mergeCell ref="T246:T248"/>
    <mergeCell ref="U246:U248"/>
    <mergeCell ref="V246:V248"/>
    <mergeCell ref="A246:A248"/>
    <mergeCell ref="B246:B248"/>
    <mergeCell ref="C246:C248"/>
    <mergeCell ref="E246:E248"/>
    <mergeCell ref="F246:F248"/>
    <mergeCell ref="G246:G248"/>
    <mergeCell ref="H231:H245"/>
    <mergeCell ref="I231:I245"/>
    <mergeCell ref="S231:S245"/>
    <mergeCell ref="T231:T245"/>
    <mergeCell ref="U231:U245"/>
    <mergeCell ref="V231:V245"/>
    <mergeCell ref="A231:A245"/>
    <mergeCell ref="B231:B245"/>
    <mergeCell ref="C231:C245"/>
    <mergeCell ref="E231:E245"/>
    <mergeCell ref="F231:F245"/>
    <mergeCell ref="G231:G245"/>
    <mergeCell ref="H229:H230"/>
    <mergeCell ref="I229:I230"/>
    <mergeCell ref="S229:S230"/>
    <mergeCell ref="T229:T230"/>
    <mergeCell ref="U229:U230"/>
    <mergeCell ref="V229:V230"/>
    <mergeCell ref="A229:A230"/>
    <mergeCell ref="B229:B230"/>
    <mergeCell ref="C229:C230"/>
    <mergeCell ref="E229:E230"/>
    <mergeCell ref="F229:F230"/>
    <mergeCell ref="G229:G230"/>
    <mergeCell ref="H220:H228"/>
    <mergeCell ref="I220:I228"/>
    <mergeCell ref="S220:S228"/>
    <mergeCell ref="T220:T228"/>
    <mergeCell ref="U220:U228"/>
    <mergeCell ref="V220:V228"/>
    <mergeCell ref="A220:A228"/>
    <mergeCell ref="B220:B228"/>
    <mergeCell ref="C220:C228"/>
    <mergeCell ref="E220:E228"/>
    <mergeCell ref="F220:F228"/>
    <mergeCell ref="G220:G228"/>
    <mergeCell ref="H218:H219"/>
    <mergeCell ref="I218:I219"/>
    <mergeCell ref="S218:S219"/>
    <mergeCell ref="T218:T219"/>
    <mergeCell ref="U218:U219"/>
    <mergeCell ref="V218:V219"/>
    <mergeCell ref="A218:A219"/>
    <mergeCell ref="B218:B219"/>
    <mergeCell ref="C218:C219"/>
    <mergeCell ref="E218:E219"/>
    <mergeCell ref="F218:F219"/>
    <mergeCell ref="G218:G219"/>
    <mergeCell ref="H214:H215"/>
    <mergeCell ref="I214:I215"/>
    <mergeCell ref="S214:S215"/>
    <mergeCell ref="T214:T215"/>
    <mergeCell ref="U214:U215"/>
    <mergeCell ref="V214:V215"/>
    <mergeCell ref="A214:A215"/>
    <mergeCell ref="B214:B215"/>
    <mergeCell ref="C214:C215"/>
    <mergeCell ref="E214:E215"/>
    <mergeCell ref="F214:F215"/>
    <mergeCell ref="G214:G215"/>
    <mergeCell ref="H211:H212"/>
    <mergeCell ref="I211:I212"/>
    <mergeCell ref="S211:S212"/>
    <mergeCell ref="T211:T212"/>
    <mergeCell ref="U211:U212"/>
    <mergeCell ref="V211:V212"/>
    <mergeCell ref="A211:A212"/>
    <mergeCell ref="B211:B212"/>
    <mergeCell ref="C211:C212"/>
    <mergeCell ref="E211:E212"/>
    <mergeCell ref="F211:F212"/>
    <mergeCell ref="G211:G212"/>
    <mergeCell ref="H209:H210"/>
    <mergeCell ref="I209:I210"/>
    <mergeCell ref="S209:S210"/>
    <mergeCell ref="T209:T210"/>
    <mergeCell ref="U209:U210"/>
    <mergeCell ref="V209:V210"/>
    <mergeCell ref="A209:A210"/>
    <mergeCell ref="B209:B210"/>
    <mergeCell ref="C209:C210"/>
    <mergeCell ref="E209:E210"/>
    <mergeCell ref="F209:F210"/>
    <mergeCell ref="G209:G210"/>
    <mergeCell ref="H204:H208"/>
    <mergeCell ref="I204:I208"/>
    <mergeCell ref="S204:S208"/>
    <mergeCell ref="T204:T208"/>
    <mergeCell ref="U204:U208"/>
    <mergeCell ref="V204:V208"/>
    <mergeCell ref="A204:A208"/>
    <mergeCell ref="B204:B208"/>
    <mergeCell ref="C204:C208"/>
    <mergeCell ref="E204:E208"/>
    <mergeCell ref="F204:F208"/>
    <mergeCell ref="G204:G208"/>
    <mergeCell ref="H196:H200"/>
    <mergeCell ref="I196:I200"/>
    <mergeCell ref="S196:S200"/>
    <mergeCell ref="T196:T200"/>
    <mergeCell ref="U196:U200"/>
    <mergeCell ref="V196:V200"/>
    <mergeCell ref="A196:A200"/>
    <mergeCell ref="B196:B200"/>
    <mergeCell ref="C196:C200"/>
    <mergeCell ref="E196:E200"/>
    <mergeCell ref="F196:F200"/>
    <mergeCell ref="G196:G200"/>
    <mergeCell ref="H194:H195"/>
    <mergeCell ref="I194:I195"/>
    <mergeCell ref="S194:S195"/>
    <mergeCell ref="T194:T195"/>
    <mergeCell ref="U194:U195"/>
    <mergeCell ref="V194:V195"/>
    <mergeCell ref="A194:A195"/>
    <mergeCell ref="B194:B195"/>
    <mergeCell ref="C194:C195"/>
    <mergeCell ref="E194:E195"/>
    <mergeCell ref="F194:F195"/>
    <mergeCell ref="G194:G195"/>
    <mergeCell ref="H190:H193"/>
    <mergeCell ref="I190:I193"/>
    <mergeCell ref="S190:S193"/>
    <mergeCell ref="T190:T193"/>
    <mergeCell ref="U190:U193"/>
    <mergeCell ref="V190:V193"/>
    <mergeCell ref="A190:A193"/>
    <mergeCell ref="B190:B193"/>
    <mergeCell ref="C190:C193"/>
    <mergeCell ref="E190:E193"/>
    <mergeCell ref="F190:F193"/>
    <mergeCell ref="G190:G193"/>
    <mergeCell ref="H185:H189"/>
    <mergeCell ref="I185:I189"/>
    <mergeCell ref="S185:S189"/>
    <mergeCell ref="T185:T189"/>
    <mergeCell ref="U185:U189"/>
    <mergeCell ref="V185:V189"/>
    <mergeCell ref="A185:A189"/>
    <mergeCell ref="B185:B189"/>
    <mergeCell ref="C185:C189"/>
    <mergeCell ref="E185:E189"/>
    <mergeCell ref="F185:F189"/>
    <mergeCell ref="G185:G189"/>
    <mergeCell ref="H183:H184"/>
    <mergeCell ref="I183:I184"/>
    <mergeCell ref="S183:S184"/>
    <mergeCell ref="T183:T184"/>
    <mergeCell ref="U183:U184"/>
    <mergeCell ref="V183:V184"/>
    <mergeCell ref="A183:A184"/>
    <mergeCell ref="B183:B184"/>
    <mergeCell ref="C183:C184"/>
    <mergeCell ref="E183:E184"/>
    <mergeCell ref="F183:F184"/>
    <mergeCell ref="G183:G184"/>
    <mergeCell ref="H179:H182"/>
    <mergeCell ref="I179:I182"/>
    <mergeCell ref="S179:S182"/>
    <mergeCell ref="T179:T182"/>
    <mergeCell ref="U179:U182"/>
    <mergeCell ref="V179:V182"/>
    <mergeCell ref="A179:A182"/>
    <mergeCell ref="B179:B182"/>
    <mergeCell ref="C179:C182"/>
    <mergeCell ref="E179:E182"/>
    <mergeCell ref="F179:F182"/>
    <mergeCell ref="G179:G182"/>
    <mergeCell ref="H177:H178"/>
    <mergeCell ref="I177:I178"/>
    <mergeCell ref="S177:S178"/>
    <mergeCell ref="T177:T178"/>
    <mergeCell ref="U177:U178"/>
    <mergeCell ref="V177:V178"/>
    <mergeCell ref="A177:A178"/>
    <mergeCell ref="B177:B178"/>
    <mergeCell ref="C177:C178"/>
    <mergeCell ref="E177:E178"/>
    <mergeCell ref="F177:F178"/>
    <mergeCell ref="G177:G178"/>
    <mergeCell ref="H174:H176"/>
    <mergeCell ref="I174:I176"/>
    <mergeCell ref="S174:S176"/>
    <mergeCell ref="T174:T176"/>
    <mergeCell ref="U174:U176"/>
    <mergeCell ref="V174:V176"/>
    <mergeCell ref="A174:A176"/>
    <mergeCell ref="B174:B176"/>
    <mergeCell ref="C174:C176"/>
    <mergeCell ref="E174:E176"/>
    <mergeCell ref="F174:F176"/>
    <mergeCell ref="G174:G176"/>
    <mergeCell ref="H161:H173"/>
    <mergeCell ref="I161:I173"/>
    <mergeCell ref="S161:S173"/>
    <mergeCell ref="T161:T173"/>
    <mergeCell ref="U161:U173"/>
    <mergeCell ref="V161:V173"/>
    <mergeCell ref="A161:A173"/>
    <mergeCell ref="B161:B173"/>
    <mergeCell ref="C161:C173"/>
    <mergeCell ref="E161:E173"/>
    <mergeCell ref="F161:F173"/>
    <mergeCell ref="G161:G173"/>
    <mergeCell ref="H151:H160"/>
    <mergeCell ref="I151:I160"/>
    <mergeCell ref="S151:S160"/>
    <mergeCell ref="T151:T160"/>
    <mergeCell ref="U151:U160"/>
    <mergeCell ref="V151:V160"/>
    <mergeCell ref="A151:A160"/>
    <mergeCell ref="B151:B160"/>
    <mergeCell ref="C151:C160"/>
    <mergeCell ref="E151:E160"/>
    <mergeCell ref="F151:F160"/>
    <mergeCell ref="G151:G160"/>
    <mergeCell ref="H149:H150"/>
    <mergeCell ref="I149:I150"/>
    <mergeCell ref="S149:S150"/>
    <mergeCell ref="T149:T150"/>
    <mergeCell ref="U149:U150"/>
    <mergeCell ref="V149:V150"/>
    <mergeCell ref="A149:A150"/>
    <mergeCell ref="B149:B150"/>
    <mergeCell ref="C149:C150"/>
    <mergeCell ref="E149:E150"/>
    <mergeCell ref="F149:F150"/>
    <mergeCell ref="G149:G150"/>
    <mergeCell ref="H145:H146"/>
    <mergeCell ref="I145:I146"/>
    <mergeCell ref="S145:S146"/>
    <mergeCell ref="T145:T146"/>
    <mergeCell ref="U145:U146"/>
    <mergeCell ref="V145:V146"/>
    <mergeCell ref="A145:A146"/>
    <mergeCell ref="B145:B146"/>
    <mergeCell ref="C145:C146"/>
    <mergeCell ref="E145:E146"/>
    <mergeCell ref="F145:F146"/>
    <mergeCell ref="G145:G146"/>
    <mergeCell ref="H139:H143"/>
    <mergeCell ref="I139:I143"/>
    <mergeCell ref="S139:S143"/>
    <mergeCell ref="T139:T143"/>
    <mergeCell ref="U139:U143"/>
    <mergeCell ref="V139:V143"/>
    <mergeCell ref="A139:A143"/>
    <mergeCell ref="B139:B143"/>
    <mergeCell ref="C139:C143"/>
    <mergeCell ref="E139:E143"/>
    <mergeCell ref="F139:F143"/>
    <mergeCell ref="G139:G143"/>
    <mergeCell ref="H133:H138"/>
    <mergeCell ref="I133:I138"/>
    <mergeCell ref="S133:S138"/>
    <mergeCell ref="T133:T138"/>
    <mergeCell ref="U133:U138"/>
    <mergeCell ref="V133:V138"/>
    <mergeCell ref="A133:A138"/>
    <mergeCell ref="B133:B138"/>
    <mergeCell ref="C133:C138"/>
    <mergeCell ref="E133:E138"/>
    <mergeCell ref="F133:F138"/>
    <mergeCell ref="G133:G138"/>
    <mergeCell ref="H126:H131"/>
    <mergeCell ref="I126:I131"/>
    <mergeCell ref="S126:S131"/>
    <mergeCell ref="T126:T131"/>
    <mergeCell ref="U126:U131"/>
    <mergeCell ref="V126:V131"/>
    <mergeCell ref="A126:A131"/>
    <mergeCell ref="B126:B131"/>
    <mergeCell ref="C126:C131"/>
    <mergeCell ref="E126:E131"/>
    <mergeCell ref="F126:F131"/>
    <mergeCell ref="G126:G131"/>
    <mergeCell ref="H121:H125"/>
    <mergeCell ref="I121:I125"/>
    <mergeCell ref="S121:S125"/>
    <mergeCell ref="T121:T125"/>
    <mergeCell ref="U121:U125"/>
    <mergeCell ref="V121:V125"/>
    <mergeCell ref="A121:A125"/>
    <mergeCell ref="B121:B125"/>
    <mergeCell ref="C121:C125"/>
    <mergeCell ref="E121:E125"/>
    <mergeCell ref="F121:F125"/>
    <mergeCell ref="G121:G125"/>
    <mergeCell ref="H119:H120"/>
    <mergeCell ref="I119:I120"/>
    <mergeCell ref="S119:S120"/>
    <mergeCell ref="T119:T120"/>
    <mergeCell ref="U119:U120"/>
    <mergeCell ref="V119:V120"/>
    <mergeCell ref="A119:A120"/>
    <mergeCell ref="B119:B120"/>
    <mergeCell ref="C119:C120"/>
    <mergeCell ref="E119:E120"/>
    <mergeCell ref="F119:F120"/>
    <mergeCell ref="G119:G120"/>
    <mergeCell ref="H109:H117"/>
    <mergeCell ref="I109:I117"/>
    <mergeCell ref="S109:S117"/>
    <mergeCell ref="T109:T117"/>
    <mergeCell ref="U109:U117"/>
    <mergeCell ref="V109:V117"/>
    <mergeCell ref="A109:A117"/>
    <mergeCell ref="B109:B117"/>
    <mergeCell ref="C109:C117"/>
    <mergeCell ref="E109:E117"/>
    <mergeCell ref="F109:F117"/>
    <mergeCell ref="G109:G117"/>
    <mergeCell ref="H105:H106"/>
    <mergeCell ref="I105:I106"/>
    <mergeCell ref="S105:S106"/>
    <mergeCell ref="T105:T106"/>
    <mergeCell ref="U105:U106"/>
    <mergeCell ref="V105:V106"/>
    <mergeCell ref="A105:A106"/>
    <mergeCell ref="B105:B106"/>
    <mergeCell ref="C105:C106"/>
    <mergeCell ref="E105:E106"/>
    <mergeCell ref="F105:F106"/>
    <mergeCell ref="G105:G106"/>
    <mergeCell ref="H101:H103"/>
    <mergeCell ref="I101:I103"/>
    <mergeCell ref="S101:S103"/>
    <mergeCell ref="T101:T103"/>
    <mergeCell ref="U101:U103"/>
    <mergeCell ref="V101:V103"/>
    <mergeCell ref="A101:A103"/>
    <mergeCell ref="B101:B103"/>
    <mergeCell ref="C101:C103"/>
    <mergeCell ref="E101:E103"/>
    <mergeCell ref="F101:F103"/>
    <mergeCell ref="G101:G103"/>
    <mergeCell ref="H97:H100"/>
    <mergeCell ref="I97:I100"/>
    <mergeCell ref="S97:S100"/>
    <mergeCell ref="T97:T100"/>
    <mergeCell ref="U97:U100"/>
    <mergeCell ref="V97:V100"/>
    <mergeCell ref="A97:A100"/>
    <mergeCell ref="B97:B100"/>
    <mergeCell ref="C97:C100"/>
    <mergeCell ref="E97:E100"/>
    <mergeCell ref="F97:F100"/>
    <mergeCell ref="G97:G98"/>
    <mergeCell ref="G99:G100"/>
    <mergeCell ref="H86:H95"/>
    <mergeCell ref="I86:I95"/>
    <mergeCell ref="S86:S95"/>
    <mergeCell ref="T86:T95"/>
    <mergeCell ref="U86:U95"/>
    <mergeCell ref="V86:V95"/>
    <mergeCell ref="S82:S85"/>
    <mergeCell ref="T82:T85"/>
    <mergeCell ref="U82:U85"/>
    <mergeCell ref="V82:V85"/>
    <mergeCell ref="A86:A95"/>
    <mergeCell ref="B86:B95"/>
    <mergeCell ref="C86:C95"/>
    <mergeCell ref="E86:E95"/>
    <mergeCell ref="F86:F95"/>
    <mergeCell ref="G86:G95"/>
    <mergeCell ref="U80:U81"/>
    <mergeCell ref="V80:V81"/>
    <mergeCell ref="A82:A85"/>
    <mergeCell ref="B82:B85"/>
    <mergeCell ref="C82:C85"/>
    <mergeCell ref="E82:E85"/>
    <mergeCell ref="F82:F85"/>
    <mergeCell ref="G82:G85"/>
    <mergeCell ref="H82:H85"/>
    <mergeCell ref="I82:I85"/>
    <mergeCell ref="A80:A81"/>
    <mergeCell ref="B80:B81"/>
    <mergeCell ref="C80:C81"/>
    <mergeCell ref="E80:E81"/>
    <mergeCell ref="S80:S81"/>
    <mergeCell ref="T80:T81"/>
    <mergeCell ref="H76:H79"/>
    <mergeCell ref="I76:I79"/>
    <mergeCell ref="S76:S79"/>
    <mergeCell ref="T76:T79"/>
    <mergeCell ref="U76:U79"/>
    <mergeCell ref="V76:V79"/>
    <mergeCell ref="A76:A79"/>
    <mergeCell ref="B76:B79"/>
    <mergeCell ref="C76:C79"/>
    <mergeCell ref="E76:E79"/>
    <mergeCell ref="F76:F79"/>
    <mergeCell ref="G76:G79"/>
    <mergeCell ref="H73:H75"/>
    <mergeCell ref="I73:I75"/>
    <mergeCell ref="S73:S75"/>
    <mergeCell ref="T73:T75"/>
    <mergeCell ref="U73:U75"/>
    <mergeCell ref="V73:V75"/>
    <mergeCell ref="A73:A75"/>
    <mergeCell ref="B73:B75"/>
    <mergeCell ref="C73:C75"/>
    <mergeCell ref="E73:E75"/>
    <mergeCell ref="F73:F75"/>
    <mergeCell ref="G73:G75"/>
    <mergeCell ref="H70:H72"/>
    <mergeCell ref="I70:I72"/>
    <mergeCell ref="S70:S72"/>
    <mergeCell ref="T70:T72"/>
    <mergeCell ref="U70:U72"/>
    <mergeCell ref="V70:V72"/>
    <mergeCell ref="A70:A72"/>
    <mergeCell ref="B70:B72"/>
    <mergeCell ref="C70:C72"/>
    <mergeCell ref="E70:E72"/>
    <mergeCell ref="F70:F72"/>
    <mergeCell ref="G70:G72"/>
    <mergeCell ref="H63:H68"/>
    <mergeCell ref="I63:I68"/>
    <mergeCell ref="S63:S68"/>
    <mergeCell ref="T63:T68"/>
    <mergeCell ref="U63:U68"/>
    <mergeCell ref="V63:V68"/>
    <mergeCell ref="A63:A68"/>
    <mergeCell ref="B63:B68"/>
    <mergeCell ref="C63:C68"/>
    <mergeCell ref="E63:E68"/>
    <mergeCell ref="F63:F68"/>
    <mergeCell ref="G63:G68"/>
    <mergeCell ref="H59:H61"/>
    <mergeCell ref="I59:I61"/>
    <mergeCell ref="S59:S61"/>
    <mergeCell ref="T59:T61"/>
    <mergeCell ref="U59:U61"/>
    <mergeCell ref="V59:V61"/>
    <mergeCell ref="A59:A61"/>
    <mergeCell ref="B59:B61"/>
    <mergeCell ref="C59:C61"/>
    <mergeCell ref="E59:E61"/>
    <mergeCell ref="F59:F61"/>
    <mergeCell ref="G59:G61"/>
    <mergeCell ref="H56:H58"/>
    <mergeCell ref="I56:I58"/>
    <mergeCell ref="S56:S58"/>
    <mergeCell ref="T56:T58"/>
    <mergeCell ref="U56:U58"/>
    <mergeCell ref="V56:V58"/>
    <mergeCell ref="A56:A58"/>
    <mergeCell ref="B56:B58"/>
    <mergeCell ref="C56:C58"/>
    <mergeCell ref="E56:E58"/>
    <mergeCell ref="F56:F58"/>
    <mergeCell ref="G56:G58"/>
    <mergeCell ref="H54:H55"/>
    <mergeCell ref="I54:I55"/>
    <mergeCell ref="S54:S55"/>
    <mergeCell ref="T54:T55"/>
    <mergeCell ref="U54:U55"/>
    <mergeCell ref="V54:V55"/>
    <mergeCell ref="A54:A55"/>
    <mergeCell ref="B54:B55"/>
    <mergeCell ref="C54:C55"/>
    <mergeCell ref="E54:E55"/>
    <mergeCell ref="F54:F55"/>
    <mergeCell ref="G54:G55"/>
    <mergeCell ref="H50:H53"/>
    <mergeCell ref="I50:I53"/>
    <mergeCell ref="S50:S53"/>
    <mergeCell ref="T50:T53"/>
    <mergeCell ref="U50:U53"/>
    <mergeCell ref="V50:V53"/>
    <mergeCell ref="A50:A53"/>
    <mergeCell ref="B50:B53"/>
    <mergeCell ref="C50:C53"/>
    <mergeCell ref="E50:E53"/>
    <mergeCell ref="F50:F53"/>
    <mergeCell ref="G50:G53"/>
    <mergeCell ref="H41:H49"/>
    <mergeCell ref="I41:I49"/>
    <mergeCell ref="S41:S49"/>
    <mergeCell ref="T41:T49"/>
    <mergeCell ref="U41:U49"/>
    <mergeCell ref="V41:V49"/>
    <mergeCell ref="A41:A49"/>
    <mergeCell ref="B41:B49"/>
    <mergeCell ref="C41:C49"/>
    <mergeCell ref="E41:E49"/>
    <mergeCell ref="F41:F49"/>
    <mergeCell ref="G41:G49"/>
    <mergeCell ref="H39:H40"/>
    <mergeCell ref="I39:I40"/>
    <mergeCell ref="S39:S40"/>
    <mergeCell ref="T39:T40"/>
    <mergeCell ref="U39:U40"/>
    <mergeCell ref="V39:V40"/>
    <mergeCell ref="A39:A40"/>
    <mergeCell ref="B39:B40"/>
    <mergeCell ref="C39:C40"/>
    <mergeCell ref="E39:E40"/>
    <mergeCell ref="F39:F40"/>
    <mergeCell ref="G39:G40"/>
    <mergeCell ref="H34:H35"/>
    <mergeCell ref="I34:I35"/>
    <mergeCell ref="S34:S35"/>
    <mergeCell ref="T34:T35"/>
    <mergeCell ref="U34:U35"/>
    <mergeCell ref="V34:V35"/>
    <mergeCell ref="A34:A35"/>
    <mergeCell ref="B34:B35"/>
    <mergeCell ref="C34:C35"/>
    <mergeCell ref="E34:E35"/>
    <mergeCell ref="F34:F35"/>
    <mergeCell ref="G34:G35"/>
    <mergeCell ref="H30:H33"/>
    <mergeCell ref="I30:I33"/>
    <mergeCell ref="S30:S33"/>
    <mergeCell ref="T30:T33"/>
    <mergeCell ref="U30:U33"/>
    <mergeCell ref="V30:V33"/>
    <mergeCell ref="A30:A33"/>
    <mergeCell ref="B30:B33"/>
    <mergeCell ref="C30:C33"/>
    <mergeCell ref="E30:E33"/>
    <mergeCell ref="F30:F33"/>
    <mergeCell ref="G30:G33"/>
    <mergeCell ref="H22:H25"/>
    <mergeCell ref="I22:I25"/>
    <mergeCell ref="S22:S25"/>
    <mergeCell ref="T22:T25"/>
    <mergeCell ref="U22:U25"/>
    <mergeCell ref="V22:V25"/>
    <mergeCell ref="A22:A25"/>
    <mergeCell ref="B22:B25"/>
    <mergeCell ref="C22:C25"/>
    <mergeCell ref="E22:E25"/>
    <mergeCell ref="F22:F25"/>
    <mergeCell ref="G22:G25"/>
    <mergeCell ref="H20:H21"/>
    <mergeCell ref="I20:I21"/>
    <mergeCell ref="S20:S21"/>
    <mergeCell ref="T20:T21"/>
    <mergeCell ref="U20:U21"/>
    <mergeCell ref="V20:V21"/>
    <mergeCell ref="A20:A21"/>
    <mergeCell ref="B20:B21"/>
    <mergeCell ref="C20:C21"/>
    <mergeCell ref="E20:E21"/>
    <mergeCell ref="F20:F21"/>
    <mergeCell ref="G20:G21"/>
    <mergeCell ref="H15:H19"/>
    <mergeCell ref="I15:I19"/>
    <mergeCell ref="S15:S19"/>
    <mergeCell ref="T15:T19"/>
    <mergeCell ref="U15:U19"/>
    <mergeCell ref="V15:V19"/>
    <mergeCell ref="A15:A19"/>
    <mergeCell ref="B15:B19"/>
    <mergeCell ref="C15:C19"/>
    <mergeCell ref="E15:E19"/>
    <mergeCell ref="F15:F19"/>
    <mergeCell ref="G15:G19"/>
    <mergeCell ref="H11:H14"/>
    <mergeCell ref="I11:I14"/>
    <mergeCell ref="S11:S14"/>
    <mergeCell ref="T11:T14"/>
    <mergeCell ref="U11:U14"/>
    <mergeCell ref="V11:V14"/>
    <mergeCell ref="A11:A14"/>
    <mergeCell ref="B11:B14"/>
    <mergeCell ref="C11:C14"/>
    <mergeCell ref="E11:E14"/>
    <mergeCell ref="F11:F14"/>
    <mergeCell ref="G11:G14"/>
    <mergeCell ref="P5:Q8"/>
    <mergeCell ref="R5:R9"/>
    <mergeCell ref="G6:G9"/>
    <mergeCell ref="H6:I8"/>
    <mergeCell ref="J6:L8"/>
    <mergeCell ref="C7:C9"/>
    <mergeCell ref="D7:D9"/>
    <mergeCell ref="E5:E9"/>
    <mergeCell ref="F5:F9"/>
    <mergeCell ref="G5:L5"/>
    <mergeCell ref="M5:M9"/>
    <mergeCell ref="N5:N9"/>
    <mergeCell ref="O5:O9"/>
    <mergeCell ref="A1:V2"/>
    <mergeCell ref="A3:V3"/>
    <mergeCell ref="A4:R4"/>
    <mergeCell ref="S4:S9"/>
    <mergeCell ref="T4:T9"/>
    <mergeCell ref="U4:U9"/>
    <mergeCell ref="V4:V9"/>
    <mergeCell ref="A5:A9"/>
    <mergeCell ref="B5:B9"/>
    <mergeCell ref="C5:D6"/>
  </mergeCells>
  <pageMargins left="0.7" right="0.7" top="0.75" bottom="0.75" header="0.3" footer="0.3"/>
  <pageSetup paperSize="9" scale="50" fitToHeight="0" orientation="landscape" r:id="rId1"/>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Объект" error="Подразделение АО &quot;Антипинский НПЗ&quot;">
          <x14:formula1>
            <xm:f>'R:\ФИР Структурных подразделений\УПБиОТ\ОТН\ТРУБОПРОВОДЫ, ПЕЧИ, СППК\ТРУБОПРОВОДЫ\Ревизия ТТ 2022, 2023,2024\ВЫПОЛНЕНИЕ по ревизии ТТ 2024 (СНГД)\Заключения толщинометрии\05 Май\Заполнение освидетельствования\[2.3.000 КУПВБ ТЦКП №2.xlsx]Разработчик'!#REF!</xm:f>
          </x14:formula1>
          <xm:sqref>A3 W3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pageSetUpPr fitToPage="1"/>
  </sheetPr>
  <dimension ref="A1:Y1655"/>
  <sheetViews>
    <sheetView topLeftCell="B1636" workbookViewId="0">
      <selection activeCell="V1654" sqref="V1654:W1654"/>
    </sheetView>
  </sheetViews>
  <sheetFormatPr defaultRowHeight="15" x14ac:dyDescent="0.25"/>
  <cols>
    <col min="1" max="1" width="5.140625" style="10" customWidth="1"/>
    <col min="2" max="2" width="9.140625" style="10"/>
    <col min="3" max="3" width="26.28515625" style="10" customWidth="1"/>
    <col min="4" max="4" width="21.7109375" style="10" customWidth="1"/>
    <col min="5" max="5" width="11.7109375" style="10" customWidth="1"/>
    <col min="6" max="6" width="7.85546875" style="10" customWidth="1"/>
    <col min="7" max="7" width="8" style="10" customWidth="1"/>
    <col min="8" max="8" width="7.28515625" style="10" customWidth="1"/>
    <col min="9" max="9" width="7.5703125" style="10" customWidth="1"/>
    <col min="10" max="10" width="9.140625" style="10"/>
    <col min="11" max="12" width="7.28515625" style="10" customWidth="1"/>
    <col min="13" max="16" width="9.140625" style="10"/>
    <col min="17" max="17" width="10.5703125" style="10" customWidth="1"/>
    <col min="18" max="18" width="9.140625" style="10"/>
    <col min="19" max="19" width="10.5703125" style="10" customWidth="1"/>
    <col min="20" max="21" width="9.140625" style="10"/>
    <col min="22" max="22" width="12" style="10" customWidth="1"/>
    <col min="23" max="23" width="15.7109375" style="10" customWidth="1"/>
    <col min="24" max="24" width="13.42578125" style="10" customWidth="1"/>
    <col min="25" max="25" width="12.140625" style="10" customWidth="1"/>
    <col min="26" max="16384" width="9.140625" style="10"/>
  </cols>
  <sheetData>
    <row r="1" spans="1:25" x14ac:dyDescent="0.25">
      <c r="A1" s="335" t="s">
        <v>0</v>
      </c>
      <c r="B1" s="335"/>
      <c r="C1" s="335"/>
      <c r="D1" s="335"/>
      <c r="E1" s="335"/>
      <c r="F1" s="335"/>
      <c r="G1" s="335"/>
      <c r="H1" s="335"/>
      <c r="I1" s="335"/>
      <c r="J1" s="335"/>
      <c r="K1" s="335"/>
      <c r="L1" s="335"/>
      <c r="M1" s="335"/>
      <c r="N1" s="335"/>
      <c r="O1" s="335"/>
      <c r="P1" s="335"/>
      <c r="Q1" s="335"/>
      <c r="R1" s="335"/>
      <c r="S1" s="335"/>
      <c r="T1" s="335"/>
      <c r="U1" s="335"/>
      <c r="V1" s="335"/>
      <c r="W1" s="335"/>
      <c r="X1" s="335"/>
      <c r="Y1" s="335"/>
    </row>
    <row r="2" spans="1:25" x14ac:dyDescent="0.25">
      <c r="A2" s="335"/>
      <c r="B2" s="335"/>
      <c r="C2" s="335"/>
      <c r="D2" s="335"/>
      <c r="E2" s="335"/>
      <c r="F2" s="335"/>
      <c r="G2" s="335"/>
      <c r="H2" s="335"/>
      <c r="I2" s="335"/>
      <c r="J2" s="335"/>
      <c r="K2" s="335"/>
      <c r="L2" s="335"/>
      <c r="M2" s="335"/>
      <c r="N2" s="335"/>
      <c r="O2" s="335"/>
      <c r="P2" s="335"/>
      <c r="Q2" s="335"/>
      <c r="R2" s="335"/>
      <c r="S2" s="335"/>
      <c r="T2" s="335"/>
      <c r="U2" s="335"/>
      <c r="V2" s="335"/>
      <c r="W2" s="335"/>
      <c r="X2" s="335"/>
      <c r="Y2" s="335"/>
    </row>
    <row r="3" spans="1:25" ht="15.75" customHeight="1" x14ac:dyDescent="0.25">
      <c r="A3" s="473" t="s">
        <v>3892</v>
      </c>
      <c r="B3" s="473"/>
      <c r="C3" s="473"/>
      <c r="D3" s="473"/>
      <c r="E3" s="473"/>
      <c r="F3" s="473"/>
      <c r="G3" s="473"/>
      <c r="H3" s="473"/>
      <c r="I3" s="473"/>
      <c r="J3" s="473"/>
      <c r="K3" s="473"/>
      <c r="L3" s="473"/>
      <c r="M3" s="473"/>
      <c r="N3" s="473"/>
      <c r="O3" s="473"/>
      <c r="P3" s="473"/>
      <c r="Q3" s="473"/>
      <c r="R3" s="473"/>
      <c r="S3" s="473"/>
      <c r="T3" s="473"/>
      <c r="U3" s="473"/>
      <c r="V3" s="473"/>
      <c r="W3" s="473"/>
      <c r="X3" s="473"/>
      <c r="Y3" s="473"/>
    </row>
    <row r="4" spans="1:25" ht="15" customHeight="1" x14ac:dyDescent="0.25">
      <c r="A4" s="473"/>
      <c r="B4" s="473"/>
      <c r="C4" s="473"/>
      <c r="D4" s="473"/>
      <c r="E4" s="473"/>
      <c r="F4" s="473"/>
      <c r="G4" s="473"/>
      <c r="H4" s="473"/>
      <c r="I4" s="473"/>
      <c r="J4" s="473"/>
      <c r="K4" s="473"/>
      <c r="L4" s="473"/>
      <c r="M4" s="473"/>
      <c r="N4" s="473"/>
      <c r="O4" s="473"/>
      <c r="P4" s="473"/>
      <c r="Q4" s="473"/>
      <c r="R4" s="473"/>
      <c r="S4" s="473"/>
      <c r="T4" s="473"/>
      <c r="U4" s="473"/>
      <c r="V4" s="473"/>
      <c r="W4" s="473"/>
      <c r="X4" s="473"/>
      <c r="Y4" s="473"/>
    </row>
    <row r="5" spans="1:25" ht="15.75" x14ac:dyDescent="0.25">
      <c r="A5" s="476" t="s">
        <v>2</v>
      </c>
      <c r="B5" s="476"/>
      <c r="C5" s="476"/>
      <c r="D5" s="476"/>
      <c r="E5" s="476"/>
      <c r="F5" s="476"/>
      <c r="G5" s="476"/>
      <c r="H5" s="476"/>
      <c r="I5" s="476"/>
      <c r="J5" s="476"/>
      <c r="K5" s="476"/>
      <c r="L5" s="476"/>
      <c r="M5" s="476"/>
      <c r="N5" s="476"/>
      <c r="O5" s="476"/>
      <c r="P5" s="476"/>
      <c r="Q5" s="476"/>
      <c r="R5" s="476"/>
      <c r="S5" s="476"/>
      <c r="T5" s="476"/>
      <c r="U5" s="476"/>
      <c r="V5" s="343" t="s">
        <v>7002</v>
      </c>
      <c r="W5" s="344" t="s">
        <v>6101</v>
      </c>
      <c r="X5" s="344" t="s">
        <v>6102</v>
      </c>
      <c r="Y5" s="333" t="s">
        <v>7001</v>
      </c>
    </row>
    <row r="6" spans="1:25" ht="40.5" customHeight="1" x14ac:dyDescent="0.25">
      <c r="A6" s="336" t="s">
        <v>3</v>
      </c>
      <c r="B6" s="336" t="s">
        <v>4</v>
      </c>
      <c r="C6" s="349" t="s">
        <v>5</v>
      </c>
      <c r="D6" s="349"/>
      <c r="E6" s="349" t="s">
        <v>6</v>
      </c>
      <c r="F6" s="340" t="s">
        <v>7</v>
      </c>
      <c r="G6" s="352" t="s">
        <v>8</v>
      </c>
      <c r="H6" s="352"/>
      <c r="I6" s="352"/>
      <c r="J6" s="352"/>
      <c r="K6" s="352"/>
      <c r="L6" s="352"/>
      <c r="M6" s="336" t="s">
        <v>9</v>
      </c>
      <c r="N6" s="348" t="s">
        <v>10</v>
      </c>
      <c r="O6" s="348"/>
      <c r="P6" s="336" t="s">
        <v>11</v>
      </c>
      <c r="Q6" s="336" t="s">
        <v>12</v>
      </c>
      <c r="R6" s="336" t="s">
        <v>13</v>
      </c>
      <c r="S6" s="353" t="s">
        <v>14</v>
      </c>
      <c r="T6" s="349"/>
      <c r="U6" s="349"/>
      <c r="V6" s="343"/>
      <c r="W6" s="344"/>
      <c r="X6" s="344"/>
      <c r="Y6" s="333"/>
    </row>
    <row r="7" spans="1:25" ht="36.75" customHeight="1" x14ac:dyDescent="0.25">
      <c r="A7" s="336"/>
      <c r="B7" s="336"/>
      <c r="C7" s="349" t="s">
        <v>15</v>
      </c>
      <c r="D7" s="349" t="s">
        <v>16</v>
      </c>
      <c r="E7" s="349"/>
      <c r="F7" s="340"/>
      <c r="G7" s="336" t="s">
        <v>17</v>
      </c>
      <c r="H7" s="349" t="s">
        <v>18</v>
      </c>
      <c r="I7" s="349"/>
      <c r="J7" s="349" t="s">
        <v>19</v>
      </c>
      <c r="K7" s="349"/>
      <c r="L7" s="349"/>
      <c r="M7" s="336"/>
      <c r="N7" s="341" t="s">
        <v>20</v>
      </c>
      <c r="O7" s="341" t="s">
        <v>21</v>
      </c>
      <c r="P7" s="336"/>
      <c r="Q7" s="336"/>
      <c r="R7" s="340"/>
      <c r="S7" s="336" t="s">
        <v>22</v>
      </c>
      <c r="T7" s="336" t="s">
        <v>23</v>
      </c>
      <c r="U7" s="336" t="s">
        <v>24</v>
      </c>
      <c r="V7" s="343"/>
      <c r="W7" s="344"/>
      <c r="X7" s="344"/>
      <c r="Y7" s="333"/>
    </row>
    <row r="8" spans="1:25" ht="79.5" x14ac:dyDescent="0.25">
      <c r="A8" s="336"/>
      <c r="B8" s="336"/>
      <c r="C8" s="349"/>
      <c r="D8" s="349"/>
      <c r="E8" s="349"/>
      <c r="F8" s="340"/>
      <c r="G8" s="340"/>
      <c r="H8" s="60" t="s">
        <v>25</v>
      </c>
      <c r="I8" s="60" t="s">
        <v>6932</v>
      </c>
      <c r="J8" s="61" t="s">
        <v>27</v>
      </c>
      <c r="K8" s="61" t="s">
        <v>28</v>
      </c>
      <c r="L8" s="61" t="s">
        <v>29</v>
      </c>
      <c r="M8" s="336"/>
      <c r="N8" s="341"/>
      <c r="O8" s="341"/>
      <c r="P8" s="336"/>
      <c r="Q8" s="336"/>
      <c r="R8" s="340"/>
      <c r="S8" s="336"/>
      <c r="T8" s="336"/>
      <c r="U8" s="336"/>
      <c r="V8" s="343"/>
      <c r="W8" s="344"/>
      <c r="X8" s="344"/>
      <c r="Y8" s="333"/>
    </row>
    <row r="9" spans="1:25" x14ac:dyDescent="0.25">
      <c r="A9" s="16"/>
      <c r="B9" s="16"/>
      <c r="C9" s="16"/>
      <c r="D9" s="16"/>
      <c r="E9" s="16"/>
      <c r="F9" s="66"/>
      <c r="G9" s="117"/>
      <c r="H9" s="117"/>
      <c r="I9" s="66"/>
      <c r="J9" s="66"/>
      <c r="K9" s="117"/>
      <c r="L9" s="117"/>
      <c r="M9" s="16"/>
      <c r="N9" s="114"/>
      <c r="O9" s="114"/>
      <c r="P9" s="16"/>
      <c r="Q9" s="16"/>
      <c r="R9" s="17"/>
      <c r="S9" s="16"/>
      <c r="T9" s="16"/>
      <c r="U9" s="17"/>
      <c r="V9" s="140"/>
      <c r="W9" s="140"/>
      <c r="X9" s="140"/>
      <c r="Y9" s="140"/>
    </row>
    <row r="10" spans="1:25" ht="24" x14ac:dyDescent="0.25">
      <c r="A10" s="331">
        <v>1</v>
      </c>
      <c r="B10" s="331" t="s">
        <v>3895</v>
      </c>
      <c r="C10" s="331" t="s">
        <v>3896</v>
      </c>
      <c r="D10" s="114" t="s">
        <v>3897</v>
      </c>
      <c r="E10" s="331" t="s">
        <v>191</v>
      </c>
      <c r="F10" s="66" t="s">
        <v>39</v>
      </c>
      <c r="G10" s="117">
        <v>1</v>
      </c>
      <c r="H10" s="117">
        <v>1</v>
      </c>
      <c r="I10" s="66">
        <v>120</v>
      </c>
      <c r="J10" s="66">
        <v>15.827999999999999</v>
      </c>
      <c r="K10" s="117">
        <v>57</v>
      </c>
      <c r="L10" s="117">
        <v>3</v>
      </c>
      <c r="M10" s="16">
        <v>2016</v>
      </c>
      <c r="N10" s="16">
        <v>2023</v>
      </c>
      <c r="O10" s="16">
        <v>2025</v>
      </c>
      <c r="P10" s="16">
        <v>12.5</v>
      </c>
      <c r="Q10" s="16" t="s">
        <v>253</v>
      </c>
      <c r="R10" s="17">
        <f t="shared" ref="R10:R73" si="0">IF(M10="","",M10+P10)</f>
        <v>2028.5</v>
      </c>
      <c r="S10" s="16" t="s">
        <v>63</v>
      </c>
      <c r="T10" s="16"/>
      <c r="U10" s="17">
        <f t="shared" ref="U10:U17" si="1">IFERROR(IF(S10="",R10,S10+T10),R10)</f>
        <v>2028.5</v>
      </c>
      <c r="V10" s="401"/>
      <c r="W10" s="401">
        <v>1</v>
      </c>
      <c r="X10" s="401">
        <f>SUM(V10:W17)</f>
        <v>1</v>
      </c>
      <c r="Y10" s="331" t="s">
        <v>7003</v>
      </c>
    </row>
    <row r="11" spans="1:25" ht="24" x14ac:dyDescent="0.25">
      <c r="A11" s="331"/>
      <c r="B11" s="331"/>
      <c r="C11" s="331"/>
      <c r="D11" s="348" t="s">
        <v>3898</v>
      </c>
      <c r="E11" s="331"/>
      <c r="F11" s="66" t="s">
        <v>39</v>
      </c>
      <c r="G11" s="117">
        <v>1</v>
      </c>
      <c r="H11" s="117">
        <v>1</v>
      </c>
      <c r="I11" s="66">
        <v>120</v>
      </c>
      <c r="J11" s="66">
        <v>74.349999999999994</v>
      </c>
      <c r="K11" s="117">
        <v>57</v>
      </c>
      <c r="L11" s="117">
        <v>3</v>
      </c>
      <c r="M11" s="16">
        <v>2016</v>
      </c>
      <c r="N11" s="16">
        <v>2023</v>
      </c>
      <c r="O11" s="16">
        <v>2025</v>
      </c>
      <c r="P11" s="16">
        <v>12.5</v>
      </c>
      <c r="Q11" s="16" t="s">
        <v>253</v>
      </c>
      <c r="R11" s="17">
        <f t="shared" si="0"/>
        <v>2028.5</v>
      </c>
      <c r="S11" s="16" t="s">
        <v>63</v>
      </c>
      <c r="T11" s="16"/>
      <c r="U11" s="17">
        <f t="shared" si="1"/>
        <v>2028.5</v>
      </c>
      <c r="V11" s="401"/>
      <c r="W11" s="401"/>
      <c r="X11" s="401"/>
      <c r="Y11" s="331"/>
    </row>
    <row r="12" spans="1:25" ht="24" x14ac:dyDescent="0.25">
      <c r="A12" s="331"/>
      <c r="B12" s="331"/>
      <c r="C12" s="331"/>
      <c r="D12" s="348"/>
      <c r="E12" s="331"/>
      <c r="F12" s="66" t="s">
        <v>39</v>
      </c>
      <c r="G12" s="117"/>
      <c r="H12" s="117"/>
      <c r="I12" s="66"/>
      <c r="J12" s="66">
        <v>0.216</v>
      </c>
      <c r="K12" s="117">
        <v>32</v>
      </c>
      <c r="L12" s="117">
        <v>2.5</v>
      </c>
      <c r="M12" s="16">
        <v>2016</v>
      </c>
      <c r="N12" s="16">
        <v>2023</v>
      </c>
      <c r="O12" s="16">
        <v>2025</v>
      </c>
      <c r="P12" s="16">
        <v>12.5</v>
      </c>
      <c r="Q12" s="16" t="s">
        <v>253</v>
      </c>
      <c r="R12" s="17">
        <f t="shared" si="0"/>
        <v>2028.5</v>
      </c>
      <c r="S12" s="16" t="s">
        <v>63</v>
      </c>
      <c r="T12" s="16"/>
      <c r="U12" s="17">
        <f t="shared" si="1"/>
        <v>2028.5</v>
      </c>
      <c r="V12" s="401"/>
      <c r="W12" s="401"/>
      <c r="X12" s="401"/>
      <c r="Y12" s="331"/>
    </row>
    <row r="13" spans="1:25" ht="24" x14ac:dyDescent="0.25">
      <c r="A13" s="331"/>
      <c r="B13" s="331"/>
      <c r="C13" s="331"/>
      <c r="D13" s="348"/>
      <c r="E13" s="331"/>
      <c r="F13" s="66" t="s">
        <v>39</v>
      </c>
      <c r="G13" s="117"/>
      <c r="H13" s="117"/>
      <c r="I13" s="66"/>
      <c r="J13" s="66">
        <v>0.68700000000000006</v>
      </c>
      <c r="K13" s="117">
        <v>18</v>
      </c>
      <c r="L13" s="117">
        <v>2</v>
      </c>
      <c r="M13" s="16">
        <v>2016</v>
      </c>
      <c r="N13" s="16">
        <v>2023</v>
      </c>
      <c r="O13" s="16">
        <v>2025</v>
      </c>
      <c r="P13" s="16">
        <v>12.5</v>
      </c>
      <c r="Q13" s="16" t="s">
        <v>253</v>
      </c>
      <c r="R13" s="17">
        <f t="shared" si="0"/>
        <v>2028.5</v>
      </c>
      <c r="S13" s="16" t="s">
        <v>63</v>
      </c>
      <c r="T13" s="16"/>
      <c r="U13" s="17">
        <f t="shared" si="1"/>
        <v>2028.5</v>
      </c>
      <c r="V13" s="401"/>
      <c r="W13" s="401"/>
      <c r="X13" s="401"/>
      <c r="Y13" s="331"/>
    </row>
    <row r="14" spans="1:25" ht="24" x14ac:dyDescent="0.25">
      <c r="A14" s="331"/>
      <c r="B14" s="331"/>
      <c r="C14" s="331"/>
      <c r="D14" s="114" t="s">
        <v>3899</v>
      </c>
      <c r="E14" s="331"/>
      <c r="F14" s="66" t="s">
        <v>39</v>
      </c>
      <c r="G14" s="117">
        <v>1</v>
      </c>
      <c r="H14" s="117">
        <v>1</v>
      </c>
      <c r="I14" s="66">
        <v>120</v>
      </c>
      <c r="J14" s="66">
        <v>15.388</v>
      </c>
      <c r="K14" s="117">
        <v>57</v>
      </c>
      <c r="L14" s="117">
        <v>3</v>
      </c>
      <c r="M14" s="16">
        <v>2016</v>
      </c>
      <c r="N14" s="16">
        <v>2023</v>
      </c>
      <c r="O14" s="16">
        <v>2025</v>
      </c>
      <c r="P14" s="16">
        <v>12.5</v>
      </c>
      <c r="Q14" s="16" t="s">
        <v>253</v>
      </c>
      <c r="R14" s="17">
        <f t="shared" si="0"/>
        <v>2028.5</v>
      </c>
      <c r="S14" s="16" t="s">
        <v>63</v>
      </c>
      <c r="T14" s="16"/>
      <c r="U14" s="17">
        <f t="shared" si="1"/>
        <v>2028.5</v>
      </c>
      <c r="V14" s="401"/>
      <c r="W14" s="401"/>
      <c r="X14" s="401"/>
      <c r="Y14" s="331"/>
    </row>
    <row r="15" spans="1:25" ht="24" x14ac:dyDescent="0.25">
      <c r="A15" s="331"/>
      <c r="B15" s="331"/>
      <c r="C15" s="331"/>
      <c r="D15" s="348" t="s">
        <v>3900</v>
      </c>
      <c r="E15" s="331"/>
      <c r="F15" s="66" t="s">
        <v>39</v>
      </c>
      <c r="G15" s="117">
        <v>1</v>
      </c>
      <c r="H15" s="117">
        <v>1</v>
      </c>
      <c r="I15" s="66">
        <v>120</v>
      </c>
      <c r="J15" s="66">
        <v>82.346999999999994</v>
      </c>
      <c r="K15" s="117">
        <v>57</v>
      </c>
      <c r="L15" s="117">
        <v>3</v>
      </c>
      <c r="M15" s="16">
        <v>2016</v>
      </c>
      <c r="N15" s="16">
        <v>2023</v>
      </c>
      <c r="O15" s="16">
        <v>2025</v>
      </c>
      <c r="P15" s="16">
        <v>12.5</v>
      </c>
      <c r="Q15" s="16" t="s">
        <v>253</v>
      </c>
      <c r="R15" s="17">
        <f t="shared" si="0"/>
        <v>2028.5</v>
      </c>
      <c r="S15" s="16" t="s">
        <v>63</v>
      </c>
      <c r="T15" s="16"/>
      <c r="U15" s="17">
        <f t="shared" si="1"/>
        <v>2028.5</v>
      </c>
      <c r="V15" s="401"/>
      <c r="W15" s="401"/>
      <c r="X15" s="401"/>
      <c r="Y15" s="331"/>
    </row>
    <row r="16" spans="1:25" ht="24" x14ac:dyDescent="0.25">
      <c r="A16" s="331"/>
      <c r="B16" s="331"/>
      <c r="C16" s="331"/>
      <c r="D16" s="348"/>
      <c r="E16" s="331"/>
      <c r="F16" s="66" t="s">
        <v>39</v>
      </c>
      <c r="G16" s="117"/>
      <c r="H16" s="117"/>
      <c r="I16" s="66"/>
      <c r="J16" s="66">
        <v>0.23799999999999999</v>
      </c>
      <c r="K16" s="117">
        <v>32</v>
      </c>
      <c r="L16" s="117">
        <v>2.5</v>
      </c>
      <c r="M16" s="16">
        <v>2016</v>
      </c>
      <c r="N16" s="16">
        <v>2023</v>
      </c>
      <c r="O16" s="16">
        <v>2025</v>
      </c>
      <c r="P16" s="16">
        <v>12.5</v>
      </c>
      <c r="Q16" s="16" t="s">
        <v>253</v>
      </c>
      <c r="R16" s="17">
        <f t="shared" si="0"/>
        <v>2028.5</v>
      </c>
      <c r="S16" s="16" t="s">
        <v>63</v>
      </c>
      <c r="T16" s="16"/>
      <c r="U16" s="17">
        <f t="shared" si="1"/>
        <v>2028.5</v>
      </c>
      <c r="V16" s="401"/>
      <c r="W16" s="401"/>
      <c r="X16" s="401"/>
      <c r="Y16" s="331"/>
    </row>
    <row r="17" spans="1:25" ht="24" x14ac:dyDescent="0.25">
      <c r="A17" s="331"/>
      <c r="B17" s="331"/>
      <c r="C17" s="331"/>
      <c r="D17" s="348"/>
      <c r="E17" s="331"/>
      <c r="F17" s="66" t="s">
        <v>39</v>
      </c>
      <c r="G17" s="117"/>
      <c r="H17" s="117"/>
      <c r="I17" s="66"/>
      <c r="J17" s="66">
        <v>0.253</v>
      </c>
      <c r="K17" s="117">
        <v>18</v>
      </c>
      <c r="L17" s="117">
        <v>2</v>
      </c>
      <c r="M17" s="16">
        <v>2016</v>
      </c>
      <c r="N17" s="16">
        <v>2023</v>
      </c>
      <c r="O17" s="16">
        <v>2025</v>
      </c>
      <c r="P17" s="16">
        <v>12.5</v>
      </c>
      <c r="Q17" s="16" t="s">
        <v>253</v>
      </c>
      <c r="R17" s="17">
        <f t="shared" si="0"/>
        <v>2028.5</v>
      </c>
      <c r="S17" s="16" t="s">
        <v>63</v>
      </c>
      <c r="T17" s="16"/>
      <c r="U17" s="17">
        <f t="shared" si="1"/>
        <v>2028.5</v>
      </c>
      <c r="V17" s="401"/>
      <c r="W17" s="401"/>
      <c r="X17" s="401"/>
      <c r="Y17" s="331"/>
    </row>
    <row r="18" spans="1:25" ht="24" x14ac:dyDescent="0.25">
      <c r="A18" s="331">
        <v>2</v>
      </c>
      <c r="B18" s="331" t="s">
        <v>3901</v>
      </c>
      <c r="C18" s="331" t="s">
        <v>3902</v>
      </c>
      <c r="D18" s="331" t="s">
        <v>3903</v>
      </c>
      <c r="E18" s="331" t="s">
        <v>3904</v>
      </c>
      <c r="F18" s="66" t="s">
        <v>88</v>
      </c>
      <c r="G18" s="117">
        <v>1</v>
      </c>
      <c r="H18" s="117">
        <v>1</v>
      </c>
      <c r="I18" s="66">
        <v>120</v>
      </c>
      <c r="J18" s="125">
        <v>19.523</v>
      </c>
      <c r="K18" s="123">
        <v>219</v>
      </c>
      <c r="L18" s="123">
        <v>6</v>
      </c>
      <c r="M18" s="16">
        <v>2016</v>
      </c>
      <c r="N18" s="114">
        <v>2023</v>
      </c>
      <c r="O18" s="114">
        <v>2025</v>
      </c>
      <c r="P18" s="16">
        <v>12.5</v>
      </c>
      <c r="Q18" s="16" t="s">
        <v>3893</v>
      </c>
      <c r="R18" s="17">
        <f t="shared" si="0"/>
        <v>2028.5</v>
      </c>
      <c r="S18" s="16" t="s">
        <v>63</v>
      </c>
      <c r="T18" s="16"/>
      <c r="U18" s="17">
        <f t="shared" ref="U18:U41" si="2">IFERROR(IF(S18="",R18,S18+T18),R18)</f>
        <v>2028.5</v>
      </c>
      <c r="V18" s="401">
        <v>86</v>
      </c>
      <c r="W18" s="401">
        <v>6</v>
      </c>
      <c r="X18" s="401">
        <f>SUM(V18:W59)</f>
        <v>92</v>
      </c>
      <c r="Y18" s="331" t="s">
        <v>7003</v>
      </c>
    </row>
    <row r="19" spans="1:25" ht="24" x14ac:dyDescent="0.25">
      <c r="A19" s="331"/>
      <c r="B19" s="331"/>
      <c r="C19" s="331"/>
      <c r="D19" s="331"/>
      <c r="E19" s="331"/>
      <c r="F19" s="66" t="s">
        <v>88</v>
      </c>
      <c r="G19" s="117"/>
      <c r="H19" s="117"/>
      <c r="I19" s="66"/>
      <c r="J19" s="125">
        <v>55.177999999999997</v>
      </c>
      <c r="K19" s="125">
        <v>108</v>
      </c>
      <c r="L19" s="125">
        <v>4</v>
      </c>
      <c r="M19" s="16">
        <v>2016</v>
      </c>
      <c r="N19" s="114">
        <v>2023</v>
      </c>
      <c r="O19" s="114">
        <v>2025</v>
      </c>
      <c r="P19" s="16">
        <v>12.5</v>
      </c>
      <c r="Q19" s="16" t="s">
        <v>3893</v>
      </c>
      <c r="R19" s="17">
        <f t="shared" si="0"/>
        <v>2028.5</v>
      </c>
      <c r="S19" s="16" t="s">
        <v>63</v>
      </c>
      <c r="T19" s="16"/>
      <c r="U19" s="17">
        <f t="shared" si="2"/>
        <v>2028.5</v>
      </c>
      <c r="V19" s="401"/>
      <c r="W19" s="401"/>
      <c r="X19" s="401"/>
      <c r="Y19" s="331"/>
    </row>
    <row r="20" spans="1:25" ht="24" x14ac:dyDescent="0.25">
      <c r="A20" s="331"/>
      <c r="B20" s="331"/>
      <c r="C20" s="331"/>
      <c r="D20" s="16" t="s">
        <v>3905</v>
      </c>
      <c r="E20" s="331"/>
      <c r="F20" s="66" t="s">
        <v>88</v>
      </c>
      <c r="G20" s="66">
        <v>1</v>
      </c>
      <c r="H20" s="66">
        <v>1</v>
      </c>
      <c r="I20" s="66">
        <v>120</v>
      </c>
      <c r="J20" s="125">
        <v>103.268</v>
      </c>
      <c r="K20" s="125">
        <v>108</v>
      </c>
      <c r="L20" s="125">
        <v>4</v>
      </c>
      <c r="M20" s="16">
        <v>2016</v>
      </c>
      <c r="N20" s="114">
        <v>2023</v>
      </c>
      <c r="O20" s="114">
        <v>2025</v>
      </c>
      <c r="P20" s="16">
        <v>12.5</v>
      </c>
      <c r="Q20" s="16" t="s">
        <v>3893</v>
      </c>
      <c r="R20" s="17">
        <f t="shared" si="0"/>
        <v>2028.5</v>
      </c>
      <c r="S20" s="16" t="s">
        <v>63</v>
      </c>
      <c r="T20" s="16"/>
      <c r="U20" s="17">
        <f t="shared" si="2"/>
        <v>2028.5</v>
      </c>
      <c r="V20" s="401"/>
      <c r="W20" s="401"/>
      <c r="X20" s="401"/>
      <c r="Y20" s="331"/>
    </row>
    <row r="21" spans="1:25" ht="24" x14ac:dyDescent="0.25">
      <c r="A21" s="331"/>
      <c r="B21" s="331"/>
      <c r="C21" s="331"/>
      <c r="D21" s="16" t="s">
        <v>3906</v>
      </c>
      <c r="E21" s="331"/>
      <c r="F21" s="66" t="s">
        <v>88</v>
      </c>
      <c r="G21" s="66">
        <v>1</v>
      </c>
      <c r="H21" s="66">
        <v>1</v>
      </c>
      <c r="I21" s="66">
        <v>120</v>
      </c>
      <c r="J21" s="125">
        <v>111.88800000000001</v>
      </c>
      <c r="K21" s="125">
        <v>108</v>
      </c>
      <c r="L21" s="125">
        <v>4</v>
      </c>
      <c r="M21" s="16">
        <v>2016</v>
      </c>
      <c r="N21" s="114">
        <v>2023</v>
      </c>
      <c r="O21" s="114">
        <v>2025</v>
      </c>
      <c r="P21" s="16">
        <v>12.5</v>
      </c>
      <c r="Q21" s="16" t="s">
        <v>3893</v>
      </c>
      <c r="R21" s="17">
        <f t="shared" si="0"/>
        <v>2028.5</v>
      </c>
      <c r="S21" s="16" t="s">
        <v>63</v>
      </c>
      <c r="T21" s="16"/>
      <c r="U21" s="17">
        <f t="shared" si="2"/>
        <v>2028.5</v>
      </c>
      <c r="V21" s="401"/>
      <c r="W21" s="401"/>
      <c r="X21" s="401"/>
      <c r="Y21" s="331"/>
    </row>
    <row r="22" spans="1:25" ht="24" x14ac:dyDescent="0.25">
      <c r="A22" s="331"/>
      <c r="B22" s="331"/>
      <c r="C22" s="331"/>
      <c r="D22" s="331" t="s">
        <v>3907</v>
      </c>
      <c r="E22" s="331"/>
      <c r="F22" s="66" t="s">
        <v>88</v>
      </c>
      <c r="G22" s="117">
        <v>1</v>
      </c>
      <c r="H22" s="117">
        <v>1</v>
      </c>
      <c r="I22" s="66">
        <v>120</v>
      </c>
      <c r="J22" s="125">
        <v>62.448999999999998</v>
      </c>
      <c r="K22" s="123">
        <v>219</v>
      </c>
      <c r="L22" s="123">
        <v>6</v>
      </c>
      <c r="M22" s="16">
        <v>2016</v>
      </c>
      <c r="N22" s="114">
        <v>2023</v>
      </c>
      <c r="O22" s="114">
        <v>2025</v>
      </c>
      <c r="P22" s="16">
        <v>12.5</v>
      </c>
      <c r="Q22" s="16" t="s">
        <v>3893</v>
      </c>
      <c r="R22" s="17">
        <f t="shared" si="0"/>
        <v>2028.5</v>
      </c>
      <c r="S22" s="16" t="s">
        <v>63</v>
      </c>
      <c r="T22" s="16"/>
      <c r="U22" s="17">
        <f t="shared" si="2"/>
        <v>2028.5</v>
      </c>
      <c r="V22" s="401"/>
      <c r="W22" s="401"/>
      <c r="X22" s="401"/>
      <c r="Y22" s="331"/>
    </row>
    <row r="23" spans="1:25" ht="24" x14ac:dyDescent="0.25">
      <c r="A23" s="331"/>
      <c r="B23" s="331"/>
      <c r="C23" s="331"/>
      <c r="D23" s="331"/>
      <c r="E23" s="331"/>
      <c r="F23" s="66" t="s">
        <v>88</v>
      </c>
      <c r="G23" s="117"/>
      <c r="H23" s="117"/>
      <c r="I23" s="66"/>
      <c r="J23" s="125">
        <v>4.2530000000000001</v>
      </c>
      <c r="K23" s="125">
        <v>159</v>
      </c>
      <c r="L23" s="125">
        <v>5</v>
      </c>
      <c r="M23" s="16">
        <v>2016</v>
      </c>
      <c r="N23" s="114">
        <v>2023</v>
      </c>
      <c r="O23" s="114">
        <v>2025</v>
      </c>
      <c r="P23" s="16">
        <v>12.5</v>
      </c>
      <c r="Q23" s="16" t="s">
        <v>3893</v>
      </c>
      <c r="R23" s="17">
        <f t="shared" si="0"/>
        <v>2028.5</v>
      </c>
      <c r="S23" s="16" t="s">
        <v>63</v>
      </c>
      <c r="T23" s="16"/>
      <c r="U23" s="17">
        <f t="shared" si="2"/>
        <v>2028.5</v>
      </c>
      <c r="V23" s="401"/>
      <c r="W23" s="401"/>
      <c r="X23" s="401"/>
      <c r="Y23" s="331"/>
    </row>
    <row r="24" spans="1:25" ht="24" x14ac:dyDescent="0.25">
      <c r="A24" s="331"/>
      <c r="B24" s="331"/>
      <c r="C24" s="331"/>
      <c r="D24" s="475" t="s">
        <v>3908</v>
      </c>
      <c r="E24" s="331"/>
      <c r="F24" s="66" t="s">
        <v>88</v>
      </c>
      <c r="G24" s="142">
        <v>1</v>
      </c>
      <c r="H24" s="142">
        <v>1</v>
      </c>
      <c r="I24" s="142">
        <v>120</v>
      </c>
      <c r="J24" s="142">
        <v>22.611000000000001</v>
      </c>
      <c r="K24" s="142">
        <v>219</v>
      </c>
      <c r="L24" s="142">
        <v>6</v>
      </c>
      <c r="M24" s="16">
        <v>2016</v>
      </c>
      <c r="N24" s="114">
        <v>2023</v>
      </c>
      <c r="O24" s="114">
        <v>2025</v>
      </c>
      <c r="P24" s="16">
        <v>12.5</v>
      </c>
      <c r="Q24" s="16" t="s">
        <v>3893</v>
      </c>
      <c r="R24" s="17">
        <f t="shared" si="0"/>
        <v>2028.5</v>
      </c>
      <c r="S24" s="16" t="s">
        <v>63</v>
      </c>
      <c r="T24" s="16"/>
      <c r="U24" s="17">
        <f t="shared" si="2"/>
        <v>2028.5</v>
      </c>
      <c r="V24" s="401"/>
      <c r="W24" s="401"/>
      <c r="X24" s="401"/>
      <c r="Y24" s="331"/>
    </row>
    <row r="25" spans="1:25" ht="24" x14ac:dyDescent="0.25">
      <c r="A25" s="331"/>
      <c r="B25" s="331"/>
      <c r="C25" s="331"/>
      <c r="D25" s="475"/>
      <c r="E25" s="331"/>
      <c r="F25" s="66" t="s">
        <v>88</v>
      </c>
      <c r="G25" s="142"/>
      <c r="H25" s="142"/>
      <c r="I25" s="142"/>
      <c r="J25" s="142">
        <v>9.4369999999999994</v>
      </c>
      <c r="K25" s="142">
        <v>159</v>
      </c>
      <c r="L25" s="142">
        <v>5</v>
      </c>
      <c r="M25" s="16">
        <v>2016</v>
      </c>
      <c r="N25" s="114">
        <v>2023</v>
      </c>
      <c r="O25" s="114">
        <v>2025</v>
      </c>
      <c r="P25" s="16">
        <v>12.5</v>
      </c>
      <c r="Q25" s="16" t="s">
        <v>3893</v>
      </c>
      <c r="R25" s="17">
        <f t="shared" si="0"/>
        <v>2028.5</v>
      </c>
      <c r="S25" s="16" t="s">
        <v>63</v>
      </c>
      <c r="T25" s="16"/>
      <c r="U25" s="17">
        <f t="shared" si="2"/>
        <v>2028.5</v>
      </c>
      <c r="V25" s="401"/>
      <c r="W25" s="401"/>
      <c r="X25" s="401"/>
      <c r="Y25" s="331"/>
    </row>
    <row r="26" spans="1:25" ht="24" x14ac:dyDescent="0.25">
      <c r="A26" s="331"/>
      <c r="B26" s="331"/>
      <c r="C26" s="331"/>
      <c r="D26" s="475"/>
      <c r="E26" s="331"/>
      <c r="F26" s="66" t="s">
        <v>88</v>
      </c>
      <c r="G26" s="142"/>
      <c r="H26" s="142"/>
      <c r="I26" s="142"/>
      <c r="J26" s="142">
        <v>0.92800000000000005</v>
      </c>
      <c r="K26" s="142">
        <v>108</v>
      </c>
      <c r="L26" s="142">
        <v>4</v>
      </c>
      <c r="M26" s="16">
        <v>2016</v>
      </c>
      <c r="N26" s="114">
        <v>2023</v>
      </c>
      <c r="O26" s="114">
        <v>2025</v>
      </c>
      <c r="P26" s="16">
        <v>12.5</v>
      </c>
      <c r="Q26" s="16" t="s">
        <v>3893</v>
      </c>
      <c r="R26" s="17">
        <f t="shared" si="0"/>
        <v>2028.5</v>
      </c>
      <c r="S26" s="16" t="s">
        <v>63</v>
      </c>
      <c r="T26" s="16"/>
      <c r="U26" s="17">
        <f t="shared" si="2"/>
        <v>2028.5</v>
      </c>
      <c r="V26" s="401"/>
      <c r="W26" s="401"/>
      <c r="X26" s="401"/>
      <c r="Y26" s="331"/>
    </row>
    <row r="27" spans="1:25" ht="24" x14ac:dyDescent="0.25">
      <c r="A27" s="331"/>
      <c r="B27" s="331"/>
      <c r="C27" s="331"/>
      <c r="D27" s="475"/>
      <c r="E27" s="331"/>
      <c r="F27" s="66" t="s">
        <v>88</v>
      </c>
      <c r="G27" s="142"/>
      <c r="H27" s="142"/>
      <c r="I27" s="142"/>
      <c r="J27" s="142">
        <v>0.11</v>
      </c>
      <c r="K27" s="142">
        <v>57</v>
      </c>
      <c r="L27" s="142">
        <v>4</v>
      </c>
      <c r="M27" s="16">
        <v>2016</v>
      </c>
      <c r="N27" s="114">
        <v>2023</v>
      </c>
      <c r="O27" s="114">
        <v>2025</v>
      </c>
      <c r="P27" s="16">
        <v>12.5</v>
      </c>
      <c r="Q27" s="16" t="s">
        <v>3893</v>
      </c>
      <c r="R27" s="17">
        <f t="shared" si="0"/>
        <v>2028.5</v>
      </c>
      <c r="S27" s="16" t="s">
        <v>63</v>
      </c>
      <c r="T27" s="16"/>
      <c r="U27" s="17">
        <f t="shared" si="2"/>
        <v>2028.5</v>
      </c>
      <c r="V27" s="401"/>
      <c r="W27" s="401"/>
      <c r="X27" s="401"/>
      <c r="Y27" s="331"/>
    </row>
    <row r="28" spans="1:25" ht="24" x14ac:dyDescent="0.25">
      <c r="A28" s="331"/>
      <c r="B28" s="331"/>
      <c r="C28" s="331"/>
      <c r="D28" s="16" t="s">
        <v>3909</v>
      </c>
      <c r="E28" s="331"/>
      <c r="F28" s="66" t="s">
        <v>88</v>
      </c>
      <c r="G28" s="117">
        <v>1</v>
      </c>
      <c r="H28" s="117">
        <v>1</v>
      </c>
      <c r="I28" s="66">
        <v>120</v>
      </c>
      <c r="J28" s="125">
        <v>1.1000000000000001</v>
      </c>
      <c r="K28" s="123">
        <v>219</v>
      </c>
      <c r="L28" s="123">
        <v>6</v>
      </c>
      <c r="M28" s="16">
        <v>2016</v>
      </c>
      <c r="N28" s="114">
        <v>2023</v>
      </c>
      <c r="O28" s="114">
        <v>2025</v>
      </c>
      <c r="P28" s="16">
        <v>12.5</v>
      </c>
      <c r="Q28" s="16" t="s">
        <v>3893</v>
      </c>
      <c r="R28" s="17">
        <f t="shared" si="0"/>
        <v>2028.5</v>
      </c>
      <c r="S28" s="16" t="s">
        <v>63</v>
      </c>
      <c r="T28" s="16"/>
      <c r="U28" s="17">
        <f t="shared" si="2"/>
        <v>2028.5</v>
      </c>
      <c r="V28" s="401"/>
      <c r="W28" s="401"/>
      <c r="X28" s="401"/>
      <c r="Y28" s="331"/>
    </row>
    <row r="29" spans="1:25" ht="24" x14ac:dyDescent="0.25">
      <c r="A29" s="331"/>
      <c r="B29" s="331"/>
      <c r="C29" s="331"/>
      <c r="D29" s="16" t="s">
        <v>3910</v>
      </c>
      <c r="E29" s="331"/>
      <c r="F29" s="66" t="s">
        <v>88</v>
      </c>
      <c r="G29" s="117">
        <v>1</v>
      </c>
      <c r="H29" s="117">
        <v>1</v>
      </c>
      <c r="I29" s="66">
        <v>120</v>
      </c>
      <c r="J29" s="125">
        <v>2.5880000000000001</v>
      </c>
      <c r="K29" s="123">
        <v>89</v>
      </c>
      <c r="L29" s="123">
        <v>4</v>
      </c>
      <c r="M29" s="16">
        <v>2016</v>
      </c>
      <c r="N29" s="114">
        <v>2023</v>
      </c>
      <c r="O29" s="114">
        <v>2025</v>
      </c>
      <c r="P29" s="16">
        <v>12.5</v>
      </c>
      <c r="Q29" s="16" t="s">
        <v>3893</v>
      </c>
      <c r="R29" s="17">
        <f t="shared" si="0"/>
        <v>2028.5</v>
      </c>
      <c r="S29" s="16" t="s">
        <v>63</v>
      </c>
      <c r="T29" s="16"/>
      <c r="U29" s="17">
        <f t="shared" si="2"/>
        <v>2028.5</v>
      </c>
      <c r="V29" s="401"/>
      <c r="W29" s="401"/>
      <c r="X29" s="401"/>
      <c r="Y29" s="331"/>
    </row>
    <row r="30" spans="1:25" ht="24" x14ac:dyDescent="0.25">
      <c r="A30" s="331"/>
      <c r="B30" s="331"/>
      <c r="C30" s="331"/>
      <c r="D30" s="331" t="s">
        <v>3911</v>
      </c>
      <c r="E30" s="331"/>
      <c r="F30" s="66" t="s">
        <v>88</v>
      </c>
      <c r="G30" s="117">
        <v>1</v>
      </c>
      <c r="H30" s="117">
        <v>1</v>
      </c>
      <c r="I30" s="66">
        <v>120</v>
      </c>
      <c r="J30" s="125">
        <v>19.766999999999999</v>
      </c>
      <c r="K30" s="123">
        <v>219</v>
      </c>
      <c r="L30" s="123">
        <v>6</v>
      </c>
      <c r="M30" s="16">
        <v>2016</v>
      </c>
      <c r="N30" s="114">
        <v>2023</v>
      </c>
      <c r="O30" s="114">
        <v>2025</v>
      </c>
      <c r="P30" s="16">
        <v>12.5</v>
      </c>
      <c r="Q30" s="16" t="s">
        <v>3893</v>
      </c>
      <c r="R30" s="17">
        <f t="shared" si="0"/>
        <v>2028.5</v>
      </c>
      <c r="S30" s="16" t="s">
        <v>63</v>
      </c>
      <c r="T30" s="16"/>
      <c r="U30" s="17">
        <f t="shared" si="2"/>
        <v>2028.5</v>
      </c>
      <c r="V30" s="401"/>
      <c r="W30" s="401"/>
      <c r="X30" s="401"/>
      <c r="Y30" s="331"/>
    </row>
    <row r="31" spans="1:25" ht="24" x14ac:dyDescent="0.25">
      <c r="A31" s="331"/>
      <c r="B31" s="331"/>
      <c r="C31" s="331"/>
      <c r="D31" s="331"/>
      <c r="E31" s="331"/>
      <c r="F31" s="66" t="s">
        <v>88</v>
      </c>
      <c r="G31" s="117"/>
      <c r="H31" s="117"/>
      <c r="I31" s="66"/>
      <c r="J31" s="125">
        <v>14.808</v>
      </c>
      <c r="K31" s="125">
        <v>89</v>
      </c>
      <c r="L31" s="125">
        <v>4</v>
      </c>
      <c r="M31" s="16">
        <v>2016</v>
      </c>
      <c r="N31" s="114">
        <v>2023</v>
      </c>
      <c r="O31" s="114">
        <v>2025</v>
      </c>
      <c r="P31" s="16">
        <v>12.5</v>
      </c>
      <c r="Q31" s="16" t="s">
        <v>3893</v>
      </c>
      <c r="R31" s="17">
        <f t="shared" si="0"/>
        <v>2028.5</v>
      </c>
      <c r="S31" s="16" t="s">
        <v>63</v>
      </c>
      <c r="T31" s="16"/>
      <c r="U31" s="17">
        <f t="shared" si="2"/>
        <v>2028.5</v>
      </c>
      <c r="V31" s="401"/>
      <c r="W31" s="401"/>
      <c r="X31" s="401"/>
      <c r="Y31" s="331"/>
    </row>
    <row r="32" spans="1:25" ht="24" x14ac:dyDescent="0.25">
      <c r="A32" s="331"/>
      <c r="B32" s="331"/>
      <c r="C32" s="331"/>
      <c r="D32" s="331"/>
      <c r="E32" s="331"/>
      <c r="F32" s="66" t="s">
        <v>88</v>
      </c>
      <c r="G32" s="117"/>
      <c r="H32" s="117"/>
      <c r="I32" s="66"/>
      <c r="J32" s="125">
        <v>0.83299999999999996</v>
      </c>
      <c r="K32" s="125">
        <v>45</v>
      </c>
      <c r="L32" s="125">
        <v>4</v>
      </c>
      <c r="M32" s="16">
        <v>2016</v>
      </c>
      <c r="N32" s="114">
        <v>2023</v>
      </c>
      <c r="O32" s="114">
        <v>2025</v>
      </c>
      <c r="P32" s="16">
        <v>12.5</v>
      </c>
      <c r="Q32" s="16" t="s">
        <v>3893</v>
      </c>
      <c r="R32" s="17">
        <f t="shared" si="0"/>
        <v>2028.5</v>
      </c>
      <c r="S32" s="16" t="s">
        <v>63</v>
      </c>
      <c r="T32" s="16"/>
      <c r="U32" s="17">
        <f t="shared" si="2"/>
        <v>2028.5</v>
      </c>
      <c r="V32" s="401"/>
      <c r="W32" s="401"/>
      <c r="X32" s="401"/>
      <c r="Y32" s="331"/>
    </row>
    <row r="33" spans="1:25" ht="24" x14ac:dyDescent="0.25">
      <c r="A33" s="331"/>
      <c r="B33" s="331"/>
      <c r="C33" s="331"/>
      <c r="D33" s="475" t="s">
        <v>3912</v>
      </c>
      <c r="E33" s="331"/>
      <c r="F33" s="66" t="s">
        <v>88</v>
      </c>
      <c r="G33" s="142">
        <v>1</v>
      </c>
      <c r="H33" s="142">
        <v>1</v>
      </c>
      <c r="I33" s="142">
        <v>120</v>
      </c>
      <c r="J33" s="142">
        <v>55.179000000000002</v>
      </c>
      <c r="K33" s="142">
        <v>108</v>
      </c>
      <c r="L33" s="142">
        <v>4</v>
      </c>
      <c r="M33" s="16">
        <v>2016</v>
      </c>
      <c r="N33" s="114">
        <v>2023</v>
      </c>
      <c r="O33" s="114">
        <v>2025</v>
      </c>
      <c r="P33" s="16">
        <v>12.5</v>
      </c>
      <c r="Q33" s="16" t="s">
        <v>3893</v>
      </c>
      <c r="R33" s="17">
        <f t="shared" si="0"/>
        <v>2028.5</v>
      </c>
      <c r="S33" s="16" t="s">
        <v>63</v>
      </c>
      <c r="T33" s="16"/>
      <c r="U33" s="17">
        <f t="shared" si="2"/>
        <v>2028.5</v>
      </c>
      <c r="V33" s="401"/>
      <c r="W33" s="401"/>
      <c r="X33" s="401"/>
      <c r="Y33" s="331"/>
    </row>
    <row r="34" spans="1:25" ht="24" x14ac:dyDescent="0.25">
      <c r="A34" s="331"/>
      <c r="B34" s="331"/>
      <c r="C34" s="331"/>
      <c r="D34" s="475"/>
      <c r="E34" s="331"/>
      <c r="F34" s="66" t="s">
        <v>88</v>
      </c>
      <c r="G34" s="142"/>
      <c r="H34" s="142"/>
      <c r="I34" s="142"/>
      <c r="J34" s="142">
        <v>0.214</v>
      </c>
      <c r="K34" s="142">
        <v>89</v>
      </c>
      <c r="L34" s="142">
        <v>4</v>
      </c>
      <c r="M34" s="16">
        <v>2016</v>
      </c>
      <c r="N34" s="114">
        <v>2023</v>
      </c>
      <c r="O34" s="114">
        <v>2025</v>
      </c>
      <c r="P34" s="16">
        <v>12.5</v>
      </c>
      <c r="Q34" s="16" t="s">
        <v>3893</v>
      </c>
      <c r="R34" s="17">
        <f t="shared" si="0"/>
        <v>2028.5</v>
      </c>
      <c r="S34" s="16" t="s">
        <v>63</v>
      </c>
      <c r="T34" s="16"/>
      <c r="U34" s="17">
        <f t="shared" si="2"/>
        <v>2028.5</v>
      </c>
      <c r="V34" s="401"/>
      <c r="W34" s="401"/>
      <c r="X34" s="401"/>
      <c r="Y34" s="331"/>
    </row>
    <row r="35" spans="1:25" ht="24" x14ac:dyDescent="0.25">
      <c r="A35" s="331"/>
      <c r="B35" s="331"/>
      <c r="C35" s="331"/>
      <c r="D35" s="475"/>
      <c r="E35" s="331"/>
      <c r="F35" s="66" t="s">
        <v>88</v>
      </c>
      <c r="G35" s="142"/>
      <c r="H35" s="142"/>
      <c r="I35" s="142"/>
      <c r="J35" s="142">
        <v>0.55500000000000005</v>
      </c>
      <c r="K35" s="142">
        <v>57</v>
      </c>
      <c r="L35" s="142">
        <v>4</v>
      </c>
      <c r="M35" s="16">
        <v>2016</v>
      </c>
      <c r="N35" s="114">
        <v>2023</v>
      </c>
      <c r="O35" s="114">
        <v>2025</v>
      </c>
      <c r="P35" s="16">
        <v>12.5</v>
      </c>
      <c r="Q35" s="16" t="s">
        <v>3893</v>
      </c>
      <c r="R35" s="17">
        <f t="shared" si="0"/>
        <v>2028.5</v>
      </c>
      <c r="S35" s="16" t="s">
        <v>63</v>
      </c>
      <c r="T35" s="16"/>
      <c r="U35" s="17">
        <f t="shared" si="2"/>
        <v>2028.5</v>
      </c>
      <c r="V35" s="401"/>
      <c r="W35" s="401"/>
      <c r="X35" s="401"/>
      <c r="Y35" s="331"/>
    </row>
    <row r="36" spans="1:25" ht="24" x14ac:dyDescent="0.25">
      <c r="A36" s="331"/>
      <c r="B36" s="331"/>
      <c r="C36" s="331"/>
      <c r="D36" s="16" t="s">
        <v>3913</v>
      </c>
      <c r="E36" s="331"/>
      <c r="F36" s="66" t="s">
        <v>88</v>
      </c>
      <c r="G36" s="117">
        <v>1</v>
      </c>
      <c r="H36" s="117">
        <v>1</v>
      </c>
      <c r="I36" s="66">
        <v>120</v>
      </c>
      <c r="J36" s="125">
        <v>11.28</v>
      </c>
      <c r="K36" s="123">
        <v>219</v>
      </c>
      <c r="L36" s="123">
        <v>6</v>
      </c>
      <c r="M36" s="16">
        <v>2016</v>
      </c>
      <c r="N36" s="114">
        <v>2023</v>
      </c>
      <c r="O36" s="114">
        <v>2025</v>
      </c>
      <c r="P36" s="16">
        <v>12.5</v>
      </c>
      <c r="Q36" s="16" t="s">
        <v>3893</v>
      </c>
      <c r="R36" s="17">
        <f t="shared" si="0"/>
        <v>2028.5</v>
      </c>
      <c r="S36" s="16" t="s">
        <v>63</v>
      </c>
      <c r="T36" s="16"/>
      <c r="U36" s="17">
        <f t="shared" si="2"/>
        <v>2028.5</v>
      </c>
      <c r="V36" s="401"/>
      <c r="W36" s="401"/>
      <c r="X36" s="401"/>
      <c r="Y36" s="331"/>
    </row>
    <row r="37" spans="1:25" ht="24" x14ac:dyDescent="0.25">
      <c r="A37" s="331"/>
      <c r="B37" s="331"/>
      <c r="C37" s="331"/>
      <c r="D37" s="331" t="s">
        <v>3914</v>
      </c>
      <c r="E37" s="331"/>
      <c r="F37" s="66" t="s">
        <v>88</v>
      </c>
      <c r="G37" s="117">
        <v>1</v>
      </c>
      <c r="H37" s="117">
        <v>1</v>
      </c>
      <c r="I37" s="66">
        <v>120</v>
      </c>
      <c r="J37" s="125">
        <v>16.808</v>
      </c>
      <c r="K37" s="123">
        <v>89</v>
      </c>
      <c r="L37" s="123">
        <v>4</v>
      </c>
      <c r="M37" s="16">
        <v>2016</v>
      </c>
      <c r="N37" s="114">
        <v>2023</v>
      </c>
      <c r="O37" s="114">
        <v>2025</v>
      </c>
      <c r="P37" s="16">
        <v>12.5</v>
      </c>
      <c r="Q37" s="16" t="s">
        <v>3893</v>
      </c>
      <c r="R37" s="17">
        <f t="shared" si="0"/>
        <v>2028.5</v>
      </c>
      <c r="S37" s="16" t="s">
        <v>63</v>
      </c>
      <c r="T37" s="16"/>
      <c r="U37" s="17">
        <f t="shared" si="2"/>
        <v>2028.5</v>
      </c>
      <c r="V37" s="401"/>
      <c r="W37" s="401"/>
      <c r="X37" s="401"/>
      <c r="Y37" s="331"/>
    </row>
    <row r="38" spans="1:25" ht="24" x14ac:dyDescent="0.25">
      <c r="A38" s="331"/>
      <c r="B38" s="331"/>
      <c r="C38" s="331"/>
      <c r="D38" s="331"/>
      <c r="E38" s="331"/>
      <c r="F38" s="66" t="s">
        <v>88</v>
      </c>
      <c r="G38" s="117"/>
      <c r="H38" s="117"/>
      <c r="I38" s="66"/>
      <c r="J38" s="125">
        <v>55.753999999999998</v>
      </c>
      <c r="K38" s="125">
        <v>57</v>
      </c>
      <c r="L38" s="125">
        <v>4</v>
      </c>
      <c r="M38" s="16">
        <v>2016</v>
      </c>
      <c r="N38" s="114">
        <v>2023</v>
      </c>
      <c r="O38" s="114">
        <v>2025</v>
      </c>
      <c r="P38" s="16">
        <v>12.5</v>
      </c>
      <c r="Q38" s="16" t="s">
        <v>3893</v>
      </c>
      <c r="R38" s="17">
        <f t="shared" si="0"/>
        <v>2028.5</v>
      </c>
      <c r="S38" s="16" t="s">
        <v>63</v>
      </c>
      <c r="T38" s="16"/>
      <c r="U38" s="17">
        <f t="shared" si="2"/>
        <v>2028.5</v>
      </c>
      <c r="V38" s="401"/>
      <c r="W38" s="401"/>
      <c r="X38" s="401"/>
      <c r="Y38" s="331"/>
    </row>
    <row r="39" spans="1:25" ht="24" x14ac:dyDescent="0.25">
      <c r="A39" s="331"/>
      <c r="B39" s="331"/>
      <c r="C39" s="331"/>
      <c r="D39" s="331" t="s">
        <v>3915</v>
      </c>
      <c r="E39" s="331"/>
      <c r="F39" s="66" t="s">
        <v>88</v>
      </c>
      <c r="G39" s="66">
        <v>1</v>
      </c>
      <c r="H39" s="66">
        <v>1</v>
      </c>
      <c r="I39" s="66">
        <v>120</v>
      </c>
      <c r="J39" s="125">
        <v>26.422999999999998</v>
      </c>
      <c r="K39" s="125">
        <v>159</v>
      </c>
      <c r="L39" s="125">
        <v>5</v>
      </c>
      <c r="M39" s="16">
        <v>2016</v>
      </c>
      <c r="N39" s="114">
        <v>2023</v>
      </c>
      <c r="O39" s="114">
        <v>2025</v>
      </c>
      <c r="P39" s="16">
        <v>12.5</v>
      </c>
      <c r="Q39" s="16" t="s">
        <v>3893</v>
      </c>
      <c r="R39" s="17">
        <f t="shared" si="0"/>
        <v>2028.5</v>
      </c>
      <c r="S39" s="16" t="s">
        <v>63</v>
      </c>
      <c r="T39" s="16"/>
      <c r="U39" s="17">
        <f t="shared" si="2"/>
        <v>2028.5</v>
      </c>
      <c r="V39" s="401"/>
      <c r="W39" s="401"/>
      <c r="X39" s="401"/>
      <c r="Y39" s="331"/>
    </row>
    <row r="40" spans="1:25" ht="24" x14ac:dyDescent="0.25">
      <c r="A40" s="331"/>
      <c r="B40" s="331"/>
      <c r="C40" s="331"/>
      <c r="D40" s="331"/>
      <c r="E40" s="331"/>
      <c r="F40" s="66" t="s">
        <v>88</v>
      </c>
      <c r="G40" s="66"/>
      <c r="H40" s="66"/>
      <c r="I40" s="66"/>
      <c r="J40" s="125">
        <v>9.6370000000000005</v>
      </c>
      <c r="K40" s="125">
        <v>108</v>
      </c>
      <c r="L40" s="125">
        <v>4</v>
      </c>
      <c r="M40" s="16">
        <v>2016</v>
      </c>
      <c r="N40" s="114">
        <v>2023</v>
      </c>
      <c r="O40" s="114">
        <v>2025</v>
      </c>
      <c r="P40" s="16">
        <v>12.5</v>
      </c>
      <c r="Q40" s="16" t="s">
        <v>3893</v>
      </c>
      <c r="R40" s="17">
        <f t="shared" si="0"/>
        <v>2028.5</v>
      </c>
      <c r="S40" s="16" t="s">
        <v>63</v>
      </c>
      <c r="T40" s="16"/>
      <c r="U40" s="17">
        <f t="shared" si="2"/>
        <v>2028.5</v>
      </c>
      <c r="V40" s="401"/>
      <c r="W40" s="401"/>
      <c r="X40" s="401"/>
      <c r="Y40" s="331"/>
    </row>
    <row r="41" spans="1:25" ht="24" x14ac:dyDescent="0.25">
      <c r="A41" s="331"/>
      <c r="B41" s="331"/>
      <c r="C41" s="331"/>
      <c r="D41" s="331"/>
      <c r="E41" s="331"/>
      <c r="F41" s="66" t="s">
        <v>88</v>
      </c>
      <c r="G41" s="66"/>
      <c r="H41" s="66"/>
      <c r="I41" s="66"/>
      <c r="J41" s="125">
        <v>1.3560000000000001</v>
      </c>
      <c r="K41" s="125">
        <v>32</v>
      </c>
      <c r="L41" s="125">
        <v>3.5</v>
      </c>
      <c r="M41" s="16">
        <v>2016</v>
      </c>
      <c r="N41" s="114">
        <v>2023</v>
      </c>
      <c r="O41" s="114">
        <v>2025</v>
      </c>
      <c r="P41" s="16">
        <v>12.5</v>
      </c>
      <c r="Q41" s="16" t="s">
        <v>3893</v>
      </c>
      <c r="R41" s="17">
        <f t="shared" si="0"/>
        <v>2028.5</v>
      </c>
      <c r="S41" s="16" t="s">
        <v>63</v>
      </c>
      <c r="T41" s="16"/>
      <c r="U41" s="17">
        <f t="shared" si="2"/>
        <v>2028.5</v>
      </c>
      <c r="V41" s="401"/>
      <c r="W41" s="401"/>
      <c r="X41" s="401"/>
      <c r="Y41" s="331"/>
    </row>
    <row r="42" spans="1:25" ht="24" x14ac:dyDescent="0.25">
      <c r="A42" s="331"/>
      <c r="B42" s="331"/>
      <c r="C42" s="331"/>
      <c r="D42" s="331" t="s">
        <v>3916</v>
      </c>
      <c r="E42" s="331"/>
      <c r="F42" s="66" t="s">
        <v>88</v>
      </c>
      <c r="G42" s="117">
        <v>1</v>
      </c>
      <c r="H42" s="117">
        <v>1</v>
      </c>
      <c r="I42" s="66">
        <v>120</v>
      </c>
      <c r="J42" s="125">
        <v>2.1840000000000002</v>
      </c>
      <c r="K42" s="123">
        <v>219</v>
      </c>
      <c r="L42" s="123">
        <v>6</v>
      </c>
      <c r="M42" s="16">
        <v>2016</v>
      </c>
      <c r="N42" s="114">
        <v>2023</v>
      </c>
      <c r="O42" s="114">
        <v>2025</v>
      </c>
      <c r="P42" s="16">
        <v>12.5</v>
      </c>
      <c r="Q42" s="16" t="s">
        <v>3893</v>
      </c>
      <c r="R42" s="17">
        <f t="shared" si="0"/>
        <v>2028.5</v>
      </c>
      <c r="S42" s="16" t="s">
        <v>63</v>
      </c>
      <c r="T42" s="16"/>
      <c r="U42" s="17">
        <f t="shared" ref="U42:U80" si="3">IFERROR(IF(S42="",R42,S42+T42),R42)</f>
        <v>2028.5</v>
      </c>
      <c r="V42" s="401"/>
      <c r="W42" s="401"/>
      <c r="X42" s="401"/>
      <c r="Y42" s="331"/>
    </row>
    <row r="43" spans="1:25" ht="24" x14ac:dyDescent="0.25">
      <c r="A43" s="331"/>
      <c r="B43" s="331"/>
      <c r="C43" s="331"/>
      <c r="D43" s="331"/>
      <c r="E43" s="331"/>
      <c r="F43" s="66" t="s">
        <v>88</v>
      </c>
      <c r="G43" s="117"/>
      <c r="H43" s="117"/>
      <c r="I43" s="66"/>
      <c r="J43" s="125">
        <v>33.08</v>
      </c>
      <c r="K43" s="125">
        <v>159</v>
      </c>
      <c r="L43" s="125">
        <v>5</v>
      </c>
      <c r="M43" s="16">
        <v>2016</v>
      </c>
      <c r="N43" s="114">
        <v>2023</v>
      </c>
      <c r="O43" s="114">
        <v>2025</v>
      </c>
      <c r="P43" s="16">
        <v>12.5</v>
      </c>
      <c r="Q43" s="16" t="s">
        <v>3893</v>
      </c>
      <c r="R43" s="17">
        <f t="shared" si="0"/>
        <v>2028.5</v>
      </c>
      <c r="S43" s="16" t="s">
        <v>63</v>
      </c>
      <c r="T43" s="16"/>
      <c r="U43" s="17">
        <f t="shared" si="3"/>
        <v>2028.5</v>
      </c>
      <c r="V43" s="401"/>
      <c r="W43" s="401"/>
      <c r="X43" s="401"/>
      <c r="Y43" s="331"/>
    </row>
    <row r="44" spans="1:25" ht="24" x14ac:dyDescent="0.25">
      <c r="A44" s="331"/>
      <c r="B44" s="331"/>
      <c r="C44" s="331"/>
      <c r="D44" s="331"/>
      <c r="E44" s="331"/>
      <c r="F44" s="66" t="s">
        <v>88</v>
      </c>
      <c r="G44" s="117"/>
      <c r="H44" s="117"/>
      <c r="I44" s="66"/>
      <c r="J44" s="125">
        <v>1.742</v>
      </c>
      <c r="K44" s="125">
        <v>32</v>
      </c>
      <c r="L44" s="125">
        <v>3.5</v>
      </c>
      <c r="M44" s="16">
        <v>2016</v>
      </c>
      <c r="N44" s="114">
        <v>2023</v>
      </c>
      <c r="O44" s="114">
        <v>2025</v>
      </c>
      <c r="P44" s="16">
        <v>12.5</v>
      </c>
      <c r="Q44" s="16" t="s">
        <v>3893</v>
      </c>
      <c r="R44" s="17">
        <f t="shared" si="0"/>
        <v>2028.5</v>
      </c>
      <c r="S44" s="16" t="s">
        <v>63</v>
      </c>
      <c r="T44" s="16"/>
      <c r="U44" s="17">
        <f t="shared" si="3"/>
        <v>2028.5</v>
      </c>
      <c r="V44" s="401"/>
      <c r="W44" s="401"/>
      <c r="X44" s="401"/>
      <c r="Y44" s="331"/>
    </row>
    <row r="45" spans="1:25" ht="24" x14ac:dyDescent="0.25">
      <c r="A45" s="331"/>
      <c r="B45" s="331"/>
      <c r="C45" s="331"/>
      <c r="D45" s="331" t="s">
        <v>3917</v>
      </c>
      <c r="E45" s="331"/>
      <c r="F45" s="66" t="s">
        <v>88</v>
      </c>
      <c r="G45" s="66">
        <v>1</v>
      </c>
      <c r="H45" s="66">
        <v>1</v>
      </c>
      <c r="I45" s="66">
        <v>120</v>
      </c>
      <c r="J45" s="125">
        <v>29.545000000000002</v>
      </c>
      <c r="K45" s="125">
        <v>57</v>
      </c>
      <c r="L45" s="125">
        <v>4</v>
      </c>
      <c r="M45" s="16">
        <v>2016</v>
      </c>
      <c r="N45" s="114">
        <v>2023</v>
      </c>
      <c r="O45" s="114">
        <v>2025</v>
      </c>
      <c r="P45" s="16">
        <v>12.5</v>
      </c>
      <c r="Q45" s="16" t="s">
        <v>3893</v>
      </c>
      <c r="R45" s="17">
        <f t="shared" si="0"/>
        <v>2028.5</v>
      </c>
      <c r="S45" s="16" t="s">
        <v>63</v>
      </c>
      <c r="T45" s="16"/>
      <c r="U45" s="17">
        <f t="shared" si="3"/>
        <v>2028.5</v>
      </c>
      <c r="V45" s="401"/>
      <c r="W45" s="401"/>
      <c r="X45" s="401"/>
      <c r="Y45" s="331"/>
    </row>
    <row r="46" spans="1:25" ht="24" x14ac:dyDescent="0.25">
      <c r="A46" s="331"/>
      <c r="B46" s="331"/>
      <c r="C46" s="331"/>
      <c r="D46" s="331"/>
      <c r="E46" s="331"/>
      <c r="F46" s="66" t="s">
        <v>88</v>
      </c>
      <c r="G46" s="66"/>
      <c r="H46" s="66"/>
      <c r="I46" s="66"/>
      <c r="J46" s="125">
        <v>1.355</v>
      </c>
      <c r="K46" s="125">
        <v>32</v>
      </c>
      <c r="L46" s="125">
        <v>3.5</v>
      </c>
      <c r="M46" s="16">
        <v>2016</v>
      </c>
      <c r="N46" s="114">
        <v>2023</v>
      </c>
      <c r="O46" s="114">
        <v>2025</v>
      </c>
      <c r="P46" s="16">
        <v>12.5</v>
      </c>
      <c r="Q46" s="16" t="s">
        <v>3893</v>
      </c>
      <c r="R46" s="17">
        <f t="shared" si="0"/>
        <v>2028.5</v>
      </c>
      <c r="S46" s="16" t="s">
        <v>63</v>
      </c>
      <c r="T46" s="16"/>
      <c r="U46" s="17">
        <f t="shared" si="3"/>
        <v>2028.5</v>
      </c>
      <c r="V46" s="401"/>
      <c r="W46" s="401"/>
      <c r="X46" s="401"/>
      <c r="Y46" s="331"/>
    </row>
    <row r="47" spans="1:25" ht="24" x14ac:dyDescent="0.25">
      <c r="A47" s="331"/>
      <c r="B47" s="331"/>
      <c r="C47" s="331"/>
      <c r="D47" s="16" t="s">
        <v>3918</v>
      </c>
      <c r="E47" s="331"/>
      <c r="F47" s="66" t="s">
        <v>88</v>
      </c>
      <c r="G47" s="66">
        <v>1</v>
      </c>
      <c r="H47" s="66">
        <v>1</v>
      </c>
      <c r="I47" s="66">
        <v>120</v>
      </c>
      <c r="J47" s="125">
        <v>10.17</v>
      </c>
      <c r="K47" s="125">
        <v>57</v>
      </c>
      <c r="L47" s="125">
        <v>4</v>
      </c>
      <c r="M47" s="16">
        <v>2016</v>
      </c>
      <c r="N47" s="114">
        <v>2023</v>
      </c>
      <c r="O47" s="114">
        <v>2025</v>
      </c>
      <c r="P47" s="16">
        <v>12.5</v>
      </c>
      <c r="Q47" s="16" t="s">
        <v>3893</v>
      </c>
      <c r="R47" s="17">
        <f t="shared" si="0"/>
        <v>2028.5</v>
      </c>
      <c r="S47" s="16" t="s">
        <v>63</v>
      </c>
      <c r="T47" s="16"/>
      <c r="U47" s="17">
        <f t="shared" si="3"/>
        <v>2028.5</v>
      </c>
      <c r="V47" s="401"/>
      <c r="W47" s="401"/>
      <c r="X47" s="401"/>
      <c r="Y47" s="331"/>
    </row>
    <row r="48" spans="1:25" ht="24" x14ac:dyDescent="0.25">
      <c r="A48" s="331"/>
      <c r="B48" s="331"/>
      <c r="C48" s="331"/>
      <c r="D48" s="16" t="s">
        <v>3919</v>
      </c>
      <c r="E48" s="331"/>
      <c r="F48" s="66" t="s">
        <v>88</v>
      </c>
      <c r="G48" s="66">
        <v>1</v>
      </c>
      <c r="H48" s="66">
        <v>1</v>
      </c>
      <c r="I48" s="66">
        <v>120</v>
      </c>
      <c r="J48" s="125">
        <v>11.403</v>
      </c>
      <c r="K48" s="125">
        <v>108</v>
      </c>
      <c r="L48" s="125">
        <v>4</v>
      </c>
      <c r="M48" s="16">
        <v>2016</v>
      </c>
      <c r="N48" s="114">
        <v>2023</v>
      </c>
      <c r="O48" s="114">
        <v>2025</v>
      </c>
      <c r="P48" s="16">
        <v>12.5</v>
      </c>
      <c r="Q48" s="16" t="s">
        <v>3893</v>
      </c>
      <c r="R48" s="17">
        <f t="shared" si="0"/>
        <v>2028.5</v>
      </c>
      <c r="S48" s="16" t="s">
        <v>63</v>
      </c>
      <c r="T48" s="16"/>
      <c r="U48" s="17">
        <f t="shared" si="3"/>
        <v>2028.5</v>
      </c>
      <c r="V48" s="401"/>
      <c r="W48" s="401"/>
      <c r="X48" s="401"/>
      <c r="Y48" s="331"/>
    </row>
    <row r="49" spans="1:25" ht="24" x14ac:dyDescent="0.25">
      <c r="A49" s="331"/>
      <c r="B49" s="331"/>
      <c r="C49" s="331"/>
      <c r="D49" s="331" t="s">
        <v>3920</v>
      </c>
      <c r="E49" s="331"/>
      <c r="F49" s="66" t="s">
        <v>88</v>
      </c>
      <c r="G49" s="117">
        <v>1.21</v>
      </c>
      <c r="H49" s="117">
        <v>1.21</v>
      </c>
      <c r="I49" s="66">
        <v>120</v>
      </c>
      <c r="J49" s="125">
        <v>0.23</v>
      </c>
      <c r="K49" s="123">
        <v>219</v>
      </c>
      <c r="L49" s="123">
        <v>6</v>
      </c>
      <c r="M49" s="16">
        <v>2016</v>
      </c>
      <c r="N49" s="114">
        <v>2023</v>
      </c>
      <c r="O49" s="114">
        <v>2025</v>
      </c>
      <c r="P49" s="16">
        <v>12.5</v>
      </c>
      <c r="Q49" s="16" t="s">
        <v>3893</v>
      </c>
      <c r="R49" s="17">
        <f t="shared" si="0"/>
        <v>2028.5</v>
      </c>
      <c r="S49" s="16" t="s">
        <v>63</v>
      </c>
      <c r="T49" s="16"/>
      <c r="U49" s="17">
        <f t="shared" si="3"/>
        <v>2028.5</v>
      </c>
      <c r="V49" s="401"/>
      <c r="W49" s="401"/>
      <c r="X49" s="401"/>
      <c r="Y49" s="331"/>
    </row>
    <row r="50" spans="1:25" ht="24" x14ac:dyDescent="0.25">
      <c r="A50" s="331"/>
      <c r="B50" s="331"/>
      <c r="C50" s="331"/>
      <c r="D50" s="331"/>
      <c r="E50" s="331"/>
      <c r="F50" s="66" t="s">
        <v>88</v>
      </c>
      <c r="G50" s="117"/>
      <c r="H50" s="117"/>
      <c r="I50" s="66"/>
      <c r="J50" s="125">
        <v>0.2</v>
      </c>
      <c r="K50" s="125">
        <v>32</v>
      </c>
      <c r="L50" s="125">
        <v>3.5</v>
      </c>
      <c r="M50" s="16">
        <v>2016</v>
      </c>
      <c r="N50" s="114">
        <v>2023</v>
      </c>
      <c r="O50" s="114">
        <v>2025</v>
      </c>
      <c r="P50" s="16">
        <v>12.5</v>
      </c>
      <c r="Q50" s="16" t="s">
        <v>3893</v>
      </c>
      <c r="R50" s="17">
        <f t="shared" si="0"/>
        <v>2028.5</v>
      </c>
      <c r="S50" s="16" t="s">
        <v>63</v>
      </c>
      <c r="T50" s="16"/>
      <c r="U50" s="17">
        <f t="shared" si="3"/>
        <v>2028.5</v>
      </c>
      <c r="V50" s="401"/>
      <c r="W50" s="401"/>
      <c r="X50" s="401"/>
      <c r="Y50" s="331"/>
    </row>
    <row r="51" spans="1:25" ht="24" x14ac:dyDescent="0.25">
      <c r="A51" s="331"/>
      <c r="B51" s="331"/>
      <c r="C51" s="331"/>
      <c r="D51" s="331" t="s">
        <v>3921</v>
      </c>
      <c r="E51" s="331"/>
      <c r="F51" s="66" t="s">
        <v>88</v>
      </c>
      <c r="G51" s="117">
        <v>1.21</v>
      </c>
      <c r="H51" s="117">
        <v>1.21</v>
      </c>
      <c r="I51" s="66">
        <v>120</v>
      </c>
      <c r="J51" s="125">
        <v>4.8310000000000004</v>
      </c>
      <c r="K51" s="123">
        <v>219</v>
      </c>
      <c r="L51" s="123">
        <v>6</v>
      </c>
      <c r="M51" s="16">
        <v>2016</v>
      </c>
      <c r="N51" s="114">
        <v>2023</v>
      </c>
      <c r="O51" s="114">
        <v>2025</v>
      </c>
      <c r="P51" s="16">
        <v>12.5</v>
      </c>
      <c r="Q51" s="16" t="s">
        <v>3893</v>
      </c>
      <c r="R51" s="17">
        <f t="shared" si="0"/>
        <v>2028.5</v>
      </c>
      <c r="S51" s="16" t="s">
        <v>63</v>
      </c>
      <c r="T51" s="16"/>
      <c r="U51" s="17">
        <f t="shared" si="3"/>
        <v>2028.5</v>
      </c>
      <c r="V51" s="401"/>
      <c r="W51" s="401"/>
      <c r="X51" s="401"/>
      <c r="Y51" s="331"/>
    </row>
    <row r="52" spans="1:25" ht="24" x14ac:dyDescent="0.25">
      <c r="A52" s="331"/>
      <c r="B52" s="331"/>
      <c r="C52" s="331"/>
      <c r="D52" s="331"/>
      <c r="E52" s="331"/>
      <c r="F52" s="66" t="s">
        <v>88</v>
      </c>
      <c r="G52" s="117"/>
      <c r="H52" s="117"/>
      <c r="I52" s="66"/>
      <c r="J52" s="125">
        <v>0.55300000000000005</v>
      </c>
      <c r="K52" s="125">
        <v>57</v>
      </c>
      <c r="L52" s="125">
        <v>4</v>
      </c>
      <c r="M52" s="16">
        <v>2016</v>
      </c>
      <c r="N52" s="114">
        <v>2023</v>
      </c>
      <c r="O52" s="114">
        <v>2025</v>
      </c>
      <c r="P52" s="16">
        <v>12.5</v>
      </c>
      <c r="Q52" s="16" t="s">
        <v>3893</v>
      </c>
      <c r="R52" s="17">
        <f t="shared" si="0"/>
        <v>2028.5</v>
      </c>
      <c r="S52" s="16" t="s">
        <v>63</v>
      </c>
      <c r="T52" s="16"/>
      <c r="U52" s="17">
        <f t="shared" si="3"/>
        <v>2028.5</v>
      </c>
      <c r="V52" s="401"/>
      <c r="W52" s="401"/>
      <c r="X52" s="401"/>
      <c r="Y52" s="331"/>
    </row>
    <row r="53" spans="1:25" ht="24" x14ac:dyDescent="0.25">
      <c r="A53" s="331"/>
      <c r="B53" s="331"/>
      <c r="C53" s="331"/>
      <c r="D53" s="16" t="s">
        <v>3922</v>
      </c>
      <c r="E53" s="331"/>
      <c r="F53" s="66" t="s">
        <v>88</v>
      </c>
      <c r="G53" s="117">
        <v>1</v>
      </c>
      <c r="H53" s="117">
        <v>1</v>
      </c>
      <c r="I53" s="66">
        <v>120</v>
      </c>
      <c r="J53" s="125">
        <v>21.169</v>
      </c>
      <c r="K53" s="123">
        <v>57</v>
      </c>
      <c r="L53" s="123">
        <v>4</v>
      </c>
      <c r="M53" s="16">
        <v>2016</v>
      </c>
      <c r="N53" s="114">
        <v>2023</v>
      </c>
      <c r="O53" s="114">
        <v>2025</v>
      </c>
      <c r="P53" s="16">
        <v>12.5</v>
      </c>
      <c r="Q53" s="16" t="s">
        <v>3893</v>
      </c>
      <c r="R53" s="17">
        <f t="shared" si="0"/>
        <v>2028.5</v>
      </c>
      <c r="S53" s="16" t="s">
        <v>63</v>
      </c>
      <c r="T53" s="16"/>
      <c r="U53" s="17">
        <f t="shared" si="3"/>
        <v>2028.5</v>
      </c>
      <c r="V53" s="401"/>
      <c r="W53" s="401"/>
      <c r="X53" s="401"/>
      <c r="Y53" s="331"/>
    </row>
    <row r="54" spans="1:25" ht="24" x14ac:dyDescent="0.25">
      <c r="A54" s="331"/>
      <c r="B54" s="331"/>
      <c r="C54" s="331"/>
      <c r="D54" s="16" t="s">
        <v>3923</v>
      </c>
      <c r="E54" s="331"/>
      <c r="F54" s="66" t="s">
        <v>88</v>
      </c>
      <c r="G54" s="117">
        <v>1.85</v>
      </c>
      <c r="H54" s="117">
        <v>1.85</v>
      </c>
      <c r="I54" s="66">
        <v>120</v>
      </c>
      <c r="J54" s="125">
        <v>67.197999999999993</v>
      </c>
      <c r="K54" s="123">
        <v>219</v>
      </c>
      <c r="L54" s="123">
        <v>8</v>
      </c>
      <c r="M54" s="16">
        <v>2016</v>
      </c>
      <c r="N54" s="114">
        <v>2023</v>
      </c>
      <c r="O54" s="114">
        <v>2025</v>
      </c>
      <c r="P54" s="16">
        <v>12.5</v>
      </c>
      <c r="Q54" s="16" t="s">
        <v>3893</v>
      </c>
      <c r="R54" s="17">
        <f t="shared" si="0"/>
        <v>2028.5</v>
      </c>
      <c r="S54" s="16" t="s">
        <v>63</v>
      </c>
      <c r="T54" s="16"/>
      <c r="U54" s="17">
        <f t="shared" si="3"/>
        <v>2028.5</v>
      </c>
      <c r="V54" s="401"/>
      <c r="W54" s="401"/>
      <c r="X54" s="401"/>
      <c r="Y54" s="331"/>
    </row>
    <row r="55" spans="1:25" ht="24" x14ac:dyDescent="0.25">
      <c r="A55" s="331"/>
      <c r="B55" s="331"/>
      <c r="C55" s="331"/>
      <c r="D55" s="331" t="s">
        <v>3924</v>
      </c>
      <c r="E55" s="331"/>
      <c r="F55" s="66" t="s">
        <v>88</v>
      </c>
      <c r="G55" s="143">
        <v>1.85</v>
      </c>
      <c r="H55" s="143">
        <v>1.85</v>
      </c>
      <c r="I55" s="144">
        <v>120</v>
      </c>
      <c r="J55" s="125">
        <v>8.6259999999999994</v>
      </c>
      <c r="K55" s="125">
        <v>219</v>
      </c>
      <c r="L55" s="125">
        <v>8</v>
      </c>
      <c r="M55" s="16">
        <v>2016</v>
      </c>
      <c r="N55" s="114">
        <v>2023</v>
      </c>
      <c r="O55" s="114">
        <v>2025</v>
      </c>
      <c r="P55" s="16">
        <v>12.5</v>
      </c>
      <c r="Q55" s="16" t="s">
        <v>3893</v>
      </c>
      <c r="R55" s="17">
        <f t="shared" si="0"/>
        <v>2028.5</v>
      </c>
      <c r="S55" s="16" t="s">
        <v>63</v>
      </c>
      <c r="T55" s="16"/>
      <c r="U55" s="17">
        <f t="shared" si="3"/>
        <v>2028.5</v>
      </c>
      <c r="V55" s="401"/>
      <c r="W55" s="401"/>
      <c r="X55" s="401"/>
      <c r="Y55" s="331"/>
    </row>
    <row r="56" spans="1:25" ht="24" x14ac:dyDescent="0.25">
      <c r="A56" s="331"/>
      <c r="B56" s="331"/>
      <c r="C56" s="331"/>
      <c r="D56" s="331"/>
      <c r="E56" s="331"/>
      <c r="F56" s="66" t="s">
        <v>88</v>
      </c>
      <c r="G56" s="143"/>
      <c r="H56" s="143"/>
      <c r="I56" s="144"/>
      <c r="J56" s="125">
        <v>0.37</v>
      </c>
      <c r="K56" s="125">
        <v>159</v>
      </c>
      <c r="L56" s="125">
        <v>8</v>
      </c>
      <c r="M56" s="16">
        <v>2016</v>
      </c>
      <c r="N56" s="114">
        <v>2023</v>
      </c>
      <c r="O56" s="114">
        <v>2025</v>
      </c>
      <c r="P56" s="16">
        <v>12.5</v>
      </c>
      <c r="Q56" s="16" t="s">
        <v>3893</v>
      </c>
      <c r="R56" s="17">
        <f t="shared" si="0"/>
        <v>2028.5</v>
      </c>
      <c r="S56" s="16" t="s">
        <v>63</v>
      </c>
      <c r="T56" s="16"/>
      <c r="U56" s="17">
        <f t="shared" si="3"/>
        <v>2028.5</v>
      </c>
      <c r="V56" s="401"/>
      <c r="W56" s="401"/>
      <c r="X56" s="401"/>
      <c r="Y56" s="331"/>
    </row>
    <row r="57" spans="1:25" ht="24" x14ac:dyDescent="0.25">
      <c r="A57" s="331"/>
      <c r="B57" s="331"/>
      <c r="C57" s="331"/>
      <c r="D57" s="331"/>
      <c r="E57" s="331"/>
      <c r="F57" s="66" t="s">
        <v>88</v>
      </c>
      <c r="G57" s="143"/>
      <c r="H57" s="143"/>
      <c r="I57" s="144"/>
      <c r="J57" s="125">
        <v>6.0140000000000002</v>
      </c>
      <c r="K57" s="125">
        <v>108</v>
      </c>
      <c r="L57" s="125">
        <v>8</v>
      </c>
      <c r="M57" s="16">
        <v>2016</v>
      </c>
      <c r="N57" s="114">
        <v>2023</v>
      </c>
      <c r="O57" s="114">
        <v>2025</v>
      </c>
      <c r="P57" s="16">
        <v>12.5</v>
      </c>
      <c r="Q57" s="16" t="s">
        <v>3893</v>
      </c>
      <c r="R57" s="17">
        <f t="shared" si="0"/>
        <v>2028.5</v>
      </c>
      <c r="S57" s="16" t="s">
        <v>63</v>
      </c>
      <c r="T57" s="16"/>
      <c r="U57" s="17">
        <f t="shared" si="3"/>
        <v>2028.5</v>
      </c>
      <c r="V57" s="401"/>
      <c r="W57" s="401"/>
      <c r="X57" s="401"/>
      <c r="Y57" s="331"/>
    </row>
    <row r="58" spans="1:25" ht="24" x14ac:dyDescent="0.25">
      <c r="A58" s="331"/>
      <c r="B58" s="331"/>
      <c r="C58" s="331"/>
      <c r="D58" s="145" t="s">
        <v>3925</v>
      </c>
      <c r="E58" s="331"/>
      <c r="F58" s="66" t="s">
        <v>88</v>
      </c>
      <c r="G58" s="142">
        <v>1.85</v>
      </c>
      <c r="H58" s="142">
        <v>1.85</v>
      </c>
      <c r="I58" s="66">
        <v>120</v>
      </c>
      <c r="J58" s="142">
        <v>106.52500000000001</v>
      </c>
      <c r="K58" s="142">
        <v>219</v>
      </c>
      <c r="L58" s="142">
        <v>8</v>
      </c>
      <c r="M58" s="16">
        <v>2016</v>
      </c>
      <c r="N58" s="114">
        <v>2023</v>
      </c>
      <c r="O58" s="114">
        <v>2025</v>
      </c>
      <c r="P58" s="16">
        <v>12.5</v>
      </c>
      <c r="Q58" s="16" t="s">
        <v>3893</v>
      </c>
      <c r="R58" s="17">
        <f t="shared" si="0"/>
        <v>2028.5</v>
      </c>
      <c r="S58" s="16" t="s">
        <v>63</v>
      </c>
      <c r="T58" s="16"/>
      <c r="U58" s="17">
        <f t="shared" si="3"/>
        <v>2028.5</v>
      </c>
      <c r="V58" s="401"/>
      <c r="W58" s="401"/>
      <c r="X58" s="401"/>
      <c r="Y58" s="331"/>
    </row>
    <row r="59" spans="1:25" ht="24" x14ac:dyDescent="0.25">
      <c r="A59" s="331"/>
      <c r="B59" s="331"/>
      <c r="C59" s="331"/>
      <c r="D59" s="114" t="s">
        <v>3926</v>
      </c>
      <c r="E59" s="331"/>
      <c r="F59" s="66" t="s">
        <v>88</v>
      </c>
      <c r="G59" s="66">
        <v>1.85</v>
      </c>
      <c r="H59" s="66">
        <v>1.85</v>
      </c>
      <c r="I59" s="66">
        <v>120</v>
      </c>
      <c r="J59" s="125">
        <v>42.801000000000002</v>
      </c>
      <c r="K59" s="125">
        <v>219</v>
      </c>
      <c r="L59" s="125">
        <v>8</v>
      </c>
      <c r="M59" s="16">
        <v>2016</v>
      </c>
      <c r="N59" s="114">
        <v>2023</v>
      </c>
      <c r="O59" s="114">
        <v>2025</v>
      </c>
      <c r="P59" s="16">
        <v>12.5</v>
      </c>
      <c r="Q59" s="16" t="s">
        <v>3893</v>
      </c>
      <c r="R59" s="17">
        <f t="shared" si="0"/>
        <v>2028.5</v>
      </c>
      <c r="S59" s="16" t="s">
        <v>63</v>
      </c>
      <c r="T59" s="16"/>
      <c r="U59" s="17">
        <f t="shared" si="3"/>
        <v>2028.5</v>
      </c>
      <c r="V59" s="401"/>
      <c r="W59" s="401"/>
      <c r="X59" s="401"/>
      <c r="Y59" s="331"/>
    </row>
    <row r="60" spans="1:25" ht="24" x14ac:dyDescent="0.25">
      <c r="A60" s="331">
        <v>3</v>
      </c>
      <c r="B60" s="331" t="s">
        <v>3928</v>
      </c>
      <c r="C60" s="331" t="s">
        <v>3929</v>
      </c>
      <c r="D60" s="348" t="s">
        <v>3930</v>
      </c>
      <c r="E60" s="331" t="s">
        <v>3931</v>
      </c>
      <c r="F60" s="66" t="s">
        <v>39</v>
      </c>
      <c r="G60" s="66">
        <v>0.9</v>
      </c>
      <c r="H60" s="66">
        <v>0.9</v>
      </c>
      <c r="I60" s="66">
        <v>250</v>
      </c>
      <c r="J60" s="66">
        <v>109.88500000000001</v>
      </c>
      <c r="K60" s="117">
        <v>426</v>
      </c>
      <c r="L60" s="117">
        <v>10</v>
      </c>
      <c r="M60" s="16">
        <v>2016</v>
      </c>
      <c r="N60" s="114">
        <v>2024</v>
      </c>
      <c r="O60" s="114">
        <v>2025</v>
      </c>
      <c r="P60" s="16">
        <v>12.5</v>
      </c>
      <c r="Q60" s="16" t="s">
        <v>3893</v>
      </c>
      <c r="R60" s="17">
        <f t="shared" si="0"/>
        <v>2028.5</v>
      </c>
      <c r="S60" s="16" t="s">
        <v>63</v>
      </c>
      <c r="T60" s="16"/>
      <c r="U60" s="17">
        <f t="shared" si="3"/>
        <v>2028.5</v>
      </c>
      <c r="V60" s="401"/>
      <c r="W60" s="401">
        <v>1</v>
      </c>
      <c r="X60" s="401">
        <f>SUM(V60:W106)</f>
        <v>1</v>
      </c>
      <c r="Y60" s="331" t="s">
        <v>7003</v>
      </c>
    </row>
    <row r="61" spans="1:25" ht="24" x14ac:dyDescent="0.25">
      <c r="A61" s="331"/>
      <c r="B61" s="331"/>
      <c r="C61" s="331"/>
      <c r="D61" s="348"/>
      <c r="E61" s="331"/>
      <c r="F61" s="66" t="s">
        <v>39</v>
      </c>
      <c r="G61" s="66"/>
      <c r="H61" s="66"/>
      <c r="I61" s="66"/>
      <c r="J61" s="66">
        <v>23.811</v>
      </c>
      <c r="K61" s="117">
        <v>108</v>
      </c>
      <c r="L61" s="117">
        <v>6</v>
      </c>
      <c r="M61" s="16">
        <v>2016</v>
      </c>
      <c r="N61" s="114">
        <v>2024</v>
      </c>
      <c r="O61" s="114">
        <v>2025</v>
      </c>
      <c r="P61" s="16">
        <v>12.5</v>
      </c>
      <c r="Q61" s="16" t="s">
        <v>3893</v>
      </c>
      <c r="R61" s="17">
        <f t="shared" si="0"/>
        <v>2028.5</v>
      </c>
      <c r="S61" s="16" t="s">
        <v>63</v>
      </c>
      <c r="T61" s="16"/>
      <c r="U61" s="17">
        <f t="shared" si="3"/>
        <v>2028.5</v>
      </c>
      <c r="V61" s="401"/>
      <c r="W61" s="401"/>
      <c r="X61" s="401"/>
      <c r="Y61" s="331"/>
    </row>
    <row r="62" spans="1:25" ht="24" x14ac:dyDescent="0.25">
      <c r="A62" s="331"/>
      <c r="B62" s="331"/>
      <c r="C62" s="331"/>
      <c r="D62" s="348"/>
      <c r="E62" s="331"/>
      <c r="F62" s="66" t="s">
        <v>39</v>
      </c>
      <c r="G62" s="66"/>
      <c r="H62" s="66"/>
      <c r="I62" s="66"/>
      <c r="J62" s="66">
        <v>2.0139999999999998</v>
      </c>
      <c r="K62" s="117">
        <v>89</v>
      </c>
      <c r="L62" s="117">
        <v>5</v>
      </c>
      <c r="M62" s="16">
        <v>2016</v>
      </c>
      <c r="N62" s="114">
        <v>2024</v>
      </c>
      <c r="O62" s="114">
        <v>2025</v>
      </c>
      <c r="P62" s="16">
        <v>12.5</v>
      </c>
      <c r="Q62" s="16" t="s">
        <v>3893</v>
      </c>
      <c r="R62" s="17">
        <f t="shared" si="0"/>
        <v>2028.5</v>
      </c>
      <c r="S62" s="16" t="s">
        <v>63</v>
      </c>
      <c r="T62" s="16"/>
      <c r="U62" s="17">
        <f t="shared" si="3"/>
        <v>2028.5</v>
      </c>
      <c r="V62" s="401"/>
      <c r="W62" s="401"/>
      <c r="X62" s="401"/>
      <c r="Y62" s="331"/>
    </row>
    <row r="63" spans="1:25" ht="24" x14ac:dyDescent="0.25">
      <c r="A63" s="331"/>
      <c r="B63" s="331"/>
      <c r="C63" s="331"/>
      <c r="D63" s="348" t="s">
        <v>3932</v>
      </c>
      <c r="E63" s="331"/>
      <c r="F63" s="66" t="s">
        <v>39</v>
      </c>
      <c r="G63" s="66">
        <v>0.9</v>
      </c>
      <c r="H63" s="66">
        <v>0.9</v>
      </c>
      <c r="I63" s="66">
        <v>250</v>
      </c>
      <c r="J63" s="66">
        <v>11.566000000000001</v>
      </c>
      <c r="K63" s="117">
        <v>820</v>
      </c>
      <c r="L63" s="117">
        <v>10</v>
      </c>
      <c r="M63" s="16">
        <v>2016</v>
      </c>
      <c r="N63" s="114">
        <v>2024</v>
      </c>
      <c r="O63" s="114">
        <v>2025</v>
      </c>
      <c r="P63" s="16">
        <v>12.5</v>
      </c>
      <c r="Q63" s="16" t="s">
        <v>3893</v>
      </c>
      <c r="R63" s="17">
        <f t="shared" si="0"/>
        <v>2028.5</v>
      </c>
      <c r="S63" s="16" t="s">
        <v>63</v>
      </c>
      <c r="T63" s="16"/>
      <c r="U63" s="17">
        <f t="shared" si="3"/>
        <v>2028.5</v>
      </c>
      <c r="V63" s="401"/>
      <c r="W63" s="401"/>
      <c r="X63" s="401"/>
      <c r="Y63" s="331"/>
    </row>
    <row r="64" spans="1:25" ht="24" x14ac:dyDescent="0.25">
      <c r="A64" s="331"/>
      <c r="B64" s="331"/>
      <c r="C64" s="331"/>
      <c r="D64" s="348"/>
      <c r="E64" s="331"/>
      <c r="F64" s="66" t="s">
        <v>39</v>
      </c>
      <c r="G64" s="66"/>
      <c r="H64" s="66"/>
      <c r="I64" s="66"/>
      <c r="J64" s="66">
        <v>29.199000000000002</v>
      </c>
      <c r="K64" s="117">
        <v>426</v>
      </c>
      <c r="L64" s="117">
        <v>10</v>
      </c>
      <c r="M64" s="16">
        <v>2016</v>
      </c>
      <c r="N64" s="114">
        <v>2024</v>
      </c>
      <c r="O64" s="114">
        <v>2025</v>
      </c>
      <c r="P64" s="16">
        <v>12.5</v>
      </c>
      <c r="Q64" s="16" t="s">
        <v>3893</v>
      </c>
      <c r="R64" s="17">
        <f t="shared" si="0"/>
        <v>2028.5</v>
      </c>
      <c r="S64" s="16" t="s">
        <v>63</v>
      </c>
      <c r="T64" s="16"/>
      <c r="U64" s="17">
        <f t="shared" si="3"/>
        <v>2028.5</v>
      </c>
      <c r="V64" s="401"/>
      <c r="W64" s="401"/>
      <c r="X64" s="401"/>
      <c r="Y64" s="331"/>
    </row>
    <row r="65" spans="1:25" ht="24" x14ac:dyDescent="0.25">
      <c r="A65" s="331"/>
      <c r="B65" s="331"/>
      <c r="C65" s="331"/>
      <c r="D65" s="348"/>
      <c r="E65" s="331"/>
      <c r="F65" s="66" t="s">
        <v>39</v>
      </c>
      <c r="G65" s="66"/>
      <c r="H65" s="66"/>
      <c r="I65" s="66"/>
      <c r="J65" s="66">
        <v>0.10100000000000001</v>
      </c>
      <c r="K65" s="117">
        <v>57</v>
      </c>
      <c r="L65" s="117">
        <v>5</v>
      </c>
      <c r="M65" s="16">
        <v>2016</v>
      </c>
      <c r="N65" s="114">
        <v>2024</v>
      </c>
      <c r="O65" s="114">
        <v>2025</v>
      </c>
      <c r="P65" s="16">
        <v>12.5</v>
      </c>
      <c r="Q65" s="16" t="s">
        <v>3893</v>
      </c>
      <c r="R65" s="17">
        <f t="shared" si="0"/>
        <v>2028.5</v>
      </c>
      <c r="S65" s="16" t="s">
        <v>63</v>
      </c>
      <c r="T65" s="16"/>
      <c r="U65" s="17">
        <f t="shared" si="3"/>
        <v>2028.5</v>
      </c>
      <c r="V65" s="401"/>
      <c r="W65" s="401"/>
      <c r="X65" s="401"/>
      <c r="Y65" s="331"/>
    </row>
    <row r="66" spans="1:25" ht="24" x14ac:dyDescent="0.25">
      <c r="A66" s="331"/>
      <c r="B66" s="331"/>
      <c r="C66" s="331"/>
      <c r="D66" s="348" t="s">
        <v>3933</v>
      </c>
      <c r="E66" s="331"/>
      <c r="F66" s="66" t="s">
        <v>39</v>
      </c>
      <c r="G66" s="66">
        <v>0.9</v>
      </c>
      <c r="H66" s="66">
        <v>0.9</v>
      </c>
      <c r="I66" s="66">
        <v>250</v>
      </c>
      <c r="J66" s="66">
        <v>1.7450000000000001</v>
      </c>
      <c r="K66" s="117">
        <v>820</v>
      </c>
      <c r="L66" s="117">
        <v>10</v>
      </c>
      <c r="M66" s="16">
        <v>2016</v>
      </c>
      <c r="N66" s="114">
        <v>2024</v>
      </c>
      <c r="O66" s="114">
        <v>2025</v>
      </c>
      <c r="P66" s="16">
        <v>12.5</v>
      </c>
      <c r="Q66" s="16" t="s">
        <v>3893</v>
      </c>
      <c r="R66" s="17">
        <f t="shared" si="0"/>
        <v>2028.5</v>
      </c>
      <c r="S66" s="16" t="s">
        <v>63</v>
      </c>
      <c r="T66" s="16"/>
      <c r="U66" s="17">
        <f t="shared" si="3"/>
        <v>2028.5</v>
      </c>
      <c r="V66" s="401"/>
      <c r="W66" s="401"/>
      <c r="X66" s="401"/>
      <c r="Y66" s="331"/>
    </row>
    <row r="67" spans="1:25" ht="24" x14ac:dyDescent="0.25">
      <c r="A67" s="331"/>
      <c r="B67" s="331"/>
      <c r="C67" s="331"/>
      <c r="D67" s="348"/>
      <c r="E67" s="331"/>
      <c r="F67" s="66" t="s">
        <v>39</v>
      </c>
      <c r="G67" s="66"/>
      <c r="H67" s="66"/>
      <c r="I67" s="66"/>
      <c r="J67" s="66">
        <v>12.279</v>
      </c>
      <c r="K67" s="117">
        <v>630</v>
      </c>
      <c r="L67" s="117">
        <v>10</v>
      </c>
      <c r="M67" s="16">
        <v>2016</v>
      </c>
      <c r="N67" s="114">
        <v>2024</v>
      </c>
      <c r="O67" s="114">
        <v>2025</v>
      </c>
      <c r="P67" s="16">
        <v>12.5</v>
      </c>
      <c r="Q67" s="16" t="s">
        <v>3893</v>
      </c>
      <c r="R67" s="17">
        <f t="shared" si="0"/>
        <v>2028.5</v>
      </c>
      <c r="S67" s="16" t="s">
        <v>63</v>
      </c>
      <c r="T67" s="16"/>
      <c r="U67" s="17">
        <f t="shared" si="3"/>
        <v>2028.5</v>
      </c>
      <c r="V67" s="401"/>
      <c r="W67" s="401"/>
      <c r="X67" s="401"/>
      <c r="Y67" s="331"/>
    </row>
    <row r="68" spans="1:25" ht="24" x14ac:dyDescent="0.25">
      <c r="A68" s="331"/>
      <c r="B68" s="331"/>
      <c r="C68" s="331"/>
      <c r="D68" s="348" t="s">
        <v>3934</v>
      </c>
      <c r="E68" s="331"/>
      <c r="F68" s="66" t="s">
        <v>39</v>
      </c>
      <c r="G68" s="66">
        <v>0.9</v>
      </c>
      <c r="H68" s="66">
        <v>0.9</v>
      </c>
      <c r="I68" s="66">
        <v>250</v>
      </c>
      <c r="J68" s="66">
        <v>16.381</v>
      </c>
      <c r="K68" s="117">
        <v>820</v>
      </c>
      <c r="L68" s="117">
        <v>10</v>
      </c>
      <c r="M68" s="16">
        <v>2016</v>
      </c>
      <c r="N68" s="114">
        <v>2024</v>
      </c>
      <c r="O68" s="114">
        <v>2025</v>
      </c>
      <c r="P68" s="16">
        <v>12.5</v>
      </c>
      <c r="Q68" s="16" t="s">
        <v>3893</v>
      </c>
      <c r="R68" s="17">
        <f t="shared" si="0"/>
        <v>2028.5</v>
      </c>
      <c r="S68" s="16" t="s">
        <v>63</v>
      </c>
      <c r="T68" s="16"/>
      <c r="U68" s="17">
        <f t="shared" si="3"/>
        <v>2028.5</v>
      </c>
      <c r="V68" s="401"/>
      <c r="W68" s="401"/>
      <c r="X68" s="401"/>
      <c r="Y68" s="331"/>
    </row>
    <row r="69" spans="1:25" ht="24" x14ac:dyDescent="0.25">
      <c r="A69" s="331"/>
      <c r="B69" s="331"/>
      <c r="C69" s="331"/>
      <c r="D69" s="348"/>
      <c r="E69" s="331"/>
      <c r="F69" s="66" t="s">
        <v>39</v>
      </c>
      <c r="G69" s="66"/>
      <c r="H69" s="66"/>
      <c r="I69" s="66"/>
      <c r="J69" s="66">
        <v>16.433</v>
      </c>
      <c r="K69" s="117">
        <v>530</v>
      </c>
      <c r="L69" s="117">
        <v>10</v>
      </c>
      <c r="M69" s="16">
        <v>2016</v>
      </c>
      <c r="N69" s="114">
        <v>2024</v>
      </c>
      <c r="O69" s="114">
        <v>2025</v>
      </c>
      <c r="P69" s="16">
        <v>12.5</v>
      </c>
      <c r="Q69" s="16" t="s">
        <v>3893</v>
      </c>
      <c r="R69" s="17">
        <f t="shared" si="0"/>
        <v>2028.5</v>
      </c>
      <c r="S69" s="16" t="s">
        <v>63</v>
      </c>
      <c r="T69" s="16"/>
      <c r="U69" s="17">
        <f t="shared" si="3"/>
        <v>2028.5</v>
      </c>
      <c r="V69" s="401"/>
      <c r="W69" s="401"/>
      <c r="X69" s="401"/>
      <c r="Y69" s="331"/>
    </row>
    <row r="70" spans="1:25" ht="24" x14ac:dyDescent="0.25">
      <c r="A70" s="331"/>
      <c r="B70" s="331"/>
      <c r="C70" s="331"/>
      <c r="D70" s="348"/>
      <c r="E70" s="331"/>
      <c r="F70" s="66" t="s">
        <v>39</v>
      </c>
      <c r="G70" s="66"/>
      <c r="H70" s="66"/>
      <c r="I70" s="66"/>
      <c r="J70" s="66">
        <v>9.9000000000000005E-2</v>
      </c>
      <c r="K70" s="117">
        <v>57</v>
      </c>
      <c r="L70" s="117">
        <v>5</v>
      </c>
      <c r="M70" s="16">
        <v>2016</v>
      </c>
      <c r="N70" s="114">
        <v>2024</v>
      </c>
      <c r="O70" s="114">
        <v>2025</v>
      </c>
      <c r="P70" s="16">
        <v>12.5</v>
      </c>
      <c r="Q70" s="16" t="s">
        <v>3893</v>
      </c>
      <c r="R70" s="17">
        <f t="shared" si="0"/>
        <v>2028.5</v>
      </c>
      <c r="S70" s="16" t="s">
        <v>63</v>
      </c>
      <c r="T70" s="16"/>
      <c r="U70" s="17">
        <f t="shared" si="3"/>
        <v>2028.5</v>
      </c>
      <c r="V70" s="401"/>
      <c r="W70" s="401"/>
      <c r="X70" s="401"/>
      <c r="Y70" s="331"/>
    </row>
    <row r="71" spans="1:25" ht="24" x14ac:dyDescent="0.25">
      <c r="A71" s="331"/>
      <c r="B71" s="331"/>
      <c r="C71" s="331"/>
      <c r="D71" s="348"/>
      <c r="E71" s="331"/>
      <c r="F71" s="66" t="s">
        <v>39</v>
      </c>
      <c r="G71" s="66"/>
      <c r="H71" s="66"/>
      <c r="I71" s="66"/>
      <c r="J71" s="66">
        <v>1E-3</v>
      </c>
      <c r="K71" s="117">
        <v>18</v>
      </c>
      <c r="L71" s="117">
        <v>4</v>
      </c>
      <c r="M71" s="16">
        <v>2016</v>
      </c>
      <c r="N71" s="114">
        <v>2024</v>
      </c>
      <c r="O71" s="114">
        <v>2025</v>
      </c>
      <c r="P71" s="16">
        <v>12.5</v>
      </c>
      <c r="Q71" s="16" t="s">
        <v>3893</v>
      </c>
      <c r="R71" s="17">
        <f t="shared" si="0"/>
        <v>2028.5</v>
      </c>
      <c r="S71" s="16" t="s">
        <v>63</v>
      </c>
      <c r="T71" s="16"/>
      <c r="U71" s="17">
        <f t="shared" si="3"/>
        <v>2028.5</v>
      </c>
      <c r="V71" s="401"/>
      <c r="W71" s="401"/>
      <c r="X71" s="401"/>
      <c r="Y71" s="331"/>
    </row>
    <row r="72" spans="1:25" ht="24" x14ac:dyDescent="0.25">
      <c r="A72" s="331"/>
      <c r="B72" s="331"/>
      <c r="C72" s="331"/>
      <c r="D72" s="348" t="s">
        <v>3935</v>
      </c>
      <c r="E72" s="331"/>
      <c r="F72" s="66" t="s">
        <v>39</v>
      </c>
      <c r="G72" s="66">
        <v>0.9</v>
      </c>
      <c r="H72" s="66">
        <v>0.9</v>
      </c>
      <c r="I72" s="66">
        <v>250</v>
      </c>
      <c r="J72" s="66">
        <v>19.07</v>
      </c>
      <c r="K72" s="117">
        <v>820</v>
      </c>
      <c r="L72" s="117">
        <v>10</v>
      </c>
      <c r="M72" s="16">
        <v>2016</v>
      </c>
      <c r="N72" s="114">
        <v>2024</v>
      </c>
      <c r="O72" s="114">
        <v>2025</v>
      </c>
      <c r="P72" s="16">
        <v>12.5</v>
      </c>
      <c r="Q72" s="16" t="s">
        <v>3893</v>
      </c>
      <c r="R72" s="17">
        <f t="shared" si="0"/>
        <v>2028.5</v>
      </c>
      <c r="S72" s="16" t="s">
        <v>63</v>
      </c>
      <c r="T72" s="16"/>
      <c r="U72" s="17">
        <f t="shared" si="3"/>
        <v>2028.5</v>
      </c>
      <c r="V72" s="401"/>
      <c r="W72" s="401"/>
      <c r="X72" s="401"/>
      <c r="Y72" s="331"/>
    </row>
    <row r="73" spans="1:25" ht="24" x14ac:dyDescent="0.25">
      <c r="A73" s="331"/>
      <c r="B73" s="331"/>
      <c r="C73" s="331"/>
      <c r="D73" s="348"/>
      <c r="E73" s="331"/>
      <c r="F73" s="66" t="s">
        <v>39</v>
      </c>
      <c r="G73" s="66"/>
      <c r="H73" s="66"/>
      <c r="I73" s="66"/>
      <c r="J73" s="66">
        <v>0.68100000000000005</v>
      </c>
      <c r="K73" s="117">
        <v>57</v>
      </c>
      <c r="L73" s="117">
        <v>5</v>
      </c>
      <c r="M73" s="16">
        <v>2016</v>
      </c>
      <c r="N73" s="114">
        <v>2024</v>
      </c>
      <c r="O73" s="114">
        <v>2025</v>
      </c>
      <c r="P73" s="16">
        <v>12.5</v>
      </c>
      <c r="Q73" s="16" t="s">
        <v>3893</v>
      </c>
      <c r="R73" s="17">
        <f t="shared" si="0"/>
        <v>2028.5</v>
      </c>
      <c r="S73" s="16" t="s">
        <v>63</v>
      </c>
      <c r="T73" s="16"/>
      <c r="U73" s="17">
        <f t="shared" si="3"/>
        <v>2028.5</v>
      </c>
      <c r="V73" s="401"/>
      <c r="W73" s="401"/>
      <c r="X73" s="401"/>
      <c r="Y73" s="331"/>
    </row>
    <row r="74" spans="1:25" ht="24" x14ac:dyDescent="0.25">
      <c r="A74" s="331"/>
      <c r="B74" s="331"/>
      <c r="C74" s="331"/>
      <c r="D74" s="114" t="s">
        <v>3936</v>
      </c>
      <c r="E74" s="331"/>
      <c r="F74" s="66" t="s">
        <v>39</v>
      </c>
      <c r="G74" s="66">
        <v>0.9</v>
      </c>
      <c r="H74" s="66">
        <v>0.9</v>
      </c>
      <c r="I74" s="66">
        <v>250</v>
      </c>
      <c r="J74" s="66">
        <v>5.423</v>
      </c>
      <c r="K74" s="117">
        <v>426</v>
      </c>
      <c r="L74" s="117">
        <v>10</v>
      </c>
      <c r="M74" s="16">
        <v>2016</v>
      </c>
      <c r="N74" s="114">
        <v>2024</v>
      </c>
      <c r="O74" s="114">
        <v>2025</v>
      </c>
      <c r="P74" s="16">
        <v>12.5</v>
      </c>
      <c r="Q74" s="16" t="s">
        <v>3893</v>
      </c>
      <c r="R74" s="17">
        <f t="shared" ref="R74:R137" si="4">IF(M74="","",M74+P74)</f>
        <v>2028.5</v>
      </c>
      <c r="S74" s="16" t="s">
        <v>63</v>
      </c>
      <c r="T74" s="16"/>
      <c r="U74" s="17">
        <f t="shared" si="3"/>
        <v>2028.5</v>
      </c>
      <c r="V74" s="401"/>
      <c r="W74" s="401"/>
      <c r="X74" s="401"/>
      <c r="Y74" s="331"/>
    </row>
    <row r="75" spans="1:25" ht="24" x14ac:dyDescent="0.25">
      <c r="A75" s="331"/>
      <c r="B75" s="331"/>
      <c r="C75" s="331"/>
      <c r="D75" s="114" t="s">
        <v>3937</v>
      </c>
      <c r="E75" s="331"/>
      <c r="F75" s="66" t="s">
        <v>39</v>
      </c>
      <c r="G75" s="66">
        <v>0.9</v>
      </c>
      <c r="H75" s="66">
        <v>0.9</v>
      </c>
      <c r="I75" s="66">
        <v>250</v>
      </c>
      <c r="J75" s="66">
        <v>5.0110000000000001</v>
      </c>
      <c r="K75" s="117">
        <v>57</v>
      </c>
      <c r="L75" s="117">
        <v>5</v>
      </c>
      <c r="M75" s="16">
        <v>2016</v>
      </c>
      <c r="N75" s="114">
        <v>2024</v>
      </c>
      <c r="O75" s="114">
        <v>2025</v>
      </c>
      <c r="P75" s="16">
        <v>12.5</v>
      </c>
      <c r="Q75" s="16" t="s">
        <v>3893</v>
      </c>
      <c r="R75" s="17">
        <f t="shared" si="4"/>
        <v>2028.5</v>
      </c>
      <c r="S75" s="16" t="s">
        <v>63</v>
      </c>
      <c r="T75" s="16"/>
      <c r="U75" s="17">
        <f t="shared" si="3"/>
        <v>2028.5</v>
      </c>
      <c r="V75" s="401"/>
      <c r="W75" s="401"/>
      <c r="X75" s="401"/>
      <c r="Y75" s="331"/>
    </row>
    <row r="76" spans="1:25" ht="24" x14ac:dyDescent="0.25">
      <c r="A76" s="331"/>
      <c r="B76" s="331"/>
      <c r="C76" s="331"/>
      <c r="D76" s="114" t="s">
        <v>3938</v>
      </c>
      <c r="E76" s="331"/>
      <c r="F76" s="66" t="s">
        <v>39</v>
      </c>
      <c r="G76" s="66">
        <v>0.9</v>
      </c>
      <c r="H76" s="66">
        <v>0.9</v>
      </c>
      <c r="I76" s="66">
        <v>250</v>
      </c>
      <c r="J76" s="66">
        <v>10.656000000000001</v>
      </c>
      <c r="K76" s="117">
        <v>57</v>
      </c>
      <c r="L76" s="117">
        <v>5</v>
      </c>
      <c r="M76" s="16">
        <v>2016</v>
      </c>
      <c r="N76" s="114">
        <v>2024</v>
      </c>
      <c r="O76" s="114">
        <v>2025</v>
      </c>
      <c r="P76" s="16">
        <v>12.5</v>
      </c>
      <c r="Q76" s="16" t="s">
        <v>3893</v>
      </c>
      <c r="R76" s="17">
        <f t="shared" si="4"/>
        <v>2028.5</v>
      </c>
      <c r="S76" s="16" t="s">
        <v>63</v>
      </c>
      <c r="T76" s="16"/>
      <c r="U76" s="17">
        <f t="shared" si="3"/>
        <v>2028.5</v>
      </c>
      <c r="V76" s="401"/>
      <c r="W76" s="401"/>
      <c r="X76" s="401"/>
      <c r="Y76" s="331"/>
    </row>
    <row r="77" spans="1:25" ht="24" x14ac:dyDescent="0.25">
      <c r="A77" s="331"/>
      <c r="B77" s="331"/>
      <c r="C77" s="331"/>
      <c r="D77" s="114" t="s">
        <v>3939</v>
      </c>
      <c r="E77" s="331"/>
      <c r="F77" s="66" t="s">
        <v>39</v>
      </c>
      <c r="G77" s="66">
        <v>0.9</v>
      </c>
      <c r="H77" s="66">
        <v>0.9</v>
      </c>
      <c r="I77" s="66">
        <v>250</v>
      </c>
      <c r="J77" s="66">
        <v>0.27100000000000002</v>
      </c>
      <c r="K77" s="117">
        <v>57</v>
      </c>
      <c r="L77" s="117">
        <v>5</v>
      </c>
      <c r="M77" s="16">
        <v>2016</v>
      </c>
      <c r="N77" s="114">
        <v>2024</v>
      </c>
      <c r="O77" s="114">
        <v>2025</v>
      </c>
      <c r="P77" s="16">
        <v>12.5</v>
      </c>
      <c r="Q77" s="16" t="s">
        <v>3893</v>
      </c>
      <c r="R77" s="17">
        <f t="shared" si="4"/>
        <v>2028.5</v>
      </c>
      <c r="S77" s="16" t="s">
        <v>63</v>
      </c>
      <c r="T77" s="16"/>
      <c r="U77" s="17">
        <f t="shared" si="3"/>
        <v>2028.5</v>
      </c>
      <c r="V77" s="401"/>
      <c r="W77" s="401"/>
      <c r="X77" s="401"/>
      <c r="Y77" s="331"/>
    </row>
    <row r="78" spans="1:25" ht="24" x14ac:dyDescent="0.25">
      <c r="A78" s="331"/>
      <c r="B78" s="331"/>
      <c r="C78" s="331"/>
      <c r="D78" s="114" t="s">
        <v>3940</v>
      </c>
      <c r="E78" s="331"/>
      <c r="F78" s="66" t="s">
        <v>39</v>
      </c>
      <c r="G78" s="66">
        <v>0.9</v>
      </c>
      <c r="H78" s="66">
        <v>0.9</v>
      </c>
      <c r="I78" s="66">
        <v>250</v>
      </c>
      <c r="J78" s="66">
        <v>0.27100000000000002</v>
      </c>
      <c r="K78" s="117">
        <v>57</v>
      </c>
      <c r="L78" s="117">
        <v>5</v>
      </c>
      <c r="M78" s="16">
        <v>2016</v>
      </c>
      <c r="N78" s="114">
        <v>2024</v>
      </c>
      <c r="O78" s="114">
        <v>2025</v>
      </c>
      <c r="P78" s="16">
        <v>12.5</v>
      </c>
      <c r="Q78" s="16" t="s">
        <v>3893</v>
      </c>
      <c r="R78" s="17">
        <f t="shared" si="4"/>
        <v>2028.5</v>
      </c>
      <c r="S78" s="16" t="s">
        <v>63</v>
      </c>
      <c r="T78" s="16"/>
      <c r="U78" s="17">
        <f t="shared" si="3"/>
        <v>2028.5</v>
      </c>
      <c r="V78" s="401"/>
      <c r="W78" s="401"/>
      <c r="X78" s="401"/>
      <c r="Y78" s="331"/>
    </row>
    <row r="79" spans="1:25" ht="24" x14ac:dyDescent="0.25">
      <c r="A79" s="331"/>
      <c r="B79" s="331"/>
      <c r="C79" s="331"/>
      <c r="D79" s="348" t="s">
        <v>3941</v>
      </c>
      <c r="E79" s="331"/>
      <c r="F79" s="66" t="s">
        <v>39</v>
      </c>
      <c r="G79" s="66">
        <v>0.9</v>
      </c>
      <c r="H79" s="66">
        <v>0.9</v>
      </c>
      <c r="I79" s="66">
        <v>250</v>
      </c>
      <c r="J79" s="66">
        <v>7.6719999999999997</v>
      </c>
      <c r="K79" s="117">
        <v>108</v>
      </c>
      <c r="L79" s="117">
        <v>6</v>
      </c>
      <c r="M79" s="16">
        <v>2016</v>
      </c>
      <c r="N79" s="114">
        <v>2024</v>
      </c>
      <c r="O79" s="114">
        <v>2025</v>
      </c>
      <c r="P79" s="16">
        <v>12.5</v>
      </c>
      <c r="Q79" s="16" t="s">
        <v>3893</v>
      </c>
      <c r="R79" s="17">
        <f t="shared" si="4"/>
        <v>2028.5</v>
      </c>
      <c r="S79" s="16" t="s">
        <v>63</v>
      </c>
      <c r="T79" s="16"/>
      <c r="U79" s="17">
        <f t="shared" si="3"/>
        <v>2028.5</v>
      </c>
      <c r="V79" s="401"/>
      <c r="W79" s="401"/>
      <c r="X79" s="401"/>
      <c r="Y79" s="331"/>
    </row>
    <row r="80" spans="1:25" ht="24" x14ac:dyDescent="0.25">
      <c r="A80" s="331"/>
      <c r="B80" s="331"/>
      <c r="C80" s="331"/>
      <c r="D80" s="348"/>
      <c r="E80" s="331"/>
      <c r="F80" s="66" t="s">
        <v>39</v>
      </c>
      <c r="G80" s="66"/>
      <c r="H80" s="66"/>
      <c r="I80" s="66"/>
      <c r="J80" s="66">
        <v>0.1</v>
      </c>
      <c r="K80" s="117">
        <v>89</v>
      </c>
      <c r="L80" s="117">
        <v>5</v>
      </c>
      <c r="M80" s="16">
        <v>2016</v>
      </c>
      <c r="N80" s="114">
        <v>2024</v>
      </c>
      <c r="O80" s="114">
        <v>2025</v>
      </c>
      <c r="P80" s="16">
        <v>12.5</v>
      </c>
      <c r="Q80" s="16" t="s">
        <v>3893</v>
      </c>
      <c r="R80" s="17">
        <f t="shared" si="4"/>
        <v>2028.5</v>
      </c>
      <c r="S80" s="16" t="s">
        <v>63</v>
      </c>
      <c r="T80" s="16"/>
      <c r="U80" s="17">
        <f t="shared" si="3"/>
        <v>2028.5</v>
      </c>
      <c r="V80" s="401"/>
      <c r="W80" s="401"/>
      <c r="X80" s="401"/>
      <c r="Y80" s="331"/>
    </row>
    <row r="81" spans="1:25" ht="24" x14ac:dyDescent="0.25">
      <c r="A81" s="331"/>
      <c r="B81" s="331"/>
      <c r="C81" s="331"/>
      <c r="D81" s="114" t="s">
        <v>3942</v>
      </c>
      <c r="E81" s="331"/>
      <c r="F81" s="66" t="s">
        <v>39</v>
      </c>
      <c r="G81" s="66">
        <v>0.9</v>
      </c>
      <c r="H81" s="66">
        <v>0.9</v>
      </c>
      <c r="I81" s="66">
        <v>250</v>
      </c>
      <c r="J81" s="66">
        <v>39.311</v>
      </c>
      <c r="K81" s="117">
        <v>325</v>
      </c>
      <c r="L81" s="117">
        <v>8</v>
      </c>
      <c r="M81" s="16">
        <v>2016</v>
      </c>
      <c r="N81" s="114">
        <v>2024</v>
      </c>
      <c r="O81" s="114">
        <v>2025</v>
      </c>
      <c r="P81" s="16">
        <v>12.5</v>
      </c>
      <c r="Q81" s="16" t="s">
        <v>3893</v>
      </c>
      <c r="R81" s="17">
        <f t="shared" si="4"/>
        <v>2028.5</v>
      </c>
      <c r="S81" s="16" t="s">
        <v>63</v>
      </c>
      <c r="T81" s="16"/>
      <c r="U81" s="17">
        <f t="shared" ref="U81:U106" si="5">IFERROR(IF(S81="",R81,S81+T81),R81)</f>
        <v>2028.5</v>
      </c>
      <c r="V81" s="401"/>
      <c r="W81" s="401"/>
      <c r="X81" s="401"/>
      <c r="Y81" s="331"/>
    </row>
    <row r="82" spans="1:25" ht="24" x14ac:dyDescent="0.25">
      <c r="A82" s="331"/>
      <c r="B82" s="331"/>
      <c r="C82" s="331"/>
      <c r="D82" s="114" t="s">
        <v>3943</v>
      </c>
      <c r="E82" s="331"/>
      <c r="F82" s="66" t="s">
        <v>39</v>
      </c>
      <c r="G82" s="66">
        <v>0.9</v>
      </c>
      <c r="H82" s="66">
        <v>0.9</v>
      </c>
      <c r="I82" s="66">
        <v>250</v>
      </c>
      <c r="J82" s="66">
        <v>8.3680000000000003</v>
      </c>
      <c r="K82" s="117">
        <v>426</v>
      </c>
      <c r="L82" s="117">
        <v>10</v>
      </c>
      <c r="M82" s="16">
        <v>2016</v>
      </c>
      <c r="N82" s="114">
        <v>2024</v>
      </c>
      <c r="O82" s="114">
        <v>2025</v>
      </c>
      <c r="P82" s="16">
        <v>12.5</v>
      </c>
      <c r="Q82" s="16" t="s">
        <v>3893</v>
      </c>
      <c r="R82" s="17">
        <f t="shared" si="4"/>
        <v>2028.5</v>
      </c>
      <c r="S82" s="16" t="s">
        <v>63</v>
      </c>
      <c r="T82" s="16"/>
      <c r="U82" s="17">
        <f t="shared" si="5"/>
        <v>2028.5</v>
      </c>
      <c r="V82" s="401"/>
      <c r="W82" s="401"/>
      <c r="X82" s="401"/>
      <c r="Y82" s="331"/>
    </row>
    <row r="83" spans="1:25" ht="24" x14ac:dyDescent="0.25">
      <c r="A83" s="331"/>
      <c r="B83" s="331"/>
      <c r="C83" s="331"/>
      <c r="D83" s="348" t="s">
        <v>3944</v>
      </c>
      <c r="E83" s="331"/>
      <c r="F83" s="66" t="s">
        <v>39</v>
      </c>
      <c r="G83" s="66">
        <v>0.9</v>
      </c>
      <c r="H83" s="66">
        <v>0.9</v>
      </c>
      <c r="I83" s="66">
        <v>250</v>
      </c>
      <c r="J83" s="146">
        <v>14.994999999999999</v>
      </c>
      <c r="K83" s="117">
        <v>57</v>
      </c>
      <c r="L83" s="117">
        <v>5</v>
      </c>
      <c r="M83" s="16">
        <v>2016</v>
      </c>
      <c r="N83" s="114">
        <v>2024</v>
      </c>
      <c r="O83" s="114">
        <v>2025</v>
      </c>
      <c r="P83" s="16">
        <v>12.5</v>
      </c>
      <c r="Q83" s="16" t="s">
        <v>3893</v>
      </c>
      <c r="R83" s="17">
        <f t="shared" si="4"/>
        <v>2028.5</v>
      </c>
      <c r="S83" s="16" t="s">
        <v>63</v>
      </c>
      <c r="T83" s="16"/>
      <c r="U83" s="17">
        <f t="shared" si="5"/>
        <v>2028.5</v>
      </c>
      <c r="V83" s="401"/>
      <c r="W83" s="401"/>
      <c r="X83" s="401"/>
      <c r="Y83" s="331"/>
    </row>
    <row r="84" spans="1:25" ht="24" x14ac:dyDescent="0.25">
      <c r="A84" s="331"/>
      <c r="B84" s="331"/>
      <c r="C84" s="331"/>
      <c r="D84" s="348"/>
      <c r="E84" s="331"/>
      <c r="F84" s="66" t="s">
        <v>39</v>
      </c>
      <c r="G84" s="66"/>
      <c r="H84" s="66"/>
      <c r="I84" s="66"/>
      <c r="J84" s="66">
        <v>1.139</v>
      </c>
      <c r="K84" s="117">
        <v>32</v>
      </c>
      <c r="L84" s="117">
        <v>4.5</v>
      </c>
      <c r="M84" s="16">
        <v>2016</v>
      </c>
      <c r="N84" s="114">
        <v>2024</v>
      </c>
      <c r="O84" s="114">
        <v>2025</v>
      </c>
      <c r="P84" s="16">
        <v>12.5</v>
      </c>
      <c r="Q84" s="16" t="s">
        <v>3893</v>
      </c>
      <c r="R84" s="17">
        <f t="shared" si="4"/>
        <v>2028.5</v>
      </c>
      <c r="S84" s="16" t="s">
        <v>63</v>
      </c>
      <c r="T84" s="16"/>
      <c r="U84" s="17">
        <f t="shared" si="5"/>
        <v>2028.5</v>
      </c>
      <c r="V84" s="401"/>
      <c r="W84" s="401"/>
      <c r="X84" s="401"/>
      <c r="Y84" s="331"/>
    </row>
    <row r="85" spans="1:25" ht="24" x14ac:dyDescent="0.25">
      <c r="A85" s="331"/>
      <c r="B85" s="331"/>
      <c r="C85" s="331"/>
      <c r="D85" s="114" t="s">
        <v>3945</v>
      </c>
      <c r="E85" s="331"/>
      <c r="F85" s="66" t="s">
        <v>39</v>
      </c>
      <c r="G85" s="66">
        <v>0.9</v>
      </c>
      <c r="H85" s="66">
        <v>0.9</v>
      </c>
      <c r="I85" s="66">
        <v>250</v>
      </c>
      <c r="J85" s="66">
        <v>29.305</v>
      </c>
      <c r="K85" s="117">
        <v>89</v>
      </c>
      <c r="L85" s="117">
        <v>5</v>
      </c>
      <c r="M85" s="16">
        <v>2016</v>
      </c>
      <c r="N85" s="114">
        <v>2024</v>
      </c>
      <c r="O85" s="114">
        <v>2025</v>
      </c>
      <c r="P85" s="16">
        <v>12.5</v>
      </c>
      <c r="Q85" s="16" t="s">
        <v>3893</v>
      </c>
      <c r="R85" s="17">
        <f t="shared" si="4"/>
        <v>2028.5</v>
      </c>
      <c r="S85" s="16" t="s">
        <v>63</v>
      </c>
      <c r="T85" s="16"/>
      <c r="U85" s="17">
        <f t="shared" si="5"/>
        <v>2028.5</v>
      </c>
      <c r="V85" s="401"/>
      <c r="W85" s="401"/>
      <c r="X85" s="401"/>
      <c r="Y85" s="331"/>
    </row>
    <row r="86" spans="1:25" ht="24" x14ac:dyDescent="0.25">
      <c r="A86" s="331"/>
      <c r="B86" s="331"/>
      <c r="C86" s="331"/>
      <c r="D86" s="114" t="s">
        <v>3946</v>
      </c>
      <c r="E86" s="331"/>
      <c r="F86" s="66" t="s">
        <v>39</v>
      </c>
      <c r="G86" s="66">
        <v>0.9</v>
      </c>
      <c r="H86" s="66">
        <v>0.9</v>
      </c>
      <c r="I86" s="66">
        <v>250</v>
      </c>
      <c r="J86" s="66">
        <v>9.8680000000000003</v>
      </c>
      <c r="K86" s="117">
        <v>89</v>
      </c>
      <c r="L86" s="117">
        <v>5</v>
      </c>
      <c r="M86" s="16">
        <v>2016</v>
      </c>
      <c r="N86" s="114">
        <v>2024</v>
      </c>
      <c r="O86" s="114">
        <v>2025</v>
      </c>
      <c r="P86" s="16">
        <v>12.5</v>
      </c>
      <c r="Q86" s="16" t="s">
        <v>3893</v>
      </c>
      <c r="R86" s="17">
        <f t="shared" si="4"/>
        <v>2028.5</v>
      </c>
      <c r="S86" s="16" t="s">
        <v>63</v>
      </c>
      <c r="T86" s="16"/>
      <c r="U86" s="17">
        <f t="shared" si="5"/>
        <v>2028.5</v>
      </c>
      <c r="V86" s="401"/>
      <c r="W86" s="401"/>
      <c r="X86" s="401"/>
      <c r="Y86" s="331"/>
    </row>
    <row r="87" spans="1:25" ht="24" x14ac:dyDescent="0.25">
      <c r="A87" s="331"/>
      <c r="B87" s="331"/>
      <c r="C87" s="331"/>
      <c r="D87" s="114" t="s">
        <v>3947</v>
      </c>
      <c r="E87" s="331"/>
      <c r="F87" s="66" t="s">
        <v>39</v>
      </c>
      <c r="G87" s="66">
        <v>0.9</v>
      </c>
      <c r="H87" s="66">
        <v>0.9</v>
      </c>
      <c r="I87" s="66">
        <v>250</v>
      </c>
      <c r="J87" s="66">
        <v>0.27100000000000002</v>
      </c>
      <c r="K87" s="117">
        <v>57</v>
      </c>
      <c r="L87" s="117">
        <v>5</v>
      </c>
      <c r="M87" s="16">
        <v>2016</v>
      </c>
      <c r="N87" s="114">
        <v>2024</v>
      </c>
      <c r="O87" s="114">
        <v>2025</v>
      </c>
      <c r="P87" s="16">
        <v>12.5</v>
      </c>
      <c r="Q87" s="16" t="s">
        <v>3893</v>
      </c>
      <c r="R87" s="17">
        <f t="shared" si="4"/>
        <v>2028.5</v>
      </c>
      <c r="S87" s="16" t="s">
        <v>63</v>
      </c>
      <c r="T87" s="16"/>
      <c r="U87" s="17">
        <f t="shared" si="5"/>
        <v>2028.5</v>
      </c>
      <c r="V87" s="401"/>
      <c r="W87" s="401"/>
      <c r="X87" s="401"/>
      <c r="Y87" s="331"/>
    </row>
    <row r="88" spans="1:25" ht="24" x14ac:dyDescent="0.25">
      <c r="A88" s="331"/>
      <c r="B88" s="331"/>
      <c r="C88" s="331"/>
      <c r="D88" s="348" t="s">
        <v>3948</v>
      </c>
      <c r="E88" s="331"/>
      <c r="F88" s="66" t="s">
        <v>39</v>
      </c>
      <c r="G88" s="66">
        <v>0.9</v>
      </c>
      <c r="H88" s="66">
        <v>0.9</v>
      </c>
      <c r="I88" s="66">
        <v>250</v>
      </c>
      <c r="J88" s="66">
        <v>29.178999999999998</v>
      </c>
      <c r="K88" s="117">
        <v>57</v>
      </c>
      <c r="L88" s="117">
        <v>5</v>
      </c>
      <c r="M88" s="16">
        <v>2016</v>
      </c>
      <c r="N88" s="114">
        <v>2024</v>
      </c>
      <c r="O88" s="114">
        <v>2025</v>
      </c>
      <c r="P88" s="16">
        <v>12.5</v>
      </c>
      <c r="Q88" s="16" t="s">
        <v>3893</v>
      </c>
      <c r="R88" s="17">
        <f t="shared" si="4"/>
        <v>2028.5</v>
      </c>
      <c r="S88" s="16" t="s">
        <v>63</v>
      </c>
      <c r="T88" s="16"/>
      <c r="U88" s="17">
        <f t="shared" si="5"/>
        <v>2028.5</v>
      </c>
      <c r="V88" s="401"/>
      <c r="W88" s="401"/>
      <c r="X88" s="401"/>
      <c r="Y88" s="331"/>
    </row>
    <row r="89" spans="1:25" ht="24" x14ac:dyDescent="0.25">
      <c r="A89" s="331"/>
      <c r="B89" s="331"/>
      <c r="C89" s="331"/>
      <c r="D89" s="348"/>
      <c r="E89" s="331"/>
      <c r="F89" s="66" t="s">
        <v>39</v>
      </c>
      <c r="G89" s="66"/>
      <c r="H89" s="66"/>
      <c r="I89" s="66"/>
      <c r="J89" s="66">
        <v>0.1</v>
      </c>
      <c r="K89" s="117">
        <v>32</v>
      </c>
      <c r="L89" s="117">
        <v>4.5</v>
      </c>
      <c r="M89" s="16">
        <v>2016</v>
      </c>
      <c r="N89" s="114">
        <v>2024</v>
      </c>
      <c r="O89" s="114">
        <v>2025</v>
      </c>
      <c r="P89" s="16">
        <v>12.5</v>
      </c>
      <c r="Q89" s="16" t="s">
        <v>3893</v>
      </c>
      <c r="R89" s="17">
        <f t="shared" si="4"/>
        <v>2028.5</v>
      </c>
      <c r="S89" s="16" t="s">
        <v>63</v>
      </c>
      <c r="T89" s="16"/>
      <c r="U89" s="17">
        <f t="shared" si="5"/>
        <v>2028.5</v>
      </c>
      <c r="V89" s="401"/>
      <c r="W89" s="401"/>
      <c r="X89" s="401"/>
      <c r="Y89" s="331"/>
    </row>
    <row r="90" spans="1:25" ht="24" x14ac:dyDescent="0.25">
      <c r="A90" s="331"/>
      <c r="B90" s="331"/>
      <c r="C90" s="331"/>
      <c r="D90" s="114" t="s">
        <v>3949</v>
      </c>
      <c r="E90" s="331"/>
      <c r="F90" s="66" t="s">
        <v>39</v>
      </c>
      <c r="G90" s="66">
        <v>0.9</v>
      </c>
      <c r="H90" s="66">
        <v>0.9</v>
      </c>
      <c r="I90" s="66">
        <v>250</v>
      </c>
      <c r="J90" s="66">
        <v>2.8130000000000002</v>
      </c>
      <c r="K90" s="117">
        <v>32</v>
      </c>
      <c r="L90" s="117">
        <v>4.5</v>
      </c>
      <c r="M90" s="16">
        <v>2016</v>
      </c>
      <c r="N90" s="114">
        <v>2024</v>
      </c>
      <c r="O90" s="114">
        <v>2025</v>
      </c>
      <c r="P90" s="16">
        <v>12.5</v>
      </c>
      <c r="Q90" s="16" t="s">
        <v>3893</v>
      </c>
      <c r="R90" s="17">
        <f t="shared" si="4"/>
        <v>2028.5</v>
      </c>
      <c r="S90" s="16" t="s">
        <v>63</v>
      </c>
      <c r="T90" s="16"/>
      <c r="U90" s="17">
        <f t="shared" si="5"/>
        <v>2028.5</v>
      </c>
      <c r="V90" s="401"/>
      <c r="W90" s="401"/>
      <c r="X90" s="401"/>
      <c r="Y90" s="331"/>
    </row>
    <row r="91" spans="1:25" ht="24" x14ac:dyDescent="0.25">
      <c r="A91" s="331"/>
      <c r="B91" s="331"/>
      <c r="C91" s="331"/>
      <c r="D91" s="348" t="s">
        <v>3950</v>
      </c>
      <c r="E91" s="331"/>
      <c r="F91" s="66" t="s">
        <v>39</v>
      </c>
      <c r="G91" s="66">
        <v>0.9</v>
      </c>
      <c r="H91" s="66">
        <v>0.9</v>
      </c>
      <c r="I91" s="66">
        <v>250</v>
      </c>
      <c r="J91" s="66">
        <v>7.024</v>
      </c>
      <c r="K91" s="117">
        <v>273</v>
      </c>
      <c r="L91" s="117">
        <v>7</v>
      </c>
      <c r="M91" s="16">
        <v>2016</v>
      </c>
      <c r="N91" s="114">
        <v>2024</v>
      </c>
      <c r="O91" s="114">
        <v>2025</v>
      </c>
      <c r="P91" s="16">
        <v>12.5</v>
      </c>
      <c r="Q91" s="16" t="s">
        <v>3893</v>
      </c>
      <c r="R91" s="17">
        <f t="shared" si="4"/>
        <v>2028.5</v>
      </c>
      <c r="S91" s="16" t="s">
        <v>63</v>
      </c>
      <c r="T91" s="16"/>
      <c r="U91" s="17">
        <f t="shared" si="5"/>
        <v>2028.5</v>
      </c>
      <c r="V91" s="401"/>
      <c r="W91" s="401"/>
      <c r="X91" s="401"/>
      <c r="Y91" s="331"/>
    </row>
    <row r="92" spans="1:25" ht="24" x14ac:dyDescent="0.25">
      <c r="A92" s="331"/>
      <c r="B92" s="331"/>
      <c r="C92" s="331"/>
      <c r="D92" s="348"/>
      <c r="E92" s="331"/>
      <c r="F92" s="66" t="s">
        <v>39</v>
      </c>
      <c r="G92" s="66"/>
      <c r="H92" s="66"/>
      <c r="I92" s="66"/>
      <c r="J92" s="66">
        <v>1.2749999999999999</v>
      </c>
      <c r="K92" s="117">
        <v>57</v>
      </c>
      <c r="L92" s="117">
        <v>5</v>
      </c>
      <c r="M92" s="16">
        <v>2016</v>
      </c>
      <c r="N92" s="114">
        <v>2024</v>
      </c>
      <c r="O92" s="114">
        <v>2025</v>
      </c>
      <c r="P92" s="16">
        <v>12.5</v>
      </c>
      <c r="Q92" s="16" t="s">
        <v>3893</v>
      </c>
      <c r="R92" s="17">
        <f t="shared" si="4"/>
        <v>2028.5</v>
      </c>
      <c r="S92" s="16" t="s">
        <v>63</v>
      </c>
      <c r="T92" s="16"/>
      <c r="U92" s="17">
        <f t="shared" si="5"/>
        <v>2028.5</v>
      </c>
      <c r="V92" s="401"/>
      <c r="W92" s="401"/>
      <c r="X92" s="401"/>
      <c r="Y92" s="331"/>
    </row>
    <row r="93" spans="1:25" ht="24" x14ac:dyDescent="0.25">
      <c r="A93" s="331"/>
      <c r="B93" s="331"/>
      <c r="C93" s="331"/>
      <c r="D93" s="114" t="s">
        <v>3951</v>
      </c>
      <c r="E93" s="331"/>
      <c r="F93" s="66" t="s">
        <v>39</v>
      </c>
      <c r="G93" s="66">
        <v>0.9</v>
      </c>
      <c r="H93" s="66">
        <v>0.9</v>
      </c>
      <c r="I93" s="66">
        <v>250</v>
      </c>
      <c r="J93" s="66">
        <v>0.27100000000000002</v>
      </c>
      <c r="K93" s="117">
        <v>57</v>
      </c>
      <c r="L93" s="117">
        <v>5</v>
      </c>
      <c r="M93" s="16">
        <v>2016</v>
      </c>
      <c r="N93" s="114">
        <v>2024</v>
      </c>
      <c r="O93" s="114">
        <v>2025</v>
      </c>
      <c r="P93" s="16">
        <v>12.5</v>
      </c>
      <c r="Q93" s="16" t="s">
        <v>3893</v>
      </c>
      <c r="R93" s="17">
        <f t="shared" si="4"/>
        <v>2028.5</v>
      </c>
      <c r="S93" s="16" t="s">
        <v>63</v>
      </c>
      <c r="T93" s="16"/>
      <c r="U93" s="17">
        <f t="shared" si="5"/>
        <v>2028.5</v>
      </c>
      <c r="V93" s="401"/>
      <c r="W93" s="401"/>
      <c r="X93" s="401"/>
      <c r="Y93" s="331"/>
    </row>
    <row r="94" spans="1:25" ht="24" x14ac:dyDescent="0.25">
      <c r="A94" s="331"/>
      <c r="B94" s="331"/>
      <c r="C94" s="331"/>
      <c r="D94" s="114" t="s">
        <v>3952</v>
      </c>
      <c r="E94" s="331"/>
      <c r="F94" s="66" t="s">
        <v>39</v>
      </c>
      <c r="G94" s="66">
        <v>0.9</v>
      </c>
      <c r="H94" s="66">
        <v>0.9</v>
      </c>
      <c r="I94" s="66">
        <v>250</v>
      </c>
      <c r="J94" s="66">
        <v>29.431000000000001</v>
      </c>
      <c r="K94" s="117">
        <v>57</v>
      </c>
      <c r="L94" s="117">
        <v>5</v>
      </c>
      <c r="M94" s="16">
        <v>2016</v>
      </c>
      <c r="N94" s="114">
        <v>2024</v>
      </c>
      <c r="O94" s="114">
        <v>2025</v>
      </c>
      <c r="P94" s="16">
        <v>12.5</v>
      </c>
      <c r="Q94" s="16" t="s">
        <v>3893</v>
      </c>
      <c r="R94" s="17">
        <f t="shared" si="4"/>
        <v>2028.5</v>
      </c>
      <c r="S94" s="16" t="s">
        <v>63</v>
      </c>
      <c r="T94" s="16"/>
      <c r="U94" s="17">
        <f t="shared" si="5"/>
        <v>2028.5</v>
      </c>
      <c r="V94" s="401"/>
      <c r="W94" s="401"/>
      <c r="X94" s="401"/>
      <c r="Y94" s="331"/>
    </row>
    <row r="95" spans="1:25" ht="24" x14ac:dyDescent="0.25">
      <c r="A95" s="331"/>
      <c r="B95" s="331"/>
      <c r="C95" s="331"/>
      <c r="D95" s="114" t="s">
        <v>3953</v>
      </c>
      <c r="E95" s="331"/>
      <c r="F95" s="66" t="s">
        <v>39</v>
      </c>
      <c r="G95" s="66">
        <v>0.9</v>
      </c>
      <c r="H95" s="66">
        <v>0.9</v>
      </c>
      <c r="I95" s="66">
        <v>250</v>
      </c>
      <c r="J95" s="66">
        <v>4.0270000000000001</v>
      </c>
      <c r="K95" s="117">
        <v>57</v>
      </c>
      <c r="L95" s="117">
        <v>5</v>
      </c>
      <c r="M95" s="16">
        <v>2016</v>
      </c>
      <c r="N95" s="114">
        <v>2024</v>
      </c>
      <c r="O95" s="114">
        <v>2025</v>
      </c>
      <c r="P95" s="16">
        <v>12.5</v>
      </c>
      <c r="Q95" s="16" t="s">
        <v>3893</v>
      </c>
      <c r="R95" s="17">
        <f t="shared" si="4"/>
        <v>2028.5</v>
      </c>
      <c r="S95" s="16" t="s">
        <v>63</v>
      </c>
      <c r="T95" s="16"/>
      <c r="U95" s="17">
        <f t="shared" si="5"/>
        <v>2028.5</v>
      </c>
      <c r="V95" s="401"/>
      <c r="W95" s="401"/>
      <c r="X95" s="401"/>
      <c r="Y95" s="331"/>
    </row>
    <row r="96" spans="1:25" ht="24" x14ac:dyDescent="0.25">
      <c r="A96" s="331"/>
      <c r="B96" s="331"/>
      <c r="C96" s="331"/>
      <c r="D96" s="348" t="s">
        <v>3954</v>
      </c>
      <c r="E96" s="331"/>
      <c r="F96" s="66" t="s">
        <v>39</v>
      </c>
      <c r="G96" s="66">
        <v>0.9</v>
      </c>
      <c r="H96" s="66">
        <v>0.9</v>
      </c>
      <c r="I96" s="66">
        <v>250</v>
      </c>
      <c r="J96" s="66">
        <v>11.641999999999999</v>
      </c>
      <c r="K96" s="117">
        <v>89</v>
      </c>
      <c r="L96" s="117">
        <v>5</v>
      </c>
      <c r="M96" s="16">
        <v>2016</v>
      </c>
      <c r="N96" s="114">
        <v>2024</v>
      </c>
      <c r="O96" s="114">
        <v>2025</v>
      </c>
      <c r="P96" s="16">
        <v>12.5</v>
      </c>
      <c r="Q96" s="16" t="s">
        <v>3893</v>
      </c>
      <c r="R96" s="17">
        <f t="shared" si="4"/>
        <v>2028.5</v>
      </c>
      <c r="S96" s="16" t="s">
        <v>63</v>
      </c>
      <c r="T96" s="16"/>
      <c r="U96" s="17">
        <f t="shared" si="5"/>
        <v>2028.5</v>
      </c>
      <c r="V96" s="401"/>
      <c r="W96" s="401"/>
      <c r="X96" s="401"/>
      <c r="Y96" s="331"/>
    </row>
    <row r="97" spans="1:25" ht="24" x14ac:dyDescent="0.25">
      <c r="A97" s="331"/>
      <c r="B97" s="331"/>
      <c r="C97" s="331"/>
      <c r="D97" s="348"/>
      <c r="E97" s="331"/>
      <c r="F97" s="66" t="s">
        <v>39</v>
      </c>
      <c r="G97" s="66"/>
      <c r="H97" s="66"/>
      <c r="I97" s="66"/>
      <c r="J97" s="66">
        <v>0.59199999999999997</v>
      </c>
      <c r="K97" s="117">
        <v>57</v>
      </c>
      <c r="L97" s="117">
        <v>5</v>
      </c>
      <c r="M97" s="16">
        <v>2016</v>
      </c>
      <c r="N97" s="114">
        <v>2024</v>
      </c>
      <c r="O97" s="114">
        <v>2025</v>
      </c>
      <c r="P97" s="16">
        <v>12.5</v>
      </c>
      <c r="Q97" s="16" t="s">
        <v>3893</v>
      </c>
      <c r="R97" s="17">
        <f t="shared" si="4"/>
        <v>2028.5</v>
      </c>
      <c r="S97" s="16" t="s">
        <v>63</v>
      </c>
      <c r="T97" s="16"/>
      <c r="U97" s="17">
        <f t="shared" si="5"/>
        <v>2028.5</v>
      </c>
      <c r="V97" s="401"/>
      <c r="W97" s="401"/>
      <c r="X97" s="401"/>
      <c r="Y97" s="331"/>
    </row>
    <row r="98" spans="1:25" ht="24" x14ac:dyDescent="0.25">
      <c r="A98" s="331"/>
      <c r="B98" s="331"/>
      <c r="C98" s="331"/>
      <c r="D98" s="114" t="s">
        <v>3955</v>
      </c>
      <c r="E98" s="331"/>
      <c r="F98" s="66" t="s">
        <v>39</v>
      </c>
      <c r="G98" s="66">
        <v>0.9</v>
      </c>
      <c r="H98" s="66">
        <v>0.9</v>
      </c>
      <c r="I98" s="66">
        <v>250</v>
      </c>
      <c r="J98" s="66">
        <v>11.41</v>
      </c>
      <c r="K98" s="117">
        <v>57</v>
      </c>
      <c r="L98" s="117">
        <v>5</v>
      </c>
      <c r="M98" s="16">
        <v>2016</v>
      </c>
      <c r="N98" s="114">
        <v>2024</v>
      </c>
      <c r="O98" s="114">
        <v>2025</v>
      </c>
      <c r="P98" s="16">
        <v>12.5</v>
      </c>
      <c r="Q98" s="16" t="s">
        <v>3893</v>
      </c>
      <c r="R98" s="17">
        <f t="shared" si="4"/>
        <v>2028.5</v>
      </c>
      <c r="S98" s="16" t="s">
        <v>63</v>
      </c>
      <c r="T98" s="16"/>
      <c r="U98" s="17">
        <f t="shared" si="5"/>
        <v>2028.5</v>
      </c>
      <c r="V98" s="401"/>
      <c r="W98" s="401"/>
      <c r="X98" s="401"/>
      <c r="Y98" s="331"/>
    </row>
    <row r="99" spans="1:25" ht="24" x14ac:dyDescent="0.25">
      <c r="A99" s="331"/>
      <c r="B99" s="331"/>
      <c r="C99" s="331"/>
      <c r="D99" s="114" t="s">
        <v>3956</v>
      </c>
      <c r="E99" s="331"/>
      <c r="F99" s="66" t="s">
        <v>39</v>
      </c>
      <c r="G99" s="66">
        <v>0.9</v>
      </c>
      <c r="H99" s="66">
        <v>0.9</v>
      </c>
      <c r="I99" s="66">
        <v>250</v>
      </c>
      <c r="J99" s="66">
        <v>4.5750000000000002</v>
      </c>
      <c r="K99" s="117">
        <v>57</v>
      </c>
      <c r="L99" s="117">
        <v>5</v>
      </c>
      <c r="M99" s="16">
        <v>2016</v>
      </c>
      <c r="N99" s="114">
        <v>2024</v>
      </c>
      <c r="O99" s="114">
        <v>2025</v>
      </c>
      <c r="P99" s="16">
        <v>12.5</v>
      </c>
      <c r="Q99" s="16" t="s">
        <v>3893</v>
      </c>
      <c r="R99" s="17">
        <f t="shared" si="4"/>
        <v>2028.5</v>
      </c>
      <c r="S99" s="16" t="s">
        <v>63</v>
      </c>
      <c r="T99" s="16"/>
      <c r="U99" s="17">
        <f t="shared" si="5"/>
        <v>2028.5</v>
      </c>
      <c r="V99" s="401"/>
      <c r="W99" s="401"/>
      <c r="X99" s="401"/>
      <c r="Y99" s="331"/>
    </row>
    <row r="100" spans="1:25" ht="24" x14ac:dyDescent="0.25">
      <c r="A100" s="331"/>
      <c r="B100" s="331"/>
      <c r="C100" s="331"/>
      <c r="D100" s="114" t="s">
        <v>3957</v>
      </c>
      <c r="E100" s="331"/>
      <c r="F100" s="66" t="s">
        <v>39</v>
      </c>
      <c r="G100" s="66">
        <v>0.9</v>
      </c>
      <c r="H100" s="66">
        <v>0.9</v>
      </c>
      <c r="I100" s="66">
        <v>250</v>
      </c>
      <c r="J100" s="66">
        <v>0.19900000000000001</v>
      </c>
      <c r="K100" s="117">
        <v>18</v>
      </c>
      <c r="L100" s="117">
        <v>4</v>
      </c>
      <c r="M100" s="16">
        <v>2016</v>
      </c>
      <c r="N100" s="114">
        <v>2024</v>
      </c>
      <c r="O100" s="114">
        <v>2025</v>
      </c>
      <c r="P100" s="16">
        <v>12.5</v>
      </c>
      <c r="Q100" s="16" t="s">
        <v>3893</v>
      </c>
      <c r="R100" s="17">
        <f t="shared" si="4"/>
        <v>2028.5</v>
      </c>
      <c r="S100" s="16" t="s">
        <v>63</v>
      </c>
      <c r="T100" s="16"/>
      <c r="U100" s="17">
        <f t="shared" si="5"/>
        <v>2028.5</v>
      </c>
      <c r="V100" s="401"/>
      <c r="W100" s="401"/>
      <c r="X100" s="401"/>
      <c r="Y100" s="331"/>
    </row>
    <row r="101" spans="1:25" ht="24" x14ac:dyDescent="0.25">
      <c r="A101" s="331"/>
      <c r="B101" s="331"/>
      <c r="C101" s="331"/>
      <c r="D101" s="114" t="s">
        <v>3958</v>
      </c>
      <c r="E101" s="331"/>
      <c r="F101" s="66" t="s">
        <v>39</v>
      </c>
      <c r="G101" s="66">
        <v>0.9</v>
      </c>
      <c r="H101" s="66">
        <v>0.9</v>
      </c>
      <c r="I101" s="66">
        <v>250</v>
      </c>
      <c r="J101" s="66">
        <v>3.6080000000000001</v>
      </c>
      <c r="K101" s="117">
        <v>325</v>
      </c>
      <c r="L101" s="117">
        <v>8</v>
      </c>
      <c r="M101" s="16">
        <v>2016</v>
      </c>
      <c r="N101" s="114">
        <v>2024</v>
      </c>
      <c r="O101" s="114">
        <v>2025</v>
      </c>
      <c r="P101" s="16">
        <v>12.5</v>
      </c>
      <c r="Q101" s="16" t="s">
        <v>3893</v>
      </c>
      <c r="R101" s="17">
        <f t="shared" si="4"/>
        <v>2028.5</v>
      </c>
      <c r="S101" s="16" t="s">
        <v>63</v>
      </c>
      <c r="T101" s="16"/>
      <c r="U101" s="17">
        <f t="shared" si="5"/>
        <v>2028.5</v>
      </c>
      <c r="V101" s="401"/>
      <c r="W101" s="401"/>
      <c r="X101" s="401"/>
      <c r="Y101" s="331"/>
    </row>
    <row r="102" spans="1:25" ht="24" x14ac:dyDescent="0.25">
      <c r="A102" s="331"/>
      <c r="B102" s="331"/>
      <c r="C102" s="331"/>
      <c r="D102" s="348" t="s">
        <v>3959</v>
      </c>
      <c r="E102" s="331"/>
      <c r="F102" s="66" t="s">
        <v>39</v>
      </c>
      <c r="G102" s="66">
        <v>0.9</v>
      </c>
      <c r="H102" s="66">
        <v>0.9</v>
      </c>
      <c r="I102" s="66">
        <v>250</v>
      </c>
      <c r="J102" s="66">
        <v>14.558</v>
      </c>
      <c r="K102" s="117">
        <v>273</v>
      </c>
      <c r="L102" s="117">
        <v>7</v>
      </c>
      <c r="M102" s="16">
        <v>2016</v>
      </c>
      <c r="N102" s="114">
        <v>2024</v>
      </c>
      <c r="O102" s="114">
        <v>2025</v>
      </c>
      <c r="P102" s="16">
        <v>12.5</v>
      </c>
      <c r="Q102" s="16" t="s">
        <v>3893</v>
      </c>
      <c r="R102" s="17">
        <f t="shared" si="4"/>
        <v>2028.5</v>
      </c>
      <c r="S102" s="16" t="s">
        <v>63</v>
      </c>
      <c r="T102" s="16"/>
      <c r="U102" s="17">
        <f t="shared" si="5"/>
        <v>2028.5</v>
      </c>
      <c r="V102" s="401"/>
      <c r="W102" s="401"/>
      <c r="X102" s="401"/>
      <c r="Y102" s="331"/>
    </row>
    <row r="103" spans="1:25" ht="24" x14ac:dyDescent="0.25">
      <c r="A103" s="331"/>
      <c r="B103" s="331"/>
      <c r="C103" s="331"/>
      <c r="D103" s="348"/>
      <c r="E103" s="331"/>
      <c r="F103" s="66" t="s">
        <v>39</v>
      </c>
      <c r="G103" s="66"/>
      <c r="H103" s="66"/>
      <c r="I103" s="66"/>
      <c r="J103" s="66">
        <v>0.69199999999999995</v>
      </c>
      <c r="K103" s="117">
        <v>57</v>
      </c>
      <c r="L103" s="117">
        <v>5</v>
      </c>
      <c r="M103" s="16">
        <v>2016</v>
      </c>
      <c r="N103" s="114">
        <v>2024</v>
      </c>
      <c r="O103" s="114">
        <v>2025</v>
      </c>
      <c r="P103" s="16">
        <v>12.5</v>
      </c>
      <c r="Q103" s="16" t="s">
        <v>3893</v>
      </c>
      <c r="R103" s="17">
        <f t="shared" si="4"/>
        <v>2028.5</v>
      </c>
      <c r="S103" s="16" t="s">
        <v>63</v>
      </c>
      <c r="T103" s="16"/>
      <c r="U103" s="17">
        <f t="shared" si="5"/>
        <v>2028.5</v>
      </c>
      <c r="V103" s="401"/>
      <c r="W103" s="401"/>
      <c r="X103" s="401"/>
      <c r="Y103" s="331"/>
    </row>
    <row r="104" spans="1:25" ht="24" x14ac:dyDescent="0.25">
      <c r="A104" s="331"/>
      <c r="B104" s="331"/>
      <c r="C104" s="331"/>
      <c r="D104" s="114" t="s">
        <v>3960</v>
      </c>
      <c r="E104" s="331"/>
      <c r="F104" s="66" t="s">
        <v>39</v>
      </c>
      <c r="G104" s="66">
        <v>0.9</v>
      </c>
      <c r="H104" s="66">
        <v>0.9</v>
      </c>
      <c r="I104" s="66">
        <v>250</v>
      </c>
      <c r="J104" s="66">
        <v>4.2220000000000004</v>
      </c>
      <c r="K104" s="117">
        <v>57</v>
      </c>
      <c r="L104" s="117">
        <v>5</v>
      </c>
      <c r="M104" s="16">
        <v>2016</v>
      </c>
      <c r="N104" s="114">
        <v>2024</v>
      </c>
      <c r="O104" s="114">
        <v>2025</v>
      </c>
      <c r="P104" s="16">
        <v>12.5</v>
      </c>
      <c r="Q104" s="16" t="s">
        <v>3893</v>
      </c>
      <c r="R104" s="17">
        <f t="shared" si="4"/>
        <v>2028.5</v>
      </c>
      <c r="S104" s="16" t="s">
        <v>63</v>
      </c>
      <c r="T104" s="16"/>
      <c r="U104" s="17">
        <f t="shared" si="5"/>
        <v>2028.5</v>
      </c>
      <c r="V104" s="401"/>
      <c r="W104" s="401"/>
      <c r="X104" s="401"/>
      <c r="Y104" s="331"/>
    </row>
    <row r="105" spans="1:25" ht="24" x14ac:dyDescent="0.25">
      <c r="A105" s="331"/>
      <c r="B105" s="331"/>
      <c r="C105" s="331"/>
      <c r="D105" s="348" t="s">
        <v>3961</v>
      </c>
      <c r="E105" s="331"/>
      <c r="F105" s="66" t="s">
        <v>39</v>
      </c>
      <c r="G105" s="66">
        <v>0.9</v>
      </c>
      <c r="H105" s="66">
        <v>0.9</v>
      </c>
      <c r="I105" s="66">
        <v>250</v>
      </c>
      <c r="J105" s="66">
        <v>32.36</v>
      </c>
      <c r="K105" s="117">
        <v>89</v>
      </c>
      <c r="L105" s="117">
        <v>5</v>
      </c>
      <c r="M105" s="16">
        <v>2016</v>
      </c>
      <c r="N105" s="114">
        <v>2024</v>
      </c>
      <c r="O105" s="114">
        <v>2025</v>
      </c>
      <c r="P105" s="16">
        <v>12.5</v>
      </c>
      <c r="Q105" s="16" t="s">
        <v>3893</v>
      </c>
      <c r="R105" s="17">
        <f t="shared" si="4"/>
        <v>2028.5</v>
      </c>
      <c r="S105" s="16" t="s">
        <v>63</v>
      </c>
      <c r="T105" s="16"/>
      <c r="U105" s="17">
        <f t="shared" si="5"/>
        <v>2028.5</v>
      </c>
      <c r="V105" s="401"/>
      <c r="W105" s="401"/>
      <c r="X105" s="401"/>
      <c r="Y105" s="331"/>
    </row>
    <row r="106" spans="1:25" ht="24" x14ac:dyDescent="0.25">
      <c r="A106" s="331"/>
      <c r="B106" s="331"/>
      <c r="C106" s="331"/>
      <c r="D106" s="348"/>
      <c r="E106" s="331"/>
      <c r="F106" s="66" t="s">
        <v>39</v>
      </c>
      <c r="G106" s="66"/>
      <c r="H106" s="66"/>
      <c r="I106" s="66"/>
      <c r="J106" s="66">
        <v>2.2559999999999998</v>
      </c>
      <c r="K106" s="117">
        <v>57</v>
      </c>
      <c r="L106" s="117">
        <v>5</v>
      </c>
      <c r="M106" s="16">
        <v>2016</v>
      </c>
      <c r="N106" s="114">
        <v>2024</v>
      </c>
      <c r="O106" s="114">
        <v>2025</v>
      </c>
      <c r="P106" s="16">
        <v>12.5</v>
      </c>
      <c r="Q106" s="16" t="s">
        <v>3893</v>
      </c>
      <c r="R106" s="17">
        <f t="shared" si="4"/>
        <v>2028.5</v>
      </c>
      <c r="S106" s="16" t="s">
        <v>63</v>
      </c>
      <c r="T106" s="16"/>
      <c r="U106" s="17">
        <f t="shared" si="5"/>
        <v>2028.5</v>
      </c>
      <c r="V106" s="401"/>
      <c r="W106" s="401"/>
      <c r="X106" s="401"/>
      <c r="Y106" s="331"/>
    </row>
    <row r="107" spans="1:25" ht="24" x14ac:dyDescent="0.25">
      <c r="A107" s="331">
        <v>4</v>
      </c>
      <c r="B107" s="331" t="s">
        <v>3963</v>
      </c>
      <c r="C107" s="331" t="s">
        <v>3964</v>
      </c>
      <c r="D107" s="114" t="s">
        <v>3965</v>
      </c>
      <c r="E107" s="331" t="s">
        <v>3962</v>
      </c>
      <c r="F107" s="66" t="s">
        <v>34</v>
      </c>
      <c r="G107" s="117">
        <v>0.35</v>
      </c>
      <c r="H107" s="117">
        <v>0.35</v>
      </c>
      <c r="I107" s="66">
        <v>120</v>
      </c>
      <c r="J107" s="66">
        <v>1.7330000000000001</v>
      </c>
      <c r="K107" s="117">
        <v>57</v>
      </c>
      <c r="L107" s="117">
        <v>5</v>
      </c>
      <c r="M107" s="16">
        <v>2016</v>
      </c>
      <c r="N107" s="16">
        <v>2023</v>
      </c>
      <c r="O107" s="16">
        <v>2025</v>
      </c>
      <c r="P107" s="16">
        <v>12.5</v>
      </c>
      <c r="Q107" s="145" t="s">
        <v>3893</v>
      </c>
      <c r="R107" s="17">
        <f t="shared" si="4"/>
        <v>2028.5</v>
      </c>
      <c r="S107" s="16" t="s">
        <v>63</v>
      </c>
      <c r="T107" s="16"/>
      <c r="U107" s="17">
        <f t="shared" ref="U107:U122" si="6">IFERROR(IF(S107="",R107,S107+T107),R107)</f>
        <v>2028.5</v>
      </c>
      <c r="V107" s="401"/>
      <c r="W107" s="401">
        <v>1</v>
      </c>
      <c r="X107" s="401">
        <f>SUM(V107:W108)</f>
        <v>1</v>
      </c>
      <c r="Y107" s="331" t="s">
        <v>7003</v>
      </c>
    </row>
    <row r="108" spans="1:25" ht="24" x14ac:dyDescent="0.25">
      <c r="A108" s="331"/>
      <c r="B108" s="331"/>
      <c r="C108" s="331"/>
      <c r="D108" s="114" t="s">
        <v>3966</v>
      </c>
      <c r="E108" s="331"/>
      <c r="F108" s="66" t="s">
        <v>34</v>
      </c>
      <c r="G108" s="117">
        <v>0.35</v>
      </c>
      <c r="H108" s="117">
        <v>0.35</v>
      </c>
      <c r="I108" s="66">
        <v>120</v>
      </c>
      <c r="J108" s="66">
        <v>0.876</v>
      </c>
      <c r="K108" s="117">
        <v>57</v>
      </c>
      <c r="L108" s="117">
        <v>5</v>
      </c>
      <c r="M108" s="16">
        <v>2016</v>
      </c>
      <c r="N108" s="16">
        <v>2023</v>
      </c>
      <c r="O108" s="16">
        <v>2025</v>
      </c>
      <c r="P108" s="16">
        <v>12.5</v>
      </c>
      <c r="Q108" s="145" t="s">
        <v>3893</v>
      </c>
      <c r="R108" s="17">
        <f t="shared" si="4"/>
        <v>2028.5</v>
      </c>
      <c r="S108" s="16" t="s">
        <v>63</v>
      </c>
      <c r="T108" s="16"/>
      <c r="U108" s="17">
        <f t="shared" si="6"/>
        <v>2028.5</v>
      </c>
      <c r="V108" s="401"/>
      <c r="W108" s="401"/>
      <c r="X108" s="401"/>
      <c r="Y108" s="331"/>
    </row>
    <row r="109" spans="1:25" ht="24" x14ac:dyDescent="0.25">
      <c r="A109" s="331">
        <v>5</v>
      </c>
      <c r="B109" s="331" t="s">
        <v>3968</v>
      </c>
      <c r="C109" s="487" t="s">
        <v>3969</v>
      </c>
      <c r="D109" s="147" t="s">
        <v>3970</v>
      </c>
      <c r="E109" s="487" t="s">
        <v>3967</v>
      </c>
      <c r="F109" s="66" t="s">
        <v>39</v>
      </c>
      <c r="G109" s="148">
        <v>0.9</v>
      </c>
      <c r="H109" s="148">
        <v>0.9</v>
      </c>
      <c r="I109" s="149">
        <v>120</v>
      </c>
      <c r="J109" s="149">
        <v>27.518999999999998</v>
      </c>
      <c r="K109" s="148">
        <v>219</v>
      </c>
      <c r="L109" s="148">
        <v>8</v>
      </c>
      <c r="M109" s="16">
        <v>2016</v>
      </c>
      <c r="N109" s="114">
        <v>2023</v>
      </c>
      <c r="O109" s="114">
        <v>2025</v>
      </c>
      <c r="P109" s="16">
        <v>12.5</v>
      </c>
      <c r="Q109" s="16" t="s">
        <v>3893</v>
      </c>
      <c r="R109" s="17">
        <f t="shared" si="4"/>
        <v>2028.5</v>
      </c>
      <c r="S109" s="16" t="s">
        <v>63</v>
      </c>
      <c r="T109" s="16"/>
      <c r="U109" s="17">
        <f t="shared" si="6"/>
        <v>2028.5</v>
      </c>
      <c r="V109" s="401">
        <v>11</v>
      </c>
      <c r="W109" s="401"/>
      <c r="X109" s="401">
        <f>SUM(V109:W117)</f>
        <v>11</v>
      </c>
      <c r="Y109" s="331" t="s">
        <v>7003</v>
      </c>
    </row>
    <row r="110" spans="1:25" ht="24" x14ac:dyDescent="0.25">
      <c r="A110" s="331"/>
      <c r="B110" s="331"/>
      <c r="C110" s="487"/>
      <c r="D110" s="487" t="s">
        <v>3971</v>
      </c>
      <c r="E110" s="487"/>
      <c r="F110" s="66" t="s">
        <v>39</v>
      </c>
      <c r="G110" s="144">
        <v>2.5</v>
      </c>
      <c r="H110" s="144">
        <v>2.5</v>
      </c>
      <c r="I110" s="144">
        <v>120</v>
      </c>
      <c r="J110" s="144">
        <v>1.0620000000000001</v>
      </c>
      <c r="K110" s="144">
        <v>219</v>
      </c>
      <c r="L110" s="144">
        <v>8</v>
      </c>
      <c r="M110" s="16">
        <v>2016</v>
      </c>
      <c r="N110" s="114">
        <v>2023</v>
      </c>
      <c r="O110" s="114">
        <v>2025</v>
      </c>
      <c r="P110" s="16">
        <v>12.5</v>
      </c>
      <c r="Q110" s="16" t="s">
        <v>3893</v>
      </c>
      <c r="R110" s="17">
        <f t="shared" si="4"/>
        <v>2028.5</v>
      </c>
      <c r="S110" s="16" t="s">
        <v>63</v>
      </c>
      <c r="T110" s="16"/>
      <c r="U110" s="17">
        <f t="shared" si="6"/>
        <v>2028.5</v>
      </c>
      <c r="V110" s="401"/>
      <c r="W110" s="401"/>
      <c r="X110" s="401"/>
      <c r="Y110" s="331"/>
    </row>
    <row r="111" spans="1:25" ht="24" x14ac:dyDescent="0.25">
      <c r="A111" s="331"/>
      <c r="B111" s="331"/>
      <c r="C111" s="487"/>
      <c r="D111" s="487"/>
      <c r="E111" s="487"/>
      <c r="F111" s="66" t="s">
        <v>39</v>
      </c>
      <c r="G111" s="144"/>
      <c r="H111" s="144"/>
      <c r="I111" s="144"/>
      <c r="J111" s="144">
        <v>0.40200000000000002</v>
      </c>
      <c r="K111" s="144">
        <v>57</v>
      </c>
      <c r="L111" s="144">
        <v>5</v>
      </c>
      <c r="M111" s="16">
        <v>2016</v>
      </c>
      <c r="N111" s="114">
        <v>2023</v>
      </c>
      <c r="O111" s="114">
        <v>2025</v>
      </c>
      <c r="P111" s="16">
        <v>12.5</v>
      </c>
      <c r="Q111" s="16" t="s">
        <v>3893</v>
      </c>
      <c r="R111" s="17">
        <f t="shared" si="4"/>
        <v>2028.5</v>
      </c>
      <c r="S111" s="16" t="s">
        <v>63</v>
      </c>
      <c r="T111" s="16"/>
      <c r="U111" s="17">
        <f t="shared" si="6"/>
        <v>2028.5</v>
      </c>
      <c r="V111" s="401"/>
      <c r="W111" s="401"/>
      <c r="X111" s="401"/>
      <c r="Y111" s="331"/>
    </row>
    <row r="112" spans="1:25" ht="24" x14ac:dyDescent="0.25">
      <c r="A112" s="331"/>
      <c r="B112" s="331"/>
      <c r="C112" s="487"/>
      <c r="D112" s="487" t="s">
        <v>3972</v>
      </c>
      <c r="E112" s="487"/>
      <c r="F112" s="66" t="s">
        <v>39</v>
      </c>
      <c r="G112" s="149">
        <v>2.5</v>
      </c>
      <c r="H112" s="149">
        <v>2.5</v>
      </c>
      <c r="I112" s="149">
        <v>120</v>
      </c>
      <c r="J112" s="149">
        <v>2.92</v>
      </c>
      <c r="K112" s="149">
        <v>57</v>
      </c>
      <c r="L112" s="149">
        <v>5</v>
      </c>
      <c r="M112" s="16">
        <v>2016</v>
      </c>
      <c r="N112" s="114">
        <v>2023</v>
      </c>
      <c r="O112" s="114">
        <v>2025</v>
      </c>
      <c r="P112" s="16">
        <v>12.5</v>
      </c>
      <c r="Q112" s="16" t="s">
        <v>3893</v>
      </c>
      <c r="R112" s="17">
        <f t="shared" si="4"/>
        <v>2028.5</v>
      </c>
      <c r="S112" s="16" t="s">
        <v>63</v>
      </c>
      <c r="T112" s="16"/>
      <c r="U112" s="17">
        <f t="shared" si="6"/>
        <v>2028.5</v>
      </c>
      <c r="V112" s="401"/>
      <c r="W112" s="401"/>
      <c r="X112" s="401"/>
      <c r="Y112" s="331"/>
    </row>
    <row r="113" spans="1:25" ht="24" x14ac:dyDescent="0.25">
      <c r="A113" s="331"/>
      <c r="B113" s="331"/>
      <c r="C113" s="487"/>
      <c r="D113" s="487"/>
      <c r="E113" s="487"/>
      <c r="F113" s="66" t="s">
        <v>39</v>
      </c>
      <c r="G113" s="149"/>
      <c r="H113" s="149"/>
      <c r="I113" s="149"/>
      <c r="J113" s="149">
        <v>2.8980000000000001</v>
      </c>
      <c r="K113" s="149">
        <v>32</v>
      </c>
      <c r="L113" s="149">
        <v>4.5</v>
      </c>
      <c r="M113" s="16">
        <v>2016</v>
      </c>
      <c r="N113" s="114">
        <v>2023</v>
      </c>
      <c r="O113" s="114">
        <v>2025</v>
      </c>
      <c r="P113" s="16">
        <v>12.5</v>
      </c>
      <c r="Q113" s="16" t="s">
        <v>3893</v>
      </c>
      <c r="R113" s="17">
        <f t="shared" si="4"/>
        <v>2028.5</v>
      </c>
      <c r="S113" s="16" t="s">
        <v>63</v>
      </c>
      <c r="T113" s="16"/>
      <c r="U113" s="17">
        <f t="shared" si="6"/>
        <v>2028.5</v>
      </c>
      <c r="V113" s="401"/>
      <c r="W113" s="401"/>
      <c r="X113" s="401"/>
      <c r="Y113" s="331"/>
    </row>
    <row r="114" spans="1:25" ht="24" x14ac:dyDescent="0.25">
      <c r="A114" s="331"/>
      <c r="B114" s="331"/>
      <c r="C114" s="487"/>
      <c r="D114" s="475" t="s">
        <v>3973</v>
      </c>
      <c r="E114" s="487"/>
      <c r="F114" s="66" t="s">
        <v>39</v>
      </c>
      <c r="G114" s="149">
        <v>2.5</v>
      </c>
      <c r="H114" s="149">
        <v>2.5</v>
      </c>
      <c r="I114" s="149">
        <v>120</v>
      </c>
      <c r="J114" s="144">
        <v>1.0620000000000001</v>
      </c>
      <c r="K114" s="144">
        <v>219</v>
      </c>
      <c r="L114" s="144">
        <v>8</v>
      </c>
      <c r="M114" s="16">
        <v>2016</v>
      </c>
      <c r="N114" s="114">
        <v>2023</v>
      </c>
      <c r="O114" s="114">
        <v>2025</v>
      </c>
      <c r="P114" s="16">
        <v>12.5</v>
      </c>
      <c r="Q114" s="16" t="s">
        <v>3893</v>
      </c>
      <c r="R114" s="17">
        <f t="shared" si="4"/>
        <v>2028.5</v>
      </c>
      <c r="S114" s="16" t="s">
        <v>63</v>
      </c>
      <c r="T114" s="16"/>
      <c r="U114" s="17">
        <f t="shared" si="6"/>
        <v>2028.5</v>
      </c>
      <c r="V114" s="401"/>
      <c r="W114" s="401"/>
      <c r="X114" s="401"/>
      <c r="Y114" s="331"/>
    </row>
    <row r="115" spans="1:25" ht="24" x14ac:dyDescent="0.25">
      <c r="A115" s="331"/>
      <c r="B115" s="331"/>
      <c r="C115" s="487"/>
      <c r="D115" s="475"/>
      <c r="E115" s="487"/>
      <c r="F115" s="66" t="s">
        <v>39</v>
      </c>
      <c r="G115" s="149"/>
      <c r="H115" s="149"/>
      <c r="I115" s="149"/>
      <c r="J115" s="144">
        <v>0.40200000000000002</v>
      </c>
      <c r="K115" s="143">
        <v>57</v>
      </c>
      <c r="L115" s="143">
        <v>5</v>
      </c>
      <c r="M115" s="16">
        <v>2016</v>
      </c>
      <c r="N115" s="114">
        <v>2023</v>
      </c>
      <c r="O115" s="114">
        <v>2025</v>
      </c>
      <c r="P115" s="16">
        <v>12.5</v>
      </c>
      <c r="Q115" s="16" t="s">
        <v>3893</v>
      </c>
      <c r="R115" s="17">
        <f t="shared" si="4"/>
        <v>2028.5</v>
      </c>
      <c r="S115" s="16" t="s">
        <v>63</v>
      </c>
      <c r="T115" s="16"/>
      <c r="U115" s="17">
        <f t="shared" si="6"/>
        <v>2028.5</v>
      </c>
      <c r="V115" s="401"/>
      <c r="W115" s="401"/>
      <c r="X115" s="401"/>
      <c r="Y115" s="331"/>
    </row>
    <row r="116" spans="1:25" ht="24" x14ac:dyDescent="0.25">
      <c r="A116" s="331"/>
      <c r="B116" s="331"/>
      <c r="C116" s="487"/>
      <c r="D116" s="475" t="s">
        <v>3974</v>
      </c>
      <c r="E116" s="487"/>
      <c r="F116" s="66" t="s">
        <v>39</v>
      </c>
      <c r="G116" s="149">
        <v>2.5</v>
      </c>
      <c r="H116" s="149">
        <v>2.5</v>
      </c>
      <c r="I116" s="149">
        <v>120</v>
      </c>
      <c r="J116" s="149">
        <v>2.92</v>
      </c>
      <c r="K116" s="149">
        <v>57</v>
      </c>
      <c r="L116" s="149">
        <v>5</v>
      </c>
      <c r="M116" s="16">
        <v>2016</v>
      </c>
      <c r="N116" s="114">
        <v>2023</v>
      </c>
      <c r="O116" s="114">
        <v>2025</v>
      </c>
      <c r="P116" s="16">
        <v>12.5</v>
      </c>
      <c r="Q116" s="16" t="s">
        <v>3893</v>
      </c>
      <c r="R116" s="17">
        <f t="shared" si="4"/>
        <v>2028.5</v>
      </c>
      <c r="S116" s="16" t="s">
        <v>63</v>
      </c>
      <c r="T116" s="16"/>
      <c r="U116" s="17">
        <f t="shared" si="6"/>
        <v>2028.5</v>
      </c>
      <c r="V116" s="401"/>
      <c r="W116" s="401"/>
      <c r="X116" s="401"/>
      <c r="Y116" s="331"/>
    </row>
    <row r="117" spans="1:25" ht="24" x14ac:dyDescent="0.25">
      <c r="A117" s="331"/>
      <c r="B117" s="331"/>
      <c r="C117" s="487"/>
      <c r="D117" s="475"/>
      <c r="E117" s="487"/>
      <c r="F117" s="66" t="s">
        <v>39</v>
      </c>
      <c r="G117" s="149"/>
      <c r="H117" s="149"/>
      <c r="I117" s="149"/>
      <c r="J117" s="149">
        <v>2.8980000000000001</v>
      </c>
      <c r="K117" s="149">
        <v>32</v>
      </c>
      <c r="L117" s="149">
        <v>4.5</v>
      </c>
      <c r="M117" s="16">
        <v>2016</v>
      </c>
      <c r="N117" s="114">
        <v>2023</v>
      </c>
      <c r="O117" s="114">
        <v>2025</v>
      </c>
      <c r="P117" s="16">
        <v>12.5</v>
      </c>
      <c r="Q117" s="16" t="s">
        <v>3893</v>
      </c>
      <c r="R117" s="17">
        <f t="shared" si="4"/>
        <v>2028.5</v>
      </c>
      <c r="S117" s="16" t="s">
        <v>63</v>
      </c>
      <c r="T117" s="16"/>
      <c r="U117" s="17">
        <f t="shared" si="6"/>
        <v>2028.5</v>
      </c>
      <c r="V117" s="401"/>
      <c r="W117" s="401"/>
      <c r="X117" s="401"/>
      <c r="Y117" s="331"/>
    </row>
    <row r="118" spans="1:25" ht="48" x14ac:dyDescent="0.25">
      <c r="A118" s="16">
        <v>6</v>
      </c>
      <c r="B118" s="16" t="s">
        <v>3975</v>
      </c>
      <c r="C118" s="147" t="s">
        <v>3976</v>
      </c>
      <c r="D118" s="147" t="s">
        <v>3977</v>
      </c>
      <c r="E118" s="147" t="s">
        <v>3978</v>
      </c>
      <c r="F118" s="66" t="s">
        <v>39</v>
      </c>
      <c r="G118" s="149">
        <v>0.9</v>
      </c>
      <c r="H118" s="149">
        <v>0.9</v>
      </c>
      <c r="I118" s="149">
        <v>120</v>
      </c>
      <c r="J118" s="149">
        <v>26.324000000000002</v>
      </c>
      <c r="K118" s="149">
        <v>32</v>
      </c>
      <c r="L118" s="149">
        <v>4.5</v>
      </c>
      <c r="M118" s="16">
        <v>2016</v>
      </c>
      <c r="N118" s="114">
        <v>2023</v>
      </c>
      <c r="O118" s="114">
        <v>2025</v>
      </c>
      <c r="P118" s="16">
        <v>12.5</v>
      </c>
      <c r="Q118" s="16" t="s">
        <v>3893</v>
      </c>
      <c r="R118" s="17">
        <f t="shared" si="4"/>
        <v>2028.5</v>
      </c>
      <c r="S118" s="16" t="s">
        <v>63</v>
      </c>
      <c r="T118" s="16"/>
      <c r="U118" s="17">
        <f t="shared" si="6"/>
        <v>2028.5</v>
      </c>
      <c r="V118" s="321">
        <v>15</v>
      </c>
      <c r="W118" s="321">
        <v>2</v>
      </c>
      <c r="X118" s="321">
        <f>SUM(V118:W118)</f>
        <v>17</v>
      </c>
      <c r="Y118" s="16" t="s">
        <v>7003</v>
      </c>
    </row>
    <row r="119" spans="1:25" ht="36" x14ac:dyDescent="0.25">
      <c r="A119" s="16">
        <v>7</v>
      </c>
      <c r="B119" s="16" t="s">
        <v>3979</v>
      </c>
      <c r="C119" s="16" t="s">
        <v>3980</v>
      </c>
      <c r="D119" s="145" t="s">
        <v>3981</v>
      </c>
      <c r="E119" s="16" t="s">
        <v>52</v>
      </c>
      <c r="F119" s="142" t="s">
        <v>57</v>
      </c>
      <c r="G119" s="142">
        <v>0.6</v>
      </c>
      <c r="H119" s="142">
        <v>0.6</v>
      </c>
      <c r="I119" s="142">
        <v>200</v>
      </c>
      <c r="J119" s="142">
        <v>18.399999999999999</v>
      </c>
      <c r="K119" s="142">
        <v>377</v>
      </c>
      <c r="L119" s="142">
        <v>9</v>
      </c>
      <c r="M119" s="16">
        <v>2016</v>
      </c>
      <c r="N119" s="114">
        <v>2021</v>
      </c>
      <c r="O119" s="114">
        <v>2025</v>
      </c>
      <c r="P119" s="16">
        <v>12.5</v>
      </c>
      <c r="Q119" s="16" t="s">
        <v>3893</v>
      </c>
      <c r="R119" s="17">
        <f t="shared" si="4"/>
        <v>2028.5</v>
      </c>
      <c r="S119" s="16" t="s">
        <v>63</v>
      </c>
      <c r="T119" s="16"/>
      <c r="U119" s="17">
        <f t="shared" si="6"/>
        <v>2028.5</v>
      </c>
      <c r="V119" s="321">
        <v>6</v>
      </c>
      <c r="W119" s="321">
        <v>19</v>
      </c>
      <c r="X119" s="321">
        <f>SUM(V119:W119)</f>
        <v>25</v>
      </c>
      <c r="Y119" s="16" t="s">
        <v>7003</v>
      </c>
    </row>
    <row r="120" spans="1:25" ht="24" x14ac:dyDescent="0.25">
      <c r="A120" s="331">
        <v>8</v>
      </c>
      <c r="B120" s="331" t="s">
        <v>3982</v>
      </c>
      <c r="C120" s="331" t="s">
        <v>3983</v>
      </c>
      <c r="D120" s="348" t="s">
        <v>3984</v>
      </c>
      <c r="E120" s="331" t="s">
        <v>52</v>
      </c>
      <c r="F120" s="66" t="s">
        <v>53</v>
      </c>
      <c r="G120" s="117">
        <v>3.8</v>
      </c>
      <c r="H120" s="117">
        <v>3.8</v>
      </c>
      <c r="I120" s="66">
        <v>200</v>
      </c>
      <c r="J120" s="66">
        <v>39</v>
      </c>
      <c r="K120" s="117">
        <v>325</v>
      </c>
      <c r="L120" s="117">
        <v>12</v>
      </c>
      <c r="M120" s="16">
        <v>2016</v>
      </c>
      <c r="N120" s="114">
        <v>2023</v>
      </c>
      <c r="O120" s="114">
        <v>2025</v>
      </c>
      <c r="P120" s="16">
        <v>12.5</v>
      </c>
      <c r="Q120" s="145" t="s">
        <v>3893</v>
      </c>
      <c r="R120" s="17">
        <f t="shared" si="4"/>
        <v>2028.5</v>
      </c>
      <c r="S120" s="16" t="s">
        <v>63</v>
      </c>
      <c r="T120" s="16"/>
      <c r="U120" s="17">
        <f t="shared" si="6"/>
        <v>2028.5</v>
      </c>
      <c r="V120" s="401">
        <v>26</v>
      </c>
      <c r="W120" s="401">
        <v>3</v>
      </c>
      <c r="X120" s="401">
        <f>SUM(V120:W124)</f>
        <v>29</v>
      </c>
      <c r="Y120" s="331" t="s">
        <v>7003</v>
      </c>
    </row>
    <row r="121" spans="1:25" ht="24" x14ac:dyDescent="0.25">
      <c r="A121" s="331"/>
      <c r="B121" s="331"/>
      <c r="C121" s="331"/>
      <c r="D121" s="348"/>
      <c r="E121" s="331"/>
      <c r="F121" s="66" t="s">
        <v>53</v>
      </c>
      <c r="G121" s="117"/>
      <c r="H121" s="117"/>
      <c r="I121" s="66"/>
      <c r="J121" s="66">
        <v>5</v>
      </c>
      <c r="K121" s="117">
        <v>273</v>
      </c>
      <c r="L121" s="117">
        <v>10</v>
      </c>
      <c r="M121" s="16">
        <v>2016</v>
      </c>
      <c r="N121" s="114">
        <v>2023</v>
      </c>
      <c r="O121" s="114">
        <v>2025</v>
      </c>
      <c r="P121" s="16">
        <v>12.5</v>
      </c>
      <c r="Q121" s="145" t="s">
        <v>3893</v>
      </c>
      <c r="R121" s="17">
        <f t="shared" si="4"/>
        <v>2028.5</v>
      </c>
      <c r="S121" s="16" t="s">
        <v>63</v>
      </c>
      <c r="T121" s="16"/>
      <c r="U121" s="17">
        <f t="shared" si="6"/>
        <v>2028.5</v>
      </c>
      <c r="V121" s="401"/>
      <c r="W121" s="401"/>
      <c r="X121" s="401"/>
      <c r="Y121" s="331"/>
    </row>
    <row r="122" spans="1:25" ht="24" x14ac:dyDescent="0.25">
      <c r="A122" s="331"/>
      <c r="B122" s="331"/>
      <c r="C122" s="331"/>
      <c r="D122" s="348"/>
      <c r="E122" s="331"/>
      <c r="F122" s="66" t="s">
        <v>53</v>
      </c>
      <c r="G122" s="117"/>
      <c r="H122" s="117"/>
      <c r="I122" s="66"/>
      <c r="J122" s="66">
        <v>14.4</v>
      </c>
      <c r="K122" s="117">
        <v>57</v>
      </c>
      <c r="L122" s="117">
        <v>6</v>
      </c>
      <c r="M122" s="16">
        <v>2016</v>
      </c>
      <c r="N122" s="114">
        <v>2023</v>
      </c>
      <c r="O122" s="114">
        <v>2025</v>
      </c>
      <c r="P122" s="16">
        <v>12.5</v>
      </c>
      <c r="Q122" s="145" t="s">
        <v>3893</v>
      </c>
      <c r="R122" s="17">
        <f t="shared" si="4"/>
        <v>2028.5</v>
      </c>
      <c r="S122" s="16" t="s">
        <v>63</v>
      </c>
      <c r="T122" s="16"/>
      <c r="U122" s="17">
        <f t="shared" si="6"/>
        <v>2028.5</v>
      </c>
      <c r="V122" s="401"/>
      <c r="W122" s="401"/>
      <c r="X122" s="401"/>
      <c r="Y122" s="331"/>
    </row>
    <row r="123" spans="1:25" ht="24" x14ac:dyDescent="0.25">
      <c r="A123" s="331"/>
      <c r="B123" s="331"/>
      <c r="C123" s="331"/>
      <c r="D123" s="348"/>
      <c r="E123" s="331"/>
      <c r="F123" s="66" t="s">
        <v>53</v>
      </c>
      <c r="G123" s="117"/>
      <c r="H123" s="117"/>
      <c r="I123" s="66"/>
      <c r="J123" s="66">
        <v>8.6</v>
      </c>
      <c r="K123" s="117">
        <v>32</v>
      </c>
      <c r="L123" s="117">
        <v>4.5</v>
      </c>
      <c r="M123" s="16">
        <v>2016</v>
      </c>
      <c r="N123" s="114">
        <v>2023</v>
      </c>
      <c r="O123" s="114">
        <v>2025</v>
      </c>
      <c r="P123" s="16">
        <v>12.5</v>
      </c>
      <c r="Q123" s="145" t="s">
        <v>3893</v>
      </c>
      <c r="R123" s="17">
        <f t="shared" si="4"/>
        <v>2028.5</v>
      </c>
      <c r="S123" s="16" t="s">
        <v>63</v>
      </c>
      <c r="T123" s="16"/>
      <c r="U123" s="17">
        <f t="shared" ref="U123:U153" si="7">IFERROR(IF(S123="",R123,S123+T123),R123)</f>
        <v>2028.5</v>
      </c>
      <c r="V123" s="401"/>
      <c r="W123" s="401"/>
      <c r="X123" s="401"/>
      <c r="Y123" s="331"/>
    </row>
    <row r="124" spans="1:25" ht="24" x14ac:dyDescent="0.25">
      <c r="A124" s="331"/>
      <c r="B124" s="331"/>
      <c r="C124" s="331"/>
      <c r="D124" s="114" t="s">
        <v>3985</v>
      </c>
      <c r="E124" s="331"/>
      <c r="F124" s="66" t="s">
        <v>53</v>
      </c>
      <c r="G124" s="117">
        <v>3.8</v>
      </c>
      <c r="H124" s="117">
        <v>3.8</v>
      </c>
      <c r="I124" s="66">
        <v>200</v>
      </c>
      <c r="J124" s="66">
        <v>4.9000000000000004</v>
      </c>
      <c r="K124" s="117">
        <v>25</v>
      </c>
      <c r="L124" s="117">
        <v>4.5</v>
      </c>
      <c r="M124" s="16">
        <v>2016</v>
      </c>
      <c r="N124" s="114">
        <v>2023</v>
      </c>
      <c r="O124" s="114">
        <v>2025</v>
      </c>
      <c r="P124" s="16">
        <v>12.5</v>
      </c>
      <c r="Q124" s="145" t="s">
        <v>3893</v>
      </c>
      <c r="R124" s="17">
        <f t="shared" si="4"/>
        <v>2028.5</v>
      </c>
      <c r="S124" s="16" t="s">
        <v>63</v>
      </c>
      <c r="T124" s="16"/>
      <c r="U124" s="17">
        <f t="shared" si="7"/>
        <v>2028.5</v>
      </c>
      <c r="V124" s="401"/>
      <c r="W124" s="401"/>
      <c r="X124" s="401"/>
      <c r="Y124" s="331"/>
    </row>
    <row r="125" spans="1:25" ht="24" x14ac:dyDescent="0.25">
      <c r="A125" s="401">
        <v>9</v>
      </c>
      <c r="B125" s="474" t="s">
        <v>3986</v>
      </c>
      <c r="C125" s="331" t="s">
        <v>3987</v>
      </c>
      <c r="D125" s="348" t="s">
        <v>3988</v>
      </c>
      <c r="E125" s="331" t="s">
        <v>52</v>
      </c>
      <c r="F125" s="66" t="s">
        <v>53</v>
      </c>
      <c r="G125" s="117">
        <v>3.8</v>
      </c>
      <c r="H125" s="117">
        <v>3.8</v>
      </c>
      <c r="I125" s="66">
        <v>200</v>
      </c>
      <c r="J125" s="66">
        <v>40.200000000000003</v>
      </c>
      <c r="K125" s="117">
        <v>325</v>
      </c>
      <c r="L125" s="117">
        <v>12</v>
      </c>
      <c r="M125" s="16">
        <v>2016</v>
      </c>
      <c r="N125" s="114">
        <v>2023</v>
      </c>
      <c r="O125" s="114">
        <v>2025</v>
      </c>
      <c r="P125" s="16">
        <v>12.5</v>
      </c>
      <c r="Q125" s="145" t="s">
        <v>3893</v>
      </c>
      <c r="R125" s="17">
        <f t="shared" si="4"/>
        <v>2028.5</v>
      </c>
      <c r="S125" s="16" t="s">
        <v>63</v>
      </c>
      <c r="T125" s="16"/>
      <c r="U125" s="17">
        <f t="shared" si="7"/>
        <v>2028.5</v>
      </c>
      <c r="V125" s="401">
        <v>31</v>
      </c>
      <c r="W125" s="401">
        <v>9</v>
      </c>
      <c r="X125" s="401">
        <f>SUM(V125:W127)</f>
        <v>40</v>
      </c>
      <c r="Y125" s="474" t="s">
        <v>7003</v>
      </c>
    </row>
    <row r="126" spans="1:25" ht="24" x14ac:dyDescent="0.25">
      <c r="A126" s="401"/>
      <c r="B126" s="331"/>
      <c r="C126" s="331"/>
      <c r="D126" s="348"/>
      <c r="E126" s="331"/>
      <c r="F126" s="66" t="s">
        <v>53</v>
      </c>
      <c r="G126" s="117"/>
      <c r="H126" s="117"/>
      <c r="I126" s="66"/>
      <c r="J126" s="66">
        <v>2.8</v>
      </c>
      <c r="K126" s="117">
        <v>57</v>
      </c>
      <c r="L126" s="117">
        <v>6</v>
      </c>
      <c r="M126" s="16">
        <v>2016</v>
      </c>
      <c r="N126" s="114">
        <v>2023</v>
      </c>
      <c r="O126" s="114">
        <v>2025</v>
      </c>
      <c r="P126" s="16">
        <v>12.5</v>
      </c>
      <c r="Q126" s="145" t="s">
        <v>3893</v>
      </c>
      <c r="R126" s="17">
        <f t="shared" si="4"/>
        <v>2028.5</v>
      </c>
      <c r="S126" s="16" t="s">
        <v>63</v>
      </c>
      <c r="T126" s="16"/>
      <c r="U126" s="17">
        <f t="shared" si="7"/>
        <v>2028.5</v>
      </c>
      <c r="V126" s="401"/>
      <c r="W126" s="401"/>
      <c r="X126" s="401"/>
      <c r="Y126" s="331"/>
    </row>
    <row r="127" spans="1:25" ht="24" x14ac:dyDescent="0.25">
      <c r="A127" s="401"/>
      <c r="B127" s="331"/>
      <c r="C127" s="331"/>
      <c r="D127" s="348"/>
      <c r="E127" s="331"/>
      <c r="F127" s="66" t="s">
        <v>53</v>
      </c>
      <c r="G127" s="117"/>
      <c r="H127" s="117"/>
      <c r="I127" s="66"/>
      <c r="J127" s="66">
        <v>7.4</v>
      </c>
      <c r="K127" s="117">
        <v>32</v>
      </c>
      <c r="L127" s="117">
        <v>4.5</v>
      </c>
      <c r="M127" s="16">
        <v>2016</v>
      </c>
      <c r="N127" s="114">
        <v>2023</v>
      </c>
      <c r="O127" s="114">
        <v>2025</v>
      </c>
      <c r="P127" s="16">
        <v>12.5</v>
      </c>
      <c r="Q127" s="145" t="s">
        <v>3893</v>
      </c>
      <c r="R127" s="17">
        <f t="shared" si="4"/>
        <v>2028.5</v>
      </c>
      <c r="S127" s="16" t="s">
        <v>63</v>
      </c>
      <c r="T127" s="16"/>
      <c r="U127" s="17">
        <f t="shared" si="7"/>
        <v>2028.5</v>
      </c>
      <c r="V127" s="401"/>
      <c r="W127" s="401"/>
      <c r="X127" s="401"/>
      <c r="Y127" s="331"/>
    </row>
    <row r="128" spans="1:25" ht="24" x14ac:dyDescent="0.25">
      <c r="A128" s="331">
        <v>10</v>
      </c>
      <c r="B128" s="331" t="s">
        <v>3989</v>
      </c>
      <c r="C128" s="331" t="s">
        <v>3990</v>
      </c>
      <c r="D128" s="348" t="s">
        <v>3991</v>
      </c>
      <c r="E128" s="331" t="s">
        <v>52</v>
      </c>
      <c r="F128" s="66" t="s">
        <v>53</v>
      </c>
      <c r="G128" s="117">
        <v>3.8</v>
      </c>
      <c r="H128" s="117">
        <v>3.8</v>
      </c>
      <c r="I128" s="66">
        <v>200</v>
      </c>
      <c r="J128" s="66">
        <v>31.5</v>
      </c>
      <c r="K128" s="117">
        <v>325</v>
      </c>
      <c r="L128" s="117">
        <v>12</v>
      </c>
      <c r="M128" s="16">
        <v>2016</v>
      </c>
      <c r="N128" s="114">
        <v>2023</v>
      </c>
      <c r="O128" s="114">
        <v>2025</v>
      </c>
      <c r="P128" s="16">
        <v>12.5</v>
      </c>
      <c r="Q128" s="145" t="s">
        <v>3893</v>
      </c>
      <c r="R128" s="17">
        <f t="shared" si="4"/>
        <v>2028.5</v>
      </c>
      <c r="S128" s="16" t="s">
        <v>63</v>
      </c>
      <c r="T128" s="16"/>
      <c r="U128" s="17">
        <f t="shared" si="7"/>
        <v>2028.5</v>
      </c>
      <c r="V128" s="401">
        <v>25</v>
      </c>
      <c r="W128" s="401">
        <v>14</v>
      </c>
      <c r="X128" s="401">
        <f>SUM(V128:W130)</f>
        <v>39</v>
      </c>
      <c r="Y128" s="331" t="s">
        <v>7003</v>
      </c>
    </row>
    <row r="129" spans="1:25" ht="24" x14ac:dyDescent="0.25">
      <c r="A129" s="331"/>
      <c r="B129" s="331"/>
      <c r="C129" s="331"/>
      <c r="D129" s="348"/>
      <c r="E129" s="331"/>
      <c r="F129" s="66" t="s">
        <v>53</v>
      </c>
      <c r="G129" s="117"/>
      <c r="H129" s="117"/>
      <c r="I129" s="66"/>
      <c r="J129" s="66">
        <v>2.9</v>
      </c>
      <c r="K129" s="117">
        <v>57</v>
      </c>
      <c r="L129" s="117">
        <v>6</v>
      </c>
      <c r="M129" s="16">
        <v>2016</v>
      </c>
      <c r="N129" s="114">
        <v>2023</v>
      </c>
      <c r="O129" s="114">
        <v>2025</v>
      </c>
      <c r="P129" s="16">
        <v>12.5</v>
      </c>
      <c r="Q129" s="145" t="s">
        <v>3893</v>
      </c>
      <c r="R129" s="17">
        <f t="shared" si="4"/>
        <v>2028.5</v>
      </c>
      <c r="S129" s="16" t="s">
        <v>63</v>
      </c>
      <c r="T129" s="16"/>
      <c r="U129" s="17">
        <f t="shared" si="7"/>
        <v>2028.5</v>
      </c>
      <c r="V129" s="401"/>
      <c r="W129" s="401"/>
      <c r="X129" s="401"/>
      <c r="Y129" s="331"/>
    </row>
    <row r="130" spans="1:25" ht="24" x14ac:dyDescent="0.25">
      <c r="A130" s="331"/>
      <c r="B130" s="331"/>
      <c r="C130" s="331"/>
      <c r="D130" s="348"/>
      <c r="E130" s="331"/>
      <c r="F130" s="66" t="s">
        <v>53</v>
      </c>
      <c r="G130" s="117"/>
      <c r="H130" s="117"/>
      <c r="I130" s="66"/>
      <c r="J130" s="66">
        <v>7.5</v>
      </c>
      <c r="K130" s="117">
        <v>32</v>
      </c>
      <c r="L130" s="117">
        <v>4.5</v>
      </c>
      <c r="M130" s="16">
        <v>2016</v>
      </c>
      <c r="N130" s="114">
        <v>2023</v>
      </c>
      <c r="O130" s="114">
        <v>2025</v>
      </c>
      <c r="P130" s="16">
        <v>12.5</v>
      </c>
      <c r="Q130" s="145" t="s">
        <v>3893</v>
      </c>
      <c r="R130" s="17">
        <f t="shared" si="4"/>
        <v>2028.5</v>
      </c>
      <c r="S130" s="16" t="s">
        <v>63</v>
      </c>
      <c r="T130" s="16"/>
      <c r="U130" s="17">
        <f t="shared" si="7"/>
        <v>2028.5</v>
      </c>
      <c r="V130" s="401"/>
      <c r="W130" s="401"/>
      <c r="X130" s="401"/>
      <c r="Y130" s="331"/>
    </row>
    <row r="131" spans="1:25" ht="24" x14ac:dyDescent="0.25">
      <c r="A131" s="331">
        <v>11</v>
      </c>
      <c r="B131" s="331" t="s">
        <v>3992</v>
      </c>
      <c r="C131" s="331" t="s">
        <v>3993</v>
      </c>
      <c r="D131" s="348" t="s">
        <v>3994</v>
      </c>
      <c r="E131" s="331" t="s">
        <v>52</v>
      </c>
      <c r="F131" s="66" t="s">
        <v>53</v>
      </c>
      <c r="G131" s="117">
        <v>3.8</v>
      </c>
      <c r="H131" s="117">
        <v>3.8</v>
      </c>
      <c r="I131" s="66">
        <v>255</v>
      </c>
      <c r="J131" s="66">
        <v>50.2</v>
      </c>
      <c r="K131" s="117">
        <v>325</v>
      </c>
      <c r="L131" s="117">
        <v>12</v>
      </c>
      <c r="M131" s="16">
        <v>2016</v>
      </c>
      <c r="N131" s="114">
        <v>2023</v>
      </c>
      <c r="O131" s="114">
        <v>2025</v>
      </c>
      <c r="P131" s="16">
        <v>12.5</v>
      </c>
      <c r="Q131" s="145" t="s">
        <v>3893</v>
      </c>
      <c r="R131" s="17">
        <f t="shared" si="4"/>
        <v>2028.5</v>
      </c>
      <c r="S131" s="16" t="s">
        <v>63</v>
      </c>
      <c r="T131" s="16"/>
      <c r="U131" s="17">
        <f t="shared" si="7"/>
        <v>2028.5</v>
      </c>
      <c r="V131" s="401">
        <v>52</v>
      </c>
      <c r="W131" s="401">
        <v>25</v>
      </c>
      <c r="X131" s="401">
        <f>SUM(V131:W138)</f>
        <v>77</v>
      </c>
      <c r="Y131" s="331" t="s">
        <v>7003</v>
      </c>
    </row>
    <row r="132" spans="1:25" ht="24" x14ac:dyDescent="0.25">
      <c r="A132" s="331"/>
      <c r="B132" s="331"/>
      <c r="C132" s="331"/>
      <c r="D132" s="348"/>
      <c r="E132" s="331"/>
      <c r="F132" s="66" t="s">
        <v>53</v>
      </c>
      <c r="G132" s="117"/>
      <c r="H132" s="117"/>
      <c r="I132" s="66"/>
      <c r="J132" s="66">
        <v>0.7</v>
      </c>
      <c r="K132" s="117">
        <v>57</v>
      </c>
      <c r="L132" s="117">
        <v>6</v>
      </c>
      <c r="M132" s="16">
        <v>2016</v>
      </c>
      <c r="N132" s="114">
        <v>2023</v>
      </c>
      <c r="O132" s="114">
        <v>2025</v>
      </c>
      <c r="P132" s="16">
        <v>12.5</v>
      </c>
      <c r="Q132" s="145" t="s">
        <v>3893</v>
      </c>
      <c r="R132" s="17">
        <f t="shared" si="4"/>
        <v>2028.5</v>
      </c>
      <c r="S132" s="16" t="s">
        <v>63</v>
      </c>
      <c r="T132" s="16"/>
      <c r="U132" s="17">
        <f t="shared" si="7"/>
        <v>2028.5</v>
      </c>
      <c r="V132" s="401"/>
      <c r="W132" s="401"/>
      <c r="X132" s="401"/>
      <c r="Y132" s="331"/>
    </row>
    <row r="133" spans="1:25" ht="24" x14ac:dyDescent="0.25">
      <c r="A133" s="331"/>
      <c r="B133" s="331"/>
      <c r="C133" s="331"/>
      <c r="D133" s="348"/>
      <c r="E133" s="331"/>
      <c r="F133" s="66" t="s">
        <v>53</v>
      </c>
      <c r="G133" s="117"/>
      <c r="H133" s="117"/>
      <c r="I133" s="66"/>
      <c r="J133" s="66">
        <v>0.4</v>
      </c>
      <c r="K133" s="117">
        <v>32</v>
      </c>
      <c r="L133" s="117">
        <v>5</v>
      </c>
      <c r="M133" s="16">
        <v>2016</v>
      </c>
      <c r="N133" s="114">
        <v>2023</v>
      </c>
      <c r="O133" s="114">
        <v>2025</v>
      </c>
      <c r="P133" s="16">
        <v>12.5</v>
      </c>
      <c r="Q133" s="145" t="s">
        <v>3893</v>
      </c>
      <c r="R133" s="17">
        <f t="shared" si="4"/>
        <v>2028.5</v>
      </c>
      <c r="S133" s="16" t="s">
        <v>63</v>
      </c>
      <c r="T133" s="16"/>
      <c r="U133" s="17">
        <f t="shared" si="7"/>
        <v>2028.5</v>
      </c>
      <c r="V133" s="401"/>
      <c r="W133" s="401"/>
      <c r="X133" s="401"/>
      <c r="Y133" s="331"/>
    </row>
    <row r="134" spans="1:25" ht="24" x14ac:dyDescent="0.25">
      <c r="A134" s="331"/>
      <c r="B134" s="331"/>
      <c r="C134" s="331"/>
      <c r="D134" s="348" t="s">
        <v>3995</v>
      </c>
      <c r="E134" s="331"/>
      <c r="F134" s="66" t="s">
        <v>53</v>
      </c>
      <c r="G134" s="117">
        <v>3.8</v>
      </c>
      <c r="H134" s="117">
        <v>3.8</v>
      </c>
      <c r="I134" s="66">
        <v>255</v>
      </c>
      <c r="J134" s="66">
        <v>22</v>
      </c>
      <c r="K134" s="117">
        <v>325</v>
      </c>
      <c r="L134" s="117">
        <v>12</v>
      </c>
      <c r="M134" s="16">
        <v>2016</v>
      </c>
      <c r="N134" s="114">
        <v>2023</v>
      </c>
      <c r="O134" s="114">
        <v>2025</v>
      </c>
      <c r="P134" s="16">
        <v>12.5</v>
      </c>
      <c r="Q134" s="145" t="s">
        <v>3893</v>
      </c>
      <c r="R134" s="17">
        <f t="shared" si="4"/>
        <v>2028.5</v>
      </c>
      <c r="S134" s="16" t="s">
        <v>63</v>
      </c>
      <c r="T134" s="16"/>
      <c r="U134" s="17">
        <f t="shared" si="7"/>
        <v>2028.5</v>
      </c>
      <c r="V134" s="401"/>
      <c r="W134" s="401"/>
      <c r="X134" s="401"/>
      <c r="Y134" s="331"/>
    </row>
    <row r="135" spans="1:25" ht="24" x14ac:dyDescent="0.25">
      <c r="A135" s="331"/>
      <c r="B135" s="331"/>
      <c r="C135" s="331"/>
      <c r="D135" s="348"/>
      <c r="E135" s="331"/>
      <c r="F135" s="66" t="s">
        <v>53</v>
      </c>
      <c r="G135" s="117"/>
      <c r="H135" s="117"/>
      <c r="I135" s="66"/>
      <c r="J135" s="66">
        <v>1</v>
      </c>
      <c r="K135" s="117">
        <v>57</v>
      </c>
      <c r="L135" s="117">
        <v>6</v>
      </c>
      <c r="M135" s="16">
        <v>2016</v>
      </c>
      <c r="N135" s="114">
        <v>2023</v>
      </c>
      <c r="O135" s="114">
        <v>2025</v>
      </c>
      <c r="P135" s="16">
        <v>12.5</v>
      </c>
      <c r="Q135" s="145" t="s">
        <v>3893</v>
      </c>
      <c r="R135" s="17">
        <f t="shared" si="4"/>
        <v>2028.5</v>
      </c>
      <c r="S135" s="16" t="s">
        <v>63</v>
      </c>
      <c r="T135" s="16"/>
      <c r="U135" s="17">
        <f t="shared" si="7"/>
        <v>2028.5</v>
      </c>
      <c r="V135" s="401"/>
      <c r="W135" s="401"/>
      <c r="X135" s="401"/>
      <c r="Y135" s="331"/>
    </row>
    <row r="136" spans="1:25" ht="24" x14ac:dyDescent="0.25">
      <c r="A136" s="331"/>
      <c r="B136" s="331"/>
      <c r="C136" s="331"/>
      <c r="D136" s="348" t="s">
        <v>3996</v>
      </c>
      <c r="E136" s="331"/>
      <c r="F136" s="66" t="s">
        <v>53</v>
      </c>
      <c r="G136" s="117">
        <v>3.8</v>
      </c>
      <c r="H136" s="117">
        <v>3.8</v>
      </c>
      <c r="I136" s="66">
        <v>255</v>
      </c>
      <c r="J136" s="66">
        <v>57.2</v>
      </c>
      <c r="K136" s="117">
        <v>325</v>
      </c>
      <c r="L136" s="117">
        <v>12</v>
      </c>
      <c r="M136" s="16">
        <v>2016</v>
      </c>
      <c r="N136" s="114">
        <v>2023</v>
      </c>
      <c r="O136" s="114">
        <v>2025</v>
      </c>
      <c r="P136" s="16">
        <v>12.5</v>
      </c>
      <c r="Q136" s="145" t="s">
        <v>3893</v>
      </c>
      <c r="R136" s="17">
        <f t="shared" si="4"/>
        <v>2028.5</v>
      </c>
      <c r="S136" s="16" t="s">
        <v>63</v>
      </c>
      <c r="T136" s="16"/>
      <c r="U136" s="17">
        <f t="shared" si="7"/>
        <v>2028.5</v>
      </c>
      <c r="V136" s="401"/>
      <c r="W136" s="401"/>
      <c r="X136" s="401"/>
      <c r="Y136" s="331"/>
    </row>
    <row r="137" spans="1:25" ht="24" x14ac:dyDescent="0.25">
      <c r="A137" s="331"/>
      <c r="B137" s="331"/>
      <c r="C137" s="331"/>
      <c r="D137" s="348"/>
      <c r="E137" s="331"/>
      <c r="F137" s="66" t="s">
        <v>53</v>
      </c>
      <c r="G137" s="117"/>
      <c r="H137" s="117"/>
      <c r="I137" s="66"/>
      <c r="J137" s="66">
        <v>0.8</v>
      </c>
      <c r="K137" s="117">
        <v>57</v>
      </c>
      <c r="L137" s="117">
        <v>6</v>
      </c>
      <c r="M137" s="16">
        <v>2016</v>
      </c>
      <c r="N137" s="114">
        <v>2023</v>
      </c>
      <c r="O137" s="114">
        <v>2025</v>
      </c>
      <c r="P137" s="16">
        <v>12.5</v>
      </c>
      <c r="Q137" s="145" t="s">
        <v>3893</v>
      </c>
      <c r="R137" s="17">
        <f t="shared" si="4"/>
        <v>2028.5</v>
      </c>
      <c r="S137" s="16" t="s">
        <v>63</v>
      </c>
      <c r="T137" s="16"/>
      <c r="U137" s="17">
        <f t="shared" si="7"/>
        <v>2028.5</v>
      </c>
      <c r="V137" s="401"/>
      <c r="W137" s="401"/>
      <c r="X137" s="401"/>
      <c r="Y137" s="331"/>
    </row>
    <row r="138" spans="1:25" ht="24" x14ac:dyDescent="0.25">
      <c r="A138" s="331"/>
      <c r="B138" s="331"/>
      <c r="C138" s="331"/>
      <c r="D138" s="348"/>
      <c r="E138" s="331"/>
      <c r="F138" s="66" t="s">
        <v>53</v>
      </c>
      <c r="G138" s="117"/>
      <c r="H138" s="117"/>
      <c r="I138" s="66"/>
      <c r="J138" s="66">
        <v>8.6999999999999993</v>
      </c>
      <c r="K138" s="117">
        <v>32</v>
      </c>
      <c r="L138" s="117">
        <v>5</v>
      </c>
      <c r="M138" s="16">
        <v>2016</v>
      </c>
      <c r="N138" s="114">
        <v>2023</v>
      </c>
      <c r="O138" s="114">
        <v>2025</v>
      </c>
      <c r="P138" s="16">
        <v>12.5</v>
      </c>
      <c r="Q138" s="145" t="s">
        <v>3893</v>
      </c>
      <c r="R138" s="17">
        <f t="shared" ref="R138:R201" si="8">IF(M138="","",M138+P138)</f>
        <v>2028.5</v>
      </c>
      <c r="S138" s="16" t="s">
        <v>63</v>
      </c>
      <c r="T138" s="16"/>
      <c r="U138" s="17">
        <f t="shared" si="7"/>
        <v>2028.5</v>
      </c>
      <c r="V138" s="401"/>
      <c r="W138" s="401"/>
      <c r="X138" s="401"/>
      <c r="Y138" s="331"/>
    </row>
    <row r="139" spans="1:25" ht="24" x14ac:dyDescent="0.25">
      <c r="A139" s="331">
        <v>12</v>
      </c>
      <c r="B139" s="331" t="s">
        <v>3997</v>
      </c>
      <c r="C139" s="331" t="s">
        <v>3998</v>
      </c>
      <c r="D139" s="348" t="s">
        <v>3999</v>
      </c>
      <c r="E139" s="331" t="s">
        <v>52</v>
      </c>
      <c r="F139" s="66" t="s">
        <v>709</v>
      </c>
      <c r="G139" s="117">
        <v>3.8</v>
      </c>
      <c r="H139" s="117">
        <v>3.8</v>
      </c>
      <c r="I139" s="66">
        <v>319</v>
      </c>
      <c r="J139" s="66">
        <v>41.9</v>
      </c>
      <c r="K139" s="117">
        <v>323.89999999999998</v>
      </c>
      <c r="L139" s="117">
        <v>17.48</v>
      </c>
      <c r="M139" s="16">
        <v>2016</v>
      </c>
      <c r="N139" s="114">
        <v>2023</v>
      </c>
      <c r="O139" s="114">
        <v>2025</v>
      </c>
      <c r="P139" s="16">
        <v>12.5</v>
      </c>
      <c r="Q139" s="145" t="s">
        <v>3893</v>
      </c>
      <c r="R139" s="17">
        <f t="shared" si="8"/>
        <v>2028.5</v>
      </c>
      <c r="S139" s="16" t="s">
        <v>63</v>
      </c>
      <c r="T139" s="16"/>
      <c r="U139" s="17">
        <f t="shared" si="7"/>
        <v>2028.5</v>
      </c>
      <c r="V139" s="401">
        <v>4</v>
      </c>
      <c r="W139" s="401">
        <v>1</v>
      </c>
      <c r="X139" s="401">
        <f>SUM(V139:W153)</f>
        <v>5</v>
      </c>
      <c r="Y139" s="331" t="s">
        <v>7003</v>
      </c>
    </row>
    <row r="140" spans="1:25" ht="24" x14ac:dyDescent="0.25">
      <c r="A140" s="331"/>
      <c r="B140" s="331"/>
      <c r="C140" s="331"/>
      <c r="D140" s="348"/>
      <c r="E140" s="331"/>
      <c r="F140" s="66" t="s">
        <v>709</v>
      </c>
      <c r="G140" s="117"/>
      <c r="H140" s="117"/>
      <c r="I140" s="66"/>
      <c r="J140" s="66">
        <v>2.6</v>
      </c>
      <c r="K140" s="117">
        <v>60.3</v>
      </c>
      <c r="L140" s="117">
        <v>8.74</v>
      </c>
      <c r="M140" s="16">
        <v>2016</v>
      </c>
      <c r="N140" s="114">
        <v>2023</v>
      </c>
      <c r="O140" s="114">
        <v>2025</v>
      </c>
      <c r="P140" s="16">
        <v>12.5</v>
      </c>
      <c r="Q140" s="145" t="s">
        <v>3893</v>
      </c>
      <c r="R140" s="17">
        <f t="shared" si="8"/>
        <v>2028.5</v>
      </c>
      <c r="S140" s="16" t="s">
        <v>63</v>
      </c>
      <c r="T140" s="16"/>
      <c r="U140" s="17">
        <f t="shared" si="7"/>
        <v>2028.5</v>
      </c>
      <c r="V140" s="401"/>
      <c r="W140" s="401"/>
      <c r="X140" s="401"/>
      <c r="Y140" s="331"/>
    </row>
    <row r="141" spans="1:25" ht="24" x14ac:dyDescent="0.25">
      <c r="A141" s="331"/>
      <c r="B141" s="331"/>
      <c r="C141" s="331"/>
      <c r="D141" s="348"/>
      <c r="E141" s="331"/>
      <c r="F141" s="66" t="s">
        <v>709</v>
      </c>
      <c r="G141" s="117"/>
      <c r="H141" s="117"/>
      <c r="I141" s="66"/>
      <c r="J141" s="66">
        <v>9.3000000000000007</v>
      </c>
      <c r="K141" s="117">
        <v>33.4</v>
      </c>
      <c r="L141" s="117">
        <v>6.35</v>
      </c>
      <c r="M141" s="16">
        <v>2016</v>
      </c>
      <c r="N141" s="114">
        <v>2023</v>
      </c>
      <c r="O141" s="114">
        <v>2025</v>
      </c>
      <c r="P141" s="16">
        <v>12.5</v>
      </c>
      <c r="Q141" s="145" t="s">
        <v>3893</v>
      </c>
      <c r="R141" s="17">
        <f t="shared" si="8"/>
        <v>2028.5</v>
      </c>
      <c r="S141" s="16" t="s">
        <v>63</v>
      </c>
      <c r="T141" s="16"/>
      <c r="U141" s="17">
        <f t="shared" si="7"/>
        <v>2028.5</v>
      </c>
      <c r="V141" s="401"/>
      <c r="W141" s="401"/>
      <c r="X141" s="401"/>
      <c r="Y141" s="331"/>
    </row>
    <row r="142" spans="1:25" ht="24" x14ac:dyDescent="0.25">
      <c r="A142" s="331"/>
      <c r="B142" s="331"/>
      <c r="C142" s="331"/>
      <c r="D142" s="348"/>
      <c r="E142" s="331"/>
      <c r="F142" s="66" t="s">
        <v>709</v>
      </c>
      <c r="G142" s="117"/>
      <c r="H142" s="117"/>
      <c r="I142" s="66"/>
      <c r="J142" s="66">
        <v>0.4</v>
      </c>
      <c r="K142" s="117">
        <v>26.7</v>
      </c>
      <c r="L142" s="117">
        <v>5.56</v>
      </c>
      <c r="M142" s="16">
        <v>2016</v>
      </c>
      <c r="N142" s="114">
        <v>2023</v>
      </c>
      <c r="O142" s="114">
        <v>2025</v>
      </c>
      <c r="P142" s="16">
        <v>12.5</v>
      </c>
      <c r="Q142" s="145" t="s">
        <v>3893</v>
      </c>
      <c r="R142" s="17">
        <f t="shared" si="8"/>
        <v>2028.5</v>
      </c>
      <c r="S142" s="16" t="s">
        <v>63</v>
      </c>
      <c r="T142" s="16"/>
      <c r="U142" s="17">
        <f t="shared" si="7"/>
        <v>2028.5</v>
      </c>
      <c r="V142" s="401"/>
      <c r="W142" s="401"/>
      <c r="X142" s="401"/>
      <c r="Y142" s="331"/>
    </row>
    <row r="143" spans="1:25" ht="24" x14ac:dyDescent="0.25">
      <c r="A143" s="331"/>
      <c r="B143" s="331"/>
      <c r="C143" s="331"/>
      <c r="D143" s="348" t="s">
        <v>4000</v>
      </c>
      <c r="E143" s="331"/>
      <c r="F143" s="66" t="s">
        <v>709</v>
      </c>
      <c r="G143" s="117">
        <v>3.8</v>
      </c>
      <c r="H143" s="117">
        <v>3.8</v>
      </c>
      <c r="I143" s="66">
        <v>319</v>
      </c>
      <c r="J143" s="66">
        <v>46</v>
      </c>
      <c r="K143" s="117">
        <v>323.89999999999998</v>
      </c>
      <c r="L143" s="117">
        <v>17.48</v>
      </c>
      <c r="M143" s="16">
        <v>2016</v>
      </c>
      <c r="N143" s="114">
        <v>2023</v>
      </c>
      <c r="O143" s="114">
        <v>2025</v>
      </c>
      <c r="P143" s="16">
        <v>12.5</v>
      </c>
      <c r="Q143" s="145" t="s">
        <v>3893</v>
      </c>
      <c r="R143" s="17">
        <f t="shared" si="8"/>
        <v>2028.5</v>
      </c>
      <c r="S143" s="16" t="s">
        <v>63</v>
      </c>
      <c r="T143" s="16"/>
      <c r="U143" s="17">
        <f t="shared" si="7"/>
        <v>2028.5</v>
      </c>
      <c r="V143" s="401"/>
      <c r="W143" s="401"/>
      <c r="X143" s="401"/>
      <c r="Y143" s="331"/>
    </row>
    <row r="144" spans="1:25" ht="24" x14ac:dyDescent="0.25">
      <c r="A144" s="331"/>
      <c r="B144" s="331"/>
      <c r="C144" s="331"/>
      <c r="D144" s="348"/>
      <c r="E144" s="331"/>
      <c r="F144" s="66" t="s">
        <v>709</v>
      </c>
      <c r="G144" s="117"/>
      <c r="H144" s="117"/>
      <c r="I144" s="66"/>
      <c r="J144" s="66">
        <v>2.7</v>
      </c>
      <c r="K144" s="117">
        <v>60.3</v>
      </c>
      <c r="L144" s="117">
        <v>8.74</v>
      </c>
      <c r="M144" s="16">
        <v>2016</v>
      </c>
      <c r="N144" s="114">
        <v>2023</v>
      </c>
      <c r="O144" s="114">
        <v>2025</v>
      </c>
      <c r="P144" s="16">
        <v>12.5</v>
      </c>
      <c r="Q144" s="145" t="s">
        <v>3893</v>
      </c>
      <c r="R144" s="17">
        <f t="shared" si="8"/>
        <v>2028.5</v>
      </c>
      <c r="S144" s="16" t="s">
        <v>63</v>
      </c>
      <c r="T144" s="16"/>
      <c r="U144" s="17">
        <f t="shared" si="7"/>
        <v>2028.5</v>
      </c>
      <c r="V144" s="401"/>
      <c r="W144" s="401"/>
      <c r="X144" s="401"/>
      <c r="Y144" s="331"/>
    </row>
    <row r="145" spans="1:25" ht="24" x14ac:dyDescent="0.25">
      <c r="A145" s="331"/>
      <c r="B145" s="331"/>
      <c r="C145" s="331"/>
      <c r="D145" s="348"/>
      <c r="E145" s="331"/>
      <c r="F145" s="66" t="s">
        <v>709</v>
      </c>
      <c r="G145" s="117"/>
      <c r="H145" s="117"/>
      <c r="I145" s="66"/>
      <c r="J145" s="66">
        <v>9.1</v>
      </c>
      <c r="K145" s="117">
        <v>33.4</v>
      </c>
      <c r="L145" s="117">
        <v>6.35</v>
      </c>
      <c r="M145" s="16">
        <v>2016</v>
      </c>
      <c r="N145" s="114">
        <v>2023</v>
      </c>
      <c r="O145" s="114">
        <v>2025</v>
      </c>
      <c r="P145" s="16">
        <v>12.5</v>
      </c>
      <c r="Q145" s="145" t="s">
        <v>3893</v>
      </c>
      <c r="R145" s="17">
        <f t="shared" si="8"/>
        <v>2028.5</v>
      </c>
      <c r="S145" s="16" t="s">
        <v>63</v>
      </c>
      <c r="T145" s="16"/>
      <c r="U145" s="17">
        <f t="shared" si="7"/>
        <v>2028.5</v>
      </c>
      <c r="V145" s="401"/>
      <c r="W145" s="401"/>
      <c r="X145" s="401"/>
      <c r="Y145" s="331"/>
    </row>
    <row r="146" spans="1:25" ht="24" x14ac:dyDescent="0.25">
      <c r="A146" s="331"/>
      <c r="B146" s="331"/>
      <c r="C146" s="331"/>
      <c r="D146" s="348"/>
      <c r="E146" s="331"/>
      <c r="F146" s="66" t="s">
        <v>709</v>
      </c>
      <c r="G146" s="117"/>
      <c r="H146" s="117"/>
      <c r="I146" s="66"/>
      <c r="J146" s="66">
        <v>0.35</v>
      </c>
      <c r="K146" s="117">
        <v>26.7</v>
      </c>
      <c r="L146" s="117">
        <v>5.56</v>
      </c>
      <c r="M146" s="16">
        <v>2016</v>
      </c>
      <c r="N146" s="114">
        <v>2023</v>
      </c>
      <c r="O146" s="114">
        <v>2025</v>
      </c>
      <c r="P146" s="16">
        <v>12.5</v>
      </c>
      <c r="Q146" s="145" t="s">
        <v>3893</v>
      </c>
      <c r="R146" s="17">
        <f t="shared" si="8"/>
        <v>2028.5</v>
      </c>
      <c r="S146" s="16" t="s">
        <v>63</v>
      </c>
      <c r="T146" s="16"/>
      <c r="U146" s="17">
        <f t="shared" si="7"/>
        <v>2028.5</v>
      </c>
      <c r="V146" s="401"/>
      <c r="W146" s="401"/>
      <c r="X146" s="401"/>
      <c r="Y146" s="331"/>
    </row>
    <row r="147" spans="1:25" ht="24" x14ac:dyDescent="0.25">
      <c r="A147" s="331"/>
      <c r="B147" s="331"/>
      <c r="C147" s="331"/>
      <c r="D147" s="348" t="s">
        <v>4001</v>
      </c>
      <c r="E147" s="331"/>
      <c r="F147" s="66" t="s">
        <v>709</v>
      </c>
      <c r="G147" s="117">
        <v>3.8</v>
      </c>
      <c r="H147" s="117">
        <v>3.8</v>
      </c>
      <c r="I147" s="66">
        <v>319</v>
      </c>
      <c r="J147" s="66">
        <v>80</v>
      </c>
      <c r="K147" s="117">
        <v>323.89999999999998</v>
      </c>
      <c r="L147" s="117">
        <v>17.48</v>
      </c>
      <c r="M147" s="16">
        <v>2016</v>
      </c>
      <c r="N147" s="114">
        <v>2023</v>
      </c>
      <c r="O147" s="114">
        <v>2025</v>
      </c>
      <c r="P147" s="16">
        <v>12.5</v>
      </c>
      <c r="Q147" s="145" t="s">
        <v>3893</v>
      </c>
      <c r="R147" s="17">
        <f t="shared" si="8"/>
        <v>2028.5</v>
      </c>
      <c r="S147" s="16" t="s">
        <v>63</v>
      </c>
      <c r="T147" s="16"/>
      <c r="U147" s="17">
        <f t="shared" si="7"/>
        <v>2028.5</v>
      </c>
      <c r="V147" s="401"/>
      <c r="W147" s="401"/>
      <c r="X147" s="401"/>
      <c r="Y147" s="331"/>
    </row>
    <row r="148" spans="1:25" ht="24" x14ac:dyDescent="0.25">
      <c r="A148" s="331"/>
      <c r="B148" s="331"/>
      <c r="C148" s="331"/>
      <c r="D148" s="348"/>
      <c r="E148" s="331"/>
      <c r="F148" s="66" t="s">
        <v>709</v>
      </c>
      <c r="G148" s="117"/>
      <c r="H148" s="117"/>
      <c r="I148" s="66"/>
      <c r="J148" s="66">
        <v>2.6</v>
      </c>
      <c r="K148" s="117">
        <v>60.3</v>
      </c>
      <c r="L148" s="117">
        <v>8.74</v>
      </c>
      <c r="M148" s="16">
        <v>2016</v>
      </c>
      <c r="N148" s="114">
        <v>2023</v>
      </c>
      <c r="O148" s="114">
        <v>2025</v>
      </c>
      <c r="P148" s="16">
        <v>12.5</v>
      </c>
      <c r="Q148" s="145" t="s">
        <v>3893</v>
      </c>
      <c r="R148" s="17">
        <f t="shared" si="8"/>
        <v>2028.5</v>
      </c>
      <c r="S148" s="16" t="s">
        <v>63</v>
      </c>
      <c r="T148" s="16"/>
      <c r="U148" s="17">
        <f t="shared" si="7"/>
        <v>2028.5</v>
      </c>
      <c r="V148" s="401"/>
      <c r="W148" s="401"/>
      <c r="X148" s="401"/>
      <c r="Y148" s="331"/>
    </row>
    <row r="149" spans="1:25" ht="24" x14ac:dyDescent="0.25">
      <c r="A149" s="331"/>
      <c r="B149" s="331"/>
      <c r="C149" s="331"/>
      <c r="D149" s="348"/>
      <c r="E149" s="331"/>
      <c r="F149" s="66" t="s">
        <v>709</v>
      </c>
      <c r="G149" s="117"/>
      <c r="H149" s="117"/>
      <c r="I149" s="66"/>
      <c r="J149" s="66">
        <v>0.5</v>
      </c>
      <c r="K149" s="117">
        <v>33.4</v>
      </c>
      <c r="L149" s="117">
        <v>6.35</v>
      </c>
      <c r="M149" s="16">
        <v>2016</v>
      </c>
      <c r="N149" s="114">
        <v>2023</v>
      </c>
      <c r="O149" s="114">
        <v>2025</v>
      </c>
      <c r="P149" s="16">
        <v>12.5</v>
      </c>
      <c r="Q149" s="145" t="s">
        <v>3893</v>
      </c>
      <c r="R149" s="17">
        <f t="shared" si="8"/>
        <v>2028.5</v>
      </c>
      <c r="S149" s="16" t="s">
        <v>63</v>
      </c>
      <c r="T149" s="16"/>
      <c r="U149" s="17">
        <f t="shared" si="7"/>
        <v>2028.5</v>
      </c>
      <c r="V149" s="401"/>
      <c r="W149" s="401"/>
      <c r="X149" s="401"/>
      <c r="Y149" s="331"/>
    </row>
    <row r="150" spans="1:25" ht="24" x14ac:dyDescent="0.25">
      <c r="A150" s="331"/>
      <c r="B150" s="331"/>
      <c r="C150" s="331"/>
      <c r="D150" s="348"/>
      <c r="E150" s="331"/>
      <c r="F150" s="66" t="s">
        <v>709</v>
      </c>
      <c r="G150" s="117"/>
      <c r="H150" s="117"/>
      <c r="I150" s="66"/>
      <c r="J150" s="66">
        <v>0.33</v>
      </c>
      <c r="K150" s="117">
        <v>26.7</v>
      </c>
      <c r="L150" s="117">
        <v>5.56</v>
      </c>
      <c r="M150" s="16">
        <v>2016</v>
      </c>
      <c r="N150" s="114">
        <v>2023</v>
      </c>
      <c r="O150" s="114">
        <v>2025</v>
      </c>
      <c r="P150" s="16">
        <v>12.5</v>
      </c>
      <c r="Q150" s="145" t="s">
        <v>3893</v>
      </c>
      <c r="R150" s="17">
        <f t="shared" si="8"/>
        <v>2028.5</v>
      </c>
      <c r="S150" s="16" t="s">
        <v>63</v>
      </c>
      <c r="T150" s="16"/>
      <c r="U150" s="17">
        <f t="shared" si="7"/>
        <v>2028.5</v>
      </c>
      <c r="V150" s="401"/>
      <c r="W150" s="401"/>
      <c r="X150" s="401"/>
      <c r="Y150" s="331"/>
    </row>
    <row r="151" spans="1:25" ht="24" x14ac:dyDescent="0.25">
      <c r="A151" s="331"/>
      <c r="B151" s="331"/>
      <c r="C151" s="331"/>
      <c r="D151" s="348" t="s">
        <v>4002</v>
      </c>
      <c r="E151" s="331"/>
      <c r="F151" s="66" t="s">
        <v>709</v>
      </c>
      <c r="G151" s="117">
        <v>3.8</v>
      </c>
      <c r="H151" s="117">
        <v>3.8</v>
      </c>
      <c r="I151" s="66">
        <v>319</v>
      </c>
      <c r="J151" s="66">
        <v>1.7</v>
      </c>
      <c r="K151" s="117">
        <v>323.89999999999998</v>
      </c>
      <c r="L151" s="117">
        <v>17.48</v>
      </c>
      <c r="M151" s="16">
        <v>2016</v>
      </c>
      <c r="N151" s="114">
        <v>2023</v>
      </c>
      <c r="O151" s="114">
        <v>2025</v>
      </c>
      <c r="P151" s="16">
        <v>12.5</v>
      </c>
      <c r="Q151" s="145" t="s">
        <v>3893</v>
      </c>
      <c r="R151" s="17">
        <f t="shared" si="8"/>
        <v>2028.5</v>
      </c>
      <c r="S151" s="16" t="s">
        <v>63</v>
      </c>
      <c r="T151" s="16"/>
      <c r="U151" s="17">
        <f t="shared" si="7"/>
        <v>2028.5</v>
      </c>
      <c r="V151" s="401"/>
      <c r="W151" s="401"/>
      <c r="X151" s="401"/>
      <c r="Y151" s="331"/>
    </row>
    <row r="152" spans="1:25" ht="24" x14ac:dyDescent="0.25">
      <c r="A152" s="331"/>
      <c r="B152" s="331"/>
      <c r="C152" s="331"/>
      <c r="D152" s="348"/>
      <c r="E152" s="331"/>
      <c r="F152" s="66" t="s">
        <v>709</v>
      </c>
      <c r="G152" s="117"/>
      <c r="H152" s="117"/>
      <c r="I152" s="66"/>
      <c r="J152" s="66">
        <v>11</v>
      </c>
      <c r="K152" s="117">
        <v>60.3</v>
      </c>
      <c r="L152" s="117">
        <v>8.74</v>
      </c>
      <c r="M152" s="16">
        <v>2016</v>
      </c>
      <c r="N152" s="114">
        <v>2023</v>
      </c>
      <c r="O152" s="114">
        <v>2025</v>
      </c>
      <c r="P152" s="16">
        <v>12.5</v>
      </c>
      <c r="Q152" s="145" t="s">
        <v>3893</v>
      </c>
      <c r="R152" s="17">
        <f t="shared" si="8"/>
        <v>2028.5</v>
      </c>
      <c r="S152" s="16" t="s">
        <v>63</v>
      </c>
      <c r="T152" s="16"/>
      <c r="U152" s="17">
        <f t="shared" si="7"/>
        <v>2028.5</v>
      </c>
      <c r="V152" s="401"/>
      <c r="W152" s="401"/>
      <c r="X152" s="401"/>
      <c r="Y152" s="331"/>
    </row>
    <row r="153" spans="1:25" ht="24" x14ac:dyDescent="0.25">
      <c r="A153" s="331"/>
      <c r="B153" s="331"/>
      <c r="C153" s="331"/>
      <c r="D153" s="348"/>
      <c r="E153" s="331"/>
      <c r="F153" s="66" t="s">
        <v>709</v>
      </c>
      <c r="G153" s="117"/>
      <c r="H153" s="117"/>
      <c r="I153" s="66"/>
      <c r="J153" s="66">
        <v>0.6</v>
      </c>
      <c r="K153" s="117">
        <v>33.4</v>
      </c>
      <c r="L153" s="117">
        <v>6.35</v>
      </c>
      <c r="M153" s="16">
        <v>2016</v>
      </c>
      <c r="N153" s="114">
        <v>2023</v>
      </c>
      <c r="O153" s="114">
        <v>2025</v>
      </c>
      <c r="P153" s="16">
        <v>12.5</v>
      </c>
      <c r="Q153" s="145" t="s">
        <v>3893</v>
      </c>
      <c r="R153" s="17">
        <f t="shared" si="8"/>
        <v>2028.5</v>
      </c>
      <c r="S153" s="16" t="s">
        <v>63</v>
      </c>
      <c r="T153" s="16"/>
      <c r="U153" s="17">
        <f t="shared" si="7"/>
        <v>2028.5</v>
      </c>
      <c r="V153" s="401"/>
      <c r="W153" s="401"/>
      <c r="X153" s="401"/>
      <c r="Y153" s="331"/>
    </row>
    <row r="154" spans="1:25" ht="24" x14ac:dyDescent="0.25">
      <c r="A154" s="331">
        <v>13</v>
      </c>
      <c r="B154" s="331" t="s">
        <v>4003</v>
      </c>
      <c r="C154" s="331" t="s">
        <v>4004</v>
      </c>
      <c r="D154" s="348" t="s">
        <v>4005</v>
      </c>
      <c r="E154" s="331" t="s">
        <v>52</v>
      </c>
      <c r="F154" s="66" t="s">
        <v>53</v>
      </c>
      <c r="G154" s="117">
        <v>3.8</v>
      </c>
      <c r="H154" s="117">
        <v>3.8</v>
      </c>
      <c r="I154" s="66">
        <v>200</v>
      </c>
      <c r="J154" s="66">
        <v>0.6</v>
      </c>
      <c r="K154" s="117">
        <v>32</v>
      </c>
      <c r="L154" s="117">
        <v>4.5</v>
      </c>
      <c r="M154" s="16">
        <v>2016</v>
      </c>
      <c r="N154" s="16">
        <v>2023</v>
      </c>
      <c r="O154" s="16">
        <v>2025</v>
      </c>
      <c r="P154" s="16">
        <v>12.5</v>
      </c>
      <c r="Q154" s="145" t="s">
        <v>3893</v>
      </c>
      <c r="R154" s="17">
        <f t="shared" si="8"/>
        <v>2028.5</v>
      </c>
      <c r="S154" s="16" t="s">
        <v>63</v>
      </c>
      <c r="T154" s="16"/>
      <c r="U154" s="17">
        <f t="shared" ref="U154:U168" si="9">IFERROR(IF(S154="",R154,S154+T154),R154)</f>
        <v>2028.5</v>
      </c>
      <c r="V154" s="401"/>
      <c r="W154" s="401">
        <v>1</v>
      </c>
      <c r="X154" s="401">
        <f>SUM(V154:W155)</f>
        <v>1</v>
      </c>
      <c r="Y154" s="331" t="s">
        <v>7003</v>
      </c>
    </row>
    <row r="155" spans="1:25" ht="24" x14ac:dyDescent="0.25">
      <c r="A155" s="331"/>
      <c r="B155" s="331"/>
      <c r="C155" s="331"/>
      <c r="D155" s="348"/>
      <c r="E155" s="331"/>
      <c r="F155" s="66" t="s">
        <v>53</v>
      </c>
      <c r="G155" s="117"/>
      <c r="H155" s="117"/>
      <c r="I155" s="66"/>
      <c r="J155" s="66">
        <v>0.81</v>
      </c>
      <c r="K155" s="117">
        <v>25</v>
      </c>
      <c r="L155" s="117">
        <v>4.5</v>
      </c>
      <c r="M155" s="16">
        <v>2016</v>
      </c>
      <c r="N155" s="16">
        <v>2023</v>
      </c>
      <c r="O155" s="16">
        <v>2025</v>
      </c>
      <c r="P155" s="16">
        <v>12.5</v>
      </c>
      <c r="Q155" s="145" t="s">
        <v>3893</v>
      </c>
      <c r="R155" s="17">
        <f t="shared" si="8"/>
        <v>2028.5</v>
      </c>
      <c r="S155" s="16" t="s">
        <v>63</v>
      </c>
      <c r="T155" s="16"/>
      <c r="U155" s="17">
        <f t="shared" si="9"/>
        <v>2028.5</v>
      </c>
      <c r="V155" s="401"/>
      <c r="W155" s="401"/>
      <c r="X155" s="401"/>
      <c r="Y155" s="331"/>
    </row>
    <row r="156" spans="1:25" ht="24" x14ac:dyDescent="0.25">
      <c r="A156" s="331">
        <v>14</v>
      </c>
      <c r="B156" s="331" t="s">
        <v>4006</v>
      </c>
      <c r="C156" s="331" t="s">
        <v>4007</v>
      </c>
      <c r="D156" s="348" t="s">
        <v>4008</v>
      </c>
      <c r="E156" s="331" t="s">
        <v>52</v>
      </c>
      <c r="F156" s="66" t="s">
        <v>4009</v>
      </c>
      <c r="G156" s="117">
        <v>3.8</v>
      </c>
      <c r="H156" s="117">
        <v>3.8</v>
      </c>
      <c r="I156" s="66">
        <v>246</v>
      </c>
      <c r="J156" s="66">
        <v>29.265000000000001</v>
      </c>
      <c r="K156" s="117">
        <v>325</v>
      </c>
      <c r="L156" s="117">
        <v>12</v>
      </c>
      <c r="M156" s="16">
        <v>2016</v>
      </c>
      <c r="N156" s="114">
        <v>2023</v>
      </c>
      <c r="O156" s="114">
        <v>2025</v>
      </c>
      <c r="P156" s="16">
        <v>12.5</v>
      </c>
      <c r="Q156" s="145" t="s">
        <v>3893</v>
      </c>
      <c r="R156" s="17">
        <f t="shared" si="8"/>
        <v>2028.5</v>
      </c>
      <c r="S156" s="16" t="s">
        <v>63</v>
      </c>
      <c r="T156" s="16"/>
      <c r="U156" s="17">
        <f t="shared" si="9"/>
        <v>2028.5</v>
      </c>
      <c r="V156" s="401">
        <v>44</v>
      </c>
      <c r="W156" s="401">
        <v>16</v>
      </c>
      <c r="X156" s="401">
        <f>SUM(V156:W161)</f>
        <v>60</v>
      </c>
      <c r="Y156" s="331" t="s">
        <v>7003</v>
      </c>
    </row>
    <row r="157" spans="1:25" ht="24" x14ac:dyDescent="0.25">
      <c r="A157" s="331"/>
      <c r="B157" s="331"/>
      <c r="C157" s="331"/>
      <c r="D157" s="348"/>
      <c r="E157" s="331"/>
      <c r="F157" s="66" t="s">
        <v>4009</v>
      </c>
      <c r="G157" s="117"/>
      <c r="H157" s="117"/>
      <c r="I157" s="66"/>
      <c r="J157" s="66">
        <v>0.84199999999999997</v>
      </c>
      <c r="K157" s="117">
        <v>57</v>
      </c>
      <c r="L157" s="117">
        <v>6</v>
      </c>
      <c r="M157" s="16">
        <v>2016</v>
      </c>
      <c r="N157" s="114">
        <v>2023</v>
      </c>
      <c r="O157" s="114">
        <v>2025</v>
      </c>
      <c r="P157" s="16">
        <v>12.5</v>
      </c>
      <c r="Q157" s="145" t="s">
        <v>3893</v>
      </c>
      <c r="R157" s="17">
        <f t="shared" si="8"/>
        <v>2028.5</v>
      </c>
      <c r="S157" s="16" t="s">
        <v>63</v>
      </c>
      <c r="T157" s="16"/>
      <c r="U157" s="17">
        <f t="shared" si="9"/>
        <v>2028.5</v>
      </c>
      <c r="V157" s="401"/>
      <c r="W157" s="401"/>
      <c r="X157" s="401"/>
      <c r="Y157" s="331"/>
    </row>
    <row r="158" spans="1:25" ht="24" x14ac:dyDescent="0.25">
      <c r="A158" s="331"/>
      <c r="B158" s="331"/>
      <c r="C158" s="331"/>
      <c r="D158" s="348"/>
      <c r="E158" s="331"/>
      <c r="F158" s="66" t="s">
        <v>4009</v>
      </c>
      <c r="G158" s="117"/>
      <c r="H158" s="117"/>
      <c r="I158" s="66"/>
      <c r="J158" s="66">
        <v>8.8490000000000002</v>
      </c>
      <c r="K158" s="117">
        <v>32</v>
      </c>
      <c r="L158" s="117">
        <v>5</v>
      </c>
      <c r="M158" s="16">
        <v>2016</v>
      </c>
      <c r="N158" s="114">
        <v>2023</v>
      </c>
      <c r="O158" s="114">
        <v>2025</v>
      </c>
      <c r="P158" s="16">
        <v>12.5</v>
      </c>
      <c r="Q158" s="145" t="s">
        <v>3893</v>
      </c>
      <c r="R158" s="17">
        <f t="shared" si="8"/>
        <v>2028.5</v>
      </c>
      <c r="S158" s="16" t="s">
        <v>63</v>
      </c>
      <c r="T158" s="16"/>
      <c r="U158" s="17">
        <f t="shared" si="9"/>
        <v>2028.5</v>
      </c>
      <c r="V158" s="401"/>
      <c r="W158" s="401"/>
      <c r="X158" s="401"/>
      <c r="Y158" s="331"/>
    </row>
    <row r="159" spans="1:25" ht="24" x14ac:dyDescent="0.25">
      <c r="A159" s="331"/>
      <c r="B159" s="331"/>
      <c r="C159" s="331"/>
      <c r="D159" s="348" t="s">
        <v>4010</v>
      </c>
      <c r="E159" s="331"/>
      <c r="F159" s="66" t="s">
        <v>4009</v>
      </c>
      <c r="G159" s="117">
        <v>3.8</v>
      </c>
      <c r="H159" s="117">
        <v>3.8</v>
      </c>
      <c r="I159" s="66">
        <v>246</v>
      </c>
      <c r="J159" s="66">
        <v>29.808</v>
      </c>
      <c r="K159" s="117">
        <v>325</v>
      </c>
      <c r="L159" s="117">
        <v>12</v>
      </c>
      <c r="M159" s="16">
        <v>2016</v>
      </c>
      <c r="N159" s="114">
        <v>2023</v>
      </c>
      <c r="O159" s="114">
        <v>2025</v>
      </c>
      <c r="P159" s="16">
        <v>12.5</v>
      </c>
      <c r="Q159" s="145" t="s">
        <v>3893</v>
      </c>
      <c r="R159" s="17">
        <f t="shared" si="8"/>
        <v>2028.5</v>
      </c>
      <c r="S159" s="16" t="s">
        <v>63</v>
      </c>
      <c r="T159" s="16"/>
      <c r="U159" s="17">
        <f t="shared" si="9"/>
        <v>2028.5</v>
      </c>
      <c r="V159" s="401"/>
      <c r="W159" s="401"/>
      <c r="X159" s="401"/>
      <c r="Y159" s="331"/>
    </row>
    <row r="160" spans="1:25" ht="24" x14ac:dyDescent="0.25">
      <c r="A160" s="331"/>
      <c r="B160" s="331"/>
      <c r="C160" s="331"/>
      <c r="D160" s="348"/>
      <c r="E160" s="331"/>
      <c r="F160" s="66" t="s">
        <v>4009</v>
      </c>
      <c r="G160" s="117"/>
      <c r="H160" s="117"/>
      <c r="I160" s="66"/>
      <c r="J160" s="66">
        <v>0.78200000000000003</v>
      </c>
      <c r="K160" s="117">
        <v>57</v>
      </c>
      <c r="L160" s="117">
        <v>6</v>
      </c>
      <c r="M160" s="16">
        <v>2016</v>
      </c>
      <c r="N160" s="114">
        <v>2023</v>
      </c>
      <c r="O160" s="114">
        <v>2025</v>
      </c>
      <c r="P160" s="16">
        <v>12.5</v>
      </c>
      <c r="Q160" s="145" t="s">
        <v>3893</v>
      </c>
      <c r="R160" s="17">
        <f t="shared" si="8"/>
        <v>2028.5</v>
      </c>
      <c r="S160" s="16" t="s">
        <v>63</v>
      </c>
      <c r="T160" s="16"/>
      <c r="U160" s="17">
        <f t="shared" si="9"/>
        <v>2028.5</v>
      </c>
      <c r="V160" s="401"/>
      <c r="W160" s="401"/>
      <c r="X160" s="401"/>
      <c r="Y160" s="331"/>
    </row>
    <row r="161" spans="1:25" ht="24" x14ac:dyDescent="0.25">
      <c r="A161" s="331"/>
      <c r="B161" s="331"/>
      <c r="C161" s="331"/>
      <c r="D161" s="348"/>
      <c r="E161" s="331"/>
      <c r="F161" s="66" t="s">
        <v>4009</v>
      </c>
      <c r="G161" s="117"/>
      <c r="H161" s="117"/>
      <c r="I161" s="66"/>
      <c r="J161" s="66">
        <v>8.8490000000000002</v>
      </c>
      <c r="K161" s="117">
        <v>32</v>
      </c>
      <c r="L161" s="117">
        <v>5</v>
      </c>
      <c r="M161" s="16">
        <v>2016</v>
      </c>
      <c r="N161" s="114">
        <v>2023</v>
      </c>
      <c r="O161" s="114">
        <v>2025</v>
      </c>
      <c r="P161" s="16">
        <v>12.5</v>
      </c>
      <c r="Q161" s="145" t="s">
        <v>3893</v>
      </c>
      <c r="R161" s="17">
        <f t="shared" si="8"/>
        <v>2028.5</v>
      </c>
      <c r="S161" s="16" t="s">
        <v>63</v>
      </c>
      <c r="T161" s="16"/>
      <c r="U161" s="17">
        <f t="shared" si="9"/>
        <v>2028.5</v>
      </c>
      <c r="V161" s="401"/>
      <c r="W161" s="401"/>
      <c r="X161" s="401"/>
      <c r="Y161" s="331"/>
    </row>
    <row r="162" spans="1:25" ht="24" x14ac:dyDescent="0.25">
      <c r="A162" s="331">
        <v>15</v>
      </c>
      <c r="B162" s="331" t="s">
        <v>4012</v>
      </c>
      <c r="C162" s="331" t="s">
        <v>4013</v>
      </c>
      <c r="D162" s="348" t="s">
        <v>4014</v>
      </c>
      <c r="E162" s="331" t="s">
        <v>4015</v>
      </c>
      <c r="F162" s="66" t="s">
        <v>709</v>
      </c>
      <c r="G162" s="66">
        <v>0.48</v>
      </c>
      <c r="H162" s="66">
        <v>0.48</v>
      </c>
      <c r="I162" s="66">
        <v>388</v>
      </c>
      <c r="J162" s="66">
        <v>19.3</v>
      </c>
      <c r="K162" s="117">
        <v>356.6</v>
      </c>
      <c r="L162" s="117">
        <v>12.7</v>
      </c>
      <c r="M162" s="16">
        <v>2016</v>
      </c>
      <c r="N162" s="114">
        <v>2023</v>
      </c>
      <c r="O162" s="114">
        <v>2025</v>
      </c>
      <c r="P162" s="16">
        <v>12.5</v>
      </c>
      <c r="Q162" s="114" t="s">
        <v>4011</v>
      </c>
      <c r="R162" s="17">
        <f t="shared" si="8"/>
        <v>2028.5</v>
      </c>
      <c r="S162" s="16" t="s">
        <v>63</v>
      </c>
      <c r="T162" s="16"/>
      <c r="U162" s="17">
        <f t="shared" si="9"/>
        <v>2028.5</v>
      </c>
      <c r="V162" s="401">
        <v>12</v>
      </c>
      <c r="W162" s="401">
        <v>3</v>
      </c>
      <c r="X162" s="401">
        <f>SUM(V162:W175)</f>
        <v>15</v>
      </c>
      <c r="Y162" s="331" t="s">
        <v>7003</v>
      </c>
    </row>
    <row r="163" spans="1:25" ht="24" x14ac:dyDescent="0.25">
      <c r="A163" s="331"/>
      <c r="B163" s="331"/>
      <c r="C163" s="331"/>
      <c r="D163" s="348"/>
      <c r="E163" s="331"/>
      <c r="F163" s="66" t="s">
        <v>709</v>
      </c>
      <c r="G163" s="66"/>
      <c r="H163" s="66"/>
      <c r="I163" s="66"/>
      <c r="J163" s="66">
        <v>0.6</v>
      </c>
      <c r="K163" s="117">
        <v>89</v>
      </c>
      <c r="L163" s="117">
        <v>3.5</v>
      </c>
      <c r="M163" s="16">
        <v>2016</v>
      </c>
      <c r="N163" s="114">
        <v>2023</v>
      </c>
      <c r="O163" s="114">
        <v>2025</v>
      </c>
      <c r="P163" s="16">
        <v>12.5</v>
      </c>
      <c r="Q163" s="145" t="s">
        <v>643</v>
      </c>
      <c r="R163" s="17">
        <f t="shared" si="8"/>
        <v>2028.5</v>
      </c>
      <c r="S163" s="16" t="s">
        <v>63</v>
      </c>
      <c r="T163" s="16"/>
      <c r="U163" s="17">
        <f t="shared" si="9"/>
        <v>2028.5</v>
      </c>
      <c r="V163" s="401"/>
      <c r="W163" s="401"/>
      <c r="X163" s="401"/>
      <c r="Y163" s="331"/>
    </row>
    <row r="164" spans="1:25" ht="24" x14ac:dyDescent="0.25">
      <c r="A164" s="331"/>
      <c r="B164" s="331"/>
      <c r="C164" s="331"/>
      <c r="D164" s="348"/>
      <c r="E164" s="331"/>
      <c r="F164" s="66" t="s">
        <v>709</v>
      </c>
      <c r="G164" s="66"/>
      <c r="H164" s="66"/>
      <c r="I164" s="66"/>
      <c r="J164" s="66">
        <v>0.4</v>
      </c>
      <c r="K164" s="117">
        <v>57</v>
      </c>
      <c r="L164" s="117">
        <v>3</v>
      </c>
      <c r="M164" s="16">
        <v>2016</v>
      </c>
      <c r="N164" s="114">
        <v>2023</v>
      </c>
      <c r="O164" s="114">
        <v>2025</v>
      </c>
      <c r="P164" s="16">
        <v>12.5</v>
      </c>
      <c r="Q164" s="145" t="s">
        <v>643</v>
      </c>
      <c r="R164" s="17">
        <f t="shared" si="8"/>
        <v>2028.5</v>
      </c>
      <c r="S164" s="16" t="s">
        <v>63</v>
      </c>
      <c r="T164" s="16"/>
      <c r="U164" s="17">
        <f t="shared" si="9"/>
        <v>2028.5</v>
      </c>
      <c r="V164" s="401"/>
      <c r="W164" s="401"/>
      <c r="X164" s="401"/>
      <c r="Y164" s="331"/>
    </row>
    <row r="165" spans="1:25" ht="24" x14ac:dyDescent="0.25">
      <c r="A165" s="331"/>
      <c r="B165" s="331"/>
      <c r="C165" s="331"/>
      <c r="D165" s="114" t="s">
        <v>4016</v>
      </c>
      <c r="E165" s="331"/>
      <c r="F165" s="66" t="s">
        <v>709</v>
      </c>
      <c r="G165" s="117">
        <v>0.48</v>
      </c>
      <c r="H165" s="117">
        <v>0.48</v>
      </c>
      <c r="I165" s="66">
        <v>388</v>
      </c>
      <c r="J165" s="66">
        <v>28.4</v>
      </c>
      <c r="K165" s="117">
        <v>356.6</v>
      </c>
      <c r="L165" s="117">
        <v>12.7</v>
      </c>
      <c r="M165" s="16">
        <v>2016</v>
      </c>
      <c r="N165" s="114">
        <v>2023</v>
      </c>
      <c r="O165" s="114">
        <v>2025</v>
      </c>
      <c r="P165" s="16">
        <v>12.5</v>
      </c>
      <c r="Q165" s="114" t="s">
        <v>4011</v>
      </c>
      <c r="R165" s="17">
        <f t="shared" si="8"/>
        <v>2028.5</v>
      </c>
      <c r="S165" s="16" t="s">
        <v>63</v>
      </c>
      <c r="T165" s="16"/>
      <c r="U165" s="17">
        <f t="shared" si="9"/>
        <v>2028.5</v>
      </c>
      <c r="V165" s="401"/>
      <c r="W165" s="401"/>
      <c r="X165" s="401"/>
      <c r="Y165" s="331"/>
    </row>
    <row r="166" spans="1:25" ht="24" x14ac:dyDescent="0.25">
      <c r="A166" s="331"/>
      <c r="B166" s="331"/>
      <c r="C166" s="331"/>
      <c r="D166" s="348" t="s">
        <v>4017</v>
      </c>
      <c r="E166" s="331"/>
      <c r="F166" s="66" t="s">
        <v>709</v>
      </c>
      <c r="G166" s="117">
        <v>2.7</v>
      </c>
      <c r="H166" s="117">
        <v>2.7</v>
      </c>
      <c r="I166" s="66">
        <v>388</v>
      </c>
      <c r="J166" s="66">
        <v>3.3</v>
      </c>
      <c r="K166" s="117">
        <v>356.6</v>
      </c>
      <c r="L166" s="117">
        <v>12.7</v>
      </c>
      <c r="M166" s="16">
        <v>2016</v>
      </c>
      <c r="N166" s="114">
        <v>2023</v>
      </c>
      <c r="O166" s="114">
        <v>2025</v>
      </c>
      <c r="P166" s="16">
        <v>12.5</v>
      </c>
      <c r="Q166" s="114" t="s">
        <v>4011</v>
      </c>
      <c r="R166" s="17">
        <f t="shared" si="8"/>
        <v>2028.5</v>
      </c>
      <c r="S166" s="16" t="s">
        <v>63</v>
      </c>
      <c r="T166" s="16"/>
      <c r="U166" s="17">
        <f t="shared" si="9"/>
        <v>2028.5</v>
      </c>
      <c r="V166" s="401"/>
      <c r="W166" s="401"/>
      <c r="X166" s="401"/>
      <c r="Y166" s="331"/>
    </row>
    <row r="167" spans="1:25" ht="24" x14ac:dyDescent="0.25">
      <c r="A167" s="331"/>
      <c r="B167" s="331"/>
      <c r="C167" s="331"/>
      <c r="D167" s="348"/>
      <c r="E167" s="331"/>
      <c r="F167" s="66" t="s">
        <v>709</v>
      </c>
      <c r="G167" s="117"/>
      <c r="H167" s="117"/>
      <c r="I167" s="66"/>
      <c r="J167" s="66">
        <v>0.8</v>
      </c>
      <c r="K167" s="117">
        <v>57</v>
      </c>
      <c r="L167" s="117">
        <v>4</v>
      </c>
      <c r="M167" s="16">
        <v>2016</v>
      </c>
      <c r="N167" s="114">
        <v>2023</v>
      </c>
      <c r="O167" s="114">
        <v>2025</v>
      </c>
      <c r="P167" s="16">
        <v>12.5</v>
      </c>
      <c r="Q167" s="145" t="s">
        <v>643</v>
      </c>
      <c r="R167" s="17">
        <f t="shared" si="8"/>
        <v>2028.5</v>
      </c>
      <c r="S167" s="16" t="s">
        <v>63</v>
      </c>
      <c r="T167" s="16"/>
      <c r="U167" s="17">
        <f t="shared" si="9"/>
        <v>2028.5</v>
      </c>
      <c r="V167" s="401"/>
      <c r="W167" s="401"/>
      <c r="X167" s="401"/>
      <c r="Y167" s="331"/>
    </row>
    <row r="168" spans="1:25" ht="24" x14ac:dyDescent="0.25">
      <c r="A168" s="331"/>
      <c r="B168" s="331"/>
      <c r="C168" s="331"/>
      <c r="D168" s="348"/>
      <c r="E168" s="331"/>
      <c r="F168" s="66" t="s">
        <v>709</v>
      </c>
      <c r="G168" s="117"/>
      <c r="H168" s="117"/>
      <c r="I168" s="66"/>
      <c r="J168" s="66">
        <v>0.3</v>
      </c>
      <c r="K168" s="117">
        <v>32</v>
      </c>
      <c r="L168" s="117">
        <v>2.5</v>
      </c>
      <c r="M168" s="16">
        <v>2016</v>
      </c>
      <c r="N168" s="114">
        <v>2023</v>
      </c>
      <c r="O168" s="114">
        <v>2025</v>
      </c>
      <c r="P168" s="16">
        <v>12.5</v>
      </c>
      <c r="Q168" s="145" t="s">
        <v>643</v>
      </c>
      <c r="R168" s="17">
        <f t="shared" si="8"/>
        <v>2028.5</v>
      </c>
      <c r="S168" s="16" t="s">
        <v>63</v>
      </c>
      <c r="T168" s="16"/>
      <c r="U168" s="17">
        <f t="shared" si="9"/>
        <v>2028.5</v>
      </c>
      <c r="V168" s="401"/>
      <c r="W168" s="401"/>
      <c r="X168" s="401"/>
      <c r="Y168" s="331"/>
    </row>
    <row r="169" spans="1:25" ht="24" x14ac:dyDescent="0.25">
      <c r="A169" s="331"/>
      <c r="B169" s="331"/>
      <c r="C169" s="331"/>
      <c r="D169" s="348" t="s">
        <v>4018</v>
      </c>
      <c r="E169" s="331"/>
      <c r="F169" s="66" t="s">
        <v>709</v>
      </c>
      <c r="G169" s="117">
        <v>2.7</v>
      </c>
      <c r="H169" s="117">
        <v>2.7</v>
      </c>
      <c r="I169" s="66">
        <v>388</v>
      </c>
      <c r="J169" s="66">
        <v>3.7</v>
      </c>
      <c r="K169" s="117">
        <v>57</v>
      </c>
      <c r="L169" s="117">
        <v>4</v>
      </c>
      <c r="M169" s="16">
        <v>2016</v>
      </c>
      <c r="N169" s="114">
        <v>2023</v>
      </c>
      <c r="O169" s="114">
        <v>2025</v>
      </c>
      <c r="P169" s="16">
        <v>12.5</v>
      </c>
      <c r="Q169" s="145" t="s">
        <v>643</v>
      </c>
      <c r="R169" s="17">
        <f t="shared" si="8"/>
        <v>2028.5</v>
      </c>
      <c r="S169" s="16" t="s">
        <v>63</v>
      </c>
      <c r="T169" s="16"/>
      <c r="U169" s="17">
        <f t="shared" ref="U169:U214" si="10">IFERROR(IF(S169="",R169,S169+T169),R169)</f>
        <v>2028.5</v>
      </c>
      <c r="V169" s="401"/>
      <c r="W169" s="401"/>
      <c r="X169" s="401"/>
      <c r="Y169" s="331"/>
    </row>
    <row r="170" spans="1:25" ht="24" x14ac:dyDescent="0.25">
      <c r="A170" s="331"/>
      <c r="B170" s="331"/>
      <c r="C170" s="331"/>
      <c r="D170" s="348"/>
      <c r="E170" s="331"/>
      <c r="F170" s="66" t="s">
        <v>709</v>
      </c>
      <c r="G170" s="117"/>
      <c r="H170" s="117"/>
      <c r="I170" s="66"/>
      <c r="J170" s="66">
        <v>1.7</v>
      </c>
      <c r="K170" s="117">
        <v>25</v>
      </c>
      <c r="L170" s="117">
        <v>2</v>
      </c>
      <c r="M170" s="16">
        <v>2016</v>
      </c>
      <c r="N170" s="114">
        <v>2023</v>
      </c>
      <c r="O170" s="114">
        <v>2025</v>
      </c>
      <c r="P170" s="16">
        <v>12.5</v>
      </c>
      <c r="Q170" s="145" t="s">
        <v>643</v>
      </c>
      <c r="R170" s="17">
        <f t="shared" si="8"/>
        <v>2028.5</v>
      </c>
      <c r="S170" s="16" t="s">
        <v>63</v>
      </c>
      <c r="T170" s="16"/>
      <c r="U170" s="17">
        <f t="shared" si="10"/>
        <v>2028.5</v>
      </c>
      <c r="V170" s="401"/>
      <c r="W170" s="401"/>
      <c r="X170" s="401"/>
      <c r="Y170" s="331"/>
    </row>
    <row r="171" spans="1:25" ht="24" x14ac:dyDescent="0.25">
      <c r="A171" s="331"/>
      <c r="B171" s="331"/>
      <c r="C171" s="331"/>
      <c r="D171" s="348" t="s">
        <v>4019</v>
      </c>
      <c r="E171" s="331"/>
      <c r="F171" s="66" t="s">
        <v>709</v>
      </c>
      <c r="G171" s="117">
        <v>2.7</v>
      </c>
      <c r="H171" s="117">
        <v>2.7</v>
      </c>
      <c r="I171" s="66">
        <v>388</v>
      </c>
      <c r="J171" s="66">
        <v>3.1</v>
      </c>
      <c r="K171" s="117">
        <v>356.6</v>
      </c>
      <c r="L171" s="117">
        <v>12.7</v>
      </c>
      <c r="M171" s="16">
        <v>2016</v>
      </c>
      <c r="N171" s="114">
        <v>2023</v>
      </c>
      <c r="O171" s="114">
        <v>2025</v>
      </c>
      <c r="P171" s="16">
        <v>12.5</v>
      </c>
      <c r="Q171" s="114" t="s">
        <v>4011</v>
      </c>
      <c r="R171" s="17">
        <f t="shared" si="8"/>
        <v>2028.5</v>
      </c>
      <c r="S171" s="16" t="s">
        <v>63</v>
      </c>
      <c r="T171" s="16"/>
      <c r="U171" s="17">
        <f t="shared" si="10"/>
        <v>2028.5</v>
      </c>
      <c r="V171" s="401"/>
      <c r="W171" s="401"/>
      <c r="X171" s="401"/>
      <c r="Y171" s="331"/>
    </row>
    <row r="172" spans="1:25" ht="24" x14ac:dyDescent="0.25">
      <c r="A172" s="331"/>
      <c r="B172" s="331"/>
      <c r="C172" s="331"/>
      <c r="D172" s="348"/>
      <c r="E172" s="331"/>
      <c r="F172" s="66" t="s">
        <v>709</v>
      </c>
      <c r="G172" s="117"/>
      <c r="H172" s="117"/>
      <c r="I172" s="66"/>
      <c r="J172" s="66">
        <v>0.7</v>
      </c>
      <c r="K172" s="117">
        <v>57</v>
      </c>
      <c r="L172" s="117">
        <v>4</v>
      </c>
      <c r="M172" s="16">
        <v>2016</v>
      </c>
      <c r="N172" s="114">
        <v>2023</v>
      </c>
      <c r="O172" s="114">
        <v>2025</v>
      </c>
      <c r="P172" s="16">
        <v>12.5</v>
      </c>
      <c r="Q172" s="145" t="s">
        <v>643</v>
      </c>
      <c r="R172" s="17">
        <f t="shared" si="8"/>
        <v>2028.5</v>
      </c>
      <c r="S172" s="16" t="s">
        <v>63</v>
      </c>
      <c r="T172" s="16"/>
      <c r="U172" s="17">
        <f t="shared" si="10"/>
        <v>2028.5</v>
      </c>
      <c r="V172" s="401"/>
      <c r="W172" s="401"/>
      <c r="X172" s="401"/>
      <c r="Y172" s="331"/>
    </row>
    <row r="173" spans="1:25" ht="24" x14ac:dyDescent="0.25">
      <c r="A173" s="331"/>
      <c r="B173" s="331"/>
      <c r="C173" s="331"/>
      <c r="D173" s="348"/>
      <c r="E173" s="331"/>
      <c r="F173" s="66" t="s">
        <v>709</v>
      </c>
      <c r="G173" s="117"/>
      <c r="H173" s="117"/>
      <c r="I173" s="66"/>
      <c r="J173" s="66">
        <v>0.3</v>
      </c>
      <c r="K173" s="117">
        <v>32</v>
      </c>
      <c r="L173" s="117">
        <v>2.5</v>
      </c>
      <c r="M173" s="16">
        <v>2016</v>
      </c>
      <c r="N173" s="114">
        <v>2023</v>
      </c>
      <c r="O173" s="114">
        <v>2025</v>
      </c>
      <c r="P173" s="16">
        <v>12.5</v>
      </c>
      <c r="Q173" s="145" t="s">
        <v>643</v>
      </c>
      <c r="R173" s="17">
        <f t="shared" si="8"/>
        <v>2028.5</v>
      </c>
      <c r="S173" s="16" t="s">
        <v>63</v>
      </c>
      <c r="T173" s="16"/>
      <c r="U173" s="17">
        <f t="shared" si="10"/>
        <v>2028.5</v>
      </c>
      <c r="V173" s="401"/>
      <c r="W173" s="401"/>
      <c r="X173" s="401"/>
      <c r="Y173" s="331"/>
    </row>
    <row r="174" spans="1:25" ht="24" x14ac:dyDescent="0.25">
      <c r="A174" s="331"/>
      <c r="B174" s="331"/>
      <c r="C174" s="331"/>
      <c r="D174" s="348" t="s">
        <v>4020</v>
      </c>
      <c r="E174" s="331"/>
      <c r="F174" s="66" t="s">
        <v>709</v>
      </c>
      <c r="G174" s="117">
        <v>2.7</v>
      </c>
      <c r="H174" s="117">
        <v>2.7</v>
      </c>
      <c r="I174" s="66">
        <v>388</v>
      </c>
      <c r="J174" s="66">
        <v>3.7</v>
      </c>
      <c r="K174" s="117">
        <v>57</v>
      </c>
      <c r="L174" s="117">
        <v>4</v>
      </c>
      <c r="M174" s="16">
        <v>2016</v>
      </c>
      <c r="N174" s="114">
        <v>2023</v>
      </c>
      <c r="O174" s="114">
        <v>2025</v>
      </c>
      <c r="P174" s="16">
        <v>12.5</v>
      </c>
      <c r="Q174" s="145" t="s">
        <v>643</v>
      </c>
      <c r="R174" s="17">
        <f t="shared" si="8"/>
        <v>2028.5</v>
      </c>
      <c r="S174" s="16" t="s">
        <v>63</v>
      </c>
      <c r="T174" s="16"/>
      <c r="U174" s="17">
        <f t="shared" si="10"/>
        <v>2028.5</v>
      </c>
      <c r="V174" s="401"/>
      <c r="W174" s="401"/>
      <c r="X174" s="401"/>
      <c r="Y174" s="331"/>
    </row>
    <row r="175" spans="1:25" ht="24" x14ac:dyDescent="0.25">
      <c r="A175" s="331"/>
      <c r="B175" s="331"/>
      <c r="C175" s="331"/>
      <c r="D175" s="348"/>
      <c r="E175" s="331"/>
      <c r="F175" s="66" t="s">
        <v>709</v>
      </c>
      <c r="G175" s="117"/>
      <c r="H175" s="117"/>
      <c r="I175" s="66"/>
      <c r="J175" s="66">
        <v>2.2000000000000002</v>
      </c>
      <c r="K175" s="117">
        <v>25</v>
      </c>
      <c r="L175" s="117">
        <v>2</v>
      </c>
      <c r="M175" s="16">
        <v>2016</v>
      </c>
      <c r="N175" s="114">
        <v>2023</v>
      </c>
      <c r="O175" s="114">
        <v>2025</v>
      </c>
      <c r="P175" s="16">
        <v>12.5</v>
      </c>
      <c r="Q175" s="145" t="s">
        <v>643</v>
      </c>
      <c r="R175" s="17">
        <f t="shared" si="8"/>
        <v>2028.5</v>
      </c>
      <c r="S175" s="16" t="s">
        <v>63</v>
      </c>
      <c r="T175" s="16"/>
      <c r="U175" s="17">
        <f t="shared" si="10"/>
        <v>2028.5</v>
      </c>
      <c r="V175" s="401"/>
      <c r="W175" s="401"/>
      <c r="X175" s="401"/>
      <c r="Y175" s="331"/>
    </row>
    <row r="176" spans="1:25" ht="24" x14ac:dyDescent="0.25">
      <c r="A176" s="331">
        <v>16</v>
      </c>
      <c r="B176" s="331" t="s">
        <v>4021</v>
      </c>
      <c r="C176" s="331" t="s">
        <v>4022</v>
      </c>
      <c r="D176" s="348" t="s">
        <v>4023</v>
      </c>
      <c r="E176" s="331" t="s">
        <v>4015</v>
      </c>
      <c r="F176" s="66" t="s">
        <v>709</v>
      </c>
      <c r="G176" s="117">
        <v>3.04</v>
      </c>
      <c r="H176" s="117">
        <v>3.04</v>
      </c>
      <c r="I176" s="66">
        <v>388</v>
      </c>
      <c r="J176" s="66">
        <v>1.7769999999999999</v>
      </c>
      <c r="K176" s="117">
        <v>273</v>
      </c>
      <c r="L176" s="117">
        <v>12</v>
      </c>
      <c r="M176" s="16">
        <v>2016</v>
      </c>
      <c r="N176" s="114">
        <v>2023</v>
      </c>
      <c r="O176" s="114">
        <v>2025</v>
      </c>
      <c r="P176" s="16">
        <v>12.5</v>
      </c>
      <c r="Q176" s="145" t="s">
        <v>643</v>
      </c>
      <c r="R176" s="17">
        <f t="shared" si="8"/>
        <v>2028.5</v>
      </c>
      <c r="S176" s="16" t="s">
        <v>63</v>
      </c>
      <c r="T176" s="16"/>
      <c r="U176" s="17">
        <f t="shared" si="10"/>
        <v>2028.5</v>
      </c>
      <c r="V176" s="401">
        <v>14</v>
      </c>
      <c r="W176" s="401">
        <v>2</v>
      </c>
      <c r="X176" s="401">
        <f>SUM(V176:W183)</f>
        <v>16</v>
      </c>
      <c r="Y176" s="331" t="s">
        <v>7003</v>
      </c>
    </row>
    <row r="177" spans="1:25" ht="24" x14ac:dyDescent="0.25">
      <c r="A177" s="331"/>
      <c r="B177" s="331"/>
      <c r="C177" s="331"/>
      <c r="D177" s="348"/>
      <c r="E177" s="331"/>
      <c r="F177" s="66" t="s">
        <v>709</v>
      </c>
      <c r="G177" s="117"/>
      <c r="H177" s="117"/>
      <c r="I177" s="66"/>
      <c r="J177" s="66">
        <v>0.219</v>
      </c>
      <c r="K177" s="117">
        <v>57</v>
      </c>
      <c r="L177" s="117">
        <v>5</v>
      </c>
      <c r="M177" s="16">
        <v>2016</v>
      </c>
      <c r="N177" s="114">
        <v>2023</v>
      </c>
      <c r="O177" s="114">
        <v>2025</v>
      </c>
      <c r="P177" s="16">
        <v>12.5</v>
      </c>
      <c r="Q177" s="145" t="s">
        <v>643</v>
      </c>
      <c r="R177" s="17">
        <f t="shared" si="8"/>
        <v>2028.5</v>
      </c>
      <c r="S177" s="16" t="s">
        <v>63</v>
      </c>
      <c r="T177" s="16"/>
      <c r="U177" s="17">
        <f t="shared" si="10"/>
        <v>2028.5</v>
      </c>
      <c r="V177" s="401"/>
      <c r="W177" s="401"/>
      <c r="X177" s="401"/>
      <c r="Y177" s="331"/>
    </row>
    <row r="178" spans="1:25" ht="24" x14ac:dyDescent="0.25">
      <c r="A178" s="331"/>
      <c r="B178" s="331"/>
      <c r="C178" s="331"/>
      <c r="D178" s="348"/>
      <c r="E178" s="331"/>
      <c r="F178" s="66" t="s">
        <v>709</v>
      </c>
      <c r="G178" s="117"/>
      <c r="H178" s="117"/>
      <c r="I178" s="66"/>
      <c r="J178" s="66">
        <v>7.6059999999999999</v>
      </c>
      <c r="K178" s="66">
        <v>32</v>
      </c>
      <c r="L178" s="66">
        <v>3.5</v>
      </c>
      <c r="M178" s="16">
        <v>2016</v>
      </c>
      <c r="N178" s="114">
        <v>2023</v>
      </c>
      <c r="O178" s="114">
        <v>2025</v>
      </c>
      <c r="P178" s="16">
        <v>12.5</v>
      </c>
      <c r="Q178" s="145" t="s">
        <v>643</v>
      </c>
      <c r="R178" s="17">
        <f t="shared" si="8"/>
        <v>2028.5</v>
      </c>
      <c r="S178" s="16" t="s">
        <v>63</v>
      </c>
      <c r="T178" s="16"/>
      <c r="U178" s="17">
        <f t="shared" si="10"/>
        <v>2028.5</v>
      </c>
      <c r="V178" s="401"/>
      <c r="W178" s="401"/>
      <c r="X178" s="401"/>
      <c r="Y178" s="331"/>
    </row>
    <row r="179" spans="1:25" ht="24" x14ac:dyDescent="0.25">
      <c r="A179" s="331"/>
      <c r="B179" s="331"/>
      <c r="C179" s="331"/>
      <c r="D179" s="348" t="s">
        <v>4024</v>
      </c>
      <c r="E179" s="331"/>
      <c r="F179" s="66" t="s">
        <v>709</v>
      </c>
      <c r="G179" s="117">
        <v>3.04</v>
      </c>
      <c r="H179" s="117">
        <v>3.04</v>
      </c>
      <c r="I179" s="66">
        <v>388</v>
      </c>
      <c r="J179" s="66">
        <v>20.167999999999999</v>
      </c>
      <c r="K179" s="117">
        <v>273</v>
      </c>
      <c r="L179" s="117">
        <v>11</v>
      </c>
      <c r="M179" s="16">
        <v>2016</v>
      </c>
      <c r="N179" s="114">
        <v>2023</v>
      </c>
      <c r="O179" s="114">
        <v>2025</v>
      </c>
      <c r="P179" s="16">
        <v>12.5</v>
      </c>
      <c r="Q179" s="145" t="s">
        <v>643</v>
      </c>
      <c r="R179" s="17">
        <f t="shared" si="8"/>
        <v>2028.5</v>
      </c>
      <c r="S179" s="16" t="s">
        <v>63</v>
      </c>
      <c r="T179" s="16"/>
      <c r="U179" s="17">
        <f t="shared" si="10"/>
        <v>2028.5</v>
      </c>
      <c r="V179" s="401"/>
      <c r="W179" s="401"/>
      <c r="X179" s="401"/>
      <c r="Y179" s="331"/>
    </row>
    <row r="180" spans="1:25" ht="24" x14ac:dyDescent="0.25">
      <c r="A180" s="331"/>
      <c r="B180" s="331"/>
      <c r="C180" s="331"/>
      <c r="D180" s="348"/>
      <c r="E180" s="331"/>
      <c r="F180" s="66" t="s">
        <v>709</v>
      </c>
      <c r="G180" s="117"/>
      <c r="H180" s="117"/>
      <c r="I180" s="66"/>
      <c r="J180" s="66">
        <v>0.40300000000000002</v>
      </c>
      <c r="K180" s="117">
        <v>57</v>
      </c>
      <c r="L180" s="117">
        <v>4</v>
      </c>
      <c r="M180" s="16">
        <v>2016</v>
      </c>
      <c r="N180" s="114">
        <v>2023</v>
      </c>
      <c r="O180" s="114">
        <v>2025</v>
      </c>
      <c r="P180" s="16">
        <v>12.5</v>
      </c>
      <c r="Q180" s="145" t="s">
        <v>643</v>
      </c>
      <c r="R180" s="17">
        <f t="shared" si="8"/>
        <v>2028.5</v>
      </c>
      <c r="S180" s="16" t="s">
        <v>63</v>
      </c>
      <c r="T180" s="16"/>
      <c r="U180" s="17">
        <f t="shared" si="10"/>
        <v>2028.5</v>
      </c>
      <c r="V180" s="401"/>
      <c r="W180" s="401"/>
      <c r="X180" s="401"/>
      <c r="Y180" s="331"/>
    </row>
    <row r="181" spans="1:25" ht="24" x14ac:dyDescent="0.25">
      <c r="A181" s="331"/>
      <c r="B181" s="331"/>
      <c r="C181" s="331"/>
      <c r="D181" s="348" t="s">
        <v>4025</v>
      </c>
      <c r="E181" s="331"/>
      <c r="F181" s="66" t="s">
        <v>709</v>
      </c>
      <c r="G181" s="117">
        <v>3.04</v>
      </c>
      <c r="H181" s="117">
        <v>3.04</v>
      </c>
      <c r="I181" s="66">
        <v>388</v>
      </c>
      <c r="J181" s="66">
        <v>13.36</v>
      </c>
      <c r="K181" s="117">
        <v>273</v>
      </c>
      <c r="L181" s="117">
        <v>12</v>
      </c>
      <c r="M181" s="16">
        <v>2016</v>
      </c>
      <c r="N181" s="114">
        <v>2023</v>
      </c>
      <c r="O181" s="114">
        <v>2025</v>
      </c>
      <c r="P181" s="16">
        <v>12.5</v>
      </c>
      <c r="Q181" s="145" t="s">
        <v>643</v>
      </c>
      <c r="R181" s="17">
        <f t="shared" si="8"/>
        <v>2028.5</v>
      </c>
      <c r="S181" s="16" t="s">
        <v>63</v>
      </c>
      <c r="T181" s="16"/>
      <c r="U181" s="17">
        <f t="shared" si="10"/>
        <v>2028.5</v>
      </c>
      <c r="V181" s="401"/>
      <c r="W181" s="401"/>
      <c r="X181" s="401"/>
      <c r="Y181" s="331"/>
    </row>
    <row r="182" spans="1:25" ht="24" x14ac:dyDescent="0.25">
      <c r="A182" s="331"/>
      <c r="B182" s="331"/>
      <c r="C182" s="331"/>
      <c r="D182" s="348"/>
      <c r="E182" s="331"/>
      <c r="F182" s="66" t="s">
        <v>709</v>
      </c>
      <c r="G182" s="117"/>
      <c r="H182" s="117"/>
      <c r="I182" s="66"/>
      <c r="J182" s="66">
        <v>2.0179999999999998</v>
      </c>
      <c r="K182" s="117">
        <v>57</v>
      </c>
      <c r="L182" s="117">
        <v>5</v>
      </c>
      <c r="M182" s="16">
        <v>2016</v>
      </c>
      <c r="N182" s="114">
        <v>2023</v>
      </c>
      <c r="O182" s="114">
        <v>2025</v>
      </c>
      <c r="P182" s="16">
        <v>12.5</v>
      </c>
      <c r="Q182" s="145" t="s">
        <v>643</v>
      </c>
      <c r="R182" s="17">
        <f t="shared" si="8"/>
        <v>2028.5</v>
      </c>
      <c r="S182" s="16" t="s">
        <v>63</v>
      </c>
      <c r="T182" s="16"/>
      <c r="U182" s="17">
        <f t="shared" si="10"/>
        <v>2028.5</v>
      </c>
      <c r="V182" s="401"/>
      <c r="W182" s="401"/>
      <c r="X182" s="401"/>
      <c r="Y182" s="331"/>
    </row>
    <row r="183" spans="1:25" ht="24" x14ac:dyDescent="0.25">
      <c r="A183" s="331"/>
      <c r="B183" s="331"/>
      <c r="C183" s="331"/>
      <c r="D183" s="348"/>
      <c r="E183" s="331"/>
      <c r="F183" s="66" t="s">
        <v>709</v>
      </c>
      <c r="G183" s="117"/>
      <c r="H183" s="117"/>
      <c r="I183" s="66"/>
      <c r="J183" s="66">
        <v>0.55100000000000005</v>
      </c>
      <c r="K183" s="66">
        <v>32</v>
      </c>
      <c r="L183" s="66">
        <v>3.5</v>
      </c>
      <c r="M183" s="16">
        <v>2016</v>
      </c>
      <c r="N183" s="114">
        <v>2023</v>
      </c>
      <c r="O183" s="114">
        <v>2025</v>
      </c>
      <c r="P183" s="16">
        <v>12.5</v>
      </c>
      <c r="Q183" s="145" t="s">
        <v>643</v>
      </c>
      <c r="R183" s="17">
        <f t="shared" si="8"/>
        <v>2028.5</v>
      </c>
      <c r="S183" s="16" t="s">
        <v>63</v>
      </c>
      <c r="T183" s="16"/>
      <c r="U183" s="17">
        <f t="shared" si="10"/>
        <v>2028.5</v>
      </c>
      <c r="V183" s="401"/>
      <c r="W183" s="401"/>
      <c r="X183" s="401"/>
      <c r="Y183" s="331"/>
    </row>
    <row r="184" spans="1:25" ht="24" x14ac:dyDescent="0.25">
      <c r="A184" s="331">
        <v>17</v>
      </c>
      <c r="B184" s="331" t="s">
        <v>4026</v>
      </c>
      <c r="C184" s="331" t="s">
        <v>4027</v>
      </c>
      <c r="D184" s="348" t="s">
        <v>4028</v>
      </c>
      <c r="E184" s="331" t="s">
        <v>4015</v>
      </c>
      <c r="F184" s="66" t="s">
        <v>709</v>
      </c>
      <c r="G184" s="117">
        <v>3.04</v>
      </c>
      <c r="H184" s="117">
        <v>3.04</v>
      </c>
      <c r="I184" s="66">
        <v>388</v>
      </c>
      <c r="J184" s="66">
        <v>1.4179999999999999</v>
      </c>
      <c r="K184" s="117">
        <v>273</v>
      </c>
      <c r="L184" s="117">
        <v>12</v>
      </c>
      <c r="M184" s="16">
        <v>2016</v>
      </c>
      <c r="N184" s="114">
        <v>2023</v>
      </c>
      <c r="O184" s="114">
        <v>2025</v>
      </c>
      <c r="P184" s="16">
        <v>12.5</v>
      </c>
      <c r="Q184" s="145" t="s">
        <v>643</v>
      </c>
      <c r="R184" s="17">
        <f t="shared" si="8"/>
        <v>2028.5</v>
      </c>
      <c r="S184" s="16" t="s">
        <v>63</v>
      </c>
      <c r="T184" s="16"/>
      <c r="U184" s="17">
        <f t="shared" si="10"/>
        <v>2028.5</v>
      </c>
      <c r="V184" s="401">
        <v>22</v>
      </c>
      <c r="W184" s="401">
        <v>4</v>
      </c>
      <c r="X184" s="401">
        <f>SUM(V184:W191)</f>
        <v>26</v>
      </c>
      <c r="Y184" s="331" t="s">
        <v>7003</v>
      </c>
    </row>
    <row r="185" spans="1:25" ht="24" x14ac:dyDescent="0.25">
      <c r="A185" s="331"/>
      <c r="B185" s="331"/>
      <c r="C185" s="331"/>
      <c r="D185" s="348"/>
      <c r="E185" s="331"/>
      <c r="F185" s="66" t="s">
        <v>709</v>
      </c>
      <c r="G185" s="117"/>
      <c r="H185" s="117"/>
      <c r="I185" s="66"/>
      <c r="J185" s="66">
        <v>0.878</v>
      </c>
      <c r="K185" s="117">
        <v>57</v>
      </c>
      <c r="L185" s="117">
        <v>5</v>
      </c>
      <c r="M185" s="16">
        <v>2016</v>
      </c>
      <c r="N185" s="114">
        <v>2023</v>
      </c>
      <c r="O185" s="114">
        <v>2025</v>
      </c>
      <c r="P185" s="16">
        <v>12.5</v>
      </c>
      <c r="Q185" s="145" t="s">
        <v>643</v>
      </c>
      <c r="R185" s="17">
        <f t="shared" si="8"/>
        <v>2028.5</v>
      </c>
      <c r="S185" s="16" t="s">
        <v>63</v>
      </c>
      <c r="T185" s="16"/>
      <c r="U185" s="17">
        <f t="shared" si="10"/>
        <v>2028.5</v>
      </c>
      <c r="V185" s="401"/>
      <c r="W185" s="401"/>
      <c r="X185" s="401"/>
      <c r="Y185" s="331"/>
    </row>
    <row r="186" spans="1:25" ht="24" x14ac:dyDescent="0.25">
      <c r="A186" s="331"/>
      <c r="B186" s="331"/>
      <c r="C186" s="331"/>
      <c r="D186" s="348"/>
      <c r="E186" s="331"/>
      <c r="F186" s="66" t="s">
        <v>709</v>
      </c>
      <c r="G186" s="117"/>
      <c r="H186" s="117"/>
      <c r="I186" s="66"/>
      <c r="J186" s="66">
        <v>7.35</v>
      </c>
      <c r="K186" s="66">
        <v>32</v>
      </c>
      <c r="L186" s="66">
        <v>3.5</v>
      </c>
      <c r="M186" s="16">
        <v>2016</v>
      </c>
      <c r="N186" s="114">
        <v>2023</v>
      </c>
      <c r="O186" s="114">
        <v>2025</v>
      </c>
      <c r="P186" s="16">
        <v>12.5</v>
      </c>
      <c r="Q186" s="145" t="s">
        <v>643</v>
      </c>
      <c r="R186" s="17">
        <f t="shared" si="8"/>
        <v>2028.5</v>
      </c>
      <c r="S186" s="16" t="s">
        <v>63</v>
      </c>
      <c r="T186" s="16"/>
      <c r="U186" s="17">
        <f t="shared" si="10"/>
        <v>2028.5</v>
      </c>
      <c r="V186" s="401"/>
      <c r="W186" s="401"/>
      <c r="X186" s="401"/>
      <c r="Y186" s="331"/>
    </row>
    <row r="187" spans="1:25" ht="24" x14ac:dyDescent="0.25">
      <c r="A187" s="331"/>
      <c r="B187" s="331"/>
      <c r="C187" s="331"/>
      <c r="D187" s="348" t="s">
        <v>4029</v>
      </c>
      <c r="E187" s="331"/>
      <c r="F187" s="66" t="s">
        <v>709</v>
      </c>
      <c r="G187" s="117">
        <v>2.7</v>
      </c>
      <c r="H187" s="117">
        <v>2.7</v>
      </c>
      <c r="I187" s="66">
        <v>388</v>
      </c>
      <c r="J187" s="66">
        <v>21.637</v>
      </c>
      <c r="K187" s="117">
        <v>273</v>
      </c>
      <c r="L187" s="117">
        <v>11</v>
      </c>
      <c r="M187" s="16">
        <v>2016</v>
      </c>
      <c r="N187" s="114">
        <v>2023</v>
      </c>
      <c r="O187" s="114">
        <v>2025</v>
      </c>
      <c r="P187" s="16">
        <v>12.5</v>
      </c>
      <c r="Q187" s="145" t="s">
        <v>643</v>
      </c>
      <c r="R187" s="17">
        <f t="shared" si="8"/>
        <v>2028.5</v>
      </c>
      <c r="S187" s="16" t="s">
        <v>63</v>
      </c>
      <c r="T187" s="16"/>
      <c r="U187" s="17">
        <f t="shared" si="10"/>
        <v>2028.5</v>
      </c>
      <c r="V187" s="401"/>
      <c r="W187" s="401"/>
      <c r="X187" s="401"/>
      <c r="Y187" s="331"/>
    </row>
    <row r="188" spans="1:25" ht="24" x14ac:dyDescent="0.25">
      <c r="A188" s="331"/>
      <c r="B188" s="331"/>
      <c r="C188" s="331"/>
      <c r="D188" s="348"/>
      <c r="E188" s="331"/>
      <c r="F188" s="66" t="s">
        <v>709</v>
      </c>
      <c r="G188" s="117"/>
      <c r="H188" s="117"/>
      <c r="I188" s="66"/>
      <c r="J188" s="66">
        <v>0.40200000000000002</v>
      </c>
      <c r="K188" s="117">
        <v>57</v>
      </c>
      <c r="L188" s="117">
        <v>4</v>
      </c>
      <c r="M188" s="16">
        <v>2016</v>
      </c>
      <c r="N188" s="114">
        <v>2023</v>
      </c>
      <c r="O188" s="114">
        <v>2025</v>
      </c>
      <c r="P188" s="16">
        <v>12.5</v>
      </c>
      <c r="Q188" s="145" t="s">
        <v>643</v>
      </c>
      <c r="R188" s="17">
        <f t="shared" si="8"/>
        <v>2028.5</v>
      </c>
      <c r="S188" s="16" t="s">
        <v>63</v>
      </c>
      <c r="T188" s="16"/>
      <c r="U188" s="17">
        <f t="shared" si="10"/>
        <v>2028.5</v>
      </c>
      <c r="V188" s="401"/>
      <c r="W188" s="401"/>
      <c r="X188" s="401"/>
      <c r="Y188" s="331"/>
    </row>
    <row r="189" spans="1:25" ht="24" x14ac:dyDescent="0.25">
      <c r="A189" s="331"/>
      <c r="B189" s="331"/>
      <c r="C189" s="331"/>
      <c r="D189" s="348" t="s">
        <v>4030</v>
      </c>
      <c r="E189" s="331"/>
      <c r="F189" s="66" t="s">
        <v>709</v>
      </c>
      <c r="G189" s="117">
        <v>3.04</v>
      </c>
      <c r="H189" s="117">
        <v>3.04</v>
      </c>
      <c r="I189" s="66">
        <v>388</v>
      </c>
      <c r="J189" s="66">
        <v>13.375</v>
      </c>
      <c r="K189" s="117">
        <v>273</v>
      </c>
      <c r="L189" s="117">
        <v>12</v>
      </c>
      <c r="M189" s="16">
        <v>2016</v>
      </c>
      <c r="N189" s="114">
        <v>2023</v>
      </c>
      <c r="O189" s="114">
        <v>2025</v>
      </c>
      <c r="P189" s="16">
        <v>12.5</v>
      </c>
      <c r="Q189" s="145" t="s">
        <v>643</v>
      </c>
      <c r="R189" s="17">
        <f t="shared" si="8"/>
        <v>2028.5</v>
      </c>
      <c r="S189" s="16" t="s">
        <v>63</v>
      </c>
      <c r="T189" s="16"/>
      <c r="U189" s="17">
        <f t="shared" si="10"/>
        <v>2028.5</v>
      </c>
      <c r="V189" s="401"/>
      <c r="W189" s="401"/>
      <c r="X189" s="401"/>
      <c r="Y189" s="331"/>
    </row>
    <row r="190" spans="1:25" ht="24" x14ac:dyDescent="0.25">
      <c r="A190" s="331"/>
      <c r="B190" s="331"/>
      <c r="C190" s="331"/>
      <c r="D190" s="348"/>
      <c r="E190" s="331"/>
      <c r="F190" s="66" t="s">
        <v>709</v>
      </c>
      <c r="G190" s="117"/>
      <c r="H190" s="117"/>
      <c r="I190" s="66"/>
      <c r="J190" s="66">
        <v>1.95</v>
      </c>
      <c r="K190" s="117">
        <v>57</v>
      </c>
      <c r="L190" s="117">
        <v>5</v>
      </c>
      <c r="M190" s="16">
        <v>2016</v>
      </c>
      <c r="N190" s="114">
        <v>2023</v>
      </c>
      <c r="O190" s="114">
        <v>2025</v>
      </c>
      <c r="P190" s="16">
        <v>12.5</v>
      </c>
      <c r="Q190" s="145" t="s">
        <v>643</v>
      </c>
      <c r="R190" s="17">
        <f t="shared" si="8"/>
        <v>2028.5</v>
      </c>
      <c r="S190" s="16" t="s">
        <v>63</v>
      </c>
      <c r="T190" s="16"/>
      <c r="U190" s="17">
        <f t="shared" si="10"/>
        <v>2028.5</v>
      </c>
      <c r="V190" s="401"/>
      <c r="W190" s="401"/>
      <c r="X190" s="401"/>
      <c r="Y190" s="331"/>
    </row>
    <row r="191" spans="1:25" ht="24" x14ac:dyDescent="0.25">
      <c r="A191" s="331"/>
      <c r="B191" s="331"/>
      <c r="C191" s="331"/>
      <c r="D191" s="348"/>
      <c r="E191" s="331"/>
      <c r="F191" s="66" t="s">
        <v>709</v>
      </c>
      <c r="G191" s="117"/>
      <c r="H191" s="117"/>
      <c r="I191" s="66"/>
      <c r="J191" s="66">
        <v>0.55000000000000004</v>
      </c>
      <c r="K191" s="66">
        <v>32</v>
      </c>
      <c r="L191" s="66">
        <v>3.5</v>
      </c>
      <c r="M191" s="16">
        <v>2016</v>
      </c>
      <c r="N191" s="114">
        <v>2023</v>
      </c>
      <c r="O191" s="114">
        <v>2025</v>
      </c>
      <c r="P191" s="16">
        <v>12.5</v>
      </c>
      <c r="Q191" s="145" t="s">
        <v>643</v>
      </c>
      <c r="R191" s="17">
        <f t="shared" si="8"/>
        <v>2028.5</v>
      </c>
      <c r="S191" s="16" t="s">
        <v>63</v>
      </c>
      <c r="T191" s="16"/>
      <c r="U191" s="17">
        <f t="shared" si="10"/>
        <v>2028.5</v>
      </c>
      <c r="V191" s="401"/>
      <c r="W191" s="401"/>
      <c r="X191" s="401"/>
      <c r="Y191" s="331"/>
    </row>
    <row r="192" spans="1:25" ht="24" x14ac:dyDescent="0.25">
      <c r="A192" s="331">
        <v>18</v>
      </c>
      <c r="B192" s="331" t="s">
        <v>4031</v>
      </c>
      <c r="C192" s="331" t="s">
        <v>4032</v>
      </c>
      <c r="D192" s="348" t="s">
        <v>4033</v>
      </c>
      <c r="E192" s="331" t="s">
        <v>4015</v>
      </c>
      <c r="F192" s="66" t="s">
        <v>709</v>
      </c>
      <c r="G192" s="117">
        <v>3.04</v>
      </c>
      <c r="H192" s="117">
        <v>3.04</v>
      </c>
      <c r="I192" s="66">
        <v>388</v>
      </c>
      <c r="J192" s="66">
        <v>1.4179999999999999</v>
      </c>
      <c r="K192" s="117">
        <v>273</v>
      </c>
      <c r="L192" s="117">
        <v>12</v>
      </c>
      <c r="M192" s="16">
        <v>2016</v>
      </c>
      <c r="N192" s="114">
        <v>2023</v>
      </c>
      <c r="O192" s="114">
        <v>2025</v>
      </c>
      <c r="P192" s="16">
        <v>12.5</v>
      </c>
      <c r="Q192" s="145" t="s">
        <v>643</v>
      </c>
      <c r="R192" s="17">
        <f t="shared" si="8"/>
        <v>2028.5</v>
      </c>
      <c r="S192" s="16" t="s">
        <v>63</v>
      </c>
      <c r="T192" s="16"/>
      <c r="U192" s="17">
        <f t="shared" si="10"/>
        <v>2028.5</v>
      </c>
      <c r="V192" s="401">
        <v>5</v>
      </c>
      <c r="W192" s="401">
        <v>4</v>
      </c>
      <c r="X192" s="401">
        <f>SUM(V192:W200)</f>
        <v>9</v>
      </c>
      <c r="Y192" s="331" t="s">
        <v>7003</v>
      </c>
    </row>
    <row r="193" spans="1:25" ht="24" x14ac:dyDescent="0.25">
      <c r="A193" s="331"/>
      <c r="B193" s="331"/>
      <c r="C193" s="331"/>
      <c r="D193" s="348"/>
      <c r="E193" s="331"/>
      <c r="F193" s="66" t="s">
        <v>709</v>
      </c>
      <c r="G193" s="117"/>
      <c r="H193" s="117"/>
      <c r="I193" s="66"/>
      <c r="J193" s="66">
        <v>0.72799999999999998</v>
      </c>
      <c r="K193" s="117">
        <v>57</v>
      </c>
      <c r="L193" s="117">
        <v>5</v>
      </c>
      <c r="M193" s="16">
        <v>2016</v>
      </c>
      <c r="N193" s="114">
        <v>2023</v>
      </c>
      <c r="O193" s="114">
        <v>2025</v>
      </c>
      <c r="P193" s="16">
        <v>12.5</v>
      </c>
      <c r="Q193" s="145" t="s">
        <v>643</v>
      </c>
      <c r="R193" s="17">
        <f t="shared" si="8"/>
        <v>2028.5</v>
      </c>
      <c r="S193" s="16" t="s">
        <v>63</v>
      </c>
      <c r="T193" s="16"/>
      <c r="U193" s="17">
        <f t="shared" si="10"/>
        <v>2028.5</v>
      </c>
      <c r="V193" s="401"/>
      <c r="W193" s="401"/>
      <c r="X193" s="401"/>
      <c r="Y193" s="331"/>
    </row>
    <row r="194" spans="1:25" ht="24" x14ac:dyDescent="0.25">
      <c r="A194" s="331"/>
      <c r="B194" s="331"/>
      <c r="C194" s="331"/>
      <c r="D194" s="348"/>
      <c r="E194" s="331"/>
      <c r="F194" s="66" t="s">
        <v>709</v>
      </c>
      <c r="G194" s="117"/>
      <c r="H194" s="117"/>
      <c r="I194" s="66"/>
      <c r="J194" s="66">
        <v>7.3330000000000002</v>
      </c>
      <c r="K194" s="66">
        <v>32</v>
      </c>
      <c r="L194" s="66">
        <v>3.5</v>
      </c>
      <c r="M194" s="16">
        <v>2016</v>
      </c>
      <c r="N194" s="114">
        <v>2023</v>
      </c>
      <c r="O194" s="114">
        <v>2025</v>
      </c>
      <c r="P194" s="16">
        <v>12.5</v>
      </c>
      <c r="Q194" s="145" t="s">
        <v>643</v>
      </c>
      <c r="R194" s="17">
        <f t="shared" si="8"/>
        <v>2028.5</v>
      </c>
      <c r="S194" s="16" t="s">
        <v>63</v>
      </c>
      <c r="T194" s="16"/>
      <c r="U194" s="17">
        <f t="shared" si="10"/>
        <v>2028.5</v>
      </c>
      <c r="V194" s="401"/>
      <c r="W194" s="401"/>
      <c r="X194" s="401"/>
      <c r="Y194" s="331"/>
    </row>
    <row r="195" spans="1:25" ht="24" x14ac:dyDescent="0.25">
      <c r="A195" s="331"/>
      <c r="B195" s="331"/>
      <c r="C195" s="331"/>
      <c r="D195" s="348" t="s">
        <v>4034</v>
      </c>
      <c r="E195" s="331"/>
      <c r="F195" s="66" t="s">
        <v>709</v>
      </c>
      <c r="G195" s="117">
        <v>2.7</v>
      </c>
      <c r="H195" s="117">
        <v>2.7</v>
      </c>
      <c r="I195" s="66">
        <v>388</v>
      </c>
      <c r="J195" s="66">
        <v>37.238</v>
      </c>
      <c r="K195" s="117">
        <v>273.10000000000002</v>
      </c>
      <c r="L195" s="117">
        <v>12.7</v>
      </c>
      <c r="M195" s="16">
        <v>2016</v>
      </c>
      <c r="N195" s="114">
        <v>2023</v>
      </c>
      <c r="O195" s="114">
        <v>2025</v>
      </c>
      <c r="P195" s="16">
        <v>12.5</v>
      </c>
      <c r="Q195" s="145" t="s">
        <v>643</v>
      </c>
      <c r="R195" s="17">
        <f t="shared" si="8"/>
        <v>2028.5</v>
      </c>
      <c r="S195" s="16" t="s">
        <v>63</v>
      </c>
      <c r="T195" s="16"/>
      <c r="U195" s="17">
        <f t="shared" si="10"/>
        <v>2028.5</v>
      </c>
      <c r="V195" s="401"/>
      <c r="W195" s="401"/>
      <c r="X195" s="401"/>
      <c r="Y195" s="331"/>
    </row>
    <row r="196" spans="1:25" ht="24" x14ac:dyDescent="0.25">
      <c r="A196" s="331"/>
      <c r="B196" s="331"/>
      <c r="C196" s="331"/>
      <c r="D196" s="348"/>
      <c r="E196" s="331"/>
      <c r="F196" s="66" t="s">
        <v>709</v>
      </c>
      <c r="G196" s="117"/>
      <c r="H196" s="117"/>
      <c r="I196" s="66"/>
      <c r="J196" s="66">
        <v>0.5</v>
      </c>
      <c r="K196" s="117">
        <v>60.3</v>
      </c>
      <c r="L196" s="117">
        <v>8.74</v>
      </c>
      <c r="M196" s="16">
        <v>2016</v>
      </c>
      <c r="N196" s="114">
        <v>2023</v>
      </c>
      <c r="O196" s="114">
        <v>2025</v>
      </c>
      <c r="P196" s="16">
        <v>12.5</v>
      </c>
      <c r="Q196" s="145" t="s">
        <v>643</v>
      </c>
      <c r="R196" s="17">
        <f t="shared" si="8"/>
        <v>2028.5</v>
      </c>
      <c r="S196" s="16" t="s">
        <v>63</v>
      </c>
      <c r="T196" s="16"/>
      <c r="U196" s="17">
        <f t="shared" si="10"/>
        <v>2028.5</v>
      </c>
      <c r="V196" s="401"/>
      <c r="W196" s="401"/>
      <c r="X196" s="401"/>
      <c r="Y196" s="331"/>
    </row>
    <row r="197" spans="1:25" ht="24" x14ac:dyDescent="0.25">
      <c r="A197" s="331"/>
      <c r="B197" s="331"/>
      <c r="C197" s="331"/>
      <c r="D197" s="348" t="s">
        <v>4035</v>
      </c>
      <c r="E197" s="331"/>
      <c r="F197" s="66" t="s">
        <v>709</v>
      </c>
      <c r="G197" s="117">
        <v>3.04</v>
      </c>
      <c r="H197" s="117">
        <v>3.04</v>
      </c>
      <c r="I197" s="66">
        <v>388</v>
      </c>
      <c r="J197" s="66">
        <v>4.8070000000000004</v>
      </c>
      <c r="K197" s="117">
        <v>273.10000000000002</v>
      </c>
      <c r="L197" s="117">
        <v>12.7</v>
      </c>
      <c r="M197" s="16">
        <v>2016</v>
      </c>
      <c r="N197" s="114">
        <v>2023</v>
      </c>
      <c r="O197" s="114">
        <v>2025</v>
      </c>
      <c r="P197" s="16">
        <v>12.5</v>
      </c>
      <c r="Q197" s="145" t="s">
        <v>643</v>
      </c>
      <c r="R197" s="17">
        <f t="shared" si="8"/>
        <v>2028.5</v>
      </c>
      <c r="S197" s="16" t="s">
        <v>63</v>
      </c>
      <c r="T197" s="16"/>
      <c r="U197" s="17">
        <f t="shared" si="10"/>
        <v>2028.5</v>
      </c>
      <c r="V197" s="401"/>
      <c r="W197" s="401"/>
      <c r="X197" s="401"/>
      <c r="Y197" s="331"/>
    </row>
    <row r="198" spans="1:25" ht="24" x14ac:dyDescent="0.25">
      <c r="A198" s="331"/>
      <c r="B198" s="331"/>
      <c r="C198" s="331"/>
      <c r="D198" s="348"/>
      <c r="E198" s="331"/>
      <c r="F198" s="66" t="s">
        <v>709</v>
      </c>
      <c r="G198" s="117"/>
      <c r="H198" s="117"/>
      <c r="I198" s="66"/>
      <c r="J198" s="66">
        <v>11.48</v>
      </c>
      <c r="K198" s="117">
        <v>60.3</v>
      </c>
      <c r="L198" s="117">
        <v>8.74</v>
      </c>
      <c r="M198" s="16">
        <v>2016</v>
      </c>
      <c r="N198" s="114">
        <v>2023</v>
      </c>
      <c r="O198" s="114">
        <v>2025</v>
      </c>
      <c r="P198" s="16">
        <v>12.5</v>
      </c>
      <c r="Q198" s="145" t="s">
        <v>643</v>
      </c>
      <c r="R198" s="17">
        <f t="shared" si="8"/>
        <v>2028.5</v>
      </c>
      <c r="S198" s="16" t="s">
        <v>63</v>
      </c>
      <c r="T198" s="16"/>
      <c r="U198" s="17">
        <f t="shared" si="10"/>
        <v>2028.5</v>
      </c>
      <c r="V198" s="401"/>
      <c r="W198" s="401"/>
      <c r="X198" s="401"/>
      <c r="Y198" s="331"/>
    </row>
    <row r="199" spans="1:25" ht="24" x14ac:dyDescent="0.25">
      <c r="A199" s="331"/>
      <c r="B199" s="331"/>
      <c r="C199" s="331"/>
      <c r="D199" s="348"/>
      <c r="E199" s="331"/>
      <c r="F199" s="66" t="s">
        <v>709</v>
      </c>
      <c r="G199" s="117"/>
      <c r="H199" s="117"/>
      <c r="I199" s="66"/>
      <c r="J199" s="66">
        <v>0.48199999999999998</v>
      </c>
      <c r="K199" s="117">
        <v>33.4</v>
      </c>
      <c r="L199" s="117">
        <v>6.35</v>
      </c>
      <c r="M199" s="16">
        <v>2016</v>
      </c>
      <c r="N199" s="114">
        <v>2023</v>
      </c>
      <c r="O199" s="114">
        <v>2025</v>
      </c>
      <c r="P199" s="16">
        <v>12.5</v>
      </c>
      <c r="Q199" s="145" t="s">
        <v>643</v>
      </c>
      <c r="R199" s="17">
        <f t="shared" si="8"/>
        <v>2028.5</v>
      </c>
      <c r="S199" s="16" t="s">
        <v>63</v>
      </c>
      <c r="T199" s="16"/>
      <c r="U199" s="17">
        <f t="shared" si="10"/>
        <v>2028.5</v>
      </c>
      <c r="V199" s="401"/>
      <c r="W199" s="401"/>
      <c r="X199" s="401"/>
      <c r="Y199" s="331"/>
    </row>
    <row r="200" spans="1:25" ht="24" x14ac:dyDescent="0.25">
      <c r="A200" s="331"/>
      <c r="B200" s="331"/>
      <c r="C200" s="331"/>
      <c r="D200" s="348"/>
      <c r="E200" s="331"/>
      <c r="F200" s="66" t="s">
        <v>709</v>
      </c>
      <c r="G200" s="117"/>
      <c r="H200" s="117"/>
      <c r="I200" s="66"/>
      <c r="J200" s="66">
        <v>0.5</v>
      </c>
      <c r="K200" s="117">
        <v>26.7</v>
      </c>
      <c r="L200" s="117">
        <v>5.56</v>
      </c>
      <c r="M200" s="16">
        <v>2016</v>
      </c>
      <c r="N200" s="114">
        <v>2023</v>
      </c>
      <c r="O200" s="114">
        <v>2025</v>
      </c>
      <c r="P200" s="16">
        <v>12.5</v>
      </c>
      <c r="Q200" s="145" t="s">
        <v>643</v>
      </c>
      <c r="R200" s="17">
        <f t="shared" si="8"/>
        <v>2028.5</v>
      </c>
      <c r="S200" s="16" t="s">
        <v>63</v>
      </c>
      <c r="T200" s="16"/>
      <c r="U200" s="17">
        <f t="shared" si="10"/>
        <v>2028.5</v>
      </c>
      <c r="V200" s="401"/>
      <c r="W200" s="401"/>
      <c r="X200" s="401"/>
      <c r="Y200" s="331"/>
    </row>
    <row r="201" spans="1:25" ht="24" x14ac:dyDescent="0.25">
      <c r="A201" s="331">
        <v>19</v>
      </c>
      <c r="B201" s="331" t="s">
        <v>4036</v>
      </c>
      <c r="C201" s="331" t="s">
        <v>4037</v>
      </c>
      <c r="D201" s="348" t="s">
        <v>4038</v>
      </c>
      <c r="E201" s="331" t="s">
        <v>4015</v>
      </c>
      <c r="F201" s="66" t="s">
        <v>709</v>
      </c>
      <c r="G201" s="117">
        <v>3.04</v>
      </c>
      <c r="H201" s="117">
        <v>3.04</v>
      </c>
      <c r="I201" s="66">
        <v>388</v>
      </c>
      <c r="J201" s="66">
        <v>0.43</v>
      </c>
      <c r="K201" s="117">
        <v>273.10000000000002</v>
      </c>
      <c r="L201" s="117">
        <v>12.7</v>
      </c>
      <c r="M201" s="16">
        <v>2016</v>
      </c>
      <c r="N201" s="114">
        <v>2023</v>
      </c>
      <c r="O201" s="114">
        <v>2025</v>
      </c>
      <c r="P201" s="16">
        <v>12.5</v>
      </c>
      <c r="Q201" s="145" t="s">
        <v>643</v>
      </c>
      <c r="R201" s="17">
        <f t="shared" si="8"/>
        <v>2028.5</v>
      </c>
      <c r="S201" s="16" t="s">
        <v>63</v>
      </c>
      <c r="T201" s="16"/>
      <c r="U201" s="17">
        <f t="shared" si="10"/>
        <v>2028.5</v>
      </c>
      <c r="V201" s="401">
        <v>27</v>
      </c>
      <c r="W201" s="401">
        <v>9</v>
      </c>
      <c r="X201" s="401">
        <f>SUM(V201:W209)</f>
        <v>36</v>
      </c>
      <c r="Y201" s="331" t="s">
        <v>7003</v>
      </c>
    </row>
    <row r="202" spans="1:25" ht="24" x14ac:dyDescent="0.25">
      <c r="A202" s="331"/>
      <c r="B202" s="331"/>
      <c r="C202" s="331"/>
      <c r="D202" s="348"/>
      <c r="E202" s="331"/>
      <c r="F202" s="66" t="s">
        <v>709</v>
      </c>
      <c r="G202" s="117"/>
      <c r="H202" s="117"/>
      <c r="I202" s="66"/>
      <c r="J202" s="66">
        <v>0.6</v>
      </c>
      <c r="K202" s="117">
        <v>60.3</v>
      </c>
      <c r="L202" s="117">
        <v>8.74</v>
      </c>
      <c r="M202" s="16">
        <v>2016</v>
      </c>
      <c r="N202" s="114">
        <v>2023</v>
      </c>
      <c r="O202" s="114">
        <v>2025</v>
      </c>
      <c r="P202" s="16">
        <v>12.5</v>
      </c>
      <c r="Q202" s="145" t="s">
        <v>643</v>
      </c>
      <c r="R202" s="17">
        <f t="shared" ref="R202:R265" si="11">IF(M202="","",M202+P202)</f>
        <v>2028.5</v>
      </c>
      <c r="S202" s="16" t="s">
        <v>63</v>
      </c>
      <c r="T202" s="16"/>
      <c r="U202" s="17">
        <f t="shared" si="10"/>
        <v>2028.5</v>
      </c>
      <c r="V202" s="401"/>
      <c r="W202" s="401"/>
      <c r="X202" s="401"/>
      <c r="Y202" s="331"/>
    </row>
    <row r="203" spans="1:25" ht="24" x14ac:dyDescent="0.25">
      <c r="A203" s="331"/>
      <c r="B203" s="331"/>
      <c r="C203" s="331"/>
      <c r="D203" s="348"/>
      <c r="E203" s="331"/>
      <c r="F203" s="66" t="s">
        <v>709</v>
      </c>
      <c r="G203" s="117"/>
      <c r="H203" s="117"/>
      <c r="I203" s="66"/>
      <c r="J203" s="66">
        <v>6.6</v>
      </c>
      <c r="K203" s="117">
        <v>33.4</v>
      </c>
      <c r="L203" s="117">
        <v>6.35</v>
      </c>
      <c r="M203" s="16">
        <v>2016</v>
      </c>
      <c r="N203" s="114">
        <v>2023</v>
      </c>
      <c r="O203" s="114">
        <v>2025</v>
      </c>
      <c r="P203" s="16">
        <v>12.5</v>
      </c>
      <c r="Q203" s="145" t="s">
        <v>643</v>
      </c>
      <c r="R203" s="17">
        <f t="shared" si="11"/>
        <v>2028.5</v>
      </c>
      <c r="S203" s="16" t="s">
        <v>63</v>
      </c>
      <c r="T203" s="16"/>
      <c r="U203" s="17">
        <f t="shared" si="10"/>
        <v>2028.5</v>
      </c>
      <c r="V203" s="401"/>
      <c r="W203" s="401"/>
      <c r="X203" s="401"/>
      <c r="Y203" s="331"/>
    </row>
    <row r="204" spans="1:25" ht="24" x14ac:dyDescent="0.25">
      <c r="A204" s="331"/>
      <c r="B204" s="331"/>
      <c r="C204" s="331"/>
      <c r="D204" s="348" t="s">
        <v>4039</v>
      </c>
      <c r="E204" s="331"/>
      <c r="F204" s="66" t="s">
        <v>709</v>
      </c>
      <c r="G204" s="117">
        <v>2.7</v>
      </c>
      <c r="H204" s="117">
        <v>2.7</v>
      </c>
      <c r="I204" s="66">
        <v>388</v>
      </c>
      <c r="J204" s="66">
        <v>24.5</v>
      </c>
      <c r="K204" s="117">
        <v>273.10000000000002</v>
      </c>
      <c r="L204" s="117">
        <v>12.7</v>
      </c>
      <c r="M204" s="16">
        <v>2016</v>
      </c>
      <c r="N204" s="114">
        <v>2023</v>
      </c>
      <c r="O204" s="114">
        <v>2025</v>
      </c>
      <c r="P204" s="16">
        <v>12.5</v>
      </c>
      <c r="Q204" s="145" t="s">
        <v>643</v>
      </c>
      <c r="R204" s="17">
        <f t="shared" si="11"/>
        <v>2028.5</v>
      </c>
      <c r="S204" s="16" t="s">
        <v>63</v>
      </c>
      <c r="T204" s="16"/>
      <c r="U204" s="17">
        <f t="shared" si="10"/>
        <v>2028.5</v>
      </c>
      <c r="V204" s="401"/>
      <c r="W204" s="401"/>
      <c r="X204" s="401"/>
      <c r="Y204" s="331"/>
    </row>
    <row r="205" spans="1:25" ht="24" x14ac:dyDescent="0.25">
      <c r="A205" s="331"/>
      <c r="B205" s="331"/>
      <c r="C205" s="331"/>
      <c r="D205" s="348"/>
      <c r="E205" s="331"/>
      <c r="F205" s="66" t="s">
        <v>709</v>
      </c>
      <c r="G205" s="117"/>
      <c r="H205" s="117"/>
      <c r="I205" s="66"/>
      <c r="J205" s="66">
        <v>0.5</v>
      </c>
      <c r="K205" s="117">
        <v>60.3</v>
      </c>
      <c r="L205" s="117">
        <v>8.74</v>
      </c>
      <c r="M205" s="16">
        <v>2016</v>
      </c>
      <c r="N205" s="114">
        <v>2023</v>
      </c>
      <c r="O205" s="114">
        <v>2025</v>
      </c>
      <c r="P205" s="16">
        <v>12.5</v>
      </c>
      <c r="Q205" s="145" t="s">
        <v>643</v>
      </c>
      <c r="R205" s="17">
        <f t="shared" si="11"/>
        <v>2028.5</v>
      </c>
      <c r="S205" s="16" t="s">
        <v>63</v>
      </c>
      <c r="T205" s="16"/>
      <c r="U205" s="17">
        <f t="shared" si="10"/>
        <v>2028.5</v>
      </c>
      <c r="V205" s="401"/>
      <c r="W205" s="401"/>
      <c r="X205" s="401"/>
      <c r="Y205" s="331"/>
    </row>
    <row r="206" spans="1:25" ht="24" x14ac:dyDescent="0.25">
      <c r="A206" s="331"/>
      <c r="B206" s="331"/>
      <c r="C206" s="331"/>
      <c r="D206" s="348" t="s">
        <v>4040</v>
      </c>
      <c r="E206" s="331"/>
      <c r="F206" s="66" t="s">
        <v>709</v>
      </c>
      <c r="G206" s="117">
        <v>3.04</v>
      </c>
      <c r="H206" s="117">
        <v>3.04</v>
      </c>
      <c r="I206" s="66">
        <v>388</v>
      </c>
      <c r="J206" s="66">
        <v>4.7</v>
      </c>
      <c r="K206" s="117">
        <v>273.10000000000002</v>
      </c>
      <c r="L206" s="117">
        <v>12.7</v>
      </c>
      <c r="M206" s="16">
        <v>2016</v>
      </c>
      <c r="N206" s="114">
        <v>2023</v>
      </c>
      <c r="O206" s="114">
        <v>2025</v>
      </c>
      <c r="P206" s="16">
        <v>12.5</v>
      </c>
      <c r="Q206" s="145" t="s">
        <v>643</v>
      </c>
      <c r="R206" s="17">
        <f t="shared" si="11"/>
        <v>2028.5</v>
      </c>
      <c r="S206" s="16" t="s">
        <v>63</v>
      </c>
      <c r="T206" s="16"/>
      <c r="U206" s="17">
        <f t="shared" si="10"/>
        <v>2028.5</v>
      </c>
      <c r="V206" s="401"/>
      <c r="W206" s="401"/>
      <c r="X206" s="401"/>
      <c r="Y206" s="331"/>
    </row>
    <row r="207" spans="1:25" ht="24" x14ac:dyDescent="0.25">
      <c r="A207" s="331"/>
      <c r="B207" s="331"/>
      <c r="C207" s="331"/>
      <c r="D207" s="348"/>
      <c r="E207" s="331"/>
      <c r="F207" s="66" t="s">
        <v>709</v>
      </c>
      <c r="G207" s="117"/>
      <c r="H207" s="117"/>
      <c r="I207" s="66"/>
      <c r="J207" s="66">
        <v>11.7</v>
      </c>
      <c r="K207" s="117">
        <v>60.3</v>
      </c>
      <c r="L207" s="117">
        <v>8.74</v>
      </c>
      <c r="M207" s="16">
        <v>2016</v>
      </c>
      <c r="N207" s="114">
        <v>2023</v>
      </c>
      <c r="O207" s="114">
        <v>2025</v>
      </c>
      <c r="P207" s="16">
        <v>12.5</v>
      </c>
      <c r="Q207" s="145" t="s">
        <v>643</v>
      </c>
      <c r="R207" s="17">
        <f t="shared" si="11"/>
        <v>2028.5</v>
      </c>
      <c r="S207" s="16" t="s">
        <v>63</v>
      </c>
      <c r="T207" s="16"/>
      <c r="U207" s="17">
        <f t="shared" si="10"/>
        <v>2028.5</v>
      </c>
      <c r="V207" s="401"/>
      <c r="W207" s="401"/>
      <c r="X207" s="401"/>
      <c r="Y207" s="331"/>
    </row>
    <row r="208" spans="1:25" ht="24" x14ac:dyDescent="0.25">
      <c r="A208" s="331"/>
      <c r="B208" s="331"/>
      <c r="C208" s="331"/>
      <c r="D208" s="348"/>
      <c r="E208" s="331"/>
      <c r="F208" s="66" t="s">
        <v>709</v>
      </c>
      <c r="G208" s="117"/>
      <c r="H208" s="117"/>
      <c r="I208" s="66"/>
      <c r="J208" s="66">
        <v>0.5</v>
      </c>
      <c r="K208" s="117">
        <v>33.4</v>
      </c>
      <c r="L208" s="117">
        <v>6.35</v>
      </c>
      <c r="M208" s="16">
        <v>2016</v>
      </c>
      <c r="N208" s="114">
        <v>2023</v>
      </c>
      <c r="O208" s="114">
        <v>2025</v>
      </c>
      <c r="P208" s="16">
        <v>12.5</v>
      </c>
      <c r="Q208" s="145" t="s">
        <v>643</v>
      </c>
      <c r="R208" s="17">
        <f t="shared" si="11"/>
        <v>2028.5</v>
      </c>
      <c r="S208" s="16" t="s">
        <v>63</v>
      </c>
      <c r="T208" s="16"/>
      <c r="U208" s="17">
        <f t="shared" si="10"/>
        <v>2028.5</v>
      </c>
      <c r="V208" s="401"/>
      <c r="W208" s="401"/>
      <c r="X208" s="401"/>
      <c r="Y208" s="331"/>
    </row>
    <row r="209" spans="1:25" ht="24" x14ac:dyDescent="0.25">
      <c r="A209" s="331"/>
      <c r="B209" s="331"/>
      <c r="C209" s="331"/>
      <c r="D209" s="348"/>
      <c r="E209" s="331"/>
      <c r="F209" s="66" t="s">
        <v>709</v>
      </c>
      <c r="G209" s="117"/>
      <c r="H209" s="117"/>
      <c r="I209" s="66"/>
      <c r="J209" s="66">
        <v>0.5</v>
      </c>
      <c r="K209" s="117">
        <v>26.7</v>
      </c>
      <c r="L209" s="117">
        <v>5.56</v>
      </c>
      <c r="M209" s="16">
        <v>2016</v>
      </c>
      <c r="N209" s="114">
        <v>2023</v>
      </c>
      <c r="O209" s="114">
        <v>2025</v>
      </c>
      <c r="P209" s="16">
        <v>12.5</v>
      </c>
      <c r="Q209" s="145" t="s">
        <v>643</v>
      </c>
      <c r="R209" s="17">
        <f t="shared" si="11"/>
        <v>2028.5</v>
      </c>
      <c r="S209" s="16" t="s">
        <v>63</v>
      </c>
      <c r="T209" s="16"/>
      <c r="U209" s="17">
        <f t="shared" si="10"/>
        <v>2028.5</v>
      </c>
      <c r="V209" s="401"/>
      <c r="W209" s="401"/>
      <c r="X209" s="401"/>
      <c r="Y209" s="331"/>
    </row>
    <row r="210" spans="1:25" ht="24" x14ac:dyDescent="0.25">
      <c r="A210" s="331">
        <v>20</v>
      </c>
      <c r="B210" s="331" t="s">
        <v>4041</v>
      </c>
      <c r="C210" s="331" t="s">
        <v>4042</v>
      </c>
      <c r="D210" s="348" t="s">
        <v>4043</v>
      </c>
      <c r="E210" s="331" t="s">
        <v>4015</v>
      </c>
      <c r="F210" s="66" t="s">
        <v>709</v>
      </c>
      <c r="G210" s="117">
        <v>3.04</v>
      </c>
      <c r="H210" s="117">
        <v>3.04</v>
      </c>
      <c r="I210" s="66">
        <v>350</v>
      </c>
      <c r="J210" s="66">
        <v>0.3</v>
      </c>
      <c r="K210" s="117">
        <v>273.10000000000002</v>
      </c>
      <c r="L210" s="117">
        <v>12.7</v>
      </c>
      <c r="M210" s="16">
        <v>2016</v>
      </c>
      <c r="N210" s="114">
        <v>2023</v>
      </c>
      <c r="O210" s="114">
        <v>2025</v>
      </c>
      <c r="P210" s="16">
        <v>12.5</v>
      </c>
      <c r="Q210" s="114" t="s">
        <v>4011</v>
      </c>
      <c r="R210" s="17">
        <f t="shared" si="11"/>
        <v>2028.5</v>
      </c>
      <c r="S210" s="16" t="s">
        <v>63</v>
      </c>
      <c r="T210" s="16"/>
      <c r="U210" s="17">
        <f t="shared" si="10"/>
        <v>2028.5</v>
      </c>
      <c r="V210" s="401">
        <v>24</v>
      </c>
      <c r="W210" s="401">
        <v>12</v>
      </c>
      <c r="X210" s="401">
        <f>SUM(V210:W224)</f>
        <v>36</v>
      </c>
      <c r="Y210" s="331" t="s">
        <v>7003</v>
      </c>
    </row>
    <row r="211" spans="1:25" ht="24" x14ac:dyDescent="0.25">
      <c r="A211" s="331"/>
      <c r="B211" s="331"/>
      <c r="C211" s="331"/>
      <c r="D211" s="348"/>
      <c r="E211" s="331"/>
      <c r="F211" s="66" t="s">
        <v>709</v>
      </c>
      <c r="G211" s="117"/>
      <c r="H211" s="117"/>
      <c r="I211" s="66"/>
      <c r="J211" s="66">
        <v>0.6</v>
      </c>
      <c r="K211" s="117">
        <v>60.3</v>
      </c>
      <c r="L211" s="117">
        <v>8.74</v>
      </c>
      <c r="M211" s="16">
        <v>2016</v>
      </c>
      <c r="N211" s="114">
        <v>2023</v>
      </c>
      <c r="O211" s="114">
        <v>2025</v>
      </c>
      <c r="P211" s="16">
        <v>12.5</v>
      </c>
      <c r="Q211" s="114" t="s">
        <v>4011</v>
      </c>
      <c r="R211" s="17">
        <f t="shared" si="11"/>
        <v>2028.5</v>
      </c>
      <c r="S211" s="16" t="s">
        <v>63</v>
      </c>
      <c r="T211" s="16"/>
      <c r="U211" s="17">
        <f t="shared" si="10"/>
        <v>2028.5</v>
      </c>
      <c r="V211" s="401"/>
      <c r="W211" s="401"/>
      <c r="X211" s="401"/>
      <c r="Y211" s="331"/>
    </row>
    <row r="212" spans="1:25" ht="24" x14ac:dyDescent="0.25">
      <c r="A212" s="331"/>
      <c r="B212" s="331"/>
      <c r="C212" s="331"/>
      <c r="D212" s="348"/>
      <c r="E212" s="331"/>
      <c r="F212" s="66" t="s">
        <v>709</v>
      </c>
      <c r="G212" s="117"/>
      <c r="H212" s="117"/>
      <c r="I212" s="66"/>
      <c r="J212" s="66">
        <v>6.5</v>
      </c>
      <c r="K212" s="117">
        <v>33.4</v>
      </c>
      <c r="L212" s="117">
        <v>6.35</v>
      </c>
      <c r="M212" s="16">
        <v>2016</v>
      </c>
      <c r="N212" s="114">
        <v>2023</v>
      </c>
      <c r="O212" s="114">
        <v>2025</v>
      </c>
      <c r="P212" s="16">
        <v>12.5</v>
      </c>
      <c r="Q212" s="114" t="s">
        <v>4011</v>
      </c>
      <c r="R212" s="17">
        <f t="shared" si="11"/>
        <v>2028.5</v>
      </c>
      <c r="S212" s="16" t="s">
        <v>63</v>
      </c>
      <c r="T212" s="16"/>
      <c r="U212" s="17">
        <f t="shared" si="10"/>
        <v>2028.5</v>
      </c>
      <c r="V212" s="401"/>
      <c r="W212" s="401"/>
      <c r="X212" s="401"/>
      <c r="Y212" s="331"/>
    </row>
    <row r="213" spans="1:25" ht="24" x14ac:dyDescent="0.25">
      <c r="A213" s="331"/>
      <c r="B213" s="331"/>
      <c r="C213" s="331"/>
      <c r="D213" s="348" t="s">
        <v>4044</v>
      </c>
      <c r="E213" s="331"/>
      <c r="F213" s="66" t="s">
        <v>709</v>
      </c>
      <c r="G213" s="117">
        <v>2.7</v>
      </c>
      <c r="H213" s="117">
        <v>2.7</v>
      </c>
      <c r="I213" s="66">
        <v>350</v>
      </c>
      <c r="J213" s="66">
        <v>2.4</v>
      </c>
      <c r="K213" s="117">
        <v>273.10000000000002</v>
      </c>
      <c r="L213" s="117">
        <v>12.7</v>
      </c>
      <c r="M213" s="16">
        <v>2016</v>
      </c>
      <c r="N213" s="114">
        <v>2023</v>
      </c>
      <c r="O213" s="114">
        <v>2025</v>
      </c>
      <c r="P213" s="16">
        <v>12.5</v>
      </c>
      <c r="Q213" s="114" t="s">
        <v>4011</v>
      </c>
      <c r="R213" s="17">
        <f t="shared" si="11"/>
        <v>2028.5</v>
      </c>
      <c r="S213" s="16" t="s">
        <v>63</v>
      </c>
      <c r="T213" s="16"/>
      <c r="U213" s="17">
        <f t="shared" si="10"/>
        <v>2028.5</v>
      </c>
      <c r="V213" s="401"/>
      <c r="W213" s="401"/>
      <c r="X213" s="401"/>
      <c r="Y213" s="331"/>
    </row>
    <row r="214" spans="1:25" ht="24" x14ac:dyDescent="0.25">
      <c r="A214" s="331"/>
      <c r="B214" s="331"/>
      <c r="C214" s="331"/>
      <c r="D214" s="348"/>
      <c r="E214" s="331"/>
      <c r="F214" s="66" t="s">
        <v>709</v>
      </c>
      <c r="G214" s="117"/>
      <c r="H214" s="117"/>
      <c r="I214" s="66"/>
      <c r="J214" s="66">
        <v>4</v>
      </c>
      <c r="K214" s="117">
        <v>219.1</v>
      </c>
      <c r="L214" s="117">
        <v>12.7</v>
      </c>
      <c r="M214" s="16">
        <v>2016</v>
      </c>
      <c r="N214" s="114">
        <v>2023</v>
      </c>
      <c r="O214" s="114">
        <v>2025</v>
      </c>
      <c r="P214" s="16">
        <v>12.5</v>
      </c>
      <c r="Q214" s="114" t="s">
        <v>4011</v>
      </c>
      <c r="R214" s="17">
        <f t="shared" si="11"/>
        <v>2028.5</v>
      </c>
      <c r="S214" s="16" t="s">
        <v>63</v>
      </c>
      <c r="T214" s="16"/>
      <c r="U214" s="17">
        <f t="shared" si="10"/>
        <v>2028.5</v>
      </c>
      <c r="V214" s="401"/>
      <c r="W214" s="401"/>
      <c r="X214" s="401"/>
      <c r="Y214" s="331"/>
    </row>
    <row r="215" spans="1:25" ht="24" x14ac:dyDescent="0.25">
      <c r="A215" s="331"/>
      <c r="B215" s="331"/>
      <c r="C215" s="331"/>
      <c r="D215" s="348"/>
      <c r="E215" s="331"/>
      <c r="F215" s="66" t="s">
        <v>709</v>
      </c>
      <c r="G215" s="117"/>
      <c r="H215" s="117"/>
      <c r="I215" s="66"/>
      <c r="J215" s="66">
        <v>8.6999999999999993</v>
      </c>
      <c r="K215" s="117">
        <v>168.3</v>
      </c>
      <c r="L215" s="117">
        <v>10.97</v>
      </c>
      <c r="M215" s="16">
        <v>2016</v>
      </c>
      <c r="N215" s="114">
        <v>2023</v>
      </c>
      <c r="O215" s="114">
        <v>2025</v>
      </c>
      <c r="P215" s="16">
        <v>12.5</v>
      </c>
      <c r="Q215" s="114" t="s">
        <v>4011</v>
      </c>
      <c r="R215" s="17">
        <f t="shared" si="11"/>
        <v>2028.5</v>
      </c>
      <c r="S215" s="16" t="s">
        <v>63</v>
      </c>
      <c r="T215" s="16"/>
      <c r="U215" s="17">
        <f t="shared" ref="U215:U238" si="12">IFERROR(IF(S215="",R215,S215+T215),R215)</f>
        <v>2028.5</v>
      </c>
      <c r="V215" s="401"/>
      <c r="W215" s="401"/>
      <c r="X215" s="401"/>
      <c r="Y215" s="331"/>
    </row>
    <row r="216" spans="1:25" ht="24" x14ac:dyDescent="0.25">
      <c r="A216" s="331"/>
      <c r="B216" s="331"/>
      <c r="C216" s="331"/>
      <c r="D216" s="348"/>
      <c r="E216" s="331"/>
      <c r="F216" s="66" t="s">
        <v>709</v>
      </c>
      <c r="G216" s="117"/>
      <c r="H216" s="117"/>
      <c r="I216" s="66"/>
      <c r="J216" s="66">
        <v>1.6</v>
      </c>
      <c r="K216" s="117">
        <v>114.3</v>
      </c>
      <c r="L216" s="117">
        <v>6.02</v>
      </c>
      <c r="M216" s="16">
        <v>2016</v>
      </c>
      <c r="N216" s="114">
        <v>2023</v>
      </c>
      <c r="O216" s="114">
        <v>2025</v>
      </c>
      <c r="P216" s="16">
        <v>12.5</v>
      </c>
      <c r="Q216" s="114" t="s">
        <v>4011</v>
      </c>
      <c r="R216" s="17">
        <f t="shared" si="11"/>
        <v>2028.5</v>
      </c>
      <c r="S216" s="16" t="s">
        <v>63</v>
      </c>
      <c r="T216" s="16"/>
      <c r="U216" s="17">
        <f t="shared" si="12"/>
        <v>2028.5</v>
      </c>
      <c r="V216" s="401"/>
      <c r="W216" s="401"/>
      <c r="X216" s="401"/>
      <c r="Y216" s="331"/>
    </row>
    <row r="217" spans="1:25" ht="24" x14ac:dyDescent="0.25">
      <c r="A217" s="331"/>
      <c r="B217" s="331"/>
      <c r="C217" s="331"/>
      <c r="D217" s="348"/>
      <c r="E217" s="331"/>
      <c r="F217" s="66" t="s">
        <v>709</v>
      </c>
      <c r="G217" s="117"/>
      <c r="H217" s="117"/>
      <c r="I217" s="66"/>
      <c r="J217" s="66">
        <v>2.5</v>
      </c>
      <c r="K217" s="117">
        <v>88.9</v>
      </c>
      <c r="L217" s="117">
        <v>5.49</v>
      </c>
      <c r="M217" s="16">
        <v>2016</v>
      </c>
      <c r="N217" s="114">
        <v>2023</v>
      </c>
      <c r="O217" s="114">
        <v>2025</v>
      </c>
      <c r="P217" s="16">
        <v>12.5</v>
      </c>
      <c r="Q217" s="114" t="s">
        <v>4011</v>
      </c>
      <c r="R217" s="17">
        <f t="shared" si="11"/>
        <v>2028.5</v>
      </c>
      <c r="S217" s="16" t="s">
        <v>63</v>
      </c>
      <c r="T217" s="16"/>
      <c r="U217" s="17">
        <f t="shared" si="12"/>
        <v>2028.5</v>
      </c>
      <c r="V217" s="401"/>
      <c r="W217" s="401"/>
      <c r="X217" s="401"/>
      <c r="Y217" s="331"/>
    </row>
    <row r="218" spans="1:25" ht="24" x14ac:dyDescent="0.25">
      <c r="A218" s="331"/>
      <c r="B218" s="331"/>
      <c r="C218" s="331"/>
      <c r="D218" s="348"/>
      <c r="E218" s="331"/>
      <c r="F218" s="66" t="s">
        <v>709</v>
      </c>
      <c r="G218" s="117"/>
      <c r="H218" s="117"/>
      <c r="I218" s="66"/>
      <c r="J218" s="66">
        <v>1</v>
      </c>
      <c r="K218" s="117">
        <v>60.3</v>
      </c>
      <c r="L218" s="117">
        <v>8.74</v>
      </c>
      <c r="M218" s="16">
        <v>2016</v>
      </c>
      <c r="N218" s="114">
        <v>2023</v>
      </c>
      <c r="O218" s="114">
        <v>2025</v>
      </c>
      <c r="P218" s="16">
        <v>12.5</v>
      </c>
      <c r="Q218" s="114" t="s">
        <v>4011</v>
      </c>
      <c r="R218" s="17">
        <f t="shared" si="11"/>
        <v>2028.5</v>
      </c>
      <c r="S218" s="16" t="s">
        <v>63</v>
      </c>
      <c r="T218" s="16"/>
      <c r="U218" s="17">
        <f t="shared" si="12"/>
        <v>2028.5</v>
      </c>
      <c r="V218" s="401"/>
      <c r="W218" s="401"/>
      <c r="X218" s="401"/>
      <c r="Y218" s="331"/>
    </row>
    <row r="219" spans="1:25" ht="24" x14ac:dyDescent="0.25">
      <c r="A219" s="331"/>
      <c r="B219" s="331"/>
      <c r="C219" s="331"/>
      <c r="D219" s="348"/>
      <c r="E219" s="331"/>
      <c r="F219" s="66" t="s">
        <v>709</v>
      </c>
      <c r="G219" s="117"/>
      <c r="H219" s="117"/>
      <c r="I219" s="66"/>
      <c r="J219" s="66">
        <v>0.1</v>
      </c>
      <c r="K219" s="117">
        <v>33.4</v>
      </c>
      <c r="L219" s="117">
        <v>6.35</v>
      </c>
      <c r="M219" s="16">
        <v>2016</v>
      </c>
      <c r="N219" s="114">
        <v>2023</v>
      </c>
      <c r="O219" s="114">
        <v>2025</v>
      </c>
      <c r="P219" s="16">
        <v>12.5</v>
      </c>
      <c r="Q219" s="114" t="s">
        <v>4011</v>
      </c>
      <c r="R219" s="17">
        <f t="shared" si="11"/>
        <v>2028.5</v>
      </c>
      <c r="S219" s="16" t="s">
        <v>63</v>
      </c>
      <c r="T219" s="16"/>
      <c r="U219" s="17">
        <f t="shared" si="12"/>
        <v>2028.5</v>
      </c>
      <c r="V219" s="401"/>
      <c r="W219" s="401"/>
      <c r="X219" s="401"/>
      <c r="Y219" s="331"/>
    </row>
    <row r="220" spans="1:25" ht="24" x14ac:dyDescent="0.25">
      <c r="A220" s="331"/>
      <c r="B220" s="331"/>
      <c r="C220" s="331"/>
      <c r="D220" s="348"/>
      <c r="E220" s="331"/>
      <c r="F220" s="66" t="s">
        <v>709</v>
      </c>
      <c r="G220" s="117"/>
      <c r="H220" s="117"/>
      <c r="I220" s="66"/>
      <c r="J220" s="66">
        <v>0.4</v>
      </c>
      <c r="K220" s="117">
        <v>26.7</v>
      </c>
      <c r="L220" s="117">
        <v>5.56</v>
      </c>
      <c r="M220" s="16">
        <v>2016</v>
      </c>
      <c r="N220" s="114">
        <v>2023</v>
      </c>
      <c r="O220" s="114">
        <v>2025</v>
      </c>
      <c r="P220" s="16">
        <v>12.5</v>
      </c>
      <c r="Q220" s="114" t="s">
        <v>4011</v>
      </c>
      <c r="R220" s="17">
        <f t="shared" si="11"/>
        <v>2028.5</v>
      </c>
      <c r="S220" s="16" t="s">
        <v>63</v>
      </c>
      <c r="T220" s="16"/>
      <c r="U220" s="17">
        <f t="shared" si="12"/>
        <v>2028.5</v>
      </c>
      <c r="V220" s="401"/>
      <c r="W220" s="401"/>
      <c r="X220" s="401"/>
      <c r="Y220" s="331"/>
    </row>
    <row r="221" spans="1:25" ht="24" x14ac:dyDescent="0.25">
      <c r="A221" s="331"/>
      <c r="B221" s="331"/>
      <c r="C221" s="331"/>
      <c r="D221" s="348" t="s">
        <v>4045</v>
      </c>
      <c r="E221" s="331"/>
      <c r="F221" s="66" t="s">
        <v>709</v>
      </c>
      <c r="G221" s="66">
        <v>2.7</v>
      </c>
      <c r="H221" s="66">
        <v>2.7</v>
      </c>
      <c r="I221" s="66">
        <v>350</v>
      </c>
      <c r="J221" s="66">
        <v>13.3</v>
      </c>
      <c r="K221" s="117">
        <v>168.3</v>
      </c>
      <c r="L221" s="117">
        <v>10.97</v>
      </c>
      <c r="M221" s="16">
        <v>2016</v>
      </c>
      <c r="N221" s="114">
        <v>2023</v>
      </c>
      <c r="O221" s="114">
        <v>2025</v>
      </c>
      <c r="P221" s="16">
        <v>12.5</v>
      </c>
      <c r="Q221" s="114" t="s">
        <v>4011</v>
      </c>
      <c r="R221" s="17">
        <f t="shared" si="11"/>
        <v>2028.5</v>
      </c>
      <c r="S221" s="16" t="s">
        <v>63</v>
      </c>
      <c r="T221" s="16"/>
      <c r="U221" s="17">
        <f t="shared" si="12"/>
        <v>2028.5</v>
      </c>
      <c r="V221" s="401"/>
      <c r="W221" s="401"/>
      <c r="X221" s="401"/>
      <c r="Y221" s="331"/>
    </row>
    <row r="222" spans="1:25" ht="24" x14ac:dyDescent="0.25">
      <c r="A222" s="331"/>
      <c r="B222" s="331"/>
      <c r="C222" s="331"/>
      <c r="D222" s="348"/>
      <c r="E222" s="331"/>
      <c r="F222" s="66" t="s">
        <v>709</v>
      </c>
      <c r="G222" s="66"/>
      <c r="H222" s="66"/>
      <c r="I222" s="66"/>
      <c r="J222" s="66">
        <v>5.7</v>
      </c>
      <c r="K222" s="117">
        <v>114.3</v>
      </c>
      <c r="L222" s="117">
        <v>6.02</v>
      </c>
      <c r="M222" s="16">
        <v>2016</v>
      </c>
      <c r="N222" s="114">
        <v>2023</v>
      </c>
      <c r="O222" s="114">
        <v>2025</v>
      </c>
      <c r="P222" s="16">
        <v>12.5</v>
      </c>
      <c r="Q222" s="114" t="s">
        <v>4011</v>
      </c>
      <c r="R222" s="17">
        <f t="shared" si="11"/>
        <v>2028.5</v>
      </c>
      <c r="S222" s="16" t="s">
        <v>63</v>
      </c>
      <c r="T222" s="16"/>
      <c r="U222" s="17">
        <f t="shared" si="12"/>
        <v>2028.5</v>
      </c>
      <c r="V222" s="401"/>
      <c r="W222" s="401"/>
      <c r="X222" s="401"/>
      <c r="Y222" s="331"/>
    </row>
    <row r="223" spans="1:25" ht="24" x14ac:dyDescent="0.25">
      <c r="A223" s="331"/>
      <c r="B223" s="331"/>
      <c r="C223" s="331"/>
      <c r="D223" s="348"/>
      <c r="E223" s="331"/>
      <c r="F223" s="66" t="s">
        <v>709</v>
      </c>
      <c r="G223" s="66"/>
      <c r="H223" s="66"/>
      <c r="I223" s="66"/>
      <c r="J223" s="66">
        <v>0.1</v>
      </c>
      <c r="K223" s="117">
        <v>26.7</v>
      </c>
      <c r="L223" s="117">
        <v>5.56</v>
      </c>
      <c r="M223" s="16">
        <v>2016</v>
      </c>
      <c r="N223" s="114">
        <v>2023</v>
      </c>
      <c r="O223" s="114">
        <v>2025</v>
      </c>
      <c r="P223" s="16">
        <v>12.5</v>
      </c>
      <c r="Q223" s="114" t="s">
        <v>4011</v>
      </c>
      <c r="R223" s="17">
        <f t="shared" si="11"/>
        <v>2028.5</v>
      </c>
      <c r="S223" s="16" t="s">
        <v>63</v>
      </c>
      <c r="T223" s="16"/>
      <c r="U223" s="17">
        <f t="shared" si="12"/>
        <v>2028.5</v>
      </c>
      <c r="V223" s="401"/>
      <c r="W223" s="401"/>
      <c r="X223" s="401"/>
      <c r="Y223" s="331"/>
    </row>
    <row r="224" spans="1:25" ht="24" x14ac:dyDescent="0.25">
      <c r="A224" s="331"/>
      <c r="B224" s="331"/>
      <c r="C224" s="331"/>
      <c r="D224" s="114" t="s">
        <v>4046</v>
      </c>
      <c r="E224" s="331"/>
      <c r="F224" s="66" t="s">
        <v>709</v>
      </c>
      <c r="G224" s="117">
        <v>2.7</v>
      </c>
      <c r="H224" s="117">
        <v>2.7</v>
      </c>
      <c r="I224" s="66">
        <v>350</v>
      </c>
      <c r="J224" s="66">
        <v>54.2</v>
      </c>
      <c r="K224" s="117">
        <v>168.3</v>
      </c>
      <c r="L224" s="117">
        <v>10.97</v>
      </c>
      <c r="M224" s="16">
        <v>2016</v>
      </c>
      <c r="N224" s="114">
        <v>2023</v>
      </c>
      <c r="O224" s="114">
        <v>2025</v>
      </c>
      <c r="P224" s="16">
        <v>12.5</v>
      </c>
      <c r="Q224" s="114" t="s">
        <v>4011</v>
      </c>
      <c r="R224" s="17">
        <f t="shared" si="11"/>
        <v>2028.5</v>
      </c>
      <c r="S224" s="16" t="s">
        <v>63</v>
      </c>
      <c r="T224" s="16"/>
      <c r="U224" s="17">
        <f t="shared" si="12"/>
        <v>2028.5</v>
      </c>
      <c r="V224" s="401"/>
      <c r="W224" s="401"/>
      <c r="X224" s="401"/>
      <c r="Y224" s="331"/>
    </row>
    <row r="225" spans="1:25" ht="24" x14ac:dyDescent="0.25">
      <c r="A225" s="331">
        <v>21</v>
      </c>
      <c r="B225" s="331" t="s">
        <v>4047</v>
      </c>
      <c r="C225" s="331" t="s">
        <v>4048</v>
      </c>
      <c r="D225" s="348" t="s">
        <v>4049</v>
      </c>
      <c r="E225" s="331" t="s">
        <v>4015</v>
      </c>
      <c r="F225" s="66" t="s">
        <v>709</v>
      </c>
      <c r="G225" s="117">
        <v>0.89</v>
      </c>
      <c r="H225" s="117">
        <v>0.89</v>
      </c>
      <c r="I225" s="66">
        <v>350</v>
      </c>
      <c r="J225" s="66">
        <v>5.7</v>
      </c>
      <c r="K225" s="117">
        <v>219</v>
      </c>
      <c r="L225" s="117">
        <v>8</v>
      </c>
      <c r="M225" s="16">
        <v>2016</v>
      </c>
      <c r="N225" s="114">
        <v>2023</v>
      </c>
      <c r="O225" s="114">
        <v>2025</v>
      </c>
      <c r="P225" s="16">
        <v>12.5</v>
      </c>
      <c r="Q225" s="114" t="s">
        <v>4050</v>
      </c>
      <c r="R225" s="17">
        <f t="shared" si="11"/>
        <v>2028.5</v>
      </c>
      <c r="S225" s="16" t="s">
        <v>63</v>
      </c>
      <c r="T225" s="16"/>
      <c r="U225" s="17">
        <f t="shared" si="12"/>
        <v>2028.5</v>
      </c>
      <c r="V225" s="401">
        <v>4</v>
      </c>
      <c r="W225" s="401">
        <v>1</v>
      </c>
      <c r="X225" s="401">
        <f>SUM(V225:W235)</f>
        <v>5</v>
      </c>
      <c r="Y225" s="331" t="s">
        <v>7003</v>
      </c>
    </row>
    <row r="226" spans="1:25" ht="24" x14ac:dyDescent="0.25">
      <c r="A226" s="331"/>
      <c r="B226" s="331"/>
      <c r="C226" s="331"/>
      <c r="D226" s="348"/>
      <c r="E226" s="331"/>
      <c r="F226" s="66" t="s">
        <v>709</v>
      </c>
      <c r="G226" s="117"/>
      <c r="H226" s="117"/>
      <c r="I226" s="66"/>
      <c r="J226" s="66">
        <v>4.0999999999999996</v>
      </c>
      <c r="K226" s="117">
        <v>159</v>
      </c>
      <c r="L226" s="117">
        <v>6</v>
      </c>
      <c r="M226" s="16">
        <v>2016</v>
      </c>
      <c r="N226" s="114">
        <v>2023</v>
      </c>
      <c r="O226" s="114">
        <v>2025</v>
      </c>
      <c r="P226" s="16">
        <v>12.5</v>
      </c>
      <c r="Q226" s="114" t="s">
        <v>4050</v>
      </c>
      <c r="R226" s="17">
        <f t="shared" si="11"/>
        <v>2028.5</v>
      </c>
      <c r="S226" s="16" t="s">
        <v>63</v>
      </c>
      <c r="T226" s="16"/>
      <c r="U226" s="17">
        <f t="shared" si="12"/>
        <v>2028.5</v>
      </c>
      <c r="V226" s="401"/>
      <c r="W226" s="401"/>
      <c r="X226" s="401"/>
      <c r="Y226" s="331"/>
    </row>
    <row r="227" spans="1:25" ht="24" x14ac:dyDescent="0.25">
      <c r="A227" s="331"/>
      <c r="B227" s="331"/>
      <c r="C227" s="331"/>
      <c r="D227" s="348"/>
      <c r="E227" s="331"/>
      <c r="F227" s="66" t="s">
        <v>709</v>
      </c>
      <c r="G227" s="117"/>
      <c r="H227" s="117"/>
      <c r="I227" s="66"/>
      <c r="J227" s="66">
        <v>1</v>
      </c>
      <c r="K227" s="117">
        <v>57</v>
      </c>
      <c r="L227" s="117">
        <v>5</v>
      </c>
      <c r="M227" s="16">
        <v>2016</v>
      </c>
      <c r="N227" s="114">
        <v>2023</v>
      </c>
      <c r="O227" s="114">
        <v>2025</v>
      </c>
      <c r="P227" s="16">
        <v>12.5</v>
      </c>
      <c r="Q227" s="114" t="s">
        <v>4050</v>
      </c>
      <c r="R227" s="17">
        <f t="shared" si="11"/>
        <v>2028.5</v>
      </c>
      <c r="S227" s="16" t="s">
        <v>63</v>
      </c>
      <c r="T227" s="16"/>
      <c r="U227" s="17">
        <f t="shared" si="12"/>
        <v>2028.5</v>
      </c>
      <c r="V227" s="401"/>
      <c r="W227" s="401"/>
      <c r="X227" s="401"/>
      <c r="Y227" s="331"/>
    </row>
    <row r="228" spans="1:25" ht="24" x14ac:dyDescent="0.25">
      <c r="A228" s="331"/>
      <c r="B228" s="331"/>
      <c r="C228" s="331"/>
      <c r="D228" s="348"/>
      <c r="E228" s="331"/>
      <c r="F228" s="66" t="s">
        <v>709</v>
      </c>
      <c r="G228" s="117"/>
      <c r="H228" s="117"/>
      <c r="I228" s="66"/>
      <c r="J228" s="66">
        <v>0.1</v>
      </c>
      <c r="K228" s="117">
        <v>25</v>
      </c>
      <c r="L228" s="117">
        <v>4</v>
      </c>
      <c r="M228" s="16">
        <v>2016</v>
      </c>
      <c r="N228" s="114">
        <v>2023</v>
      </c>
      <c r="O228" s="114">
        <v>2025</v>
      </c>
      <c r="P228" s="16">
        <v>12.5</v>
      </c>
      <c r="Q228" s="114" t="s">
        <v>4050</v>
      </c>
      <c r="R228" s="17">
        <f t="shared" si="11"/>
        <v>2028.5</v>
      </c>
      <c r="S228" s="16" t="s">
        <v>63</v>
      </c>
      <c r="T228" s="16"/>
      <c r="U228" s="17">
        <f t="shared" si="12"/>
        <v>2028.5</v>
      </c>
      <c r="V228" s="401"/>
      <c r="W228" s="401"/>
      <c r="X228" s="401"/>
      <c r="Y228" s="331"/>
    </row>
    <row r="229" spans="1:25" ht="24" x14ac:dyDescent="0.25">
      <c r="A229" s="331"/>
      <c r="B229" s="331"/>
      <c r="C229" s="331"/>
      <c r="D229" s="114" t="s">
        <v>4051</v>
      </c>
      <c r="E229" s="331"/>
      <c r="F229" s="66" t="s">
        <v>709</v>
      </c>
      <c r="G229" s="66">
        <v>0.89</v>
      </c>
      <c r="H229" s="66">
        <v>0.89</v>
      </c>
      <c r="I229" s="66">
        <v>350</v>
      </c>
      <c r="J229" s="66">
        <v>13.4</v>
      </c>
      <c r="K229" s="66">
        <v>219</v>
      </c>
      <c r="L229" s="66">
        <v>8</v>
      </c>
      <c r="M229" s="16">
        <v>2016</v>
      </c>
      <c r="N229" s="114">
        <v>2023</v>
      </c>
      <c r="O229" s="114">
        <v>2025</v>
      </c>
      <c r="P229" s="16">
        <v>12.5</v>
      </c>
      <c r="Q229" s="114" t="s">
        <v>4050</v>
      </c>
      <c r="R229" s="17">
        <f t="shared" si="11"/>
        <v>2028.5</v>
      </c>
      <c r="S229" s="16" t="s">
        <v>63</v>
      </c>
      <c r="T229" s="16"/>
      <c r="U229" s="17">
        <f t="shared" si="12"/>
        <v>2028.5</v>
      </c>
      <c r="V229" s="401"/>
      <c r="W229" s="401"/>
      <c r="X229" s="401"/>
      <c r="Y229" s="331"/>
    </row>
    <row r="230" spans="1:25" ht="36" x14ac:dyDescent="0.25">
      <c r="A230" s="331"/>
      <c r="B230" s="331"/>
      <c r="C230" s="331"/>
      <c r="D230" s="145" t="s">
        <v>4052</v>
      </c>
      <c r="E230" s="331"/>
      <c r="F230" s="66" t="s">
        <v>709</v>
      </c>
      <c r="G230" s="142">
        <v>0.89</v>
      </c>
      <c r="H230" s="142">
        <v>0.89</v>
      </c>
      <c r="I230" s="66">
        <v>350</v>
      </c>
      <c r="J230" s="142">
        <v>112.7</v>
      </c>
      <c r="K230" s="142">
        <v>219</v>
      </c>
      <c r="L230" s="142">
        <v>8</v>
      </c>
      <c r="M230" s="16">
        <v>2016</v>
      </c>
      <c r="N230" s="114">
        <v>2023</v>
      </c>
      <c r="O230" s="114">
        <v>2025</v>
      </c>
      <c r="P230" s="16">
        <v>12.5</v>
      </c>
      <c r="Q230" s="114" t="s">
        <v>4050</v>
      </c>
      <c r="R230" s="17">
        <f t="shared" si="11"/>
        <v>2028.5</v>
      </c>
      <c r="S230" s="16" t="s">
        <v>63</v>
      </c>
      <c r="T230" s="16"/>
      <c r="U230" s="17">
        <f t="shared" si="12"/>
        <v>2028.5</v>
      </c>
      <c r="V230" s="401"/>
      <c r="W230" s="401"/>
      <c r="X230" s="401"/>
      <c r="Y230" s="331"/>
    </row>
    <row r="231" spans="1:25" ht="24" x14ac:dyDescent="0.25">
      <c r="A231" s="331"/>
      <c r="B231" s="331"/>
      <c r="C231" s="331"/>
      <c r="D231" s="114" t="s">
        <v>4053</v>
      </c>
      <c r="E231" s="331"/>
      <c r="F231" s="66" t="s">
        <v>709</v>
      </c>
      <c r="G231" s="66">
        <v>0.89</v>
      </c>
      <c r="H231" s="66">
        <v>0.89</v>
      </c>
      <c r="I231" s="66">
        <v>350</v>
      </c>
      <c r="J231" s="66">
        <v>89.9</v>
      </c>
      <c r="K231" s="66">
        <v>219</v>
      </c>
      <c r="L231" s="66">
        <v>8</v>
      </c>
      <c r="M231" s="16">
        <v>2016</v>
      </c>
      <c r="N231" s="114">
        <v>2023</v>
      </c>
      <c r="O231" s="114">
        <v>2025</v>
      </c>
      <c r="P231" s="16">
        <v>12.5</v>
      </c>
      <c r="Q231" s="114" t="s">
        <v>4050</v>
      </c>
      <c r="R231" s="17">
        <f t="shared" si="11"/>
        <v>2028.5</v>
      </c>
      <c r="S231" s="16" t="s">
        <v>63</v>
      </c>
      <c r="T231" s="16"/>
      <c r="U231" s="17">
        <f t="shared" si="12"/>
        <v>2028.5</v>
      </c>
      <c r="V231" s="401"/>
      <c r="W231" s="401"/>
      <c r="X231" s="401"/>
      <c r="Y231" s="331"/>
    </row>
    <row r="232" spans="1:25" ht="24" x14ac:dyDescent="0.25">
      <c r="A232" s="331"/>
      <c r="B232" s="331"/>
      <c r="C232" s="331"/>
      <c r="D232" s="348" t="s">
        <v>4054</v>
      </c>
      <c r="E232" s="331"/>
      <c r="F232" s="66" t="s">
        <v>709</v>
      </c>
      <c r="G232" s="66">
        <v>0.89</v>
      </c>
      <c r="H232" s="66">
        <v>0.89</v>
      </c>
      <c r="I232" s="66">
        <v>350</v>
      </c>
      <c r="J232" s="66">
        <v>1.1000000000000001</v>
      </c>
      <c r="K232" s="66">
        <v>219</v>
      </c>
      <c r="L232" s="66">
        <v>8</v>
      </c>
      <c r="M232" s="16">
        <v>2016</v>
      </c>
      <c r="N232" s="114">
        <v>2023</v>
      </c>
      <c r="O232" s="114">
        <v>2025</v>
      </c>
      <c r="P232" s="16">
        <v>12.5</v>
      </c>
      <c r="Q232" s="114" t="s">
        <v>4050</v>
      </c>
      <c r="R232" s="17">
        <f t="shared" si="11"/>
        <v>2028.5</v>
      </c>
      <c r="S232" s="16" t="s">
        <v>63</v>
      </c>
      <c r="T232" s="16"/>
      <c r="U232" s="17">
        <f t="shared" si="12"/>
        <v>2028.5</v>
      </c>
      <c r="V232" s="401"/>
      <c r="W232" s="401"/>
      <c r="X232" s="401"/>
      <c r="Y232" s="331"/>
    </row>
    <row r="233" spans="1:25" ht="24" x14ac:dyDescent="0.25">
      <c r="A233" s="331"/>
      <c r="B233" s="331"/>
      <c r="C233" s="331"/>
      <c r="D233" s="348"/>
      <c r="E233" s="331"/>
      <c r="F233" s="66" t="s">
        <v>709</v>
      </c>
      <c r="G233" s="66"/>
      <c r="H233" s="66"/>
      <c r="I233" s="66"/>
      <c r="J233" s="66">
        <v>0.55000000000000004</v>
      </c>
      <c r="K233" s="66">
        <v>159</v>
      </c>
      <c r="L233" s="66">
        <v>6</v>
      </c>
      <c r="M233" s="16">
        <v>2016</v>
      </c>
      <c r="N233" s="114">
        <v>2023</v>
      </c>
      <c r="O233" s="114">
        <v>2025</v>
      </c>
      <c r="P233" s="16">
        <v>12.5</v>
      </c>
      <c r="Q233" s="114" t="s">
        <v>4050</v>
      </c>
      <c r="R233" s="17">
        <f t="shared" si="11"/>
        <v>2028.5</v>
      </c>
      <c r="S233" s="16" t="s">
        <v>63</v>
      </c>
      <c r="T233" s="16"/>
      <c r="U233" s="17">
        <f t="shared" si="12"/>
        <v>2028.5</v>
      </c>
      <c r="V233" s="401"/>
      <c r="W233" s="401"/>
      <c r="X233" s="401"/>
      <c r="Y233" s="331"/>
    </row>
    <row r="234" spans="1:25" ht="24" x14ac:dyDescent="0.25">
      <c r="A234" s="331"/>
      <c r="B234" s="331"/>
      <c r="C234" s="331"/>
      <c r="D234" s="114" t="s">
        <v>4055</v>
      </c>
      <c r="E234" s="331"/>
      <c r="F234" s="66" t="s">
        <v>709</v>
      </c>
      <c r="G234" s="66">
        <v>0.89</v>
      </c>
      <c r="H234" s="66">
        <v>0.89</v>
      </c>
      <c r="I234" s="66">
        <v>350</v>
      </c>
      <c r="J234" s="66">
        <v>39.9</v>
      </c>
      <c r="K234" s="66">
        <v>219</v>
      </c>
      <c r="L234" s="66">
        <v>8</v>
      </c>
      <c r="M234" s="16">
        <v>2016</v>
      </c>
      <c r="N234" s="114">
        <v>2023</v>
      </c>
      <c r="O234" s="114">
        <v>2025</v>
      </c>
      <c r="P234" s="16">
        <v>12.5</v>
      </c>
      <c r="Q234" s="114" t="s">
        <v>4050</v>
      </c>
      <c r="R234" s="17">
        <f t="shared" si="11"/>
        <v>2028.5</v>
      </c>
      <c r="S234" s="16" t="s">
        <v>63</v>
      </c>
      <c r="T234" s="16"/>
      <c r="U234" s="17">
        <f t="shared" si="12"/>
        <v>2028.5</v>
      </c>
      <c r="V234" s="401"/>
      <c r="W234" s="401"/>
      <c r="X234" s="401"/>
      <c r="Y234" s="331"/>
    </row>
    <row r="235" spans="1:25" ht="24" x14ac:dyDescent="0.25">
      <c r="A235" s="331"/>
      <c r="B235" s="331"/>
      <c r="C235" s="331"/>
      <c r="D235" s="114" t="s">
        <v>4056</v>
      </c>
      <c r="E235" s="331"/>
      <c r="F235" s="66" t="s">
        <v>709</v>
      </c>
      <c r="G235" s="66">
        <v>0.89</v>
      </c>
      <c r="H235" s="66">
        <v>0.89</v>
      </c>
      <c r="I235" s="66">
        <v>350</v>
      </c>
      <c r="J235" s="66">
        <v>32.5</v>
      </c>
      <c r="K235" s="66">
        <v>159</v>
      </c>
      <c r="L235" s="66">
        <v>6</v>
      </c>
      <c r="M235" s="16">
        <v>2016</v>
      </c>
      <c r="N235" s="114">
        <v>2023</v>
      </c>
      <c r="O235" s="114">
        <v>2025</v>
      </c>
      <c r="P235" s="16">
        <v>12.5</v>
      </c>
      <c r="Q235" s="114" t="s">
        <v>4050</v>
      </c>
      <c r="R235" s="17">
        <f t="shared" si="11"/>
        <v>2028.5</v>
      </c>
      <c r="S235" s="16" t="s">
        <v>63</v>
      </c>
      <c r="T235" s="16"/>
      <c r="U235" s="17">
        <f t="shared" si="12"/>
        <v>2028.5</v>
      </c>
      <c r="V235" s="401"/>
      <c r="W235" s="401"/>
      <c r="X235" s="401"/>
      <c r="Y235" s="331"/>
    </row>
    <row r="236" spans="1:25" ht="24" x14ac:dyDescent="0.25">
      <c r="A236" s="331">
        <v>22</v>
      </c>
      <c r="B236" s="331" t="s">
        <v>4057</v>
      </c>
      <c r="C236" s="331" t="s">
        <v>4058</v>
      </c>
      <c r="D236" s="475" t="s">
        <v>4059</v>
      </c>
      <c r="E236" s="475" t="s">
        <v>4015</v>
      </c>
      <c r="F236" s="142" t="s">
        <v>709</v>
      </c>
      <c r="G236" s="142">
        <v>1.6</v>
      </c>
      <c r="H236" s="142">
        <v>1.6</v>
      </c>
      <c r="I236" s="142">
        <v>388</v>
      </c>
      <c r="J236" s="142">
        <v>4.9000000000000004</v>
      </c>
      <c r="K236" s="142">
        <v>273</v>
      </c>
      <c r="L236" s="142">
        <v>10</v>
      </c>
      <c r="M236" s="16">
        <v>2016</v>
      </c>
      <c r="N236" s="114">
        <v>2023</v>
      </c>
      <c r="O236" s="114">
        <v>2025</v>
      </c>
      <c r="P236" s="16">
        <v>12.5</v>
      </c>
      <c r="Q236" s="145" t="s">
        <v>3893</v>
      </c>
      <c r="R236" s="17">
        <f t="shared" si="11"/>
        <v>2028.5</v>
      </c>
      <c r="S236" s="16" t="s">
        <v>63</v>
      </c>
      <c r="T236" s="16"/>
      <c r="U236" s="17">
        <f t="shared" si="12"/>
        <v>2028.5</v>
      </c>
      <c r="V236" s="401">
        <v>7</v>
      </c>
      <c r="W236" s="401">
        <v>7</v>
      </c>
      <c r="X236" s="401">
        <f>SUM(V236:W238)</f>
        <v>14</v>
      </c>
      <c r="Y236" s="331" t="s">
        <v>7003</v>
      </c>
    </row>
    <row r="237" spans="1:25" ht="24" x14ac:dyDescent="0.25">
      <c r="A237" s="331"/>
      <c r="B237" s="331"/>
      <c r="C237" s="331"/>
      <c r="D237" s="475"/>
      <c r="E237" s="475"/>
      <c r="F237" s="142" t="s">
        <v>709</v>
      </c>
      <c r="G237" s="142"/>
      <c r="H237" s="142"/>
      <c r="I237" s="142"/>
      <c r="J237" s="142">
        <v>28.8</v>
      </c>
      <c r="K237" s="142">
        <v>273</v>
      </c>
      <c r="L237" s="142">
        <v>8</v>
      </c>
      <c r="M237" s="16">
        <v>2016</v>
      </c>
      <c r="N237" s="114">
        <v>2023</v>
      </c>
      <c r="O237" s="114">
        <v>2025</v>
      </c>
      <c r="P237" s="16">
        <v>12.5</v>
      </c>
      <c r="Q237" s="145" t="s">
        <v>3893</v>
      </c>
      <c r="R237" s="17">
        <f t="shared" si="11"/>
        <v>2028.5</v>
      </c>
      <c r="S237" s="16" t="s">
        <v>63</v>
      </c>
      <c r="T237" s="16"/>
      <c r="U237" s="17">
        <f t="shared" si="12"/>
        <v>2028.5</v>
      </c>
      <c r="V237" s="401"/>
      <c r="W237" s="401"/>
      <c r="X237" s="401"/>
      <c r="Y237" s="331"/>
    </row>
    <row r="238" spans="1:25" ht="24" x14ac:dyDescent="0.25">
      <c r="A238" s="331"/>
      <c r="B238" s="331"/>
      <c r="C238" s="331"/>
      <c r="D238" s="475"/>
      <c r="E238" s="475"/>
      <c r="F238" s="142" t="s">
        <v>709</v>
      </c>
      <c r="G238" s="142"/>
      <c r="H238" s="142"/>
      <c r="I238" s="142"/>
      <c r="J238" s="142">
        <v>0.7</v>
      </c>
      <c r="K238" s="142">
        <v>57</v>
      </c>
      <c r="L238" s="142">
        <v>5</v>
      </c>
      <c r="M238" s="16">
        <v>2016</v>
      </c>
      <c r="N238" s="114">
        <v>2023</v>
      </c>
      <c r="O238" s="114">
        <v>2025</v>
      </c>
      <c r="P238" s="16">
        <v>12.5</v>
      </c>
      <c r="Q238" s="145" t="s">
        <v>3893</v>
      </c>
      <c r="R238" s="17">
        <f t="shared" si="11"/>
        <v>2028.5</v>
      </c>
      <c r="S238" s="16" t="s">
        <v>63</v>
      </c>
      <c r="T238" s="16"/>
      <c r="U238" s="17">
        <f t="shared" si="12"/>
        <v>2028.5</v>
      </c>
      <c r="V238" s="401"/>
      <c r="W238" s="401"/>
      <c r="X238" s="401"/>
      <c r="Y238" s="331"/>
    </row>
    <row r="239" spans="1:25" ht="24" x14ac:dyDescent="0.25">
      <c r="A239" s="407">
        <v>23</v>
      </c>
      <c r="B239" s="407" t="s">
        <v>4061</v>
      </c>
      <c r="C239" s="331" t="s">
        <v>4062</v>
      </c>
      <c r="D239" s="348" t="s">
        <v>4063</v>
      </c>
      <c r="E239" s="331" t="s">
        <v>4060</v>
      </c>
      <c r="F239" s="142" t="s">
        <v>709</v>
      </c>
      <c r="G239" s="117">
        <v>2.7</v>
      </c>
      <c r="H239" s="117">
        <v>2.7</v>
      </c>
      <c r="I239" s="117">
        <v>330</v>
      </c>
      <c r="J239" s="66">
        <v>5</v>
      </c>
      <c r="K239" s="117">
        <v>457</v>
      </c>
      <c r="L239" s="117">
        <v>23.83</v>
      </c>
      <c r="M239" s="16">
        <v>2016</v>
      </c>
      <c r="N239" s="114">
        <v>2024</v>
      </c>
      <c r="O239" s="114">
        <v>2025</v>
      </c>
      <c r="P239" s="16">
        <v>12.5</v>
      </c>
      <c r="Q239" s="114" t="s">
        <v>4011</v>
      </c>
      <c r="R239" s="17">
        <f t="shared" si="11"/>
        <v>2028.5</v>
      </c>
      <c r="S239" s="16" t="s">
        <v>63</v>
      </c>
      <c r="T239" s="16"/>
      <c r="U239" s="17">
        <f t="shared" ref="U239:U270" si="13">IFERROR(IF(S239="",R239,S239+T239),R239)</f>
        <v>2028.5</v>
      </c>
      <c r="V239" s="400">
        <v>1</v>
      </c>
      <c r="W239" s="400"/>
      <c r="X239" s="400">
        <f>SUM(V239:W253)</f>
        <v>1</v>
      </c>
      <c r="Y239" s="407" t="s">
        <v>7003</v>
      </c>
    </row>
    <row r="240" spans="1:25" ht="24" x14ac:dyDescent="0.25">
      <c r="A240" s="407"/>
      <c r="B240" s="407"/>
      <c r="C240" s="331"/>
      <c r="D240" s="348"/>
      <c r="E240" s="331"/>
      <c r="F240" s="142" t="s">
        <v>709</v>
      </c>
      <c r="G240" s="117"/>
      <c r="H240" s="117"/>
      <c r="I240" s="117"/>
      <c r="J240" s="66">
        <v>3</v>
      </c>
      <c r="K240" s="117">
        <v>60.3</v>
      </c>
      <c r="L240" s="117">
        <v>8.74</v>
      </c>
      <c r="M240" s="16">
        <v>2016</v>
      </c>
      <c r="N240" s="114">
        <v>2024</v>
      </c>
      <c r="O240" s="114">
        <v>2025</v>
      </c>
      <c r="P240" s="16">
        <v>12.5</v>
      </c>
      <c r="Q240" s="114" t="s">
        <v>4011</v>
      </c>
      <c r="R240" s="17">
        <f t="shared" si="11"/>
        <v>2028.5</v>
      </c>
      <c r="S240" s="16" t="s">
        <v>63</v>
      </c>
      <c r="T240" s="16"/>
      <c r="U240" s="17">
        <f t="shared" si="13"/>
        <v>2028.5</v>
      </c>
      <c r="V240" s="400"/>
      <c r="W240" s="400"/>
      <c r="X240" s="400"/>
      <c r="Y240" s="407"/>
    </row>
    <row r="241" spans="1:25" ht="24" x14ac:dyDescent="0.25">
      <c r="A241" s="407"/>
      <c r="B241" s="407"/>
      <c r="C241" s="331"/>
      <c r="D241" s="348"/>
      <c r="E241" s="331"/>
      <c r="F241" s="142" t="s">
        <v>709</v>
      </c>
      <c r="G241" s="117"/>
      <c r="H241" s="117"/>
      <c r="I241" s="117"/>
      <c r="J241" s="66">
        <v>0.3</v>
      </c>
      <c r="K241" s="117">
        <v>33.4</v>
      </c>
      <c r="L241" s="117">
        <v>6.35</v>
      </c>
      <c r="M241" s="16">
        <v>2016</v>
      </c>
      <c r="N241" s="114">
        <v>2024</v>
      </c>
      <c r="O241" s="114">
        <v>2025</v>
      </c>
      <c r="P241" s="16">
        <v>12.5</v>
      </c>
      <c r="Q241" s="114" t="s">
        <v>4011</v>
      </c>
      <c r="R241" s="17">
        <f t="shared" si="11"/>
        <v>2028.5</v>
      </c>
      <c r="S241" s="16" t="s">
        <v>63</v>
      </c>
      <c r="T241" s="16"/>
      <c r="U241" s="17">
        <f t="shared" si="13"/>
        <v>2028.5</v>
      </c>
      <c r="V241" s="400"/>
      <c r="W241" s="400"/>
      <c r="X241" s="400"/>
      <c r="Y241" s="407"/>
    </row>
    <row r="242" spans="1:25" ht="24" x14ac:dyDescent="0.25">
      <c r="A242" s="407"/>
      <c r="B242" s="407"/>
      <c r="C242" s="331"/>
      <c r="D242" s="348" t="s">
        <v>4064</v>
      </c>
      <c r="E242" s="331"/>
      <c r="F242" s="142" t="s">
        <v>709</v>
      </c>
      <c r="G242" s="117">
        <v>2.7</v>
      </c>
      <c r="H242" s="117">
        <v>2.7</v>
      </c>
      <c r="I242" s="117">
        <v>330</v>
      </c>
      <c r="J242" s="66">
        <v>0.7</v>
      </c>
      <c r="K242" s="117">
        <v>26.7</v>
      </c>
      <c r="L242" s="117">
        <v>5.56</v>
      </c>
      <c r="M242" s="16">
        <v>2016</v>
      </c>
      <c r="N242" s="114">
        <v>2024</v>
      </c>
      <c r="O242" s="114">
        <v>2025</v>
      </c>
      <c r="P242" s="16">
        <v>12.5</v>
      </c>
      <c r="Q242" s="114" t="s">
        <v>4011</v>
      </c>
      <c r="R242" s="17">
        <f t="shared" si="11"/>
        <v>2028.5</v>
      </c>
      <c r="S242" s="16" t="s">
        <v>63</v>
      </c>
      <c r="T242" s="16"/>
      <c r="U242" s="17">
        <f t="shared" si="13"/>
        <v>2028.5</v>
      </c>
      <c r="V242" s="400"/>
      <c r="W242" s="400"/>
      <c r="X242" s="400"/>
      <c r="Y242" s="407"/>
    </row>
    <row r="243" spans="1:25" ht="24" x14ac:dyDescent="0.25">
      <c r="A243" s="407"/>
      <c r="B243" s="407"/>
      <c r="C243" s="331"/>
      <c r="D243" s="348"/>
      <c r="E243" s="331"/>
      <c r="F243" s="142" t="s">
        <v>709</v>
      </c>
      <c r="G243" s="117"/>
      <c r="H243" s="117"/>
      <c r="I243" s="117"/>
      <c r="J243" s="66"/>
      <c r="K243" s="117"/>
      <c r="L243" s="117"/>
      <c r="M243" s="16">
        <v>2016</v>
      </c>
      <c r="N243" s="114">
        <v>2024</v>
      </c>
      <c r="O243" s="114">
        <v>2025</v>
      </c>
      <c r="P243" s="16">
        <v>12.5</v>
      </c>
      <c r="Q243" s="114" t="s">
        <v>4011</v>
      </c>
      <c r="R243" s="17">
        <f t="shared" si="11"/>
        <v>2028.5</v>
      </c>
      <c r="S243" s="16" t="s">
        <v>63</v>
      </c>
      <c r="T243" s="16"/>
      <c r="U243" s="17">
        <f t="shared" si="13"/>
        <v>2028.5</v>
      </c>
      <c r="V243" s="400"/>
      <c r="W243" s="400"/>
      <c r="X243" s="400"/>
      <c r="Y243" s="407"/>
    </row>
    <row r="244" spans="1:25" ht="24" x14ac:dyDescent="0.25">
      <c r="A244" s="407"/>
      <c r="B244" s="407"/>
      <c r="C244" s="331"/>
      <c r="D244" s="348" t="s">
        <v>4065</v>
      </c>
      <c r="E244" s="331"/>
      <c r="F244" s="142" t="s">
        <v>709</v>
      </c>
      <c r="G244" s="117">
        <v>2.7</v>
      </c>
      <c r="H244" s="117">
        <v>2.7</v>
      </c>
      <c r="I244" s="117">
        <v>330</v>
      </c>
      <c r="J244" s="117">
        <v>5</v>
      </c>
      <c r="K244" s="117">
        <v>457</v>
      </c>
      <c r="L244" s="117">
        <v>23.83</v>
      </c>
      <c r="M244" s="16">
        <v>2016</v>
      </c>
      <c r="N244" s="114">
        <v>2024</v>
      </c>
      <c r="O244" s="114">
        <v>2025</v>
      </c>
      <c r="P244" s="16">
        <v>12.5</v>
      </c>
      <c r="Q244" s="114" t="s">
        <v>4011</v>
      </c>
      <c r="R244" s="17">
        <f t="shared" si="11"/>
        <v>2028.5</v>
      </c>
      <c r="S244" s="16" t="s">
        <v>63</v>
      </c>
      <c r="T244" s="16"/>
      <c r="U244" s="17">
        <f t="shared" si="13"/>
        <v>2028.5</v>
      </c>
      <c r="V244" s="400"/>
      <c r="W244" s="400"/>
      <c r="X244" s="400"/>
      <c r="Y244" s="407"/>
    </row>
    <row r="245" spans="1:25" ht="24" x14ac:dyDescent="0.25">
      <c r="A245" s="407"/>
      <c r="B245" s="407"/>
      <c r="C245" s="331"/>
      <c r="D245" s="348"/>
      <c r="E245" s="331"/>
      <c r="F245" s="142" t="s">
        <v>709</v>
      </c>
      <c r="G245" s="117"/>
      <c r="H245" s="117"/>
      <c r="I245" s="117"/>
      <c r="J245" s="117">
        <v>3</v>
      </c>
      <c r="K245" s="117">
        <v>60.3</v>
      </c>
      <c r="L245" s="117">
        <v>8.74</v>
      </c>
      <c r="M245" s="16">
        <v>2016</v>
      </c>
      <c r="N245" s="114">
        <v>2024</v>
      </c>
      <c r="O245" s="114">
        <v>2025</v>
      </c>
      <c r="P245" s="16">
        <v>12.5</v>
      </c>
      <c r="Q245" s="114" t="s">
        <v>4011</v>
      </c>
      <c r="R245" s="17">
        <f t="shared" si="11"/>
        <v>2028.5</v>
      </c>
      <c r="S245" s="16" t="s">
        <v>63</v>
      </c>
      <c r="T245" s="16"/>
      <c r="U245" s="17">
        <f t="shared" si="13"/>
        <v>2028.5</v>
      </c>
      <c r="V245" s="400"/>
      <c r="W245" s="400"/>
      <c r="X245" s="400"/>
      <c r="Y245" s="407"/>
    </row>
    <row r="246" spans="1:25" ht="24" x14ac:dyDescent="0.25">
      <c r="A246" s="407"/>
      <c r="B246" s="407"/>
      <c r="C246" s="331"/>
      <c r="D246" s="348"/>
      <c r="E246" s="331"/>
      <c r="F246" s="142" t="s">
        <v>709</v>
      </c>
      <c r="G246" s="117"/>
      <c r="H246" s="117"/>
      <c r="I246" s="117"/>
      <c r="J246" s="117">
        <v>0.2</v>
      </c>
      <c r="K246" s="117">
        <v>33.4</v>
      </c>
      <c r="L246" s="117">
        <v>6.35</v>
      </c>
      <c r="M246" s="16">
        <v>2016</v>
      </c>
      <c r="N246" s="114">
        <v>2024</v>
      </c>
      <c r="O246" s="114">
        <v>2025</v>
      </c>
      <c r="P246" s="16">
        <v>12.5</v>
      </c>
      <c r="Q246" s="114" t="s">
        <v>4011</v>
      </c>
      <c r="R246" s="17">
        <f t="shared" si="11"/>
        <v>2028.5</v>
      </c>
      <c r="S246" s="16" t="s">
        <v>63</v>
      </c>
      <c r="T246" s="16"/>
      <c r="U246" s="17">
        <f t="shared" si="13"/>
        <v>2028.5</v>
      </c>
      <c r="V246" s="400"/>
      <c r="W246" s="400"/>
      <c r="X246" s="400"/>
      <c r="Y246" s="407"/>
    </row>
    <row r="247" spans="1:25" ht="24" x14ac:dyDescent="0.25">
      <c r="A247" s="407"/>
      <c r="B247" s="407"/>
      <c r="C247" s="331"/>
      <c r="D247" s="348" t="s">
        <v>4066</v>
      </c>
      <c r="E247" s="331"/>
      <c r="F247" s="142" t="s">
        <v>709</v>
      </c>
      <c r="G247" s="117">
        <v>2.7</v>
      </c>
      <c r="H247" s="117">
        <v>2.7</v>
      </c>
      <c r="I247" s="117">
        <v>330</v>
      </c>
      <c r="J247" s="66">
        <v>0.7</v>
      </c>
      <c r="K247" s="117">
        <v>26.7</v>
      </c>
      <c r="L247" s="117">
        <v>5.56</v>
      </c>
      <c r="M247" s="16">
        <v>2016</v>
      </c>
      <c r="N247" s="114">
        <v>2024</v>
      </c>
      <c r="O247" s="114">
        <v>2025</v>
      </c>
      <c r="P247" s="16">
        <v>12.5</v>
      </c>
      <c r="Q247" s="114" t="s">
        <v>4011</v>
      </c>
      <c r="R247" s="17">
        <f t="shared" si="11"/>
        <v>2028.5</v>
      </c>
      <c r="S247" s="16" t="s">
        <v>63</v>
      </c>
      <c r="T247" s="16"/>
      <c r="U247" s="17">
        <f t="shared" si="13"/>
        <v>2028.5</v>
      </c>
      <c r="V247" s="400"/>
      <c r="W247" s="400"/>
      <c r="X247" s="400"/>
      <c r="Y247" s="407"/>
    </row>
    <row r="248" spans="1:25" ht="24" x14ac:dyDescent="0.25">
      <c r="A248" s="407"/>
      <c r="B248" s="407"/>
      <c r="C248" s="331"/>
      <c r="D248" s="348"/>
      <c r="E248" s="331"/>
      <c r="F248" s="142" t="s">
        <v>709</v>
      </c>
      <c r="G248" s="117"/>
      <c r="H248" s="117"/>
      <c r="I248" s="117"/>
      <c r="J248" s="66"/>
      <c r="K248" s="117"/>
      <c r="L248" s="117"/>
      <c r="M248" s="16">
        <v>2016</v>
      </c>
      <c r="N248" s="114">
        <v>2024</v>
      </c>
      <c r="O248" s="114">
        <v>2025</v>
      </c>
      <c r="P248" s="16">
        <v>12.5</v>
      </c>
      <c r="Q248" s="114" t="s">
        <v>4011</v>
      </c>
      <c r="R248" s="17">
        <f t="shared" si="11"/>
        <v>2028.5</v>
      </c>
      <c r="S248" s="16" t="s">
        <v>63</v>
      </c>
      <c r="T248" s="16"/>
      <c r="U248" s="17">
        <f t="shared" si="13"/>
        <v>2028.5</v>
      </c>
      <c r="V248" s="400"/>
      <c r="W248" s="400"/>
      <c r="X248" s="400"/>
      <c r="Y248" s="407"/>
    </row>
    <row r="249" spans="1:25" ht="24" x14ac:dyDescent="0.25">
      <c r="A249" s="407"/>
      <c r="B249" s="407"/>
      <c r="C249" s="331"/>
      <c r="D249" s="348" t="s">
        <v>4067</v>
      </c>
      <c r="E249" s="331"/>
      <c r="F249" s="142" t="s">
        <v>709</v>
      </c>
      <c r="G249" s="117">
        <v>2.7</v>
      </c>
      <c r="H249" s="117">
        <v>2.7</v>
      </c>
      <c r="I249" s="117">
        <v>330</v>
      </c>
      <c r="J249" s="117">
        <v>3.8</v>
      </c>
      <c r="K249" s="117">
        <v>457</v>
      </c>
      <c r="L249" s="117">
        <v>23.83</v>
      </c>
      <c r="M249" s="16">
        <v>2016</v>
      </c>
      <c r="N249" s="114">
        <v>2024</v>
      </c>
      <c r="O249" s="114">
        <v>2025</v>
      </c>
      <c r="P249" s="16">
        <v>12.5</v>
      </c>
      <c r="Q249" s="114" t="s">
        <v>4011</v>
      </c>
      <c r="R249" s="17">
        <f t="shared" si="11"/>
        <v>2028.5</v>
      </c>
      <c r="S249" s="16" t="s">
        <v>63</v>
      </c>
      <c r="T249" s="16"/>
      <c r="U249" s="17">
        <f t="shared" si="13"/>
        <v>2028.5</v>
      </c>
      <c r="V249" s="400"/>
      <c r="W249" s="400"/>
      <c r="X249" s="400"/>
      <c r="Y249" s="407"/>
    </row>
    <row r="250" spans="1:25" ht="24" x14ac:dyDescent="0.25">
      <c r="A250" s="407"/>
      <c r="B250" s="407"/>
      <c r="C250" s="331"/>
      <c r="D250" s="348"/>
      <c r="E250" s="331"/>
      <c r="F250" s="142" t="s">
        <v>709</v>
      </c>
      <c r="G250" s="117"/>
      <c r="H250" s="117"/>
      <c r="I250" s="117"/>
      <c r="J250" s="117">
        <v>1.8</v>
      </c>
      <c r="K250" s="117">
        <v>60.3</v>
      </c>
      <c r="L250" s="117">
        <v>8.74</v>
      </c>
      <c r="M250" s="16">
        <v>2016</v>
      </c>
      <c r="N250" s="114">
        <v>2024</v>
      </c>
      <c r="O250" s="114">
        <v>2025</v>
      </c>
      <c r="P250" s="16">
        <v>12.5</v>
      </c>
      <c r="Q250" s="114" t="s">
        <v>4011</v>
      </c>
      <c r="R250" s="17">
        <f t="shared" si="11"/>
        <v>2028.5</v>
      </c>
      <c r="S250" s="16" t="s">
        <v>63</v>
      </c>
      <c r="T250" s="16"/>
      <c r="U250" s="17">
        <f t="shared" si="13"/>
        <v>2028.5</v>
      </c>
      <c r="V250" s="400"/>
      <c r="W250" s="400"/>
      <c r="X250" s="400"/>
      <c r="Y250" s="407"/>
    </row>
    <row r="251" spans="1:25" ht="24" x14ac:dyDescent="0.25">
      <c r="A251" s="407"/>
      <c r="B251" s="407"/>
      <c r="C251" s="331"/>
      <c r="D251" s="348"/>
      <c r="E251" s="331"/>
      <c r="F251" s="142" t="s">
        <v>709</v>
      </c>
      <c r="G251" s="117"/>
      <c r="H251" s="117"/>
      <c r="I251" s="117"/>
      <c r="J251" s="117">
        <v>0.2</v>
      </c>
      <c r="K251" s="117">
        <v>33.4</v>
      </c>
      <c r="L251" s="117">
        <v>6.35</v>
      </c>
      <c r="M251" s="16">
        <v>2016</v>
      </c>
      <c r="N251" s="114">
        <v>2024</v>
      </c>
      <c r="O251" s="114">
        <v>2025</v>
      </c>
      <c r="P251" s="16">
        <v>12.5</v>
      </c>
      <c r="Q251" s="114" t="s">
        <v>4011</v>
      </c>
      <c r="R251" s="17">
        <f t="shared" si="11"/>
        <v>2028.5</v>
      </c>
      <c r="S251" s="16" t="s">
        <v>63</v>
      </c>
      <c r="T251" s="16"/>
      <c r="U251" s="17">
        <f t="shared" si="13"/>
        <v>2028.5</v>
      </c>
      <c r="V251" s="400"/>
      <c r="W251" s="400"/>
      <c r="X251" s="400"/>
      <c r="Y251" s="407"/>
    </row>
    <row r="252" spans="1:25" ht="24" x14ac:dyDescent="0.25">
      <c r="A252" s="407"/>
      <c r="B252" s="407"/>
      <c r="C252" s="331"/>
      <c r="D252" s="348" t="s">
        <v>4068</v>
      </c>
      <c r="E252" s="331"/>
      <c r="F252" s="142" t="s">
        <v>709</v>
      </c>
      <c r="G252" s="117">
        <v>2.7</v>
      </c>
      <c r="H252" s="117">
        <v>2.7</v>
      </c>
      <c r="I252" s="117">
        <v>330</v>
      </c>
      <c r="J252" s="66">
        <v>0.7</v>
      </c>
      <c r="K252" s="117">
        <v>26.7</v>
      </c>
      <c r="L252" s="117">
        <v>5.56</v>
      </c>
      <c r="M252" s="16">
        <v>2016</v>
      </c>
      <c r="N252" s="114">
        <v>2024</v>
      </c>
      <c r="O252" s="114">
        <v>2025</v>
      </c>
      <c r="P252" s="16">
        <v>12.5</v>
      </c>
      <c r="Q252" s="114" t="s">
        <v>4011</v>
      </c>
      <c r="R252" s="17">
        <f t="shared" si="11"/>
        <v>2028.5</v>
      </c>
      <c r="S252" s="16" t="s">
        <v>63</v>
      </c>
      <c r="T252" s="16"/>
      <c r="U252" s="17">
        <f t="shared" si="13"/>
        <v>2028.5</v>
      </c>
      <c r="V252" s="400"/>
      <c r="W252" s="400"/>
      <c r="X252" s="400"/>
      <c r="Y252" s="407"/>
    </row>
    <row r="253" spans="1:25" ht="24" x14ac:dyDescent="0.25">
      <c r="A253" s="407"/>
      <c r="B253" s="407"/>
      <c r="C253" s="331"/>
      <c r="D253" s="348"/>
      <c r="E253" s="331"/>
      <c r="F253" s="142" t="s">
        <v>709</v>
      </c>
      <c r="G253" s="117"/>
      <c r="H253" s="117"/>
      <c r="I253" s="117"/>
      <c r="J253" s="66"/>
      <c r="K253" s="117"/>
      <c r="L253" s="117"/>
      <c r="M253" s="16">
        <v>2016</v>
      </c>
      <c r="N253" s="114">
        <v>2024</v>
      </c>
      <c r="O253" s="114">
        <v>2025</v>
      </c>
      <c r="P253" s="16">
        <v>12.5</v>
      </c>
      <c r="Q253" s="114" t="s">
        <v>4011</v>
      </c>
      <c r="R253" s="17">
        <f t="shared" si="11"/>
        <v>2028.5</v>
      </c>
      <c r="S253" s="16" t="s">
        <v>63</v>
      </c>
      <c r="T253" s="16"/>
      <c r="U253" s="17">
        <f t="shared" si="13"/>
        <v>2028.5</v>
      </c>
      <c r="V253" s="400"/>
      <c r="W253" s="400"/>
      <c r="X253" s="400"/>
      <c r="Y253" s="407"/>
    </row>
    <row r="254" spans="1:25" ht="24" x14ac:dyDescent="0.25">
      <c r="A254" s="407">
        <v>24</v>
      </c>
      <c r="B254" s="407" t="s">
        <v>4069</v>
      </c>
      <c r="C254" s="331" t="s">
        <v>4070</v>
      </c>
      <c r="D254" s="348" t="s">
        <v>4071</v>
      </c>
      <c r="E254" s="331" t="s">
        <v>4060</v>
      </c>
      <c r="F254" s="142" t="s">
        <v>709</v>
      </c>
      <c r="G254" s="117">
        <v>2.7</v>
      </c>
      <c r="H254" s="117">
        <v>2.7</v>
      </c>
      <c r="I254" s="117">
        <v>330</v>
      </c>
      <c r="J254" s="117">
        <v>7.3</v>
      </c>
      <c r="K254" s="117">
        <v>406.4</v>
      </c>
      <c r="L254" s="117">
        <v>21.44</v>
      </c>
      <c r="M254" s="16">
        <v>2016</v>
      </c>
      <c r="N254" s="114">
        <v>2024</v>
      </c>
      <c r="O254" s="114">
        <v>2025</v>
      </c>
      <c r="P254" s="16">
        <v>12.5</v>
      </c>
      <c r="Q254" s="114" t="s">
        <v>4011</v>
      </c>
      <c r="R254" s="17">
        <f t="shared" si="11"/>
        <v>2028.5</v>
      </c>
      <c r="S254" s="16" t="s">
        <v>63</v>
      </c>
      <c r="T254" s="16"/>
      <c r="U254" s="17">
        <f t="shared" si="13"/>
        <v>2028.5</v>
      </c>
      <c r="V254" s="400"/>
      <c r="W254" s="400">
        <v>1</v>
      </c>
      <c r="X254" s="400">
        <f>SUM(V254:W270)</f>
        <v>1</v>
      </c>
      <c r="Y254" s="407" t="s">
        <v>7003</v>
      </c>
    </row>
    <row r="255" spans="1:25" ht="24" x14ac:dyDescent="0.25">
      <c r="A255" s="407"/>
      <c r="B255" s="407"/>
      <c r="C255" s="331"/>
      <c r="D255" s="407"/>
      <c r="E255" s="331"/>
      <c r="F255" s="142" t="s">
        <v>709</v>
      </c>
      <c r="G255" s="117"/>
      <c r="H255" s="117"/>
      <c r="I255" s="117"/>
      <c r="J255" s="117">
        <v>24.5</v>
      </c>
      <c r="K255" s="117">
        <v>356.6</v>
      </c>
      <c r="L255" s="117">
        <v>19.05</v>
      </c>
      <c r="M255" s="16">
        <v>2016</v>
      </c>
      <c r="N255" s="114">
        <v>2024</v>
      </c>
      <c r="O255" s="114">
        <v>2025</v>
      </c>
      <c r="P255" s="16">
        <v>12.5</v>
      </c>
      <c r="Q255" s="114" t="s">
        <v>4011</v>
      </c>
      <c r="R255" s="17">
        <f t="shared" si="11"/>
        <v>2028.5</v>
      </c>
      <c r="S255" s="16" t="s">
        <v>63</v>
      </c>
      <c r="T255" s="16"/>
      <c r="U255" s="17">
        <f t="shared" si="13"/>
        <v>2028.5</v>
      </c>
      <c r="V255" s="400"/>
      <c r="W255" s="400"/>
      <c r="X255" s="400"/>
      <c r="Y255" s="407"/>
    </row>
    <row r="256" spans="1:25" ht="24" x14ac:dyDescent="0.25">
      <c r="A256" s="407"/>
      <c r="B256" s="407"/>
      <c r="C256" s="331"/>
      <c r="D256" s="407"/>
      <c r="E256" s="331"/>
      <c r="F256" s="142" t="s">
        <v>709</v>
      </c>
      <c r="G256" s="117"/>
      <c r="H256" s="117"/>
      <c r="I256" s="117"/>
      <c r="J256" s="117">
        <v>31.4</v>
      </c>
      <c r="K256" s="117">
        <v>60.3</v>
      </c>
      <c r="L256" s="117">
        <v>8.74</v>
      </c>
      <c r="M256" s="16">
        <v>2016</v>
      </c>
      <c r="N256" s="114">
        <v>2024</v>
      </c>
      <c r="O256" s="114">
        <v>2025</v>
      </c>
      <c r="P256" s="16">
        <v>12.5</v>
      </c>
      <c r="Q256" s="114" t="s">
        <v>4011</v>
      </c>
      <c r="R256" s="17">
        <f t="shared" si="11"/>
        <v>2028.5</v>
      </c>
      <c r="S256" s="16" t="s">
        <v>63</v>
      </c>
      <c r="T256" s="16"/>
      <c r="U256" s="17">
        <f t="shared" si="13"/>
        <v>2028.5</v>
      </c>
      <c r="V256" s="400"/>
      <c r="W256" s="400"/>
      <c r="X256" s="400"/>
      <c r="Y256" s="407"/>
    </row>
    <row r="257" spans="1:25" ht="24" x14ac:dyDescent="0.25">
      <c r="A257" s="407"/>
      <c r="B257" s="407"/>
      <c r="C257" s="331"/>
      <c r="D257" s="407"/>
      <c r="E257" s="331"/>
      <c r="F257" s="142" t="s">
        <v>709</v>
      </c>
      <c r="G257" s="117"/>
      <c r="H257" s="117"/>
      <c r="I257" s="117"/>
      <c r="J257" s="117">
        <v>5.7</v>
      </c>
      <c r="K257" s="117">
        <v>33.4</v>
      </c>
      <c r="L257" s="117">
        <v>6.35</v>
      </c>
      <c r="M257" s="16">
        <v>2016</v>
      </c>
      <c r="N257" s="114">
        <v>2024</v>
      </c>
      <c r="O257" s="114">
        <v>2025</v>
      </c>
      <c r="P257" s="16">
        <v>12.5</v>
      </c>
      <c r="Q257" s="114" t="s">
        <v>4011</v>
      </c>
      <c r="R257" s="17">
        <f t="shared" si="11"/>
        <v>2028.5</v>
      </c>
      <c r="S257" s="16" t="s">
        <v>63</v>
      </c>
      <c r="T257" s="16"/>
      <c r="U257" s="17">
        <f t="shared" si="13"/>
        <v>2028.5</v>
      </c>
      <c r="V257" s="400"/>
      <c r="W257" s="400"/>
      <c r="X257" s="400"/>
      <c r="Y257" s="407"/>
    </row>
    <row r="258" spans="1:25" ht="24" x14ac:dyDescent="0.25">
      <c r="A258" s="407"/>
      <c r="B258" s="407"/>
      <c r="C258" s="331"/>
      <c r="D258" s="407"/>
      <c r="E258" s="331"/>
      <c r="F258" s="142" t="s">
        <v>709</v>
      </c>
      <c r="G258" s="117"/>
      <c r="H258" s="117"/>
      <c r="I258" s="117"/>
      <c r="J258" s="117">
        <v>0.1</v>
      </c>
      <c r="K258" s="117">
        <v>26.7</v>
      </c>
      <c r="L258" s="117">
        <v>5.56</v>
      </c>
      <c r="M258" s="16">
        <v>2016</v>
      </c>
      <c r="N258" s="114">
        <v>2024</v>
      </c>
      <c r="O258" s="114">
        <v>2025</v>
      </c>
      <c r="P258" s="16">
        <v>12.5</v>
      </c>
      <c r="Q258" s="114" t="s">
        <v>4011</v>
      </c>
      <c r="R258" s="17">
        <f t="shared" si="11"/>
        <v>2028.5</v>
      </c>
      <c r="S258" s="16" t="s">
        <v>63</v>
      </c>
      <c r="T258" s="16"/>
      <c r="U258" s="17">
        <f t="shared" si="13"/>
        <v>2028.5</v>
      </c>
      <c r="V258" s="400"/>
      <c r="W258" s="400"/>
      <c r="X258" s="400"/>
      <c r="Y258" s="407"/>
    </row>
    <row r="259" spans="1:25" ht="24" x14ac:dyDescent="0.25">
      <c r="A259" s="407"/>
      <c r="B259" s="407"/>
      <c r="C259" s="331"/>
      <c r="D259" s="348" t="s">
        <v>4072</v>
      </c>
      <c r="E259" s="331"/>
      <c r="F259" s="142" t="s">
        <v>709</v>
      </c>
      <c r="G259" s="117">
        <v>2.7</v>
      </c>
      <c r="H259" s="117">
        <v>2.7</v>
      </c>
      <c r="I259" s="117">
        <v>330</v>
      </c>
      <c r="J259" s="117">
        <v>3.5</v>
      </c>
      <c r="K259" s="117">
        <v>406.4</v>
      </c>
      <c r="L259" s="117">
        <v>21.44</v>
      </c>
      <c r="M259" s="16">
        <v>2016</v>
      </c>
      <c r="N259" s="114">
        <v>2024</v>
      </c>
      <c r="O259" s="114">
        <v>2025</v>
      </c>
      <c r="P259" s="16">
        <v>12.5</v>
      </c>
      <c r="Q259" s="114" t="s">
        <v>4011</v>
      </c>
      <c r="R259" s="17">
        <f t="shared" si="11"/>
        <v>2028.5</v>
      </c>
      <c r="S259" s="16" t="s">
        <v>63</v>
      </c>
      <c r="T259" s="16"/>
      <c r="U259" s="17">
        <f t="shared" si="13"/>
        <v>2028.5</v>
      </c>
      <c r="V259" s="400"/>
      <c r="W259" s="400"/>
      <c r="X259" s="400"/>
      <c r="Y259" s="407"/>
    </row>
    <row r="260" spans="1:25" ht="24" x14ac:dyDescent="0.25">
      <c r="A260" s="407"/>
      <c r="B260" s="407"/>
      <c r="C260" s="331"/>
      <c r="D260" s="348"/>
      <c r="E260" s="331"/>
      <c r="F260" s="142" t="s">
        <v>709</v>
      </c>
      <c r="G260" s="117"/>
      <c r="H260" s="117"/>
      <c r="I260" s="117"/>
      <c r="J260" s="117">
        <v>25</v>
      </c>
      <c r="K260" s="117">
        <v>356.6</v>
      </c>
      <c r="L260" s="117">
        <v>19.05</v>
      </c>
      <c r="M260" s="16">
        <v>2016</v>
      </c>
      <c r="N260" s="114">
        <v>2024</v>
      </c>
      <c r="O260" s="114">
        <v>2025</v>
      </c>
      <c r="P260" s="16">
        <v>12.5</v>
      </c>
      <c r="Q260" s="114" t="s">
        <v>4011</v>
      </c>
      <c r="R260" s="17">
        <f t="shared" si="11"/>
        <v>2028.5</v>
      </c>
      <c r="S260" s="16" t="s">
        <v>63</v>
      </c>
      <c r="T260" s="16"/>
      <c r="U260" s="17">
        <f t="shared" si="13"/>
        <v>2028.5</v>
      </c>
      <c r="V260" s="400"/>
      <c r="W260" s="400"/>
      <c r="X260" s="400"/>
      <c r="Y260" s="407"/>
    </row>
    <row r="261" spans="1:25" ht="24" x14ac:dyDescent="0.25">
      <c r="A261" s="407"/>
      <c r="B261" s="407"/>
      <c r="C261" s="331"/>
      <c r="D261" s="348"/>
      <c r="E261" s="331"/>
      <c r="F261" s="142" t="s">
        <v>709</v>
      </c>
      <c r="G261" s="117"/>
      <c r="H261" s="117"/>
      <c r="I261" s="117"/>
      <c r="J261" s="117">
        <v>4.5999999999999996</v>
      </c>
      <c r="K261" s="117">
        <v>219.1</v>
      </c>
      <c r="L261" s="117">
        <v>21.7</v>
      </c>
      <c r="M261" s="16">
        <v>2016</v>
      </c>
      <c r="N261" s="114">
        <v>2024</v>
      </c>
      <c r="O261" s="114">
        <v>2025</v>
      </c>
      <c r="P261" s="16">
        <v>12.5</v>
      </c>
      <c r="Q261" s="114" t="s">
        <v>4011</v>
      </c>
      <c r="R261" s="17">
        <f t="shared" si="11"/>
        <v>2028.5</v>
      </c>
      <c r="S261" s="16" t="s">
        <v>63</v>
      </c>
      <c r="T261" s="16"/>
      <c r="U261" s="17">
        <f t="shared" si="13"/>
        <v>2028.5</v>
      </c>
      <c r="V261" s="400"/>
      <c r="W261" s="400"/>
      <c r="X261" s="400"/>
      <c r="Y261" s="407"/>
    </row>
    <row r="262" spans="1:25" ht="24" x14ac:dyDescent="0.25">
      <c r="A262" s="407"/>
      <c r="B262" s="407"/>
      <c r="C262" s="331"/>
      <c r="D262" s="348"/>
      <c r="E262" s="331"/>
      <c r="F262" s="142" t="s">
        <v>709</v>
      </c>
      <c r="G262" s="117"/>
      <c r="H262" s="117"/>
      <c r="I262" s="117"/>
      <c r="J262" s="117">
        <v>2</v>
      </c>
      <c r="K262" s="117">
        <v>168.3</v>
      </c>
      <c r="L262" s="117">
        <v>10.97</v>
      </c>
      <c r="M262" s="16">
        <v>2016</v>
      </c>
      <c r="N262" s="114">
        <v>2024</v>
      </c>
      <c r="O262" s="114">
        <v>2025</v>
      </c>
      <c r="P262" s="16">
        <v>12.5</v>
      </c>
      <c r="Q262" s="114" t="s">
        <v>4011</v>
      </c>
      <c r="R262" s="17">
        <f t="shared" si="11"/>
        <v>2028.5</v>
      </c>
      <c r="S262" s="16" t="s">
        <v>63</v>
      </c>
      <c r="T262" s="16"/>
      <c r="U262" s="17">
        <f t="shared" si="13"/>
        <v>2028.5</v>
      </c>
      <c r="V262" s="400"/>
      <c r="W262" s="400"/>
      <c r="X262" s="400"/>
      <c r="Y262" s="407"/>
    </row>
    <row r="263" spans="1:25" ht="24" x14ac:dyDescent="0.25">
      <c r="A263" s="407"/>
      <c r="B263" s="407"/>
      <c r="C263" s="331"/>
      <c r="D263" s="348"/>
      <c r="E263" s="331"/>
      <c r="F263" s="142" t="s">
        <v>709</v>
      </c>
      <c r="G263" s="117"/>
      <c r="H263" s="117"/>
      <c r="I263" s="117"/>
      <c r="J263" s="117">
        <v>2</v>
      </c>
      <c r="K263" s="117">
        <v>114.3</v>
      </c>
      <c r="L263" s="117">
        <v>6.02</v>
      </c>
      <c r="M263" s="16">
        <v>2016</v>
      </c>
      <c r="N263" s="114">
        <v>2024</v>
      </c>
      <c r="O263" s="114">
        <v>2025</v>
      </c>
      <c r="P263" s="16">
        <v>12.5</v>
      </c>
      <c r="Q263" s="114" t="s">
        <v>4011</v>
      </c>
      <c r="R263" s="17">
        <f t="shared" si="11"/>
        <v>2028.5</v>
      </c>
      <c r="S263" s="16" t="s">
        <v>63</v>
      </c>
      <c r="T263" s="16"/>
      <c r="U263" s="17">
        <f t="shared" si="13"/>
        <v>2028.5</v>
      </c>
      <c r="V263" s="400"/>
      <c r="W263" s="400"/>
      <c r="X263" s="400"/>
      <c r="Y263" s="407"/>
    </row>
    <row r="264" spans="1:25" ht="24" x14ac:dyDescent="0.25">
      <c r="A264" s="407"/>
      <c r="B264" s="407"/>
      <c r="C264" s="331"/>
      <c r="D264" s="348"/>
      <c r="E264" s="331"/>
      <c r="F264" s="142" t="s">
        <v>709</v>
      </c>
      <c r="G264" s="117"/>
      <c r="H264" s="117"/>
      <c r="I264" s="117"/>
      <c r="J264" s="117">
        <v>1.1000000000000001</v>
      </c>
      <c r="K264" s="117">
        <v>88.9</v>
      </c>
      <c r="L264" s="117">
        <v>5.49</v>
      </c>
      <c r="M264" s="16">
        <v>2016</v>
      </c>
      <c r="N264" s="114">
        <v>2024</v>
      </c>
      <c r="O264" s="114">
        <v>2025</v>
      </c>
      <c r="P264" s="16">
        <v>12.5</v>
      </c>
      <c r="Q264" s="114" t="s">
        <v>4011</v>
      </c>
      <c r="R264" s="17">
        <f t="shared" si="11"/>
        <v>2028.5</v>
      </c>
      <c r="S264" s="16" t="s">
        <v>63</v>
      </c>
      <c r="T264" s="16"/>
      <c r="U264" s="17">
        <f t="shared" si="13"/>
        <v>2028.5</v>
      </c>
      <c r="V264" s="400"/>
      <c r="W264" s="400"/>
      <c r="X264" s="400"/>
      <c r="Y264" s="407"/>
    </row>
    <row r="265" spans="1:25" ht="24" x14ac:dyDescent="0.25">
      <c r="A265" s="407"/>
      <c r="B265" s="407"/>
      <c r="C265" s="331"/>
      <c r="D265" s="348"/>
      <c r="E265" s="331"/>
      <c r="F265" s="142" t="s">
        <v>709</v>
      </c>
      <c r="G265" s="117"/>
      <c r="H265" s="117"/>
      <c r="I265" s="117"/>
      <c r="J265" s="117">
        <v>1.2</v>
      </c>
      <c r="K265" s="117">
        <v>60.3</v>
      </c>
      <c r="L265" s="117">
        <v>8.74</v>
      </c>
      <c r="M265" s="16">
        <v>2016</v>
      </c>
      <c r="N265" s="114">
        <v>2024</v>
      </c>
      <c r="O265" s="114">
        <v>2025</v>
      </c>
      <c r="P265" s="16">
        <v>12.5</v>
      </c>
      <c r="Q265" s="114" t="s">
        <v>4011</v>
      </c>
      <c r="R265" s="17">
        <f t="shared" si="11"/>
        <v>2028.5</v>
      </c>
      <c r="S265" s="16" t="s">
        <v>63</v>
      </c>
      <c r="T265" s="16"/>
      <c r="U265" s="17">
        <f t="shared" si="13"/>
        <v>2028.5</v>
      </c>
      <c r="V265" s="400"/>
      <c r="W265" s="400"/>
      <c r="X265" s="400"/>
      <c r="Y265" s="407"/>
    </row>
    <row r="266" spans="1:25" ht="24" x14ac:dyDescent="0.25">
      <c r="A266" s="407"/>
      <c r="B266" s="407"/>
      <c r="C266" s="331"/>
      <c r="D266" s="407"/>
      <c r="E266" s="331"/>
      <c r="F266" s="142" t="s">
        <v>709</v>
      </c>
      <c r="G266" s="117"/>
      <c r="H266" s="117"/>
      <c r="I266" s="117"/>
      <c r="J266" s="117">
        <v>0.4</v>
      </c>
      <c r="K266" s="117">
        <v>26.7</v>
      </c>
      <c r="L266" s="117">
        <v>5.56</v>
      </c>
      <c r="M266" s="16">
        <v>2016</v>
      </c>
      <c r="N266" s="114">
        <v>2024</v>
      </c>
      <c r="O266" s="114">
        <v>2025</v>
      </c>
      <c r="P266" s="16">
        <v>12.5</v>
      </c>
      <c r="Q266" s="114" t="s">
        <v>4011</v>
      </c>
      <c r="R266" s="17">
        <f t="shared" ref="R266:R329" si="14">IF(M266="","",M266+P266)</f>
        <v>2028.5</v>
      </c>
      <c r="S266" s="16" t="s">
        <v>63</v>
      </c>
      <c r="T266" s="16"/>
      <c r="U266" s="17">
        <f t="shared" si="13"/>
        <v>2028.5</v>
      </c>
      <c r="V266" s="400"/>
      <c r="W266" s="400"/>
      <c r="X266" s="400"/>
      <c r="Y266" s="407"/>
    </row>
    <row r="267" spans="1:25" ht="24" x14ac:dyDescent="0.25">
      <c r="A267" s="407"/>
      <c r="B267" s="407"/>
      <c r="C267" s="331"/>
      <c r="D267" s="348" t="s">
        <v>4073</v>
      </c>
      <c r="E267" s="331"/>
      <c r="F267" s="142" t="s">
        <v>709</v>
      </c>
      <c r="G267" s="117">
        <v>3.04</v>
      </c>
      <c r="H267" s="117">
        <v>3.04</v>
      </c>
      <c r="I267" s="117">
        <v>330</v>
      </c>
      <c r="J267" s="117">
        <v>15</v>
      </c>
      <c r="K267" s="117">
        <v>356.6</v>
      </c>
      <c r="L267" s="117">
        <v>19.05</v>
      </c>
      <c r="M267" s="16">
        <v>2016</v>
      </c>
      <c r="N267" s="114">
        <v>2024</v>
      </c>
      <c r="O267" s="114">
        <v>2025</v>
      </c>
      <c r="P267" s="16">
        <v>12.5</v>
      </c>
      <c r="Q267" s="114" t="s">
        <v>4011</v>
      </c>
      <c r="R267" s="17">
        <f t="shared" si="14"/>
        <v>2028.5</v>
      </c>
      <c r="S267" s="16" t="s">
        <v>63</v>
      </c>
      <c r="T267" s="16"/>
      <c r="U267" s="17">
        <f t="shared" si="13"/>
        <v>2028.5</v>
      </c>
      <c r="V267" s="400"/>
      <c r="W267" s="400"/>
      <c r="X267" s="400"/>
      <c r="Y267" s="407"/>
    </row>
    <row r="268" spans="1:25" ht="24" x14ac:dyDescent="0.25">
      <c r="A268" s="407"/>
      <c r="B268" s="407"/>
      <c r="C268" s="331"/>
      <c r="D268" s="348"/>
      <c r="E268" s="331"/>
      <c r="F268" s="142" t="s">
        <v>709</v>
      </c>
      <c r="G268" s="117"/>
      <c r="H268" s="117"/>
      <c r="I268" s="117"/>
      <c r="J268" s="117">
        <v>2.2999999999999998</v>
      </c>
      <c r="K268" s="117">
        <v>60.3</v>
      </c>
      <c r="L268" s="117">
        <v>8.74</v>
      </c>
      <c r="M268" s="16">
        <v>2016</v>
      </c>
      <c r="N268" s="114">
        <v>2024</v>
      </c>
      <c r="O268" s="114">
        <v>2025</v>
      </c>
      <c r="P268" s="16">
        <v>12.5</v>
      </c>
      <c r="Q268" s="114" t="s">
        <v>4011</v>
      </c>
      <c r="R268" s="17">
        <f t="shared" si="14"/>
        <v>2028.5</v>
      </c>
      <c r="S268" s="16" t="s">
        <v>63</v>
      </c>
      <c r="T268" s="16"/>
      <c r="U268" s="17">
        <f t="shared" si="13"/>
        <v>2028.5</v>
      </c>
      <c r="V268" s="400"/>
      <c r="W268" s="400"/>
      <c r="X268" s="400"/>
      <c r="Y268" s="407"/>
    </row>
    <row r="269" spans="1:25" ht="24" x14ac:dyDescent="0.25">
      <c r="A269" s="407"/>
      <c r="B269" s="407"/>
      <c r="C269" s="331"/>
      <c r="D269" s="348"/>
      <c r="E269" s="331"/>
      <c r="F269" s="142" t="s">
        <v>709</v>
      </c>
      <c r="G269" s="117"/>
      <c r="H269" s="117"/>
      <c r="I269" s="117"/>
      <c r="J269" s="117">
        <v>0.5</v>
      </c>
      <c r="K269" s="117">
        <v>33.4</v>
      </c>
      <c r="L269" s="117">
        <v>6.35</v>
      </c>
      <c r="M269" s="16">
        <v>2016</v>
      </c>
      <c r="N269" s="114">
        <v>2024</v>
      </c>
      <c r="O269" s="114">
        <v>2025</v>
      </c>
      <c r="P269" s="16">
        <v>12.5</v>
      </c>
      <c r="Q269" s="114" t="s">
        <v>4011</v>
      </c>
      <c r="R269" s="17">
        <f t="shared" si="14"/>
        <v>2028.5</v>
      </c>
      <c r="S269" s="16" t="s">
        <v>63</v>
      </c>
      <c r="T269" s="16"/>
      <c r="U269" s="17">
        <f t="shared" si="13"/>
        <v>2028.5</v>
      </c>
      <c r="V269" s="400"/>
      <c r="W269" s="400"/>
      <c r="X269" s="400"/>
      <c r="Y269" s="407"/>
    </row>
    <row r="270" spans="1:25" ht="24" x14ac:dyDescent="0.25">
      <c r="A270" s="407"/>
      <c r="B270" s="407"/>
      <c r="C270" s="331"/>
      <c r="D270" s="348"/>
      <c r="E270" s="331"/>
      <c r="F270" s="142" t="s">
        <v>709</v>
      </c>
      <c r="G270" s="117"/>
      <c r="H270" s="117"/>
      <c r="I270" s="117"/>
      <c r="J270" s="117">
        <v>0.3</v>
      </c>
      <c r="K270" s="117">
        <v>26.7</v>
      </c>
      <c r="L270" s="117">
        <v>5.56</v>
      </c>
      <c r="M270" s="16">
        <v>2016</v>
      </c>
      <c r="N270" s="114">
        <v>2024</v>
      </c>
      <c r="O270" s="114">
        <v>2025</v>
      </c>
      <c r="P270" s="16">
        <v>12.5</v>
      </c>
      <c r="Q270" s="114" t="s">
        <v>4011</v>
      </c>
      <c r="R270" s="17">
        <f t="shared" si="14"/>
        <v>2028.5</v>
      </c>
      <c r="S270" s="16" t="s">
        <v>63</v>
      </c>
      <c r="T270" s="16"/>
      <c r="U270" s="17">
        <f t="shared" si="13"/>
        <v>2028.5</v>
      </c>
      <c r="V270" s="400"/>
      <c r="W270" s="400"/>
      <c r="X270" s="400"/>
      <c r="Y270" s="407"/>
    </row>
    <row r="271" spans="1:25" ht="24" x14ac:dyDescent="0.25">
      <c r="A271" s="407">
        <v>25</v>
      </c>
      <c r="B271" s="407" t="s">
        <v>4074</v>
      </c>
      <c r="C271" s="331" t="s">
        <v>4075</v>
      </c>
      <c r="D271" s="16" t="s">
        <v>4076</v>
      </c>
      <c r="E271" s="331" t="s">
        <v>4060</v>
      </c>
      <c r="F271" s="142" t="s">
        <v>709</v>
      </c>
      <c r="G271" s="117">
        <v>2.7</v>
      </c>
      <c r="H271" s="117">
        <v>2.7</v>
      </c>
      <c r="I271" s="117">
        <v>330</v>
      </c>
      <c r="J271" s="150">
        <v>12.3</v>
      </c>
      <c r="K271" s="118" t="s">
        <v>4077</v>
      </c>
      <c r="L271" s="117">
        <v>19.05</v>
      </c>
      <c r="M271" s="16">
        <v>2016</v>
      </c>
      <c r="N271" s="114">
        <v>2023</v>
      </c>
      <c r="O271" s="114">
        <v>2025</v>
      </c>
      <c r="P271" s="16">
        <v>12.5</v>
      </c>
      <c r="Q271" s="114" t="s">
        <v>4011</v>
      </c>
      <c r="R271" s="17">
        <f t="shared" si="14"/>
        <v>2028.5</v>
      </c>
      <c r="S271" s="16" t="s">
        <v>63</v>
      </c>
      <c r="T271" s="16"/>
      <c r="U271" s="17">
        <f t="shared" ref="U271:U300" si="15">IFERROR(IF(S271="",R271,S271+T271),R271)</f>
        <v>2028.5</v>
      </c>
      <c r="V271" s="400">
        <v>22</v>
      </c>
      <c r="W271" s="400"/>
      <c r="X271" s="400">
        <f>SUM(V271:W278)</f>
        <v>22</v>
      </c>
      <c r="Y271" s="407" t="s">
        <v>7003</v>
      </c>
    </row>
    <row r="272" spans="1:25" ht="24" x14ac:dyDescent="0.25">
      <c r="A272" s="407"/>
      <c r="B272" s="407"/>
      <c r="C272" s="331"/>
      <c r="D272" s="331" t="s">
        <v>4078</v>
      </c>
      <c r="E272" s="331"/>
      <c r="F272" s="142" t="s">
        <v>709</v>
      </c>
      <c r="G272" s="117">
        <v>3.04</v>
      </c>
      <c r="H272" s="117">
        <v>3.04</v>
      </c>
      <c r="I272" s="117">
        <v>330</v>
      </c>
      <c r="J272" s="150">
        <v>13.7</v>
      </c>
      <c r="K272" s="118" t="s">
        <v>4077</v>
      </c>
      <c r="L272" s="117">
        <v>19.05</v>
      </c>
      <c r="M272" s="16">
        <v>2016</v>
      </c>
      <c r="N272" s="114">
        <v>2023</v>
      </c>
      <c r="O272" s="114">
        <v>2025</v>
      </c>
      <c r="P272" s="16">
        <v>12.5</v>
      </c>
      <c r="Q272" s="114" t="s">
        <v>4011</v>
      </c>
      <c r="R272" s="17">
        <f t="shared" si="14"/>
        <v>2028.5</v>
      </c>
      <c r="S272" s="16" t="s">
        <v>63</v>
      </c>
      <c r="T272" s="16"/>
      <c r="U272" s="17">
        <f t="shared" si="15"/>
        <v>2028.5</v>
      </c>
      <c r="V272" s="400"/>
      <c r="W272" s="400"/>
      <c r="X272" s="400"/>
      <c r="Y272" s="407"/>
    </row>
    <row r="273" spans="1:25" ht="24" x14ac:dyDescent="0.25">
      <c r="A273" s="407"/>
      <c r="B273" s="407"/>
      <c r="C273" s="331"/>
      <c r="D273" s="331"/>
      <c r="E273" s="331"/>
      <c r="F273" s="142" t="s">
        <v>709</v>
      </c>
      <c r="G273" s="117"/>
      <c r="H273" s="117"/>
      <c r="I273" s="117"/>
      <c r="J273" s="117">
        <v>22.2</v>
      </c>
      <c r="K273" s="117">
        <v>60.3</v>
      </c>
      <c r="L273" s="117">
        <v>8.74</v>
      </c>
      <c r="M273" s="16">
        <v>2016</v>
      </c>
      <c r="N273" s="114">
        <v>2023</v>
      </c>
      <c r="O273" s="114">
        <v>2025</v>
      </c>
      <c r="P273" s="16">
        <v>12.5</v>
      </c>
      <c r="Q273" s="114" t="s">
        <v>4011</v>
      </c>
      <c r="R273" s="17">
        <f t="shared" si="14"/>
        <v>2028.5</v>
      </c>
      <c r="S273" s="16" t="s">
        <v>63</v>
      </c>
      <c r="T273" s="16"/>
      <c r="U273" s="17">
        <f t="shared" si="15"/>
        <v>2028.5</v>
      </c>
      <c r="V273" s="400"/>
      <c r="W273" s="400"/>
      <c r="X273" s="400"/>
      <c r="Y273" s="407"/>
    </row>
    <row r="274" spans="1:25" ht="24" x14ac:dyDescent="0.25">
      <c r="A274" s="407"/>
      <c r="B274" s="407"/>
      <c r="C274" s="331"/>
      <c r="D274" s="331"/>
      <c r="E274" s="331"/>
      <c r="F274" s="142" t="s">
        <v>709</v>
      </c>
      <c r="G274" s="117"/>
      <c r="H274" s="117"/>
      <c r="I274" s="117"/>
      <c r="J274" s="117">
        <v>0.5</v>
      </c>
      <c r="K274" s="117">
        <v>33.4</v>
      </c>
      <c r="L274" s="117">
        <v>6.35</v>
      </c>
      <c r="M274" s="16">
        <v>2016</v>
      </c>
      <c r="N274" s="114">
        <v>2023</v>
      </c>
      <c r="O274" s="114">
        <v>2025</v>
      </c>
      <c r="P274" s="16">
        <v>12.5</v>
      </c>
      <c r="Q274" s="114" t="s">
        <v>4011</v>
      </c>
      <c r="R274" s="17">
        <f t="shared" si="14"/>
        <v>2028.5</v>
      </c>
      <c r="S274" s="16" t="s">
        <v>63</v>
      </c>
      <c r="T274" s="16"/>
      <c r="U274" s="17">
        <f t="shared" si="15"/>
        <v>2028.5</v>
      </c>
      <c r="V274" s="400"/>
      <c r="W274" s="400"/>
      <c r="X274" s="400"/>
      <c r="Y274" s="407"/>
    </row>
    <row r="275" spans="1:25" ht="24" x14ac:dyDescent="0.25">
      <c r="A275" s="407"/>
      <c r="B275" s="407"/>
      <c r="C275" s="331"/>
      <c r="D275" s="331"/>
      <c r="E275" s="331"/>
      <c r="F275" s="142" t="s">
        <v>709</v>
      </c>
      <c r="G275" s="117"/>
      <c r="H275" s="117"/>
      <c r="I275" s="117"/>
      <c r="J275" s="117">
        <v>0.5</v>
      </c>
      <c r="K275" s="117">
        <v>26.7</v>
      </c>
      <c r="L275" s="117">
        <v>5.56</v>
      </c>
      <c r="M275" s="16">
        <v>2016</v>
      </c>
      <c r="N275" s="114">
        <v>2023</v>
      </c>
      <c r="O275" s="114">
        <v>2025</v>
      </c>
      <c r="P275" s="16">
        <v>12.5</v>
      </c>
      <c r="Q275" s="114" t="s">
        <v>4011</v>
      </c>
      <c r="R275" s="17">
        <f t="shared" si="14"/>
        <v>2028.5</v>
      </c>
      <c r="S275" s="16" t="s">
        <v>63</v>
      </c>
      <c r="T275" s="16"/>
      <c r="U275" s="17">
        <f t="shared" si="15"/>
        <v>2028.5</v>
      </c>
      <c r="V275" s="400"/>
      <c r="W275" s="400"/>
      <c r="X275" s="400"/>
      <c r="Y275" s="407"/>
    </row>
    <row r="276" spans="1:25" ht="24" x14ac:dyDescent="0.25">
      <c r="A276" s="407"/>
      <c r="B276" s="407"/>
      <c r="C276" s="331"/>
      <c r="D276" s="331" t="s">
        <v>4079</v>
      </c>
      <c r="E276" s="331"/>
      <c r="F276" s="142" t="s">
        <v>709</v>
      </c>
      <c r="G276" s="117">
        <v>3.04</v>
      </c>
      <c r="H276" s="117">
        <v>3.04</v>
      </c>
      <c r="I276" s="117">
        <v>330</v>
      </c>
      <c r="J276" s="150">
        <v>1.1000000000000001</v>
      </c>
      <c r="K276" s="118" t="s">
        <v>4077</v>
      </c>
      <c r="L276" s="117">
        <v>19.05</v>
      </c>
      <c r="M276" s="16">
        <v>2016</v>
      </c>
      <c r="N276" s="114">
        <v>2023</v>
      </c>
      <c r="O276" s="114">
        <v>2025</v>
      </c>
      <c r="P276" s="16">
        <v>12.5</v>
      </c>
      <c r="Q276" s="114" t="s">
        <v>4011</v>
      </c>
      <c r="R276" s="17">
        <f t="shared" si="14"/>
        <v>2028.5</v>
      </c>
      <c r="S276" s="16" t="s">
        <v>63</v>
      </c>
      <c r="T276" s="16"/>
      <c r="U276" s="17">
        <f t="shared" si="15"/>
        <v>2028.5</v>
      </c>
      <c r="V276" s="400"/>
      <c r="W276" s="400"/>
      <c r="X276" s="400"/>
      <c r="Y276" s="407"/>
    </row>
    <row r="277" spans="1:25" ht="24" x14ac:dyDescent="0.25">
      <c r="A277" s="407"/>
      <c r="B277" s="407"/>
      <c r="C277" s="331"/>
      <c r="D277" s="331"/>
      <c r="E277" s="331"/>
      <c r="F277" s="142" t="s">
        <v>709</v>
      </c>
      <c r="G277" s="117"/>
      <c r="H277" s="117"/>
      <c r="I277" s="117"/>
      <c r="J277" s="150">
        <v>0.8</v>
      </c>
      <c r="K277" s="117">
        <v>60.3</v>
      </c>
      <c r="L277" s="117">
        <v>8.74</v>
      </c>
      <c r="M277" s="16">
        <v>2016</v>
      </c>
      <c r="N277" s="114">
        <v>2023</v>
      </c>
      <c r="O277" s="114">
        <v>2025</v>
      </c>
      <c r="P277" s="16">
        <v>12.5</v>
      </c>
      <c r="Q277" s="114" t="s">
        <v>4011</v>
      </c>
      <c r="R277" s="17">
        <f t="shared" si="14"/>
        <v>2028.5</v>
      </c>
      <c r="S277" s="16" t="s">
        <v>63</v>
      </c>
      <c r="T277" s="16"/>
      <c r="U277" s="17">
        <f t="shared" si="15"/>
        <v>2028.5</v>
      </c>
      <c r="V277" s="400"/>
      <c r="W277" s="400"/>
      <c r="X277" s="400"/>
      <c r="Y277" s="407"/>
    </row>
    <row r="278" spans="1:25" ht="24" x14ac:dyDescent="0.25">
      <c r="A278" s="407"/>
      <c r="B278" s="407"/>
      <c r="C278" s="331"/>
      <c r="D278" s="331"/>
      <c r="E278" s="331"/>
      <c r="F278" s="142" t="s">
        <v>709</v>
      </c>
      <c r="G278" s="117"/>
      <c r="H278" s="117"/>
      <c r="I278" s="117"/>
      <c r="J278" s="150">
        <v>8.9</v>
      </c>
      <c r="K278" s="117">
        <v>33.4</v>
      </c>
      <c r="L278" s="117">
        <v>6.35</v>
      </c>
      <c r="M278" s="16">
        <v>2016</v>
      </c>
      <c r="N278" s="114">
        <v>2023</v>
      </c>
      <c r="O278" s="114">
        <v>2025</v>
      </c>
      <c r="P278" s="16">
        <v>12.5</v>
      </c>
      <c r="Q278" s="114" t="s">
        <v>4011</v>
      </c>
      <c r="R278" s="17">
        <f t="shared" si="14"/>
        <v>2028.5</v>
      </c>
      <c r="S278" s="16" t="s">
        <v>63</v>
      </c>
      <c r="T278" s="16"/>
      <c r="U278" s="17">
        <f t="shared" si="15"/>
        <v>2028.5</v>
      </c>
      <c r="V278" s="400"/>
      <c r="W278" s="400"/>
      <c r="X278" s="400"/>
      <c r="Y278" s="407"/>
    </row>
    <row r="279" spans="1:25" ht="24" x14ac:dyDescent="0.25">
      <c r="A279" s="407">
        <v>26</v>
      </c>
      <c r="B279" s="407" t="s">
        <v>4080</v>
      </c>
      <c r="C279" s="331" t="s">
        <v>4081</v>
      </c>
      <c r="D279" s="478" t="s">
        <v>4082</v>
      </c>
      <c r="E279" s="478" t="s">
        <v>4083</v>
      </c>
      <c r="F279" s="149" t="s">
        <v>53</v>
      </c>
      <c r="G279" s="149">
        <v>0.7</v>
      </c>
      <c r="H279" s="149">
        <v>0.7</v>
      </c>
      <c r="I279" s="149">
        <v>275</v>
      </c>
      <c r="J279" s="149">
        <v>47.122</v>
      </c>
      <c r="K279" s="148">
        <v>273</v>
      </c>
      <c r="L279" s="148">
        <v>8</v>
      </c>
      <c r="M279" s="16">
        <v>2016</v>
      </c>
      <c r="N279" s="114">
        <v>2023</v>
      </c>
      <c r="O279" s="114">
        <v>2025</v>
      </c>
      <c r="P279" s="16">
        <v>12.5</v>
      </c>
      <c r="Q279" s="151" t="s">
        <v>3893</v>
      </c>
      <c r="R279" s="17">
        <f t="shared" si="14"/>
        <v>2028.5</v>
      </c>
      <c r="S279" s="16" t="s">
        <v>63</v>
      </c>
      <c r="T279" s="16"/>
      <c r="U279" s="17">
        <f t="shared" si="15"/>
        <v>2028.5</v>
      </c>
      <c r="V279" s="400">
        <v>3</v>
      </c>
      <c r="W279" s="400">
        <v>1</v>
      </c>
      <c r="X279" s="400">
        <f>SUM(V279:W281)</f>
        <v>4</v>
      </c>
      <c r="Y279" s="407" t="s">
        <v>7003</v>
      </c>
    </row>
    <row r="280" spans="1:25" ht="24" x14ac:dyDescent="0.25">
      <c r="A280" s="407"/>
      <c r="B280" s="407"/>
      <c r="C280" s="331"/>
      <c r="D280" s="478"/>
      <c r="E280" s="478"/>
      <c r="F280" s="149" t="s">
        <v>53</v>
      </c>
      <c r="G280" s="149"/>
      <c r="H280" s="149"/>
      <c r="I280" s="149"/>
      <c r="J280" s="149">
        <v>0.1</v>
      </c>
      <c r="K280" s="148">
        <v>57</v>
      </c>
      <c r="L280" s="148">
        <v>5</v>
      </c>
      <c r="M280" s="16">
        <v>2016</v>
      </c>
      <c r="N280" s="114">
        <v>2023</v>
      </c>
      <c r="O280" s="114">
        <v>2025</v>
      </c>
      <c r="P280" s="16">
        <v>12.5</v>
      </c>
      <c r="Q280" s="151" t="s">
        <v>3893</v>
      </c>
      <c r="R280" s="17">
        <f t="shared" si="14"/>
        <v>2028.5</v>
      </c>
      <c r="S280" s="16" t="s">
        <v>63</v>
      </c>
      <c r="T280" s="16"/>
      <c r="U280" s="17">
        <f t="shared" si="15"/>
        <v>2028.5</v>
      </c>
      <c r="V280" s="400"/>
      <c r="W280" s="400"/>
      <c r="X280" s="400"/>
      <c r="Y280" s="407"/>
    </row>
    <row r="281" spans="1:25" ht="24" x14ac:dyDescent="0.25">
      <c r="A281" s="407"/>
      <c r="B281" s="407"/>
      <c r="C281" s="477"/>
      <c r="D281" s="152" t="s">
        <v>4084</v>
      </c>
      <c r="E281" s="479"/>
      <c r="F281" s="149" t="s">
        <v>53</v>
      </c>
      <c r="G281" s="153">
        <v>0.7</v>
      </c>
      <c r="H281" s="153">
        <v>0.7</v>
      </c>
      <c r="I281" s="154">
        <v>275</v>
      </c>
      <c r="J281" s="154">
        <v>44.643000000000001</v>
      </c>
      <c r="K281" s="153">
        <v>273</v>
      </c>
      <c r="L281" s="153">
        <v>8</v>
      </c>
      <c r="M281" s="16">
        <v>2016</v>
      </c>
      <c r="N281" s="114">
        <v>2023</v>
      </c>
      <c r="O281" s="114">
        <v>2025</v>
      </c>
      <c r="P281" s="16">
        <v>12.5</v>
      </c>
      <c r="Q281" s="152" t="s">
        <v>3893</v>
      </c>
      <c r="R281" s="17">
        <f t="shared" si="14"/>
        <v>2028.5</v>
      </c>
      <c r="S281" s="16" t="s">
        <v>63</v>
      </c>
      <c r="T281" s="16"/>
      <c r="U281" s="17">
        <f t="shared" si="15"/>
        <v>2028.5</v>
      </c>
      <c r="V281" s="400"/>
      <c r="W281" s="400"/>
      <c r="X281" s="400"/>
      <c r="Y281" s="407"/>
    </row>
    <row r="282" spans="1:25" ht="24" x14ac:dyDescent="0.25">
      <c r="A282" s="407">
        <v>27</v>
      </c>
      <c r="B282" s="407" t="s">
        <v>4085</v>
      </c>
      <c r="C282" s="331" t="s">
        <v>4086</v>
      </c>
      <c r="D282" s="480" t="s">
        <v>4087</v>
      </c>
      <c r="E282" s="481" t="s">
        <v>4083</v>
      </c>
      <c r="F282" s="149" t="s">
        <v>53</v>
      </c>
      <c r="G282" s="155">
        <v>2.7</v>
      </c>
      <c r="H282" s="155">
        <v>2.7</v>
      </c>
      <c r="I282" s="156">
        <v>275</v>
      </c>
      <c r="J282" s="156">
        <v>81.599000000000004</v>
      </c>
      <c r="K282" s="155">
        <v>159</v>
      </c>
      <c r="L282" s="155">
        <v>8</v>
      </c>
      <c r="M282" s="16">
        <v>2016</v>
      </c>
      <c r="N282" s="114">
        <v>2023</v>
      </c>
      <c r="O282" s="114">
        <v>2025</v>
      </c>
      <c r="P282" s="16">
        <v>12.5</v>
      </c>
      <c r="Q282" s="157" t="s">
        <v>3893</v>
      </c>
      <c r="R282" s="17">
        <f t="shared" si="14"/>
        <v>2028.5</v>
      </c>
      <c r="S282" s="16" t="s">
        <v>63</v>
      </c>
      <c r="T282" s="16"/>
      <c r="U282" s="17">
        <f t="shared" si="15"/>
        <v>2028.5</v>
      </c>
      <c r="V282" s="400">
        <v>40</v>
      </c>
      <c r="W282" s="400">
        <v>9</v>
      </c>
      <c r="X282" s="400">
        <f>SUM(V282:W286)</f>
        <v>49</v>
      </c>
      <c r="Y282" s="407" t="s">
        <v>7003</v>
      </c>
    </row>
    <row r="283" spans="1:25" ht="24" x14ac:dyDescent="0.25">
      <c r="A283" s="407"/>
      <c r="B283" s="407"/>
      <c r="C283" s="477"/>
      <c r="D283" s="480"/>
      <c r="E283" s="479"/>
      <c r="F283" s="149" t="s">
        <v>53</v>
      </c>
      <c r="G283" s="155"/>
      <c r="H283" s="155"/>
      <c r="I283" s="156"/>
      <c r="J283" s="156">
        <v>12.696</v>
      </c>
      <c r="K283" s="155">
        <v>57</v>
      </c>
      <c r="L283" s="155">
        <v>6</v>
      </c>
      <c r="M283" s="16">
        <v>2016</v>
      </c>
      <c r="N283" s="114">
        <v>2023</v>
      </c>
      <c r="O283" s="114">
        <v>2025</v>
      </c>
      <c r="P283" s="16">
        <v>12.5</v>
      </c>
      <c r="Q283" s="157" t="s">
        <v>3893</v>
      </c>
      <c r="R283" s="17">
        <f t="shared" si="14"/>
        <v>2028.5</v>
      </c>
      <c r="S283" s="16" t="s">
        <v>63</v>
      </c>
      <c r="T283" s="16"/>
      <c r="U283" s="17">
        <f t="shared" si="15"/>
        <v>2028.5</v>
      </c>
      <c r="V283" s="400"/>
      <c r="W283" s="400"/>
      <c r="X283" s="400"/>
      <c r="Y283" s="407"/>
    </row>
    <row r="284" spans="1:25" ht="24" x14ac:dyDescent="0.25">
      <c r="A284" s="407"/>
      <c r="B284" s="407"/>
      <c r="C284" s="477"/>
      <c r="D284" s="480"/>
      <c r="E284" s="479"/>
      <c r="F284" s="149" t="s">
        <v>53</v>
      </c>
      <c r="G284" s="155"/>
      <c r="H284" s="155"/>
      <c r="I284" s="156"/>
      <c r="J284" s="156">
        <v>1.5940000000000001</v>
      </c>
      <c r="K284" s="155">
        <v>32</v>
      </c>
      <c r="L284" s="155">
        <v>4.5</v>
      </c>
      <c r="M284" s="16">
        <v>2016</v>
      </c>
      <c r="N284" s="114">
        <v>2023</v>
      </c>
      <c r="O284" s="114">
        <v>2025</v>
      </c>
      <c r="P284" s="16">
        <v>12.5</v>
      </c>
      <c r="Q284" s="157" t="s">
        <v>3893</v>
      </c>
      <c r="R284" s="17">
        <f t="shared" si="14"/>
        <v>2028.5</v>
      </c>
      <c r="S284" s="16" t="s">
        <v>63</v>
      </c>
      <c r="T284" s="16"/>
      <c r="U284" s="17">
        <f t="shared" si="15"/>
        <v>2028.5</v>
      </c>
      <c r="V284" s="400"/>
      <c r="W284" s="400"/>
      <c r="X284" s="400"/>
      <c r="Y284" s="407"/>
    </row>
    <row r="285" spans="1:25" ht="24" x14ac:dyDescent="0.25">
      <c r="A285" s="407"/>
      <c r="B285" s="407"/>
      <c r="C285" s="477"/>
      <c r="D285" s="480" t="s">
        <v>4088</v>
      </c>
      <c r="E285" s="479"/>
      <c r="F285" s="149" t="s">
        <v>53</v>
      </c>
      <c r="G285" s="155">
        <v>3.04</v>
      </c>
      <c r="H285" s="155">
        <v>3.04</v>
      </c>
      <c r="I285" s="156">
        <v>275</v>
      </c>
      <c r="J285" s="156">
        <v>10.090999999999999</v>
      </c>
      <c r="K285" s="155">
        <v>159</v>
      </c>
      <c r="L285" s="155">
        <v>8</v>
      </c>
      <c r="M285" s="16">
        <v>2016</v>
      </c>
      <c r="N285" s="114">
        <v>2023</v>
      </c>
      <c r="O285" s="114">
        <v>2025</v>
      </c>
      <c r="P285" s="16">
        <v>12.5</v>
      </c>
      <c r="Q285" s="157" t="s">
        <v>3893</v>
      </c>
      <c r="R285" s="17">
        <f t="shared" si="14"/>
        <v>2028.5</v>
      </c>
      <c r="S285" s="16" t="s">
        <v>63</v>
      </c>
      <c r="T285" s="16"/>
      <c r="U285" s="17">
        <f t="shared" si="15"/>
        <v>2028.5</v>
      </c>
      <c r="V285" s="400"/>
      <c r="W285" s="400"/>
      <c r="X285" s="400"/>
      <c r="Y285" s="407"/>
    </row>
    <row r="286" spans="1:25" ht="24" x14ac:dyDescent="0.25">
      <c r="A286" s="407"/>
      <c r="B286" s="407"/>
      <c r="C286" s="477"/>
      <c r="D286" s="477"/>
      <c r="E286" s="479"/>
      <c r="F286" s="149" t="s">
        <v>53</v>
      </c>
      <c r="G286" s="155"/>
      <c r="H286" s="155"/>
      <c r="I286" s="156"/>
      <c r="J286" s="156">
        <v>0.42899999999999999</v>
      </c>
      <c r="K286" s="155">
        <v>32</v>
      </c>
      <c r="L286" s="155">
        <v>4.5</v>
      </c>
      <c r="M286" s="16">
        <v>2016</v>
      </c>
      <c r="N286" s="114">
        <v>2023</v>
      </c>
      <c r="O286" s="114">
        <v>2025</v>
      </c>
      <c r="P286" s="16">
        <v>12.5</v>
      </c>
      <c r="Q286" s="157" t="s">
        <v>3893</v>
      </c>
      <c r="R286" s="17">
        <f t="shared" si="14"/>
        <v>2028.5</v>
      </c>
      <c r="S286" s="16" t="s">
        <v>63</v>
      </c>
      <c r="T286" s="16"/>
      <c r="U286" s="17">
        <f t="shared" si="15"/>
        <v>2028.5</v>
      </c>
      <c r="V286" s="400"/>
      <c r="W286" s="400"/>
      <c r="X286" s="400"/>
      <c r="Y286" s="407"/>
    </row>
    <row r="287" spans="1:25" ht="24" x14ac:dyDescent="0.25">
      <c r="A287" s="407">
        <v>28</v>
      </c>
      <c r="B287" s="407" t="s">
        <v>4089</v>
      </c>
      <c r="C287" s="331" t="s">
        <v>4090</v>
      </c>
      <c r="D287" s="482" t="s">
        <v>4091</v>
      </c>
      <c r="E287" s="483" t="s">
        <v>4083</v>
      </c>
      <c r="F287" s="149" t="s">
        <v>53</v>
      </c>
      <c r="G287" s="158">
        <v>3.04</v>
      </c>
      <c r="H287" s="158">
        <v>3.04</v>
      </c>
      <c r="I287" s="159">
        <v>275</v>
      </c>
      <c r="J287" s="159">
        <v>1.7</v>
      </c>
      <c r="K287" s="158">
        <v>159</v>
      </c>
      <c r="L287" s="158">
        <v>8</v>
      </c>
      <c r="M287" s="16">
        <v>2016</v>
      </c>
      <c r="N287" s="114">
        <v>2023</v>
      </c>
      <c r="O287" s="114">
        <v>2025</v>
      </c>
      <c r="P287" s="16">
        <v>12.5</v>
      </c>
      <c r="Q287" s="160" t="s">
        <v>3893</v>
      </c>
      <c r="R287" s="17">
        <f t="shared" si="14"/>
        <v>2028.5</v>
      </c>
      <c r="S287" s="16" t="s">
        <v>63</v>
      </c>
      <c r="T287" s="16"/>
      <c r="U287" s="17">
        <f t="shared" si="15"/>
        <v>2028.5</v>
      </c>
      <c r="V287" s="400">
        <v>27</v>
      </c>
      <c r="W287" s="400">
        <v>7</v>
      </c>
      <c r="X287" s="400">
        <f>SUM(V287:W296)</f>
        <v>34</v>
      </c>
      <c r="Y287" s="407" t="s">
        <v>7003</v>
      </c>
    </row>
    <row r="288" spans="1:25" ht="24" x14ac:dyDescent="0.25">
      <c r="A288" s="407"/>
      <c r="B288" s="407"/>
      <c r="C288" s="477"/>
      <c r="D288" s="477"/>
      <c r="E288" s="479"/>
      <c r="F288" s="149" t="s">
        <v>53</v>
      </c>
      <c r="G288" s="161"/>
      <c r="H288" s="161"/>
      <c r="I288" s="161"/>
      <c r="J288" s="159">
        <v>0.67500000000000004</v>
      </c>
      <c r="K288" s="158">
        <v>57</v>
      </c>
      <c r="L288" s="158">
        <v>6</v>
      </c>
      <c r="M288" s="16">
        <v>2016</v>
      </c>
      <c r="N288" s="114">
        <v>2023</v>
      </c>
      <c r="O288" s="114">
        <v>2025</v>
      </c>
      <c r="P288" s="16">
        <v>12.5</v>
      </c>
      <c r="Q288" s="160" t="s">
        <v>3893</v>
      </c>
      <c r="R288" s="17">
        <f t="shared" si="14"/>
        <v>2028.5</v>
      </c>
      <c r="S288" s="16" t="s">
        <v>63</v>
      </c>
      <c r="T288" s="16"/>
      <c r="U288" s="17">
        <f t="shared" si="15"/>
        <v>2028.5</v>
      </c>
      <c r="V288" s="400"/>
      <c r="W288" s="400"/>
      <c r="X288" s="400"/>
      <c r="Y288" s="407"/>
    </row>
    <row r="289" spans="1:25" ht="24" x14ac:dyDescent="0.25">
      <c r="A289" s="407"/>
      <c r="B289" s="407"/>
      <c r="C289" s="477"/>
      <c r="D289" s="477"/>
      <c r="E289" s="479"/>
      <c r="F289" s="149" t="s">
        <v>53</v>
      </c>
      <c r="G289" s="161"/>
      <c r="H289" s="161"/>
      <c r="I289" s="161"/>
      <c r="J289" s="159">
        <v>4.476</v>
      </c>
      <c r="K289" s="158">
        <v>32</v>
      </c>
      <c r="L289" s="158">
        <v>4.5</v>
      </c>
      <c r="M289" s="16">
        <v>2016</v>
      </c>
      <c r="N289" s="114">
        <v>2023</v>
      </c>
      <c r="O289" s="114">
        <v>2025</v>
      </c>
      <c r="P289" s="16">
        <v>12.5</v>
      </c>
      <c r="Q289" s="160" t="s">
        <v>3893</v>
      </c>
      <c r="R289" s="17">
        <f t="shared" si="14"/>
        <v>2028.5</v>
      </c>
      <c r="S289" s="16" t="s">
        <v>63</v>
      </c>
      <c r="T289" s="16"/>
      <c r="U289" s="17">
        <f t="shared" si="15"/>
        <v>2028.5</v>
      </c>
      <c r="V289" s="400"/>
      <c r="W289" s="400"/>
      <c r="X289" s="400"/>
      <c r="Y289" s="407"/>
    </row>
    <row r="290" spans="1:25" ht="24" x14ac:dyDescent="0.25">
      <c r="A290" s="407"/>
      <c r="B290" s="407"/>
      <c r="C290" s="477"/>
      <c r="D290" s="482" t="s">
        <v>4092</v>
      </c>
      <c r="E290" s="479"/>
      <c r="F290" s="149" t="s">
        <v>53</v>
      </c>
      <c r="G290" s="158">
        <v>2.7</v>
      </c>
      <c r="H290" s="158">
        <v>2.7</v>
      </c>
      <c r="I290" s="159">
        <v>275</v>
      </c>
      <c r="J290" s="159">
        <v>49.024000000000001</v>
      </c>
      <c r="K290" s="158">
        <v>159</v>
      </c>
      <c r="L290" s="158">
        <v>8</v>
      </c>
      <c r="M290" s="16">
        <v>2016</v>
      </c>
      <c r="N290" s="114">
        <v>2023</v>
      </c>
      <c r="O290" s="114">
        <v>2025</v>
      </c>
      <c r="P290" s="16">
        <v>12.5</v>
      </c>
      <c r="Q290" s="160" t="s">
        <v>3893</v>
      </c>
      <c r="R290" s="17">
        <f t="shared" si="14"/>
        <v>2028.5</v>
      </c>
      <c r="S290" s="16" t="s">
        <v>63</v>
      </c>
      <c r="T290" s="16"/>
      <c r="U290" s="17">
        <f t="shared" si="15"/>
        <v>2028.5</v>
      </c>
      <c r="V290" s="400"/>
      <c r="W290" s="400"/>
      <c r="X290" s="400"/>
      <c r="Y290" s="407"/>
    </row>
    <row r="291" spans="1:25" ht="24" x14ac:dyDescent="0.25">
      <c r="A291" s="407"/>
      <c r="B291" s="407"/>
      <c r="C291" s="477"/>
      <c r="D291" s="477"/>
      <c r="E291" s="479"/>
      <c r="F291" s="149" t="s">
        <v>53</v>
      </c>
      <c r="G291" s="161"/>
      <c r="H291" s="161"/>
      <c r="I291" s="161"/>
      <c r="J291" s="159">
        <v>5.23</v>
      </c>
      <c r="K291" s="158">
        <v>108</v>
      </c>
      <c r="L291" s="158">
        <v>8</v>
      </c>
      <c r="M291" s="16">
        <v>2016</v>
      </c>
      <c r="N291" s="114">
        <v>2023</v>
      </c>
      <c r="O291" s="114">
        <v>2025</v>
      </c>
      <c r="P291" s="16">
        <v>12.5</v>
      </c>
      <c r="Q291" s="160" t="s">
        <v>3893</v>
      </c>
      <c r="R291" s="17">
        <f t="shared" si="14"/>
        <v>2028.5</v>
      </c>
      <c r="S291" s="16" t="s">
        <v>63</v>
      </c>
      <c r="T291" s="16"/>
      <c r="U291" s="17">
        <f t="shared" si="15"/>
        <v>2028.5</v>
      </c>
      <c r="V291" s="400"/>
      <c r="W291" s="400"/>
      <c r="X291" s="400"/>
      <c r="Y291" s="407"/>
    </row>
    <row r="292" spans="1:25" ht="24" x14ac:dyDescent="0.25">
      <c r="A292" s="407"/>
      <c r="B292" s="407"/>
      <c r="C292" s="477"/>
      <c r="D292" s="477"/>
      <c r="E292" s="479"/>
      <c r="F292" s="149" t="s">
        <v>53</v>
      </c>
      <c r="G292" s="161"/>
      <c r="H292" s="161"/>
      <c r="I292" s="161"/>
      <c r="J292" s="159">
        <v>0.94799999999999995</v>
      </c>
      <c r="K292" s="158">
        <v>89</v>
      </c>
      <c r="L292" s="158">
        <v>7</v>
      </c>
      <c r="M292" s="16">
        <v>2016</v>
      </c>
      <c r="N292" s="114">
        <v>2023</v>
      </c>
      <c r="O292" s="114">
        <v>2025</v>
      </c>
      <c r="P292" s="16">
        <v>12.5</v>
      </c>
      <c r="Q292" s="160" t="s">
        <v>3893</v>
      </c>
      <c r="R292" s="17">
        <f t="shared" si="14"/>
        <v>2028.5</v>
      </c>
      <c r="S292" s="16" t="s">
        <v>63</v>
      </c>
      <c r="T292" s="16"/>
      <c r="U292" s="17">
        <f t="shared" si="15"/>
        <v>2028.5</v>
      </c>
      <c r="V292" s="400"/>
      <c r="W292" s="400"/>
      <c r="X292" s="400"/>
      <c r="Y292" s="407"/>
    </row>
    <row r="293" spans="1:25" ht="24" x14ac:dyDescent="0.25">
      <c r="A293" s="407"/>
      <c r="B293" s="407"/>
      <c r="C293" s="477"/>
      <c r="D293" s="477"/>
      <c r="E293" s="479"/>
      <c r="F293" s="149" t="s">
        <v>53</v>
      </c>
      <c r="G293" s="161"/>
      <c r="H293" s="161"/>
      <c r="I293" s="161"/>
      <c r="J293" s="159">
        <v>0.254</v>
      </c>
      <c r="K293" s="158">
        <v>57</v>
      </c>
      <c r="L293" s="158">
        <v>6</v>
      </c>
      <c r="M293" s="16">
        <v>2016</v>
      </c>
      <c r="N293" s="114">
        <v>2023</v>
      </c>
      <c r="O293" s="114">
        <v>2025</v>
      </c>
      <c r="P293" s="16">
        <v>12.5</v>
      </c>
      <c r="Q293" s="160" t="s">
        <v>3893</v>
      </c>
      <c r="R293" s="17">
        <f t="shared" si="14"/>
        <v>2028.5</v>
      </c>
      <c r="S293" s="16" t="s">
        <v>63</v>
      </c>
      <c r="T293" s="16"/>
      <c r="U293" s="17">
        <f t="shared" si="15"/>
        <v>2028.5</v>
      </c>
      <c r="V293" s="400"/>
      <c r="W293" s="400"/>
      <c r="X293" s="400"/>
      <c r="Y293" s="407"/>
    </row>
    <row r="294" spans="1:25" ht="24" x14ac:dyDescent="0.25">
      <c r="A294" s="407"/>
      <c r="B294" s="407"/>
      <c r="C294" s="477"/>
      <c r="D294" s="477"/>
      <c r="E294" s="479"/>
      <c r="F294" s="149" t="s">
        <v>53</v>
      </c>
      <c r="G294" s="161"/>
      <c r="H294" s="161"/>
      <c r="I294" s="161"/>
      <c r="J294" s="159">
        <v>7.25</v>
      </c>
      <c r="K294" s="158">
        <v>25</v>
      </c>
      <c r="L294" s="158">
        <v>4.5</v>
      </c>
      <c r="M294" s="16">
        <v>2016</v>
      </c>
      <c r="N294" s="114">
        <v>2023</v>
      </c>
      <c r="O294" s="114">
        <v>2025</v>
      </c>
      <c r="P294" s="16">
        <v>12.5</v>
      </c>
      <c r="Q294" s="160" t="s">
        <v>3893</v>
      </c>
      <c r="R294" s="17">
        <f t="shared" si="14"/>
        <v>2028.5</v>
      </c>
      <c r="S294" s="16" t="s">
        <v>63</v>
      </c>
      <c r="T294" s="16"/>
      <c r="U294" s="17">
        <f t="shared" si="15"/>
        <v>2028.5</v>
      </c>
      <c r="V294" s="400"/>
      <c r="W294" s="400"/>
      <c r="X294" s="400"/>
      <c r="Y294" s="407"/>
    </row>
    <row r="295" spans="1:25" ht="24" x14ac:dyDescent="0.25">
      <c r="A295" s="407"/>
      <c r="B295" s="407"/>
      <c r="C295" s="477"/>
      <c r="D295" s="484" t="s">
        <v>4093</v>
      </c>
      <c r="E295" s="479"/>
      <c r="F295" s="149" t="s">
        <v>53</v>
      </c>
      <c r="G295" s="162">
        <v>2.7</v>
      </c>
      <c r="H295" s="162">
        <v>2.7</v>
      </c>
      <c r="I295" s="163">
        <v>275</v>
      </c>
      <c r="J295" s="163">
        <v>0.14000000000000001</v>
      </c>
      <c r="K295" s="162">
        <v>32</v>
      </c>
      <c r="L295" s="162">
        <v>4.5</v>
      </c>
      <c r="M295" s="16">
        <v>2016</v>
      </c>
      <c r="N295" s="114">
        <v>2023</v>
      </c>
      <c r="O295" s="114">
        <v>2025</v>
      </c>
      <c r="P295" s="16">
        <v>12.5</v>
      </c>
      <c r="Q295" s="164" t="s">
        <v>3893</v>
      </c>
      <c r="R295" s="17">
        <f t="shared" si="14"/>
        <v>2028.5</v>
      </c>
      <c r="S295" s="16" t="s">
        <v>63</v>
      </c>
      <c r="T295" s="16"/>
      <c r="U295" s="17">
        <f t="shared" si="15"/>
        <v>2028.5</v>
      </c>
      <c r="V295" s="400"/>
      <c r="W295" s="400"/>
      <c r="X295" s="400"/>
      <c r="Y295" s="407"/>
    </row>
    <row r="296" spans="1:25" ht="24" x14ac:dyDescent="0.25">
      <c r="A296" s="407"/>
      <c r="B296" s="407"/>
      <c r="C296" s="477"/>
      <c r="D296" s="477"/>
      <c r="E296" s="479"/>
      <c r="F296" s="149" t="s">
        <v>53</v>
      </c>
      <c r="G296" s="161"/>
      <c r="H296" s="161"/>
      <c r="I296" s="161"/>
      <c r="J296" s="163">
        <v>0.48</v>
      </c>
      <c r="K296" s="162">
        <v>25</v>
      </c>
      <c r="L296" s="162">
        <v>4.5</v>
      </c>
      <c r="M296" s="16">
        <v>2016</v>
      </c>
      <c r="N296" s="114">
        <v>2023</v>
      </c>
      <c r="O296" s="114">
        <v>2025</v>
      </c>
      <c r="P296" s="16">
        <v>12.5</v>
      </c>
      <c r="Q296" s="160" t="s">
        <v>3893</v>
      </c>
      <c r="R296" s="17">
        <f t="shared" si="14"/>
        <v>2028.5</v>
      </c>
      <c r="S296" s="16" t="s">
        <v>63</v>
      </c>
      <c r="T296" s="16"/>
      <c r="U296" s="17">
        <f t="shared" si="15"/>
        <v>2028.5</v>
      </c>
      <c r="V296" s="400"/>
      <c r="W296" s="400"/>
      <c r="X296" s="400"/>
      <c r="Y296" s="407"/>
    </row>
    <row r="297" spans="1:25" ht="24" x14ac:dyDescent="0.25">
      <c r="A297" s="407">
        <v>29</v>
      </c>
      <c r="B297" s="407" t="s">
        <v>4094</v>
      </c>
      <c r="C297" s="331" t="s">
        <v>4095</v>
      </c>
      <c r="D297" s="485" t="s">
        <v>4096</v>
      </c>
      <c r="E297" s="486" t="s">
        <v>4083</v>
      </c>
      <c r="F297" s="149" t="s">
        <v>53</v>
      </c>
      <c r="G297" s="165">
        <v>3</v>
      </c>
      <c r="H297" s="165">
        <v>3</v>
      </c>
      <c r="I297" s="166">
        <v>120</v>
      </c>
      <c r="J297" s="166">
        <v>8.5909999999999993</v>
      </c>
      <c r="K297" s="165">
        <v>273</v>
      </c>
      <c r="L297" s="165">
        <v>10</v>
      </c>
      <c r="M297" s="16">
        <v>2016</v>
      </c>
      <c r="N297" s="114">
        <v>2023</v>
      </c>
      <c r="O297" s="114">
        <v>2025</v>
      </c>
      <c r="P297" s="16">
        <v>12.5</v>
      </c>
      <c r="Q297" s="167" t="s">
        <v>3893</v>
      </c>
      <c r="R297" s="17">
        <f t="shared" si="14"/>
        <v>2028.5</v>
      </c>
      <c r="S297" s="16" t="s">
        <v>63</v>
      </c>
      <c r="T297" s="16"/>
      <c r="U297" s="17">
        <f t="shared" si="15"/>
        <v>2028.5</v>
      </c>
      <c r="V297" s="400">
        <v>15</v>
      </c>
      <c r="W297" s="400">
        <v>9</v>
      </c>
      <c r="X297" s="400">
        <f>SUM(V297:W301)</f>
        <v>24</v>
      </c>
      <c r="Y297" s="407" t="s">
        <v>7003</v>
      </c>
    </row>
    <row r="298" spans="1:25" ht="24" x14ac:dyDescent="0.25">
      <c r="A298" s="407"/>
      <c r="B298" s="407"/>
      <c r="C298" s="477"/>
      <c r="D298" s="477"/>
      <c r="E298" s="479"/>
      <c r="F298" s="149" t="s">
        <v>53</v>
      </c>
      <c r="G298" s="161"/>
      <c r="H298" s="161"/>
      <c r="I298" s="161"/>
      <c r="J298" s="166">
        <v>0.2</v>
      </c>
      <c r="K298" s="165">
        <v>219</v>
      </c>
      <c r="L298" s="165">
        <v>10</v>
      </c>
      <c r="M298" s="16">
        <v>2016</v>
      </c>
      <c r="N298" s="114">
        <v>2023</v>
      </c>
      <c r="O298" s="114">
        <v>2025</v>
      </c>
      <c r="P298" s="16">
        <v>12.5</v>
      </c>
      <c r="Q298" s="167" t="s">
        <v>3893</v>
      </c>
      <c r="R298" s="17">
        <f t="shared" si="14"/>
        <v>2028.5</v>
      </c>
      <c r="S298" s="16" t="s">
        <v>63</v>
      </c>
      <c r="T298" s="16"/>
      <c r="U298" s="17">
        <f t="shared" si="15"/>
        <v>2028.5</v>
      </c>
      <c r="V298" s="400"/>
      <c r="W298" s="400"/>
      <c r="X298" s="400"/>
      <c r="Y298" s="407"/>
    </row>
    <row r="299" spans="1:25" ht="24" x14ac:dyDescent="0.25">
      <c r="A299" s="407"/>
      <c r="B299" s="407"/>
      <c r="C299" s="477"/>
      <c r="D299" s="477"/>
      <c r="E299" s="479"/>
      <c r="F299" s="149" t="s">
        <v>53</v>
      </c>
      <c r="G299" s="161"/>
      <c r="H299" s="161"/>
      <c r="I299" s="161"/>
      <c r="J299" s="166">
        <v>0.67400000000000004</v>
      </c>
      <c r="K299" s="165">
        <v>57</v>
      </c>
      <c r="L299" s="165">
        <v>6</v>
      </c>
      <c r="M299" s="16">
        <v>2016</v>
      </c>
      <c r="N299" s="114">
        <v>2023</v>
      </c>
      <c r="O299" s="114">
        <v>2025</v>
      </c>
      <c r="P299" s="16">
        <v>12.5</v>
      </c>
      <c r="Q299" s="167" t="s">
        <v>3893</v>
      </c>
      <c r="R299" s="17">
        <f t="shared" si="14"/>
        <v>2028.5</v>
      </c>
      <c r="S299" s="16" t="s">
        <v>63</v>
      </c>
      <c r="T299" s="16"/>
      <c r="U299" s="17">
        <f t="shared" si="15"/>
        <v>2028.5</v>
      </c>
      <c r="V299" s="400"/>
      <c r="W299" s="400"/>
      <c r="X299" s="400"/>
      <c r="Y299" s="407"/>
    </row>
    <row r="300" spans="1:25" ht="24" x14ac:dyDescent="0.25">
      <c r="A300" s="407"/>
      <c r="B300" s="407"/>
      <c r="C300" s="477"/>
      <c r="D300" s="477"/>
      <c r="E300" s="479"/>
      <c r="F300" s="149" t="s">
        <v>53</v>
      </c>
      <c r="G300" s="161"/>
      <c r="H300" s="161"/>
      <c r="I300" s="161"/>
      <c r="J300" s="166">
        <v>6.6</v>
      </c>
      <c r="K300" s="165">
        <v>32</v>
      </c>
      <c r="L300" s="165">
        <v>4.5</v>
      </c>
      <c r="M300" s="16">
        <v>2016</v>
      </c>
      <c r="N300" s="114">
        <v>2023</v>
      </c>
      <c r="O300" s="114">
        <v>2025</v>
      </c>
      <c r="P300" s="16">
        <v>12.5</v>
      </c>
      <c r="Q300" s="167" t="s">
        <v>3893</v>
      </c>
      <c r="R300" s="17">
        <f t="shared" si="14"/>
        <v>2028.5</v>
      </c>
      <c r="S300" s="16" t="s">
        <v>63</v>
      </c>
      <c r="T300" s="16"/>
      <c r="U300" s="17">
        <f t="shared" si="15"/>
        <v>2028.5</v>
      </c>
      <c r="V300" s="400"/>
      <c r="W300" s="400"/>
      <c r="X300" s="400"/>
      <c r="Y300" s="407"/>
    </row>
    <row r="301" spans="1:25" ht="24" x14ac:dyDescent="0.25">
      <c r="A301" s="407"/>
      <c r="B301" s="407"/>
      <c r="C301" s="477"/>
      <c r="D301" s="168" t="s">
        <v>4097</v>
      </c>
      <c r="E301" s="479"/>
      <c r="F301" s="149" t="s">
        <v>53</v>
      </c>
      <c r="G301" s="169">
        <v>3</v>
      </c>
      <c r="H301" s="169">
        <v>3</v>
      </c>
      <c r="I301" s="170">
        <v>120</v>
      </c>
      <c r="J301" s="170">
        <v>1.1200000000000001</v>
      </c>
      <c r="K301" s="169">
        <v>159</v>
      </c>
      <c r="L301" s="169">
        <v>8</v>
      </c>
      <c r="M301" s="16">
        <v>2016</v>
      </c>
      <c r="N301" s="114">
        <v>2023</v>
      </c>
      <c r="O301" s="114">
        <v>2025</v>
      </c>
      <c r="P301" s="16">
        <v>12.5</v>
      </c>
      <c r="Q301" s="168" t="s">
        <v>3893</v>
      </c>
      <c r="R301" s="17">
        <f t="shared" si="14"/>
        <v>2028.5</v>
      </c>
      <c r="S301" s="16" t="s">
        <v>63</v>
      </c>
      <c r="T301" s="16"/>
      <c r="U301" s="17">
        <f t="shared" ref="U301:U334" si="16">IFERROR(IF(S301="",R301,S301+T301),R301)</f>
        <v>2028.5</v>
      </c>
      <c r="V301" s="400"/>
      <c r="W301" s="400"/>
      <c r="X301" s="400"/>
      <c r="Y301" s="407"/>
    </row>
    <row r="302" spans="1:25" ht="24" x14ac:dyDescent="0.25">
      <c r="A302" s="407">
        <v>30</v>
      </c>
      <c r="B302" s="407" t="s">
        <v>4098</v>
      </c>
      <c r="C302" s="348" t="s">
        <v>4099</v>
      </c>
      <c r="D302" s="348" t="s">
        <v>4100</v>
      </c>
      <c r="E302" s="348" t="s">
        <v>4101</v>
      </c>
      <c r="F302" s="66" t="s">
        <v>62</v>
      </c>
      <c r="G302" s="66">
        <v>0.78</v>
      </c>
      <c r="H302" s="66">
        <v>0.78</v>
      </c>
      <c r="I302" s="66">
        <v>168</v>
      </c>
      <c r="J302" s="66">
        <v>51.914000000000001</v>
      </c>
      <c r="K302" s="117">
        <v>426</v>
      </c>
      <c r="L302" s="117">
        <v>10</v>
      </c>
      <c r="M302" s="16">
        <v>2016</v>
      </c>
      <c r="N302" s="114">
        <v>2023</v>
      </c>
      <c r="O302" s="114">
        <v>2025</v>
      </c>
      <c r="P302" s="16">
        <v>12.5</v>
      </c>
      <c r="Q302" s="168" t="s">
        <v>3893</v>
      </c>
      <c r="R302" s="17">
        <f t="shared" si="14"/>
        <v>2028.5</v>
      </c>
      <c r="S302" s="16" t="s">
        <v>63</v>
      </c>
      <c r="T302" s="16"/>
      <c r="U302" s="17">
        <f t="shared" si="16"/>
        <v>2028.5</v>
      </c>
      <c r="V302" s="400">
        <v>13</v>
      </c>
      <c r="W302" s="400">
        <v>11</v>
      </c>
      <c r="X302" s="400">
        <f>SUM(V302:W315)</f>
        <v>24</v>
      </c>
      <c r="Y302" s="407" t="s">
        <v>7003</v>
      </c>
    </row>
    <row r="303" spans="1:25" ht="24" x14ac:dyDescent="0.25">
      <c r="A303" s="407"/>
      <c r="B303" s="407"/>
      <c r="C303" s="348"/>
      <c r="D303" s="348"/>
      <c r="E303" s="348"/>
      <c r="F303" s="66" t="s">
        <v>62</v>
      </c>
      <c r="G303" s="66"/>
      <c r="H303" s="66"/>
      <c r="I303" s="66"/>
      <c r="J303" s="66">
        <v>16.135999999999999</v>
      </c>
      <c r="K303" s="66">
        <v>325</v>
      </c>
      <c r="L303" s="66">
        <v>8</v>
      </c>
      <c r="M303" s="16">
        <v>2016</v>
      </c>
      <c r="N303" s="114">
        <v>2023</v>
      </c>
      <c r="O303" s="114">
        <v>2025</v>
      </c>
      <c r="P303" s="16">
        <v>12.5</v>
      </c>
      <c r="Q303" s="168" t="s">
        <v>3893</v>
      </c>
      <c r="R303" s="17">
        <f t="shared" si="14"/>
        <v>2028.5</v>
      </c>
      <c r="S303" s="16" t="s">
        <v>63</v>
      </c>
      <c r="T303" s="16"/>
      <c r="U303" s="17">
        <f t="shared" si="16"/>
        <v>2028.5</v>
      </c>
      <c r="V303" s="400"/>
      <c r="W303" s="400"/>
      <c r="X303" s="400"/>
      <c r="Y303" s="407"/>
    </row>
    <row r="304" spans="1:25" ht="24" x14ac:dyDescent="0.25">
      <c r="A304" s="407"/>
      <c r="B304" s="407"/>
      <c r="C304" s="348"/>
      <c r="D304" s="348"/>
      <c r="E304" s="348"/>
      <c r="F304" s="66" t="s">
        <v>62</v>
      </c>
      <c r="G304" s="66"/>
      <c r="H304" s="66"/>
      <c r="I304" s="66"/>
      <c r="J304" s="66">
        <v>0.754</v>
      </c>
      <c r="K304" s="66">
        <v>89</v>
      </c>
      <c r="L304" s="66">
        <v>6</v>
      </c>
      <c r="M304" s="16">
        <v>2016</v>
      </c>
      <c r="N304" s="114">
        <v>2023</v>
      </c>
      <c r="O304" s="114">
        <v>2025</v>
      </c>
      <c r="P304" s="16">
        <v>12.5</v>
      </c>
      <c r="Q304" s="168" t="s">
        <v>3893</v>
      </c>
      <c r="R304" s="17">
        <f t="shared" si="14"/>
        <v>2028.5</v>
      </c>
      <c r="S304" s="16" t="s">
        <v>63</v>
      </c>
      <c r="T304" s="16"/>
      <c r="U304" s="17">
        <f t="shared" si="16"/>
        <v>2028.5</v>
      </c>
      <c r="V304" s="400"/>
      <c r="W304" s="400"/>
      <c r="X304" s="400"/>
      <c r="Y304" s="407"/>
    </row>
    <row r="305" spans="1:25" ht="24" x14ac:dyDescent="0.25">
      <c r="A305" s="407"/>
      <c r="B305" s="407"/>
      <c r="C305" s="348"/>
      <c r="D305" s="114" t="s">
        <v>4102</v>
      </c>
      <c r="E305" s="348"/>
      <c r="F305" s="66" t="s">
        <v>62</v>
      </c>
      <c r="G305" s="117">
        <v>0.78</v>
      </c>
      <c r="H305" s="117">
        <v>0.78</v>
      </c>
      <c r="I305" s="66">
        <v>168</v>
      </c>
      <c r="J305" s="66">
        <v>52.51</v>
      </c>
      <c r="K305" s="117">
        <v>426</v>
      </c>
      <c r="L305" s="117">
        <v>10</v>
      </c>
      <c r="M305" s="16">
        <v>2016</v>
      </c>
      <c r="N305" s="114">
        <v>2023</v>
      </c>
      <c r="O305" s="114">
        <v>2025</v>
      </c>
      <c r="P305" s="16">
        <v>12.5</v>
      </c>
      <c r="Q305" s="114" t="s">
        <v>3893</v>
      </c>
      <c r="R305" s="17">
        <f t="shared" si="14"/>
        <v>2028.5</v>
      </c>
      <c r="S305" s="16" t="s">
        <v>63</v>
      </c>
      <c r="T305" s="16"/>
      <c r="U305" s="17">
        <f t="shared" si="16"/>
        <v>2028.5</v>
      </c>
      <c r="V305" s="400"/>
      <c r="W305" s="400"/>
      <c r="X305" s="400"/>
      <c r="Y305" s="407"/>
    </row>
    <row r="306" spans="1:25" ht="24" x14ac:dyDescent="0.25">
      <c r="A306" s="407"/>
      <c r="B306" s="407"/>
      <c r="C306" s="348"/>
      <c r="D306" s="348" t="s">
        <v>4103</v>
      </c>
      <c r="E306" s="348"/>
      <c r="F306" s="66" t="s">
        <v>62</v>
      </c>
      <c r="G306" s="117">
        <v>1.6</v>
      </c>
      <c r="H306" s="117">
        <v>1.6</v>
      </c>
      <c r="I306" s="66">
        <v>168</v>
      </c>
      <c r="J306" s="66">
        <v>3.9249999999999998</v>
      </c>
      <c r="K306" s="117">
        <v>426</v>
      </c>
      <c r="L306" s="117">
        <v>10</v>
      </c>
      <c r="M306" s="16">
        <v>2016</v>
      </c>
      <c r="N306" s="114">
        <v>2023</v>
      </c>
      <c r="O306" s="114">
        <v>2025</v>
      </c>
      <c r="P306" s="16">
        <v>12.5</v>
      </c>
      <c r="Q306" s="114" t="s">
        <v>3893</v>
      </c>
      <c r="R306" s="17">
        <f t="shared" si="14"/>
        <v>2028.5</v>
      </c>
      <c r="S306" s="16" t="s">
        <v>63</v>
      </c>
      <c r="T306" s="16"/>
      <c r="U306" s="17">
        <f t="shared" si="16"/>
        <v>2028.5</v>
      </c>
      <c r="V306" s="400"/>
      <c r="W306" s="400"/>
      <c r="X306" s="400"/>
      <c r="Y306" s="407"/>
    </row>
    <row r="307" spans="1:25" ht="24" x14ac:dyDescent="0.25">
      <c r="A307" s="407"/>
      <c r="B307" s="407"/>
      <c r="C307" s="348"/>
      <c r="D307" s="348"/>
      <c r="E307" s="348"/>
      <c r="F307" s="66" t="s">
        <v>62</v>
      </c>
      <c r="G307" s="117"/>
      <c r="H307" s="117"/>
      <c r="I307" s="66"/>
      <c r="J307" s="66">
        <v>0.30199999999999999</v>
      </c>
      <c r="K307" s="117">
        <v>57</v>
      </c>
      <c r="L307" s="117">
        <v>5</v>
      </c>
      <c r="M307" s="16">
        <v>2016</v>
      </c>
      <c r="N307" s="114">
        <v>2023</v>
      </c>
      <c r="O307" s="114">
        <v>2025</v>
      </c>
      <c r="P307" s="16">
        <v>12.5</v>
      </c>
      <c r="Q307" s="168" t="s">
        <v>3893</v>
      </c>
      <c r="R307" s="17">
        <f t="shared" si="14"/>
        <v>2028.5</v>
      </c>
      <c r="S307" s="16" t="s">
        <v>63</v>
      </c>
      <c r="T307" s="16"/>
      <c r="U307" s="17">
        <f t="shared" si="16"/>
        <v>2028.5</v>
      </c>
      <c r="V307" s="400"/>
      <c r="W307" s="400"/>
      <c r="X307" s="400"/>
      <c r="Y307" s="407"/>
    </row>
    <row r="308" spans="1:25" ht="24" x14ac:dyDescent="0.25">
      <c r="A308" s="407"/>
      <c r="B308" s="407"/>
      <c r="C308" s="348"/>
      <c r="D308" s="348"/>
      <c r="E308" s="348"/>
      <c r="F308" s="66" t="s">
        <v>62</v>
      </c>
      <c r="G308" s="117"/>
      <c r="H308" s="117"/>
      <c r="I308" s="66"/>
      <c r="J308" s="66">
        <v>0.1</v>
      </c>
      <c r="K308" s="117">
        <v>32</v>
      </c>
      <c r="L308" s="117">
        <v>4.5</v>
      </c>
      <c r="M308" s="16">
        <v>2016</v>
      </c>
      <c r="N308" s="114">
        <v>2023</v>
      </c>
      <c r="O308" s="114">
        <v>2025</v>
      </c>
      <c r="P308" s="16">
        <v>12.5</v>
      </c>
      <c r="Q308" s="168" t="s">
        <v>3893</v>
      </c>
      <c r="R308" s="17">
        <f t="shared" si="14"/>
        <v>2028.5</v>
      </c>
      <c r="S308" s="16" t="s">
        <v>63</v>
      </c>
      <c r="T308" s="16"/>
      <c r="U308" s="17">
        <f t="shared" si="16"/>
        <v>2028.5</v>
      </c>
      <c r="V308" s="400"/>
      <c r="W308" s="400"/>
      <c r="X308" s="400"/>
      <c r="Y308" s="407"/>
    </row>
    <row r="309" spans="1:25" ht="24" x14ac:dyDescent="0.25">
      <c r="A309" s="407"/>
      <c r="B309" s="407"/>
      <c r="C309" s="348"/>
      <c r="D309" s="114" t="s">
        <v>4104</v>
      </c>
      <c r="E309" s="348"/>
      <c r="F309" s="66" t="s">
        <v>62</v>
      </c>
      <c r="G309" s="117">
        <v>1.6</v>
      </c>
      <c r="H309" s="117">
        <v>1.6</v>
      </c>
      <c r="I309" s="66">
        <v>168</v>
      </c>
      <c r="J309" s="66">
        <v>4.7160000000000002</v>
      </c>
      <c r="K309" s="117">
        <v>57</v>
      </c>
      <c r="L309" s="117">
        <v>5</v>
      </c>
      <c r="M309" s="16">
        <v>2016</v>
      </c>
      <c r="N309" s="114">
        <v>2023</v>
      </c>
      <c r="O309" s="114">
        <v>2025</v>
      </c>
      <c r="P309" s="16">
        <v>12.5</v>
      </c>
      <c r="Q309" s="114" t="s">
        <v>3893</v>
      </c>
      <c r="R309" s="17">
        <f t="shared" si="14"/>
        <v>2028.5</v>
      </c>
      <c r="S309" s="16" t="s">
        <v>63</v>
      </c>
      <c r="T309" s="16"/>
      <c r="U309" s="17">
        <f t="shared" si="16"/>
        <v>2028.5</v>
      </c>
      <c r="V309" s="400"/>
      <c r="W309" s="400"/>
      <c r="X309" s="400"/>
      <c r="Y309" s="407"/>
    </row>
    <row r="310" spans="1:25" ht="24" x14ac:dyDescent="0.25">
      <c r="A310" s="407"/>
      <c r="B310" s="407"/>
      <c r="C310" s="348"/>
      <c r="D310" s="114" t="s">
        <v>4105</v>
      </c>
      <c r="E310" s="348"/>
      <c r="F310" s="66" t="s">
        <v>62</v>
      </c>
      <c r="G310" s="117">
        <v>1.6</v>
      </c>
      <c r="H310" s="117">
        <v>1.6</v>
      </c>
      <c r="I310" s="66">
        <v>168</v>
      </c>
      <c r="J310" s="66">
        <v>0.29499999999999998</v>
      </c>
      <c r="K310" s="117">
        <v>25</v>
      </c>
      <c r="L310" s="117">
        <v>4.5</v>
      </c>
      <c r="M310" s="16">
        <v>2016</v>
      </c>
      <c r="N310" s="114">
        <v>2023</v>
      </c>
      <c r="O310" s="114">
        <v>2025</v>
      </c>
      <c r="P310" s="16">
        <v>12.5</v>
      </c>
      <c r="Q310" s="114" t="s">
        <v>3893</v>
      </c>
      <c r="R310" s="17">
        <f t="shared" si="14"/>
        <v>2028.5</v>
      </c>
      <c r="S310" s="16" t="s">
        <v>63</v>
      </c>
      <c r="T310" s="16"/>
      <c r="U310" s="17">
        <f t="shared" si="16"/>
        <v>2028.5</v>
      </c>
      <c r="V310" s="400"/>
      <c r="W310" s="400"/>
      <c r="X310" s="400"/>
      <c r="Y310" s="407"/>
    </row>
    <row r="311" spans="1:25" ht="24" x14ac:dyDescent="0.25">
      <c r="A311" s="407"/>
      <c r="B311" s="407"/>
      <c r="C311" s="348"/>
      <c r="D311" s="348" t="s">
        <v>4106</v>
      </c>
      <c r="E311" s="348"/>
      <c r="F311" s="66" t="s">
        <v>62</v>
      </c>
      <c r="G311" s="117">
        <v>1.6</v>
      </c>
      <c r="H311" s="117">
        <v>1.6</v>
      </c>
      <c r="I311" s="66">
        <v>168</v>
      </c>
      <c r="J311" s="66">
        <v>3.93</v>
      </c>
      <c r="K311" s="117">
        <v>426</v>
      </c>
      <c r="L311" s="117">
        <v>10</v>
      </c>
      <c r="M311" s="16">
        <v>2016</v>
      </c>
      <c r="N311" s="114">
        <v>2023</v>
      </c>
      <c r="O311" s="114">
        <v>2025</v>
      </c>
      <c r="P311" s="16">
        <v>12.5</v>
      </c>
      <c r="Q311" s="114" t="s">
        <v>3893</v>
      </c>
      <c r="R311" s="17">
        <f t="shared" si="14"/>
        <v>2028.5</v>
      </c>
      <c r="S311" s="16" t="s">
        <v>63</v>
      </c>
      <c r="T311" s="16"/>
      <c r="U311" s="17">
        <f t="shared" si="16"/>
        <v>2028.5</v>
      </c>
      <c r="V311" s="400"/>
      <c r="W311" s="400"/>
      <c r="X311" s="400"/>
      <c r="Y311" s="407"/>
    </row>
    <row r="312" spans="1:25" ht="24" x14ac:dyDescent="0.25">
      <c r="A312" s="407"/>
      <c r="B312" s="407"/>
      <c r="C312" s="348"/>
      <c r="D312" s="348"/>
      <c r="E312" s="348"/>
      <c r="F312" s="66" t="s">
        <v>62</v>
      </c>
      <c r="G312" s="117"/>
      <c r="H312" s="117"/>
      <c r="I312" s="66"/>
      <c r="J312" s="66">
        <v>0.30199999999999999</v>
      </c>
      <c r="K312" s="117">
        <v>57</v>
      </c>
      <c r="L312" s="117">
        <v>5</v>
      </c>
      <c r="M312" s="16">
        <v>2016</v>
      </c>
      <c r="N312" s="114">
        <v>2023</v>
      </c>
      <c r="O312" s="114">
        <v>2025</v>
      </c>
      <c r="P312" s="16">
        <v>12.5</v>
      </c>
      <c r="Q312" s="168" t="s">
        <v>3893</v>
      </c>
      <c r="R312" s="17">
        <f t="shared" si="14"/>
        <v>2028.5</v>
      </c>
      <c r="S312" s="16" t="s">
        <v>63</v>
      </c>
      <c r="T312" s="16"/>
      <c r="U312" s="17">
        <f t="shared" si="16"/>
        <v>2028.5</v>
      </c>
      <c r="V312" s="400"/>
      <c r="W312" s="400"/>
      <c r="X312" s="400"/>
      <c r="Y312" s="407"/>
    </row>
    <row r="313" spans="1:25" ht="24" x14ac:dyDescent="0.25">
      <c r="A313" s="407"/>
      <c r="B313" s="407"/>
      <c r="C313" s="348"/>
      <c r="D313" s="348"/>
      <c r="E313" s="348"/>
      <c r="F313" s="66" t="s">
        <v>62</v>
      </c>
      <c r="G313" s="117"/>
      <c r="H313" s="117"/>
      <c r="I313" s="66"/>
      <c r="J313" s="66">
        <v>0.1</v>
      </c>
      <c r="K313" s="117">
        <v>32</v>
      </c>
      <c r="L313" s="117">
        <v>4.5</v>
      </c>
      <c r="M313" s="16">
        <v>2016</v>
      </c>
      <c r="N313" s="114">
        <v>2023</v>
      </c>
      <c r="O313" s="114">
        <v>2025</v>
      </c>
      <c r="P313" s="16">
        <v>12.5</v>
      </c>
      <c r="Q313" s="168" t="s">
        <v>3893</v>
      </c>
      <c r="R313" s="17">
        <f t="shared" si="14"/>
        <v>2028.5</v>
      </c>
      <c r="S313" s="16" t="s">
        <v>63</v>
      </c>
      <c r="T313" s="16"/>
      <c r="U313" s="17">
        <f t="shared" si="16"/>
        <v>2028.5</v>
      </c>
      <c r="V313" s="400"/>
      <c r="W313" s="400"/>
      <c r="X313" s="400"/>
      <c r="Y313" s="407"/>
    </row>
    <row r="314" spans="1:25" ht="24" x14ac:dyDescent="0.25">
      <c r="A314" s="407"/>
      <c r="B314" s="407"/>
      <c r="C314" s="348"/>
      <c r="D314" s="114" t="s">
        <v>4107</v>
      </c>
      <c r="E314" s="348"/>
      <c r="F314" s="66" t="s">
        <v>62</v>
      </c>
      <c r="G314" s="117">
        <v>1.6</v>
      </c>
      <c r="H314" s="117">
        <v>1.6</v>
      </c>
      <c r="I314" s="66">
        <v>168</v>
      </c>
      <c r="J314" s="66">
        <v>3.698</v>
      </c>
      <c r="K314" s="117">
        <v>57</v>
      </c>
      <c r="L314" s="117">
        <v>5</v>
      </c>
      <c r="M314" s="16">
        <v>2016</v>
      </c>
      <c r="N314" s="114">
        <v>2023</v>
      </c>
      <c r="O314" s="114">
        <v>2025</v>
      </c>
      <c r="P314" s="16">
        <v>12.5</v>
      </c>
      <c r="Q314" s="114" t="s">
        <v>3893</v>
      </c>
      <c r="R314" s="17">
        <f t="shared" si="14"/>
        <v>2028.5</v>
      </c>
      <c r="S314" s="16" t="s">
        <v>63</v>
      </c>
      <c r="T314" s="16"/>
      <c r="U314" s="17">
        <f t="shared" si="16"/>
        <v>2028.5</v>
      </c>
      <c r="V314" s="400"/>
      <c r="W314" s="400"/>
      <c r="X314" s="400"/>
      <c r="Y314" s="407"/>
    </row>
    <row r="315" spans="1:25" ht="24" x14ac:dyDescent="0.25">
      <c r="A315" s="407"/>
      <c r="B315" s="407"/>
      <c r="C315" s="348"/>
      <c r="D315" s="114" t="s">
        <v>4108</v>
      </c>
      <c r="E315" s="348"/>
      <c r="F315" s="66" t="s">
        <v>62</v>
      </c>
      <c r="G315" s="117">
        <v>1.6</v>
      </c>
      <c r="H315" s="117">
        <v>1.6</v>
      </c>
      <c r="I315" s="66">
        <v>168</v>
      </c>
      <c r="J315" s="66">
        <v>0.29799999999999999</v>
      </c>
      <c r="K315" s="117">
        <v>25</v>
      </c>
      <c r="L315" s="117">
        <v>4.5</v>
      </c>
      <c r="M315" s="16">
        <v>2016</v>
      </c>
      <c r="N315" s="114">
        <v>2023</v>
      </c>
      <c r="O315" s="114">
        <v>2025</v>
      </c>
      <c r="P315" s="16">
        <v>12.5</v>
      </c>
      <c r="Q315" s="114" t="s">
        <v>3893</v>
      </c>
      <c r="R315" s="17">
        <f t="shared" si="14"/>
        <v>2028.5</v>
      </c>
      <c r="S315" s="16" t="s">
        <v>63</v>
      </c>
      <c r="T315" s="16"/>
      <c r="U315" s="17">
        <f t="shared" si="16"/>
        <v>2028.5</v>
      </c>
      <c r="V315" s="400"/>
      <c r="W315" s="400"/>
      <c r="X315" s="400"/>
      <c r="Y315" s="407"/>
    </row>
    <row r="316" spans="1:25" ht="24" x14ac:dyDescent="0.25">
      <c r="A316" s="407">
        <v>31</v>
      </c>
      <c r="B316" s="407" t="s">
        <v>4109</v>
      </c>
      <c r="C316" s="348" t="s">
        <v>4110</v>
      </c>
      <c r="D316" s="348" t="s">
        <v>4111</v>
      </c>
      <c r="E316" s="331" t="s">
        <v>4101</v>
      </c>
      <c r="F316" s="66" t="s">
        <v>62</v>
      </c>
      <c r="G316" s="117">
        <v>1.6</v>
      </c>
      <c r="H316" s="117">
        <v>1.6</v>
      </c>
      <c r="I316" s="66">
        <v>168</v>
      </c>
      <c r="J316" s="66">
        <v>40.5</v>
      </c>
      <c r="K316" s="117">
        <v>325</v>
      </c>
      <c r="L316" s="117">
        <v>8</v>
      </c>
      <c r="M316" s="16">
        <v>2016</v>
      </c>
      <c r="N316" s="114">
        <v>2023</v>
      </c>
      <c r="O316" s="114">
        <v>2025</v>
      </c>
      <c r="P316" s="16">
        <v>12.5</v>
      </c>
      <c r="Q316" s="114" t="s">
        <v>3893</v>
      </c>
      <c r="R316" s="17">
        <f t="shared" si="14"/>
        <v>2028.5</v>
      </c>
      <c r="S316" s="16" t="s">
        <v>63</v>
      </c>
      <c r="T316" s="16"/>
      <c r="U316" s="17">
        <f t="shared" si="16"/>
        <v>2028.5</v>
      </c>
      <c r="V316" s="400">
        <v>31</v>
      </c>
      <c r="W316" s="400">
        <v>8</v>
      </c>
      <c r="X316" s="400">
        <f>SUM(V316:W320)</f>
        <v>39</v>
      </c>
      <c r="Y316" s="407" t="s">
        <v>7003</v>
      </c>
    </row>
    <row r="317" spans="1:25" ht="24" x14ac:dyDescent="0.25">
      <c r="A317" s="407"/>
      <c r="B317" s="407"/>
      <c r="C317" s="348"/>
      <c r="D317" s="348"/>
      <c r="E317" s="331"/>
      <c r="F317" s="66" t="s">
        <v>62</v>
      </c>
      <c r="G317" s="117"/>
      <c r="H317" s="117"/>
      <c r="I317" s="66"/>
      <c r="J317" s="66">
        <v>64.599999999999994</v>
      </c>
      <c r="K317" s="117">
        <v>159</v>
      </c>
      <c r="L317" s="117">
        <v>8</v>
      </c>
      <c r="M317" s="16">
        <v>2016</v>
      </c>
      <c r="N317" s="114">
        <v>2023</v>
      </c>
      <c r="O317" s="114">
        <v>2025</v>
      </c>
      <c r="P317" s="16">
        <v>12.5</v>
      </c>
      <c r="Q317" s="114" t="s">
        <v>3893</v>
      </c>
      <c r="R317" s="17">
        <f t="shared" si="14"/>
        <v>2028.5</v>
      </c>
      <c r="S317" s="16" t="s">
        <v>63</v>
      </c>
      <c r="T317" s="16"/>
      <c r="U317" s="17">
        <f t="shared" si="16"/>
        <v>2028.5</v>
      </c>
      <c r="V317" s="400"/>
      <c r="W317" s="400"/>
      <c r="X317" s="400"/>
      <c r="Y317" s="407"/>
    </row>
    <row r="318" spans="1:25" ht="24" x14ac:dyDescent="0.25">
      <c r="A318" s="407"/>
      <c r="B318" s="407"/>
      <c r="C318" s="348"/>
      <c r="D318" s="348"/>
      <c r="E318" s="331"/>
      <c r="F318" s="66" t="s">
        <v>62</v>
      </c>
      <c r="G318" s="117"/>
      <c r="H318" s="117"/>
      <c r="I318" s="66"/>
      <c r="J318" s="66">
        <v>4.9000000000000004</v>
      </c>
      <c r="K318" s="117">
        <v>108</v>
      </c>
      <c r="L318" s="117">
        <v>8</v>
      </c>
      <c r="M318" s="16">
        <v>2016</v>
      </c>
      <c r="N318" s="114">
        <v>2023</v>
      </c>
      <c r="O318" s="114">
        <v>2025</v>
      </c>
      <c r="P318" s="16">
        <v>12.5</v>
      </c>
      <c r="Q318" s="114" t="s">
        <v>3893</v>
      </c>
      <c r="R318" s="17">
        <f t="shared" si="14"/>
        <v>2028.5</v>
      </c>
      <c r="S318" s="16" t="s">
        <v>63</v>
      </c>
      <c r="T318" s="16"/>
      <c r="U318" s="17">
        <f t="shared" si="16"/>
        <v>2028.5</v>
      </c>
      <c r="V318" s="400"/>
      <c r="W318" s="400"/>
      <c r="X318" s="400"/>
      <c r="Y318" s="407"/>
    </row>
    <row r="319" spans="1:25" ht="24" x14ac:dyDescent="0.25">
      <c r="A319" s="407"/>
      <c r="B319" s="407"/>
      <c r="C319" s="348"/>
      <c r="D319" s="348"/>
      <c r="E319" s="331"/>
      <c r="F319" s="66" t="s">
        <v>62</v>
      </c>
      <c r="G319" s="117"/>
      <c r="H319" s="117"/>
      <c r="I319" s="66"/>
      <c r="J319" s="66">
        <v>0.9</v>
      </c>
      <c r="K319" s="117">
        <v>57</v>
      </c>
      <c r="L319" s="117">
        <v>5</v>
      </c>
      <c r="M319" s="16">
        <v>2016</v>
      </c>
      <c r="N319" s="114">
        <v>2023</v>
      </c>
      <c r="O319" s="114">
        <v>2025</v>
      </c>
      <c r="P319" s="16">
        <v>12.5</v>
      </c>
      <c r="Q319" s="114" t="s">
        <v>3893</v>
      </c>
      <c r="R319" s="17">
        <f t="shared" si="14"/>
        <v>2028.5</v>
      </c>
      <c r="S319" s="16" t="s">
        <v>63</v>
      </c>
      <c r="T319" s="16"/>
      <c r="U319" s="17">
        <f t="shared" si="16"/>
        <v>2028.5</v>
      </c>
      <c r="V319" s="400"/>
      <c r="W319" s="400"/>
      <c r="X319" s="400"/>
      <c r="Y319" s="407"/>
    </row>
    <row r="320" spans="1:25" ht="24" x14ac:dyDescent="0.25">
      <c r="A320" s="407"/>
      <c r="B320" s="407"/>
      <c r="C320" s="348"/>
      <c r="D320" s="348"/>
      <c r="E320" s="331"/>
      <c r="F320" s="66" t="s">
        <v>62</v>
      </c>
      <c r="G320" s="117"/>
      <c r="H320" s="117"/>
      <c r="I320" s="66"/>
      <c r="J320" s="66">
        <v>1.4</v>
      </c>
      <c r="K320" s="117">
        <v>32</v>
      </c>
      <c r="L320" s="117">
        <v>4.5</v>
      </c>
      <c r="M320" s="16">
        <v>2016</v>
      </c>
      <c r="N320" s="114">
        <v>2023</v>
      </c>
      <c r="O320" s="114">
        <v>2025</v>
      </c>
      <c r="P320" s="16">
        <v>12.5</v>
      </c>
      <c r="Q320" s="114" t="s">
        <v>3893</v>
      </c>
      <c r="R320" s="17">
        <f t="shared" si="14"/>
        <v>2028.5</v>
      </c>
      <c r="S320" s="16" t="s">
        <v>63</v>
      </c>
      <c r="T320" s="16"/>
      <c r="U320" s="17">
        <f t="shared" si="16"/>
        <v>2028.5</v>
      </c>
      <c r="V320" s="400"/>
      <c r="W320" s="400"/>
      <c r="X320" s="400"/>
      <c r="Y320" s="407"/>
    </row>
    <row r="321" spans="1:25" ht="24" x14ac:dyDescent="0.25">
      <c r="A321" s="407">
        <v>32</v>
      </c>
      <c r="B321" s="407" t="s">
        <v>4112</v>
      </c>
      <c r="C321" s="348" t="s">
        <v>4113</v>
      </c>
      <c r="D321" s="348" t="s">
        <v>4114</v>
      </c>
      <c r="E321" s="331" t="s">
        <v>4101</v>
      </c>
      <c r="F321" s="66" t="s">
        <v>709</v>
      </c>
      <c r="G321" s="117">
        <v>3.04</v>
      </c>
      <c r="H321" s="117">
        <v>3.04</v>
      </c>
      <c r="I321" s="66">
        <v>168</v>
      </c>
      <c r="J321" s="66">
        <v>11.66</v>
      </c>
      <c r="K321" s="117">
        <v>325</v>
      </c>
      <c r="L321" s="117">
        <v>12</v>
      </c>
      <c r="M321" s="16">
        <v>2016</v>
      </c>
      <c r="N321" s="114">
        <v>2023</v>
      </c>
      <c r="O321" s="114">
        <v>2025</v>
      </c>
      <c r="P321" s="16">
        <v>12.5</v>
      </c>
      <c r="Q321" s="114" t="s">
        <v>3893</v>
      </c>
      <c r="R321" s="17">
        <f t="shared" si="14"/>
        <v>2028.5</v>
      </c>
      <c r="S321" s="16" t="s">
        <v>63</v>
      </c>
      <c r="T321" s="16"/>
      <c r="U321" s="17">
        <f t="shared" si="16"/>
        <v>2028.5</v>
      </c>
      <c r="V321" s="400">
        <v>2</v>
      </c>
      <c r="W321" s="400"/>
      <c r="X321" s="400">
        <f>SUM(V321:W325)</f>
        <v>2</v>
      </c>
      <c r="Y321" s="407" t="s">
        <v>7003</v>
      </c>
    </row>
    <row r="322" spans="1:25" ht="24" x14ac:dyDescent="0.25">
      <c r="A322" s="407"/>
      <c r="B322" s="407"/>
      <c r="C322" s="348"/>
      <c r="D322" s="348"/>
      <c r="E322" s="331"/>
      <c r="F322" s="66" t="s">
        <v>709</v>
      </c>
      <c r="G322" s="117"/>
      <c r="H322" s="117"/>
      <c r="I322" s="66"/>
      <c r="J322" s="66">
        <v>0.3</v>
      </c>
      <c r="K322" s="117">
        <v>32</v>
      </c>
      <c r="L322" s="117">
        <v>4.5</v>
      </c>
      <c r="M322" s="16">
        <v>2016</v>
      </c>
      <c r="N322" s="114">
        <v>2023</v>
      </c>
      <c r="O322" s="114">
        <v>2025</v>
      </c>
      <c r="P322" s="16">
        <v>12.5</v>
      </c>
      <c r="Q322" s="114" t="s">
        <v>3893</v>
      </c>
      <c r="R322" s="17">
        <f t="shared" si="14"/>
        <v>2028.5</v>
      </c>
      <c r="S322" s="16" t="s">
        <v>63</v>
      </c>
      <c r="T322" s="16"/>
      <c r="U322" s="17">
        <f t="shared" si="16"/>
        <v>2028.5</v>
      </c>
      <c r="V322" s="400"/>
      <c r="W322" s="400"/>
      <c r="X322" s="400"/>
      <c r="Y322" s="407"/>
    </row>
    <row r="323" spans="1:25" ht="24" x14ac:dyDescent="0.25">
      <c r="A323" s="407"/>
      <c r="B323" s="407"/>
      <c r="C323" s="348"/>
      <c r="D323" s="348" t="s">
        <v>4115</v>
      </c>
      <c r="E323" s="331"/>
      <c r="F323" s="66" t="s">
        <v>709</v>
      </c>
      <c r="G323" s="117">
        <v>3.04</v>
      </c>
      <c r="H323" s="117">
        <v>3.04</v>
      </c>
      <c r="I323" s="66">
        <v>168</v>
      </c>
      <c r="J323" s="66">
        <v>1.05</v>
      </c>
      <c r="K323" s="117">
        <v>325</v>
      </c>
      <c r="L323" s="117">
        <v>12</v>
      </c>
      <c r="M323" s="16">
        <v>2016</v>
      </c>
      <c r="N323" s="114">
        <v>2023</v>
      </c>
      <c r="O323" s="114">
        <v>2025</v>
      </c>
      <c r="P323" s="16">
        <v>12.5</v>
      </c>
      <c r="Q323" s="114" t="s">
        <v>3893</v>
      </c>
      <c r="R323" s="17">
        <f t="shared" si="14"/>
        <v>2028.5</v>
      </c>
      <c r="S323" s="16" t="s">
        <v>63</v>
      </c>
      <c r="T323" s="16"/>
      <c r="U323" s="17">
        <f t="shared" si="16"/>
        <v>2028.5</v>
      </c>
      <c r="V323" s="400"/>
      <c r="W323" s="400"/>
      <c r="X323" s="400"/>
      <c r="Y323" s="407"/>
    </row>
    <row r="324" spans="1:25" ht="24" x14ac:dyDescent="0.25">
      <c r="A324" s="407"/>
      <c r="B324" s="407"/>
      <c r="C324" s="348"/>
      <c r="D324" s="348"/>
      <c r="E324" s="331"/>
      <c r="F324" s="66" t="s">
        <v>709</v>
      </c>
      <c r="G324" s="117"/>
      <c r="H324" s="117"/>
      <c r="I324" s="66"/>
      <c r="J324" s="66">
        <v>0.30299999999999999</v>
      </c>
      <c r="K324" s="117">
        <v>57</v>
      </c>
      <c r="L324" s="117">
        <v>6</v>
      </c>
      <c r="M324" s="16">
        <v>2016</v>
      </c>
      <c r="N324" s="114">
        <v>2023</v>
      </c>
      <c r="O324" s="114">
        <v>2025</v>
      </c>
      <c r="P324" s="16">
        <v>12.5</v>
      </c>
      <c r="Q324" s="114" t="s">
        <v>3893</v>
      </c>
      <c r="R324" s="17">
        <f t="shared" si="14"/>
        <v>2028.5</v>
      </c>
      <c r="S324" s="16" t="s">
        <v>63</v>
      </c>
      <c r="T324" s="16"/>
      <c r="U324" s="17">
        <f t="shared" si="16"/>
        <v>2028.5</v>
      </c>
      <c r="V324" s="400"/>
      <c r="W324" s="400"/>
      <c r="X324" s="400"/>
      <c r="Y324" s="407"/>
    </row>
    <row r="325" spans="1:25" ht="24" x14ac:dyDescent="0.25">
      <c r="A325" s="407"/>
      <c r="B325" s="407"/>
      <c r="C325" s="348"/>
      <c r="D325" s="348"/>
      <c r="E325" s="331"/>
      <c r="F325" s="66" t="s">
        <v>709</v>
      </c>
      <c r="G325" s="117"/>
      <c r="H325" s="117"/>
      <c r="I325" s="66"/>
      <c r="J325" s="66">
        <v>5.2919999999999998</v>
      </c>
      <c r="K325" s="117">
        <v>32</v>
      </c>
      <c r="L325" s="117">
        <v>4.5</v>
      </c>
      <c r="M325" s="16">
        <v>2016</v>
      </c>
      <c r="N325" s="114">
        <v>2023</v>
      </c>
      <c r="O325" s="114">
        <v>2025</v>
      </c>
      <c r="P325" s="16">
        <v>12.5</v>
      </c>
      <c r="Q325" s="114" t="s">
        <v>3893</v>
      </c>
      <c r="R325" s="17">
        <f t="shared" si="14"/>
        <v>2028.5</v>
      </c>
      <c r="S325" s="16" t="s">
        <v>63</v>
      </c>
      <c r="T325" s="16"/>
      <c r="U325" s="17">
        <f t="shared" si="16"/>
        <v>2028.5</v>
      </c>
      <c r="V325" s="400"/>
      <c r="W325" s="400"/>
      <c r="X325" s="400"/>
      <c r="Y325" s="407"/>
    </row>
    <row r="326" spans="1:25" ht="24" x14ac:dyDescent="0.25">
      <c r="A326" s="407">
        <v>33</v>
      </c>
      <c r="B326" s="407" t="s">
        <v>4116</v>
      </c>
      <c r="C326" s="348" t="s">
        <v>4117</v>
      </c>
      <c r="D326" s="348" t="s">
        <v>4118</v>
      </c>
      <c r="E326" s="331" t="s">
        <v>4101</v>
      </c>
      <c r="F326" s="66" t="s">
        <v>62</v>
      </c>
      <c r="G326" s="117">
        <v>1.6</v>
      </c>
      <c r="H326" s="117">
        <v>1.6</v>
      </c>
      <c r="I326" s="66">
        <v>168</v>
      </c>
      <c r="J326" s="66">
        <v>65.284999999999997</v>
      </c>
      <c r="K326" s="117">
        <v>325</v>
      </c>
      <c r="L326" s="117">
        <v>8</v>
      </c>
      <c r="M326" s="16">
        <v>2016</v>
      </c>
      <c r="N326" s="114">
        <v>2023</v>
      </c>
      <c r="O326" s="114">
        <v>2025</v>
      </c>
      <c r="P326" s="16">
        <v>12.5</v>
      </c>
      <c r="Q326" s="114" t="s">
        <v>3893</v>
      </c>
      <c r="R326" s="17">
        <f t="shared" si="14"/>
        <v>2028.5</v>
      </c>
      <c r="S326" s="16" t="s">
        <v>63</v>
      </c>
      <c r="T326" s="16"/>
      <c r="U326" s="17">
        <f t="shared" si="16"/>
        <v>2028.5</v>
      </c>
      <c r="V326" s="400">
        <v>56</v>
      </c>
      <c r="W326" s="400">
        <v>1</v>
      </c>
      <c r="X326" s="400">
        <f>SUM(V326:W353)</f>
        <v>57</v>
      </c>
      <c r="Y326" s="407" t="s">
        <v>7003</v>
      </c>
    </row>
    <row r="327" spans="1:25" ht="24" x14ac:dyDescent="0.25">
      <c r="A327" s="407"/>
      <c r="B327" s="407"/>
      <c r="C327" s="348"/>
      <c r="D327" s="348"/>
      <c r="E327" s="331"/>
      <c r="F327" s="66" t="s">
        <v>62</v>
      </c>
      <c r="G327" s="117"/>
      <c r="H327" s="117"/>
      <c r="I327" s="66"/>
      <c r="J327" s="66">
        <v>0.36699999999999999</v>
      </c>
      <c r="K327" s="117">
        <v>89</v>
      </c>
      <c r="L327" s="117">
        <v>6</v>
      </c>
      <c r="M327" s="16">
        <v>2016</v>
      </c>
      <c r="N327" s="114">
        <v>2023</v>
      </c>
      <c r="O327" s="114">
        <v>2025</v>
      </c>
      <c r="P327" s="16">
        <v>12.5</v>
      </c>
      <c r="Q327" s="114" t="s">
        <v>3893</v>
      </c>
      <c r="R327" s="17">
        <f t="shared" si="14"/>
        <v>2028.5</v>
      </c>
      <c r="S327" s="16" t="s">
        <v>63</v>
      </c>
      <c r="T327" s="16"/>
      <c r="U327" s="17">
        <f t="shared" si="16"/>
        <v>2028.5</v>
      </c>
      <c r="V327" s="400"/>
      <c r="W327" s="400"/>
      <c r="X327" s="400"/>
      <c r="Y327" s="407"/>
    </row>
    <row r="328" spans="1:25" ht="24" x14ac:dyDescent="0.25">
      <c r="A328" s="407"/>
      <c r="B328" s="407"/>
      <c r="C328" s="348"/>
      <c r="D328" s="348"/>
      <c r="E328" s="331"/>
      <c r="F328" s="66" t="s">
        <v>62</v>
      </c>
      <c r="G328" s="117"/>
      <c r="H328" s="117"/>
      <c r="I328" s="66"/>
      <c r="J328" s="66">
        <v>0.1</v>
      </c>
      <c r="K328" s="117">
        <v>57</v>
      </c>
      <c r="L328" s="117">
        <v>5</v>
      </c>
      <c r="M328" s="16">
        <v>2016</v>
      </c>
      <c r="N328" s="114">
        <v>2023</v>
      </c>
      <c r="O328" s="114">
        <v>2025</v>
      </c>
      <c r="P328" s="16">
        <v>12.5</v>
      </c>
      <c r="Q328" s="114" t="s">
        <v>3893</v>
      </c>
      <c r="R328" s="17">
        <f t="shared" si="14"/>
        <v>2028.5</v>
      </c>
      <c r="S328" s="16" t="s">
        <v>63</v>
      </c>
      <c r="T328" s="16"/>
      <c r="U328" s="17">
        <f t="shared" si="16"/>
        <v>2028.5</v>
      </c>
      <c r="V328" s="400"/>
      <c r="W328" s="400"/>
      <c r="X328" s="400"/>
      <c r="Y328" s="407"/>
    </row>
    <row r="329" spans="1:25" ht="24" x14ac:dyDescent="0.25">
      <c r="A329" s="407"/>
      <c r="B329" s="407"/>
      <c r="C329" s="348"/>
      <c r="D329" s="348" t="s">
        <v>4119</v>
      </c>
      <c r="E329" s="331"/>
      <c r="F329" s="66" t="s">
        <v>62</v>
      </c>
      <c r="G329" s="117">
        <v>1.6</v>
      </c>
      <c r="H329" s="117">
        <v>1.6</v>
      </c>
      <c r="I329" s="66">
        <v>168</v>
      </c>
      <c r="J329" s="66">
        <v>6.64</v>
      </c>
      <c r="K329" s="117">
        <v>159</v>
      </c>
      <c r="L329" s="117">
        <v>8</v>
      </c>
      <c r="M329" s="16">
        <v>2016</v>
      </c>
      <c r="N329" s="114">
        <v>2023</v>
      </c>
      <c r="O329" s="114">
        <v>2025</v>
      </c>
      <c r="P329" s="16">
        <v>12.5</v>
      </c>
      <c r="Q329" s="114" t="s">
        <v>3893</v>
      </c>
      <c r="R329" s="17">
        <f t="shared" si="14"/>
        <v>2028.5</v>
      </c>
      <c r="S329" s="16" t="s">
        <v>63</v>
      </c>
      <c r="T329" s="16"/>
      <c r="U329" s="17">
        <f t="shared" si="16"/>
        <v>2028.5</v>
      </c>
      <c r="V329" s="400"/>
      <c r="W329" s="400"/>
      <c r="X329" s="400"/>
      <c r="Y329" s="407"/>
    </row>
    <row r="330" spans="1:25" ht="24" x14ac:dyDescent="0.25">
      <c r="A330" s="407"/>
      <c r="B330" s="407"/>
      <c r="C330" s="348"/>
      <c r="D330" s="348"/>
      <c r="E330" s="331"/>
      <c r="F330" s="66" t="s">
        <v>62</v>
      </c>
      <c r="G330" s="117"/>
      <c r="H330" s="117"/>
      <c r="I330" s="66"/>
      <c r="J330" s="66">
        <v>1.3959999999999999</v>
      </c>
      <c r="K330" s="117">
        <v>108</v>
      </c>
      <c r="L330" s="117">
        <v>8</v>
      </c>
      <c r="M330" s="16">
        <v>2016</v>
      </c>
      <c r="N330" s="114">
        <v>2023</v>
      </c>
      <c r="O330" s="114">
        <v>2025</v>
      </c>
      <c r="P330" s="16">
        <v>12.5</v>
      </c>
      <c r="Q330" s="114" t="s">
        <v>3893</v>
      </c>
      <c r="R330" s="17">
        <f t="shared" ref="R330:R393" si="17">IF(M330="","",M330+P330)</f>
        <v>2028.5</v>
      </c>
      <c r="S330" s="16" t="s">
        <v>63</v>
      </c>
      <c r="T330" s="16"/>
      <c r="U330" s="17">
        <f t="shared" si="16"/>
        <v>2028.5</v>
      </c>
      <c r="V330" s="400"/>
      <c r="W330" s="400"/>
      <c r="X330" s="400"/>
      <c r="Y330" s="407"/>
    </row>
    <row r="331" spans="1:25" ht="24" x14ac:dyDescent="0.25">
      <c r="A331" s="407"/>
      <c r="B331" s="407"/>
      <c r="C331" s="348"/>
      <c r="D331" s="348"/>
      <c r="E331" s="331"/>
      <c r="F331" s="66" t="s">
        <v>62</v>
      </c>
      <c r="G331" s="117"/>
      <c r="H331" s="117"/>
      <c r="I331" s="66"/>
      <c r="J331" s="66">
        <v>0.1</v>
      </c>
      <c r="K331" s="117">
        <v>32</v>
      </c>
      <c r="L331" s="117">
        <v>4.5</v>
      </c>
      <c r="M331" s="16">
        <v>2016</v>
      </c>
      <c r="N331" s="114">
        <v>2023</v>
      </c>
      <c r="O331" s="114">
        <v>2025</v>
      </c>
      <c r="P331" s="16">
        <v>12.5</v>
      </c>
      <c r="Q331" s="114" t="s">
        <v>3893</v>
      </c>
      <c r="R331" s="17">
        <f t="shared" si="17"/>
        <v>2028.5</v>
      </c>
      <c r="S331" s="16" t="s">
        <v>63</v>
      </c>
      <c r="T331" s="16"/>
      <c r="U331" s="17">
        <f t="shared" si="16"/>
        <v>2028.5</v>
      </c>
      <c r="V331" s="400"/>
      <c r="W331" s="400"/>
      <c r="X331" s="400"/>
      <c r="Y331" s="407"/>
    </row>
    <row r="332" spans="1:25" ht="24" x14ac:dyDescent="0.25">
      <c r="A332" s="407"/>
      <c r="B332" s="407"/>
      <c r="C332" s="348"/>
      <c r="D332" s="348" t="s">
        <v>4120</v>
      </c>
      <c r="E332" s="331"/>
      <c r="F332" s="66" t="s">
        <v>62</v>
      </c>
      <c r="G332" s="117">
        <v>1.6</v>
      </c>
      <c r="H332" s="117">
        <v>1.6</v>
      </c>
      <c r="I332" s="66">
        <v>168</v>
      </c>
      <c r="J332" s="66">
        <v>6.64</v>
      </c>
      <c r="K332" s="117">
        <v>159</v>
      </c>
      <c r="L332" s="117">
        <v>8</v>
      </c>
      <c r="M332" s="16">
        <v>2016</v>
      </c>
      <c r="N332" s="114">
        <v>2023</v>
      </c>
      <c r="O332" s="114">
        <v>2025</v>
      </c>
      <c r="P332" s="16">
        <v>12.5</v>
      </c>
      <c r="Q332" s="114" t="s">
        <v>3893</v>
      </c>
      <c r="R332" s="17">
        <f t="shared" si="17"/>
        <v>2028.5</v>
      </c>
      <c r="S332" s="16" t="s">
        <v>63</v>
      </c>
      <c r="T332" s="16"/>
      <c r="U332" s="17">
        <f t="shared" si="16"/>
        <v>2028.5</v>
      </c>
      <c r="V332" s="400"/>
      <c r="W332" s="400"/>
      <c r="X332" s="400"/>
      <c r="Y332" s="407"/>
    </row>
    <row r="333" spans="1:25" ht="24" x14ac:dyDescent="0.25">
      <c r="A333" s="407"/>
      <c r="B333" s="407"/>
      <c r="C333" s="348"/>
      <c r="D333" s="348"/>
      <c r="E333" s="331"/>
      <c r="F333" s="66" t="s">
        <v>62</v>
      </c>
      <c r="G333" s="117"/>
      <c r="H333" s="117"/>
      <c r="I333" s="66"/>
      <c r="J333" s="66">
        <v>1.3959999999999999</v>
      </c>
      <c r="K333" s="117">
        <v>108</v>
      </c>
      <c r="L333" s="117">
        <v>8</v>
      </c>
      <c r="M333" s="16">
        <v>2016</v>
      </c>
      <c r="N333" s="114">
        <v>2023</v>
      </c>
      <c r="O333" s="114">
        <v>2025</v>
      </c>
      <c r="P333" s="16">
        <v>12.5</v>
      </c>
      <c r="Q333" s="114" t="s">
        <v>3893</v>
      </c>
      <c r="R333" s="17">
        <f t="shared" si="17"/>
        <v>2028.5</v>
      </c>
      <c r="S333" s="16" t="s">
        <v>63</v>
      </c>
      <c r="T333" s="16"/>
      <c r="U333" s="17">
        <f t="shared" si="16"/>
        <v>2028.5</v>
      </c>
      <c r="V333" s="400"/>
      <c r="W333" s="400"/>
      <c r="X333" s="400"/>
      <c r="Y333" s="407"/>
    </row>
    <row r="334" spans="1:25" ht="24" x14ac:dyDescent="0.25">
      <c r="A334" s="407"/>
      <c r="B334" s="407"/>
      <c r="C334" s="348"/>
      <c r="D334" s="348"/>
      <c r="E334" s="331"/>
      <c r="F334" s="66" t="s">
        <v>62</v>
      </c>
      <c r="G334" s="117"/>
      <c r="H334" s="117"/>
      <c r="I334" s="66"/>
      <c r="J334" s="66">
        <v>0.1</v>
      </c>
      <c r="K334" s="117">
        <v>32</v>
      </c>
      <c r="L334" s="117">
        <v>4.5</v>
      </c>
      <c r="M334" s="16">
        <v>2016</v>
      </c>
      <c r="N334" s="114">
        <v>2023</v>
      </c>
      <c r="O334" s="114">
        <v>2025</v>
      </c>
      <c r="P334" s="16">
        <v>12.5</v>
      </c>
      <c r="Q334" s="114" t="s">
        <v>3893</v>
      </c>
      <c r="R334" s="17">
        <f t="shared" si="17"/>
        <v>2028.5</v>
      </c>
      <c r="S334" s="16" t="s">
        <v>63</v>
      </c>
      <c r="T334" s="16"/>
      <c r="U334" s="17">
        <f t="shared" si="16"/>
        <v>2028.5</v>
      </c>
      <c r="V334" s="400"/>
      <c r="W334" s="400"/>
      <c r="X334" s="400"/>
      <c r="Y334" s="407"/>
    </row>
    <row r="335" spans="1:25" ht="24" x14ac:dyDescent="0.25">
      <c r="A335" s="407"/>
      <c r="B335" s="407"/>
      <c r="C335" s="348"/>
      <c r="D335" s="348" t="s">
        <v>4121</v>
      </c>
      <c r="E335" s="331"/>
      <c r="F335" s="66" t="s">
        <v>62</v>
      </c>
      <c r="G335" s="117">
        <v>1.6</v>
      </c>
      <c r="H335" s="117">
        <v>1.6</v>
      </c>
      <c r="I335" s="66">
        <v>168</v>
      </c>
      <c r="J335" s="66">
        <v>6.64</v>
      </c>
      <c r="K335" s="117">
        <v>159</v>
      </c>
      <c r="L335" s="117">
        <v>8</v>
      </c>
      <c r="M335" s="16">
        <v>2016</v>
      </c>
      <c r="N335" s="114">
        <v>2023</v>
      </c>
      <c r="O335" s="114">
        <v>2025</v>
      </c>
      <c r="P335" s="16">
        <v>12.5</v>
      </c>
      <c r="Q335" s="114" t="s">
        <v>3893</v>
      </c>
      <c r="R335" s="17">
        <f t="shared" si="17"/>
        <v>2028.5</v>
      </c>
      <c r="S335" s="16" t="s">
        <v>63</v>
      </c>
      <c r="T335" s="16"/>
      <c r="U335" s="17">
        <f t="shared" ref="U335:U386" si="18">IFERROR(IF(S335="",R335,S335+T335),R335)</f>
        <v>2028.5</v>
      </c>
      <c r="V335" s="400"/>
      <c r="W335" s="400"/>
      <c r="X335" s="400"/>
      <c r="Y335" s="407"/>
    </row>
    <row r="336" spans="1:25" ht="24" x14ac:dyDescent="0.25">
      <c r="A336" s="407"/>
      <c r="B336" s="407"/>
      <c r="C336" s="348"/>
      <c r="D336" s="348"/>
      <c r="E336" s="331"/>
      <c r="F336" s="66" t="s">
        <v>62</v>
      </c>
      <c r="G336" s="117"/>
      <c r="H336" s="117"/>
      <c r="I336" s="66"/>
      <c r="J336" s="66">
        <v>1.3959999999999999</v>
      </c>
      <c r="K336" s="117">
        <v>108</v>
      </c>
      <c r="L336" s="117">
        <v>8</v>
      </c>
      <c r="M336" s="16">
        <v>2016</v>
      </c>
      <c r="N336" s="114">
        <v>2023</v>
      </c>
      <c r="O336" s="114">
        <v>2025</v>
      </c>
      <c r="P336" s="16">
        <v>12.5</v>
      </c>
      <c r="Q336" s="114" t="s">
        <v>3893</v>
      </c>
      <c r="R336" s="17">
        <f t="shared" si="17"/>
        <v>2028.5</v>
      </c>
      <c r="S336" s="16" t="s">
        <v>63</v>
      </c>
      <c r="T336" s="16"/>
      <c r="U336" s="17">
        <f t="shared" si="18"/>
        <v>2028.5</v>
      </c>
      <c r="V336" s="400"/>
      <c r="W336" s="400"/>
      <c r="X336" s="400"/>
      <c r="Y336" s="407"/>
    </row>
    <row r="337" spans="1:25" ht="24" x14ac:dyDescent="0.25">
      <c r="A337" s="407"/>
      <c r="B337" s="407"/>
      <c r="C337" s="348"/>
      <c r="D337" s="348"/>
      <c r="E337" s="331"/>
      <c r="F337" s="66" t="s">
        <v>62</v>
      </c>
      <c r="G337" s="117"/>
      <c r="H337" s="117"/>
      <c r="I337" s="66"/>
      <c r="J337" s="66">
        <v>0.1</v>
      </c>
      <c r="K337" s="117">
        <v>32</v>
      </c>
      <c r="L337" s="117">
        <v>4.5</v>
      </c>
      <c r="M337" s="16">
        <v>2016</v>
      </c>
      <c r="N337" s="114">
        <v>2023</v>
      </c>
      <c r="O337" s="114">
        <v>2025</v>
      </c>
      <c r="P337" s="16">
        <v>12.5</v>
      </c>
      <c r="Q337" s="114" t="s">
        <v>3893</v>
      </c>
      <c r="R337" s="17">
        <f t="shared" si="17"/>
        <v>2028.5</v>
      </c>
      <c r="S337" s="16" t="s">
        <v>63</v>
      </c>
      <c r="T337" s="16"/>
      <c r="U337" s="17">
        <f t="shared" si="18"/>
        <v>2028.5</v>
      </c>
      <c r="V337" s="400"/>
      <c r="W337" s="400"/>
      <c r="X337" s="400"/>
      <c r="Y337" s="407"/>
    </row>
    <row r="338" spans="1:25" ht="24" x14ac:dyDescent="0.25">
      <c r="A338" s="407"/>
      <c r="B338" s="407"/>
      <c r="C338" s="348"/>
      <c r="D338" s="348" t="s">
        <v>4122</v>
      </c>
      <c r="E338" s="331"/>
      <c r="F338" s="66" t="s">
        <v>62</v>
      </c>
      <c r="G338" s="117">
        <v>1.6</v>
      </c>
      <c r="H338" s="117">
        <v>1.6</v>
      </c>
      <c r="I338" s="66">
        <v>168</v>
      </c>
      <c r="J338" s="66">
        <v>6.64</v>
      </c>
      <c r="K338" s="117">
        <v>159</v>
      </c>
      <c r="L338" s="117">
        <v>8</v>
      </c>
      <c r="M338" s="16">
        <v>2016</v>
      </c>
      <c r="N338" s="114">
        <v>2023</v>
      </c>
      <c r="O338" s="114">
        <v>2025</v>
      </c>
      <c r="P338" s="16">
        <v>12.5</v>
      </c>
      <c r="Q338" s="114" t="s">
        <v>3893</v>
      </c>
      <c r="R338" s="17">
        <f t="shared" si="17"/>
        <v>2028.5</v>
      </c>
      <c r="S338" s="16" t="s">
        <v>63</v>
      </c>
      <c r="T338" s="16"/>
      <c r="U338" s="17">
        <f t="shared" si="18"/>
        <v>2028.5</v>
      </c>
      <c r="V338" s="400"/>
      <c r="W338" s="400"/>
      <c r="X338" s="400"/>
      <c r="Y338" s="407"/>
    </row>
    <row r="339" spans="1:25" ht="24" x14ac:dyDescent="0.25">
      <c r="A339" s="407"/>
      <c r="B339" s="407"/>
      <c r="C339" s="348"/>
      <c r="D339" s="348"/>
      <c r="E339" s="331"/>
      <c r="F339" s="66" t="s">
        <v>62</v>
      </c>
      <c r="G339" s="117"/>
      <c r="H339" s="117"/>
      <c r="I339" s="66"/>
      <c r="J339" s="66">
        <v>1.3959999999999999</v>
      </c>
      <c r="K339" s="117">
        <v>108</v>
      </c>
      <c r="L339" s="117">
        <v>8</v>
      </c>
      <c r="M339" s="16">
        <v>2016</v>
      </c>
      <c r="N339" s="114">
        <v>2023</v>
      </c>
      <c r="O339" s="114">
        <v>2025</v>
      </c>
      <c r="P339" s="16">
        <v>12.5</v>
      </c>
      <c r="Q339" s="114" t="s">
        <v>3893</v>
      </c>
      <c r="R339" s="17">
        <f t="shared" si="17"/>
        <v>2028.5</v>
      </c>
      <c r="S339" s="16" t="s">
        <v>63</v>
      </c>
      <c r="T339" s="16"/>
      <c r="U339" s="17">
        <f t="shared" si="18"/>
        <v>2028.5</v>
      </c>
      <c r="V339" s="400"/>
      <c r="W339" s="400"/>
      <c r="X339" s="400"/>
      <c r="Y339" s="407"/>
    </row>
    <row r="340" spans="1:25" ht="24" x14ac:dyDescent="0.25">
      <c r="A340" s="407"/>
      <c r="B340" s="407"/>
      <c r="C340" s="348"/>
      <c r="D340" s="348"/>
      <c r="E340" s="331"/>
      <c r="F340" s="66" t="s">
        <v>62</v>
      </c>
      <c r="G340" s="117"/>
      <c r="H340" s="117"/>
      <c r="I340" s="66"/>
      <c r="J340" s="66">
        <v>0.1</v>
      </c>
      <c r="K340" s="117">
        <v>32</v>
      </c>
      <c r="L340" s="117">
        <v>4.5</v>
      </c>
      <c r="M340" s="16">
        <v>2016</v>
      </c>
      <c r="N340" s="114">
        <v>2023</v>
      </c>
      <c r="O340" s="114">
        <v>2025</v>
      </c>
      <c r="P340" s="16">
        <v>12.5</v>
      </c>
      <c r="Q340" s="114" t="s">
        <v>3893</v>
      </c>
      <c r="R340" s="17">
        <f t="shared" si="17"/>
        <v>2028.5</v>
      </c>
      <c r="S340" s="16" t="s">
        <v>63</v>
      </c>
      <c r="T340" s="16"/>
      <c r="U340" s="17">
        <f t="shared" si="18"/>
        <v>2028.5</v>
      </c>
      <c r="V340" s="400"/>
      <c r="W340" s="400"/>
      <c r="X340" s="400"/>
      <c r="Y340" s="407"/>
    </row>
    <row r="341" spans="1:25" ht="24" x14ac:dyDescent="0.25">
      <c r="A341" s="407"/>
      <c r="B341" s="407"/>
      <c r="C341" s="348"/>
      <c r="D341" s="348" t="s">
        <v>4123</v>
      </c>
      <c r="E341" s="331"/>
      <c r="F341" s="66" t="s">
        <v>62</v>
      </c>
      <c r="G341" s="117">
        <v>1.6</v>
      </c>
      <c r="H341" s="117">
        <v>1.6</v>
      </c>
      <c r="I341" s="66">
        <v>168</v>
      </c>
      <c r="J341" s="66">
        <v>6.64</v>
      </c>
      <c r="K341" s="117">
        <v>159</v>
      </c>
      <c r="L341" s="117">
        <v>8</v>
      </c>
      <c r="M341" s="16">
        <v>2016</v>
      </c>
      <c r="N341" s="114">
        <v>2023</v>
      </c>
      <c r="O341" s="114">
        <v>2025</v>
      </c>
      <c r="P341" s="16">
        <v>12.5</v>
      </c>
      <c r="Q341" s="114" t="s">
        <v>3893</v>
      </c>
      <c r="R341" s="17">
        <f t="shared" si="17"/>
        <v>2028.5</v>
      </c>
      <c r="S341" s="16" t="s">
        <v>63</v>
      </c>
      <c r="T341" s="16"/>
      <c r="U341" s="17">
        <f t="shared" si="18"/>
        <v>2028.5</v>
      </c>
      <c r="V341" s="400"/>
      <c r="W341" s="400"/>
      <c r="X341" s="400"/>
      <c r="Y341" s="407"/>
    </row>
    <row r="342" spans="1:25" ht="24" x14ac:dyDescent="0.25">
      <c r="A342" s="407"/>
      <c r="B342" s="407"/>
      <c r="C342" s="348"/>
      <c r="D342" s="348"/>
      <c r="E342" s="331"/>
      <c r="F342" s="66" t="s">
        <v>62</v>
      </c>
      <c r="G342" s="117"/>
      <c r="H342" s="117"/>
      <c r="I342" s="66"/>
      <c r="J342" s="66">
        <v>1.3959999999999999</v>
      </c>
      <c r="K342" s="117">
        <v>108</v>
      </c>
      <c r="L342" s="117">
        <v>8</v>
      </c>
      <c r="M342" s="16">
        <v>2016</v>
      </c>
      <c r="N342" s="114">
        <v>2023</v>
      </c>
      <c r="O342" s="114">
        <v>2025</v>
      </c>
      <c r="P342" s="16">
        <v>12.5</v>
      </c>
      <c r="Q342" s="114" t="s">
        <v>3893</v>
      </c>
      <c r="R342" s="17">
        <f t="shared" si="17"/>
        <v>2028.5</v>
      </c>
      <c r="S342" s="16" t="s">
        <v>63</v>
      </c>
      <c r="T342" s="16"/>
      <c r="U342" s="17">
        <f t="shared" si="18"/>
        <v>2028.5</v>
      </c>
      <c r="V342" s="400"/>
      <c r="W342" s="400"/>
      <c r="X342" s="400"/>
      <c r="Y342" s="407"/>
    </row>
    <row r="343" spans="1:25" ht="24" x14ac:dyDescent="0.25">
      <c r="A343" s="407"/>
      <c r="B343" s="407"/>
      <c r="C343" s="348"/>
      <c r="D343" s="348"/>
      <c r="E343" s="331"/>
      <c r="F343" s="66" t="s">
        <v>62</v>
      </c>
      <c r="G343" s="117"/>
      <c r="H343" s="117"/>
      <c r="I343" s="66"/>
      <c r="J343" s="66">
        <v>0.1</v>
      </c>
      <c r="K343" s="117">
        <v>32</v>
      </c>
      <c r="L343" s="117">
        <v>4.5</v>
      </c>
      <c r="M343" s="16">
        <v>2016</v>
      </c>
      <c r="N343" s="114">
        <v>2023</v>
      </c>
      <c r="O343" s="114">
        <v>2025</v>
      </c>
      <c r="P343" s="16">
        <v>12.5</v>
      </c>
      <c r="Q343" s="114" t="s">
        <v>3893</v>
      </c>
      <c r="R343" s="17">
        <f t="shared" si="17"/>
        <v>2028.5</v>
      </c>
      <c r="S343" s="16" t="s">
        <v>63</v>
      </c>
      <c r="T343" s="16"/>
      <c r="U343" s="17">
        <f t="shared" si="18"/>
        <v>2028.5</v>
      </c>
      <c r="V343" s="400"/>
      <c r="W343" s="400"/>
      <c r="X343" s="400"/>
      <c r="Y343" s="407"/>
    </row>
    <row r="344" spans="1:25" ht="24" x14ac:dyDescent="0.25">
      <c r="A344" s="407"/>
      <c r="B344" s="407"/>
      <c r="C344" s="348"/>
      <c r="D344" s="348" t="s">
        <v>4124</v>
      </c>
      <c r="E344" s="331"/>
      <c r="F344" s="66" t="s">
        <v>62</v>
      </c>
      <c r="G344" s="117">
        <v>1.6</v>
      </c>
      <c r="H344" s="117">
        <v>1.6</v>
      </c>
      <c r="I344" s="66">
        <v>168</v>
      </c>
      <c r="J344" s="66">
        <v>6.64</v>
      </c>
      <c r="K344" s="117">
        <v>159</v>
      </c>
      <c r="L344" s="117">
        <v>8</v>
      </c>
      <c r="M344" s="16">
        <v>2016</v>
      </c>
      <c r="N344" s="114">
        <v>2023</v>
      </c>
      <c r="O344" s="114">
        <v>2025</v>
      </c>
      <c r="P344" s="16">
        <v>12.5</v>
      </c>
      <c r="Q344" s="114" t="s">
        <v>3893</v>
      </c>
      <c r="R344" s="17">
        <f t="shared" si="17"/>
        <v>2028.5</v>
      </c>
      <c r="S344" s="16" t="s">
        <v>63</v>
      </c>
      <c r="T344" s="16"/>
      <c r="U344" s="17">
        <f t="shared" si="18"/>
        <v>2028.5</v>
      </c>
      <c r="V344" s="400"/>
      <c r="W344" s="400"/>
      <c r="X344" s="400"/>
      <c r="Y344" s="407"/>
    </row>
    <row r="345" spans="1:25" ht="24" x14ac:dyDescent="0.25">
      <c r="A345" s="407"/>
      <c r="B345" s="407"/>
      <c r="C345" s="348"/>
      <c r="D345" s="348"/>
      <c r="E345" s="331"/>
      <c r="F345" s="66" t="s">
        <v>62</v>
      </c>
      <c r="G345" s="117"/>
      <c r="H345" s="117"/>
      <c r="I345" s="66"/>
      <c r="J345" s="66">
        <v>1.3959999999999999</v>
      </c>
      <c r="K345" s="117">
        <v>108</v>
      </c>
      <c r="L345" s="117">
        <v>8</v>
      </c>
      <c r="M345" s="16">
        <v>2016</v>
      </c>
      <c r="N345" s="114">
        <v>2023</v>
      </c>
      <c r="O345" s="114">
        <v>2025</v>
      </c>
      <c r="P345" s="16">
        <v>12.5</v>
      </c>
      <c r="Q345" s="114" t="s">
        <v>3893</v>
      </c>
      <c r="R345" s="17">
        <f t="shared" si="17"/>
        <v>2028.5</v>
      </c>
      <c r="S345" s="16" t="s">
        <v>63</v>
      </c>
      <c r="T345" s="16"/>
      <c r="U345" s="17">
        <f t="shared" si="18"/>
        <v>2028.5</v>
      </c>
      <c r="V345" s="400"/>
      <c r="W345" s="400"/>
      <c r="X345" s="400"/>
      <c r="Y345" s="407"/>
    </row>
    <row r="346" spans="1:25" ht="24" x14ac:dyDescent="0.25">
      <c r="A346" s="407"/>
      <c r="B346" s="407"/>
      <c r="C346" s="348"/>
      <c r="D346" s="348"/>
      <c r="E346" s="331"/>
      <c r="F346" s="66" t="s">
        <v>62</v>
      </c>
      <c r="G346" s="117"/>
      <c r="H346" s="117"/>
      <c r="I346" s="66"/>
      <c r="J346" s="66">
        <v>0.1</v>
      </c>
      <c r="K346" s="117">
        <v>32</v>
      </c>
      <c r="L346" s="117">
        <v>4.5</v>
      </c>
      <c r="M346" s="16">
        <v>2016</v>
      </c>
      <c r="N346" s="114">
        <v>2023</v>
      </c>
      <c r="O346" s="114">
        <v>2025</v>
      </c>
      <c r="P346" s="16">
        <v>12.5</v>
      </c>
      <c r="Q346" s="114" t="s">
        <v>3893</v>
      </c>
      <c r="R346" s="17">
        <f t="shared" si="17"/>
        <v>2028.5</v>
      </c>
      <c r="S346" s="16" t="s">
        <v>63</v>
      </c>
      <c r="T346" s="16"/>
      <c r="U346" s="17">
        <f t="shared" si="18"/>
        <v>2028.5</v>
      </c>
      <c r="V346" s="400"/>
      <c r="W346" s="400"/>
      <c r="X346" s="400"/>
      <c r="Y346" s="407"/>
    </row>
    <row r="347" spans="1:25" ht="24" x14ac:dyDescent="0.25">
      <c r="A347" s="407"/>
      <c r="B347" s="407"/>
      <c r="C347" s="348"/>
      <c r="D347" s="348" t="s">
        <v>4125</v>
      </c>
      <c r="E347" s="331"/>
      <c r="F347" s="66" t="s">
        <v>62</v>
      </c>
      <c r="G347" s="117">
        <v>1.6</v>
      </c>
      <c r="H347" s="117">
        <v>1.6</v>
      </c>
      <c r="I347" s="66">
        <v>168</v>
      </c>
      <c r="J347" s="66">
        <v>6.64</v>
      </c>
      <c r="K347" s="117">
        <v>159</v>
      </c>
      <c r="L347" s="117">
        <v>8</v>
      </c>
      <c r="M347" s="16">
        <v>2016</v>
      </c>
      <c r="N347" s="114">
        <v>2023</v>
      </c>
      <c r="O347" s="114">
        <v>2025</v>
      </c>
      <c r="P347" s="16">
        <v>12.5</v>
      </c>
      <c r="Q347" s="114" t="s">
        <v>3893</v>
      </c>
      <c r="R347" s="17">
        <f t="shared" si="17"/>
        <v>2028.5</v>
      </c>
      <c r="S347" s="16" t="s">
        <v>63</v>
      </c>
      <c r="T347" s="16"/>
      <c r="U347" s="17">
        <f t="shared" si="18"/>
        <v>2028.5</v>
      </c>
      <c r="V347" s="400"/>
      <c r="W347" s="400"/>
      <c r="X347" s="400"/>
      <c r="Y347" s="407"/>
    </row>
    <row r="348" spans="1:25" ht="24" x14ac:dyDescent="0.25">
      <c r="A348" s="407"/>
      <c r="B348" s="407"/>
      <c r="C348" s="348"/>
      <c r="D348" s="348"/>
      <c r="E348" s="331"/>
      <c r="F348" s="66" t="s">
        <v>62</v>
      </c>
      <c r="G348" s="117"/>
      <c r="H348" s="117"/>
      <c r="I348" s="66"/>
      <c r="J348" s="66">
        <v>1.3959999999999999</v>
      </c>
      <c r="K348" s="117">
        <v>108</v>
      </c>
      <c r="L348" s="117">
        <v>8</v>
      </c>
      <c r="M348" s="16">
        <v>2016</v>
      </c>
      <c r="N348" s="114">
        <v>2023</v>
      </c>
      <c r="O348" s="114">
        <v>2025</v>
      </c>
      <c r="P348" s="16">
        <v>12.5</v>
      </c>
      <c r="Q348" s="114" t="s">
        <v>3893</v>
      </c>
      <c r="R348" s="17">
        <f t="shared" si="17"/>
        <v>2028.5</v>
      </c>
      <c r="S348" s="16" t="s">
        <v>63</v>
      </c>
      <c r="T348" s="16"/>
      <c r="U348" s="17">
        <f t="shared" si="18"/>
        <v>2028.5</v>
      </c>
      <c r="V348" s="400"/>
      <c r="W348" s="400"/>
      <c r="X348" s="400"/>
      <c r="Y348" s="407"/>
    </row>
    <row r="349" spans="1:25" ht="24" x14ac:dyDescent="0.25">
      <c r="A349" s="407"/>
      <c r="B349" s="407"/>
      <c r="C349" s="348"/>
      <c r="D349" s="348"/>
      <c r="E349" s="331"/>
      <c r="F349" s="66" t="s">
        <v>62</v>
      </c>
      <c r="G349" s="117"/>
      <c r="H349" s="117"/>
      <c r="I349" s="66"/>
      <c r="J349" s="66">
        <v>0.1</v>
      </c>
      <c r="K349" s="117">
        <v>32</v>
      </c>
      <c r="L349" s="117">
        <v>4.5</v>
      </c>
      <c r="M349" s="16">
        <v>2016</v>
      </c>
      <c r="N349" s="114">
        <v>2023</v>
      </c>
      <c r="O349" s="114">
        <v>2025</v>
      </c>
      <c r="P349" s="16">
        <v>12.5</v>
      </c>
      <c r="Q349" s="114" t="s">
        <v>3893</v>
      </c>
      <c r="R349" s="17">
        <f t="shared" si="17"/>
        <v>2028.5</v>
      </c>
      <c r="S349" s="16" t="s">
        <v>63</v>
      </c>
      <c r="T349" s="16"/>
      <c r="U349" s="17">
        <f t="shared" si="18"/>
        <v>2028.5</v>
      </c>
      <c r="V349" s="400"/>
      <c r="W349" s="400"/>
      <c r="X349" s="400"/>
      <c r="Y349" s="407"/>
    </row>
    <row r="350" spans="1:25" ht="24" x14ac:dyDescent="0.25">
      <c r="A350" s="407"/>
      <c r="B350" s="407"/>
      <c r="C350" s="348"/>
      <c r="D350" s="348" t="s">
        <v>4126</v>
      </c>
      <c r="E350" s="331"/>
      <c r="F350" s="66" t="s">
        <v>62</v>
      </c>
      <c r="G350" s="117">
        <v>1.6</v>
      </c>
      <c r="H350" s="117">
        <v>1.6</v>
      </c>
      <c r="I350" s="66">
        <v>168</v>
      </c>
      <c r="J350" s="66">
        <v>6.64</v>
      </c>
      <c r="K350" s="117">
        <v>159</v>
      </c>
      <c r="L350" s="117">
        <v>8</v>
      </c>
      <c r="M350" s="16">
        <v>2016</v>
      </c>
      <c r="N350" s="114">
        <v>2023</v>
      </c>
      <c r="O350" s="114">
        <v>2025</v>
      </c>
      <c r="P350" s="16">
        <v>12.5</v>
      </c>
      <c r="Q350" s="114" t="s">
        <v>3893</v>
      </c>
      <c r="R350" s="17">
        <f t="shared" si="17"/>
        <v>2028.5</v>
      </c>
      <c r="S350" s="16" t="s">
        <v>63</v>
      </c>
      <c r="T350" s="16"/>
      <c r="U350" s="17">
        <f t="shared" si="18"/>
        <v>2028.5</v>
      </c>
      <c r="V350" s="400"/>
      <c r="W350" s="400"/>
      <c r="X350" s="400"/>
      <c r="Y350" s="407"/>
    </row>
    <row r="351" spans="1:25" ht="24" x14ac:dyDescent="0.25">
      <c r="A351" s="407"/>
      <c r="B351" s="407"/>
      <c r="C351" s="348"/>
      <c r="D351" s="348"/>
      <c r="E351" s="331"/>
      <c r="F351" s="66" t="s">
        <v>62</v>
      </c>
      <c r="G351" s="117"/>
      <c r="H351" s="117"/>
      <c r="I351" s="66"/>
      <c r="J351" s="66">
        <v>1.3959999999999999</v>
      </c>
      <c r="K351" s="117">
        <v>108</v>
      </c>
      <c r="L351" s="117">
        <v>8</v>
      </c>
      <c r="M351" s="16">
        <v>2016</v>
      </c>
      <c r="N351" s="114">
        <v>2023</v>
      </c>
      <c r="O351" s="114">
        <v>2025</v>
      </c>
      <c r="P351" s="16">
        <v>12.5</v>
      </c>
      <c r="Q351" s="114" t="s">
        <v>3893</v>
      </c>
      <c r="R351" s="17">
        <f t="shared" si="17"/>
        <v>2028.5</v>
      </c>
      <c r="S351" s="16" t="s">
        <v>63</v>
      </c>
      <c r="T351" s="16"/>
      <c r="U351" s="17">
        <f t="shared" si="18"/>
        <v>2028.5</v>
      </c>
      <c r="V351" s="400"/>
      <c r="W351" s="400"/>
      <c r="X351" s="400"/>
      <c r="Y351" s="407"/>
    </row>
    <row r="352" spans="1:25" ht="24" x14ac:dyDescent="0.25">
      <c r="A352" s="407"/>
      <c r="B352" s="407"/>
      <c r="C352" s="348"/>
      <c r="D352" s="348"/>
      <c r="E352" s="331"/>
      <c r="F352" s="66" t="s">
        <v>62</v>
      </c>
      <c r="G352" s="117"/>
      <c r="H352" s="117"/>
      <c r="I352" s="66"/>
      <c r="J352" s="66">
        <v>0.1</v>
      </c>
      <c r="K352" s="117">
        <v>32</v>
      </c>
      <c r="L352" s="117">
        <v>4.5</v>
      </c>
      <c r="M352" s="16">
        <v>2016</v>
      </c>
      <c r="N352" s="114">
        <v>2023</v>
      </c>
      <c r="O352" s="114">
        <v>2025</v>
      </c>
      <c r="P352" s="16">
        <v>12.5</v>
      </c>
      <c r="Q352" s="114" t="s">
        <v>3893</v>
      </c>
      <c r="R352" s="17">
        <f t="shared" si="17"/>
        <v>2028.5</v>
      </c>
      <c r="S352" s="16" t="s">
        <v>63</v>
      </c>
      <c r="T352" s="16"/>
      <c r="U352" s="17">
        <f t="shared" si="18"/>
        <v>2028.5</v>
      </c>
      <c r="V352" s="400"/>
      <c r="W352" s="400"/>
      <c r="X352" s="400"/>
      <c r="Y352" s="407"/>
    </row>
    <row r="353" spans="1:25" ht="24" x14ac:dyDescent="0.25">
      <c r="A353" s="407"/>
      <c r="B353" s="407"/>
      <c r="C353" s="348"/>
      <c r="D353" s="114" t="s">
        <v>4127</v>
      </c>
      <c r="E353" s="331"/>
      <c r="F353" s="66" t="s">
        <v>62</v>
      </c>
      <c r="G353" s="117">
        <v>1.6</v>
      </c>
      <c r="H353" s="117">
        <v>1.6</v>
      </c>
      <c r="I353" s="66">
        <v>168</v>
      </c>
      <c r="J353" s="66">
        <v>27.23</v>
      </c>
      <c r="K353" s="117">
        <v>89</v>
      </c>
      <c r="L353" s="117">
        <v>6</v>
      </c>
      <c r="M353" s="16">
        <v>2016</v>
      </c>
      <c r="N353" s="114">
        <v>2023</v>
      </c>
      <c r="O353" s="114">
        <v>2025</v>
      </c>
      <c r="P353" s="16">
        <v>12.5</v>
      </c>
      <c r="Q353" s="114" t="s">
        <v>3893</v>
      </c>
      <c r="R353" s="17">
        <f t="shared" si="17"/>
        <v>2028.5</v>
      </c>
      <c r="S353" s="16" t="s">
        <v>63</v>
      </c>
      <c r="T353" s="16"/>
      <c r="U353" s="17">
        <f t="shared" si="18"/>
        <v>2028.5</v>
      </c>
      <c r="V353" s="400"/>
      <c r="W353" s="400"/>
      <c r="X353" s="400"/>
      <c r="Y353" s="407"/>
    </row>
    <row r="354" spans="1:25" ht="24" x14ac:dyDescent="0.25">
      <c r="A354" s="407">
        <v>34</v>
      </c>
      <c r="B354" s="407" t="s">
        <v>4128</v>
      </c>
      <c r="C354" s="331" t="s">
        <v>4129</v>
      </c>
      <c r="D354" s="348" t="s">
        <v>4130</v>
      </c>
      <c r="E354" s="331" t="s">
        <v>4101</v>
      </c>
      <c r="F354" s="66" t="s">
        <v>62</v>
      </c>
      <c r="G354" s="117">
        <v>1.6</v>
      </c>
      <c r="H354" s="117">
        <v>1.6</v>
      </c>
      <c r="I354" s="66">
        <v>120</v>
      </c>
      <c r="J354" s="66">
        <v>32.9</v>
      </c>
      <c r="K354" s="117">
        <v>273</v>
      </c>
      <c r="L354" s="117">
        <v>8</v>
      </c>
      <c r="M354" s="16">
        <v>2016</v>
      </c>
      <c r="N354" s="114">
        <v>2023</v>
      </c>
      <c r="O354" s="114">
        <v>2025</v>
      </c>
      <c r="P354" s="16">
        <v>12.5</v>
      </c>
      <c r="Q354" s="114" t="s">
        <v>3893</v>
      </c>
      <c r="R354" s="17">
        <f t="shared" si="17"/>
        <v>2028.5</v>
      </c>
      <c r="S354" s="16" t="s">
        <v>63</v>
      </c>
      <c r="T354" s="16"/>
      <c r="U354" s="17">
        <f t="shared" si="18"/>
        <v>2028.5</v>
      </c>
      <c r="V354" s="400">
        <v>180</v>
      </c>
      <c r="W354" s="400">
        <v>28</v>
      </c>
      <c r="X354" s="400">
        <f>SUM(V354:W377)</f>
        <v>208</v>
      </c>
      <c r="Y354" s="407" t="s">
        <v>7003</v>
      </c>
    </row>
    <row r="355" spans="1:25" ht="24" x14ac:dyDescent="0.25">
      <c r="A355" s="407"/>
      <c r="B355" s="407"/>
      <c r="C355" s="331"/>
      <c r="D355" s="348"/>
      <c r="E355" s="331"/>
      <c r="F355" s="66" t="s">
        <v>62</v>
      </c>
      <c r="G355" s="117"/>
      <c r="H355" s="117"/>
      <c r="I355" s="66"/>
      <c r="J355" s="66">
        <v>25.4</v>
      </c>
      <c r="K355" s="117">
        <v>219</v>
      </c>
      <c r="L355" s="117">
        <v>8</v>
      </c>
      <c r="M355" s="16">
        <v>2016</v>
      </c>
      <c r="N355" s="114">
        <v>2023</v>
      </c>
      <c r="O355" s="114">
        <v>2025</v>
      </c>
      <c r="P355" s="16">
        <v>12.5</v>
      </c>
      <c r="Q355" s="114" t="s">
        <v>3893</v>
      </c>
      <c r="R355" s="17">
        <f t="shared" si="17"/>
        <v>2028.5</v>
      </c>
      <c r="S355" s="16" t="s">
        <v>63</v>
      </c>
      <c r="T355" s="16"/>
      <c r="U355" s="17">
        <f t="shared" si="18"/>
        <v>2028.5</v>
      </c>
      <c r="V355" s="400"/>
      <c r="W355" s="400"/>
      <c r="X355" s="400"/>
      <c r="Y355" s="407"/>
    </row>
    <row r="356" spans="1:25" ht="24" x14ac:dyDescent="0.25">
      <c r="A356" s="407"/>
      <c r="B356" s="407"/>
      <c r="C356" s="331"/>
      <c r="D356" s="348"/>
      <c r="E356" s="331"/>
      <c r="F356" s="66" t="s">
        <v>62</v>
      </c>
      <c r="G356" s="117"/>
      <c r="H356" s="117"/>
      <c r="I356" s="66"/>
      <c r="J356" s="66">
        <v>39.299999999999997</v>
      </c>
      <c r="K356" s="117">
        <v>159</v>
      </c>
      <c r="L356" s="117">
        <v>8</v>
      </c>
      <c r="M356" s="16">
        <v>2016</v>
      </c>
      <c r="N356" s="114">
        <v>2023</v>
      </c>
      <c r="O356" s="114">
        <v>2025</v>
      </c>
      <c r="P356" s="16">
        <v>12.5</v>
      </c>
      <c r="Q356" s="114" t="s">
        <v>3893</v>
      </c>
      <c r="R356" s="17">
        <f t="shared" si="17"/>
        <v>2028.5</v>
      </c>
      <c r="S356" s="16" t="s">
        <v>63</v>
      </c>
      <c r="T356" s="16"/>
      <c r="U356" s="17">
        <f t="shared" si="18"/>
        <v>2028.5</v>
      </c>
      <c r="V356" s="400"/>
      <c r="W356" s="400"/>
      <c r="X356" s="400"/>
      <c r="Y356" s="407"/>
    </row>
    <row r="357" spans="1:25" ht="24" x14ac:dyDescent="0.25">
      <c r="A357" s="407"/>
      <c r="B357" s="407"/>
      <c r="C357" s="331"/>
      <c r="D357" s="348"/>
      <c r="E357" s="331"/>
      <c r="F357" s="66" t="s">
        <v>62</v>
      </c>
      <c r="G357" s="117"/>
      <c r="H357" s="117"/>
      <c r="I357" s="66"/>
      <c r="J357" s="66">
        <v>3.6</v>
      </c>
      <c r="K357" s="117">
        <v>89</v>
      </c>
      <c r="L357" s="117">
        <v>6</v>
      </c>
      <c r="M357" s="16">
        <v>2016</v>
      </c>
      <c r="N357" s="114">
        <v>2023</v>
      </c>
      <c r="O357" s="114">
        <v>2025</v>
      </c>
      <c r="P357" s="16">
        <v>12.5</v>
      </c>
      <c r="Q357" s="114" t="s">
        <v>3893</v>
      </c>
      <c r="R357" s="17">
        <f t="shared" si="17"/>
        <v>2028.5</v>
      </c>
      <c r="S357" s="16" t="s">
        <v>63</v>
      </c>
      <c r="T357" s="16"/>
      <c r="U357" s="17">
        <f t="shared" si="18"/>
        <v>2028.5</v>
      </c>
      <c r="V357" s="400"/>
      <c r="W357" s="400"/>
      <c r="X357" s="400"/>
      <c r="Y357" s="407"/>
    </row>
    <row r="358" spans="1:25" ht="24" x14ac:dyDescent="0.25">
      <c r="A358" s="407"/>
      <c r="B358" s="407"/>
      <c r="C358" s="331"/>
      <c r="D358" s="348"/>
      <c r="E358" s="331"/>
      <c r="F358" s="66" t="s">
        <v>62</v>
      </c>
      <c r="G358" s="117"/>
      <c r="H358" s="117"/>
      <c r="I358" s="66"/>
      <c r="J358" s="66">
        <v>0.9</v>
      </c>
      <c r="K358" s="117">
        <v>57</v>
      </c>
      <c r="L358" s="117">
        <v>5</v>
      </c>
      <c r="M358" s="16">
        <v>2016</v>
      </c>
      <c r="N358" s="114">
        <v>2023</v>
      </c>
      <c r="O358" s="114">
        <v>2025</v>
      </c>
      <c r="P358" s="16">
        <v>12.5</v>
      </c>
      <c r="Q358" s="114" t="s">
        <v>3893</v>
      </c>
      <c r="R358" s="17">
        <f t="shared" si="17"/>
        <v>2028.5</v>
      </c>
      <c r="S358" s="16" t="s">
        <v>63</v>
      </c>
      <c r="T358" s="16"/>
      <c r="U358" s="17">
        <f t="shared" si="18"/>
        <v>2028.5</v>
      </c>
      <c r="V358" s="400"/>
      <c r="W358" s="400"/>
      <c r="X358" s="400"/>
      <c r="Y358" s="407"/>
    </row>
    <row r="359" spans="1:25" ht="24" x14ac:dyDescent="0.25">
      <c r="A359" s="407"/>
      <c r="B359" s="407"/>
      <c r="C359" s="331"/>
      <c r="D359" s="348" t="s">
        <v>4131</v>
      </c>
      <c r="E359" s="331"/>
      <c r="F359" s="66" t="s">
        <v>62</v>
      </c>
      <c r="G359" s="117">
        <v>1.6</v>
      </c>
      <c r="H359" s="117">
        <v>1.6</v>
      </c>
      <c r="I359" s="66">
        <v>120</v>
      </c>
      <c r="J359" s="66">
        <v>7.2510000000000003</v>
      </c>
      <c r="K359" s="117">
        <v>108</v>
      </c>
      <c r="L359" s="117">
        <v>8</v>
      </c>
      <c r="M359" s="16">
        <v>2016</v>
      </c>
      <c r="N359" s="114">
        <v>2023</v>
      </c>
      <c r="O359" s="114">
        <v>2025</v>
      </c>
      <c r="P359" s="16">
        <v>12.5</v>
      </c>
      <c r="Q359" s="114" t="s">
        <v>3893</v>
      </c>
      <c r="R359" s="17">
        <f t="shared" si="17"/>
        <v>2028.5</v>
      </c>
      <c r="S359" s="16" t="s">
        <v>63</v>
      </c>
      <c r="T359" s="16"/>
      <c r="U359" s="17">
        <f t="shared" si="18"/>
        <v>2028.5</v>
      </c>
      <c r="V359" s="400"/>
      <c r="W359" s="400"/>
      <c r="X359" s="400"/>
      <c r="Y359" s="407"/>
    </row>
    <row r="360" spans="1:25" ht="24" x14ac:dyDescent="0.25">
      <c r="A360" s="407"/>
      <c r="B360" s="407"/>
      <c r="C360" s="331"/>
      <c r="D360" s="348"/>
      <c r="E360" s="331"/>
      <c r="F360" s="66" t="s">
        <v>62</v>
      </c>
      <c r="G360" s="117"/>
      <c r="H360" s="117"/>
      <c r="I360" s="66"/>
      <c r="J360" s="66">
        <v>3.5</v>
      </c>
      <c r="K360" s="117">
        <v>57</v>
      </c>
      <c r="L360" s="117">
        <v>5</v>
      </c>
      <c r="M360" s="16">
        <v>2016</v>
      </c>
      <c r="N360" s="114">
        <v>2023</v>
      </c>
      <c r="O360" s="114">
        <v>2025</v>
      </c>
      <c r="P360" s="16">
        <v>12.5</v>
      </c>
      <c r="Q360" s="114" t="s">
        <v>3893</v>
      </c>
      <c r="R360" s="17">
        <f t="shared" si="17"/>
        <v>2028.5</v>
      </c>
      <c r="S360" s="16" t="s">
        <v>63</v>
      </c>
      <c r="T360" s="16"/>
      <c r="U360" s="17">
        <f t="shared" si="18"/>
        <v>2028.5</v>
      </c>
      <c r="V360" s="400"/>
      <c r="W360" s="400"/>
      <c r="X360" s="400"/>
      <c r="Y360" s="407"/>
    </row>
    <row r="361" spans="1:25" ht="24" x14ac:dyDescent="0.25">
      <c r="A361" s="407"/>
      <c r="B361" s="407"/>
      <c r="C361" s="331"/>
      <c r="D361" s="348" t="s">
        <v>4132</v>
      </c>
      <c r="E361" s="331"/>
      <c r="F361" s="66" t="s">
        <v>62</v>
      </c>
      <c r="G361" s="117">
        <v>1.6</v>
      </c>
      <c r="H361" s="117">
        <v>1.6</v>
      </c>
      <c r="I361" s="66">
        <v>120</v>
      </c>
      <c r="J361" s="66">
        <v>7.2510000000000003</v>
      </c>
      <c r="K361" s="117">
        <v>108</v>
      </c>
      <c r="L361" s="117">
        <v>8</v>
      </c>
      <c r="M361" s="16">
        <v>2016</v>
      </c>
      <c r="N361" s="114">
        <v>2023</v>
      </c>
      <c r="O361" s="114">
        <v>2025</v>
      </c>
      <c r="P361" s="16">
        <v>12.5</v>
      </c>
      <c r="Q361" s="114" t="s">
        <v>3893</v>
      </c>
      <c r="R361" s="17">
        <f t="shared" si="17"/>
        <v>2028.5</v>
      </c>
      <c r="S361" s="16" t="s">
        <v>63</v>
      </c>
      <c r="T361" s="16"/>
      <c r="U361" s="17">
        <f t="shared" si="18"/>
        <v>2028.5</v>
      </c>
      <c r="V361" s="400"/>
      <c r="W361" s="400"/>
      <c r="X361" s="400"/>
      <c r="Y361" s="407"/>
    </row>
    <row r="362" spans="1:25" ht="24" x14ac:dyDescent="0.25">
      <c r="A362" s="407"/>
      <c r="B362" s="407"/>
      <c r="C362" s="331"/>
      <c r="D362" s="348"/>
      <c r="E362" s="331"/>
      <c r="F362" s="66" t="s">
        <v>62</v>
      </c>
      <c r="G362" s="117"/>
      <c r="H362" s="117"/>
      <c r="I362" s="66"/>
      <c r="J362" s="66">
        <v>3.52</v>
      </c>
      <c r="K362" s="117">
        <v>57</v>
      </c>
      <c r="L362" s="117">
        <v>5</v>
      </c>
      <c r="M362" s="16">
        <v>2016</v>
      </c>
      <c r="N362" s="114">
        <v>2023</v>
      </c>
      <c r="O362" s="114">
        <v>2025</v>
      </c>
      <c r="P362" s="16">
        <v>12.5</v>
      </c>
      <c r="Q362" s="114" t="s">
        <v>3893</v>
      </c>
      <c r="R362" s="17">
        <f t="shared" si="17"/>
        <v>2028.5</v>
      </c>
      <c r="S362" s="16" t="s">
        <v>63</v>
      </c>
      <c r="T362" s="16"/>
      <c r="U362" s="17">
        <f t="shared" si="18"/>
        <v>2028.5</v>
      </c>
      <c r="V362" s="400"/>
      <c r="W362" s="400"/>
      <c r="X362" s="400"/>
      <c r="Y362" s="407"/>
    </row>
    <row r="363" spans="1:25" ht="24" x14ac:dyDescent="0.25">
      <c r="A363" s="407"/>
      <c r="B363" s="407"/>
      <c r="C363" s="331"/>
      <c r="D363" s="348" t="s">
        <v>4133</v>
      </c>
      <c r="E363" s="331"/>
      <c r="F363" s="66" t="s">
        <v>62</v>
      </c>
      <c r="G363" s="117">
        <v>1.6</v>
      </c>
      <c r="H363" s="117">
        <v>1.6</v>
      </c>
      <c r="I363" s="66">
        <v>120</v>
      </c>
      <c r="J363" s="66">
        <v>7.15</v>
      </c>
      <c r="K363" s="117">
        <v>108</v>
      </c>
      <c r="L363" s="117">
        <v>8</v>
      </c>
      <c r="M363" s="16">
        <v>2016</v>
      </c>
      <c r="N363" s="114">
        <v>2023</v>
      </c>
      <c r="O363" s="114">
        <v>2025</v>
      </c>
      <c r="P363" s="16">
        <v>12.5</v>
      </c>
      <c r="Q363" s="114" t="s">
        <v>3893</v>
      </c>
      <c r="R363" s="17">
        <f t="shared" si="17"/>
        <v>2028.5</v>
      </c>
      <c r="S363" s="16" t="s">
        <v>63</v>
      </c>
      <c r="T363" s="16"/>
      <c r="U363" s="17">
        <f t="shared" si="18"/>
        <v>2028.5</v>
      </c>
      <c r="V363" s="400"/>
      <c r="W363" s="400"/>
      <c r="X363" s="400"/>
      <c r="Y363" s="407"/>
    </row>
    <row r="364" spans="1:25" ht="24" x14ac:dyDescent="0.25">
      <c r="A364" s="407"/>
      <c r="B364" s="407"/>
      <c r="C364" s="331"/>
      <c r="D364" s="348"/>
      <c r="E364" s="331"/>
      <c r="F364" s="66" t="s">
        <v>62</v>
      </c>
      <c r="G364" s="117"/>
      <c r="H364" s="117"/>
      <c r="I364" s="66"/>
      <c r="J364" s="66">
        <v>3.57</v>
      </c>
      <c r="K364" s="117">
        <v>57</v>
      </c>
      <c r="L364" s="117">
        <v>5</v>
      </c>
      <c r="M364" s="16">
        <v>2016</v>
      </c>
      <c r="N364" s="114">
        <v>2023</v>
      </c>
      <c r="O364" s="114">
        <v>2025</v>
      </c>
      <c r="P364" s="16">
        <v>12.5</v>
      </c>
      <c r="Q364" s="114" t="s">
        <v>3893</v>
      </c>
      <c r="R364" s="17">
        <f t="shared" si="17"/>
        <v>2028.5</v>
      </c>
      <c r="S364" s="16" t="s">
        <v>63</v>
      </c>
      <c r="T364" s="16"/>
      <c r="U364" s="17">
        <f t="shared" si="18"/>
        <v>2028.5</v>
      </c>
      <c r="V364" s="400"/>
      <c r="W364" s="400"/>
      <c r="X364" s="400"/>
      <c r="Y364" s="407"/>
    </row>
    <row r="365" spans="1:25" ht="24" x14ac:dyDescent="0.25">
      <c r="A365" s="407"/>
      <c r="B365" s="407"/>
      <c r="C365" s="331"/>
      <c r="D365" s="348" t="s">
        <v>4134</v>
      </c>
      <c r="E365" s="331"/>
      <c r="F365" s="66" t="s">
        <v>62</v>
      </c>
      <c r="G365" s="117">
        <v>1.6</v>
      </c>
      <c r="H365" s="117">
        <v>1.6</v>
      </c>
      <c r="I365" s="66">
        <v>120</v>
      </c>
      <c r="J365" s="66">
        <v>7.3</v>
      </c>
      <c r="K365" s="117">
        <v>108</v>
      </c>
      <c r="L365" s="117">
        <v>8</v>
      </c>
      <c r="M365" s="16">
        <v>2016</v>
      </c>
      <c r="N365" s="114">
        <v>2023</v>
      </c>
      <c r="O365" s="114">
        <v>2025</v>
      </c>
      <c r="P365" s="16">
        <v>12.5</v>
      </c>
      <c r="Q365" s="114" t="s">
        <v>3893</v>
      </c>
      <c r="R365" s="17">
        <f t="shared" si="17"/>
        <v>2028.5</v>
      </c>
      <c r="S365" s="16" t="s">
        <v>63</v>
      </c>
      <c r="T365" s="16"/>
      <c r="U365" s="17">
        <f t="shared" si="18"/>
        <v>2028.5</v>
      </c>
      <c r="V365" s="400"/>
      <c r="W365" s="400"/>
      <c r="X365" s="400"/>
      <c r="Y365" s="407"/>
    </row>
    <row r="366" spans="1:25" ht="24" x14ac:dyDescent="0.25">
      <c r="A366" s="407"/>
      <c r="B366" s="407"/>
      <c r="C366" s="331"/>
      <c r="D366" s="348"/>
      <c r="E366" s="331"/>
      <c r="F366" s="66" t="s">
        <v>62</v>
      </c>
      <c r="G366" s="117"/>
      <c r="H366" s="117"/>
      <c r="I366" s="66"/>
      <c r="J366" s="66">
        <v>3.57</v>
      </c>
      <c r="K366" s="117">
        <v>57</v>
      </c>
      <c r="L366" s="117">
        <v>5</v>
      </c>
      <c r="M366" s="16">
        <v>2016</v>
      </c>
      <c r="N366" s="114">
        <v>2023</v>
      </c>
      <c r="O366" s="114">
        <v>2025</v>
      </c>
      <c r="P366" s="16">
        <v>12.5</v>
      </c>
      <c r="Q366" s="114" t="s">
        <v>3893</v>
      </c>
      <c r="R366" s="17">
        <f t="shared" si="17"/>
        <v>2028.5</v>
      </c>
      <c r="S366" s="16" t="s">
        <v>63</v>
      </c>
      <c r="T366" s="16"/>
      <c r="U366" s="17">
        <f t="shared" si="18"/>
        <v>2028.5</v>
      </c>
      <c r="V366" s="400"/>
      <c r="W366" s="400"/>
      <c r="X366" s="400"/>
      <c r="Y366" s="407"/>
    </row>
    <row r="367" spans="1:25" ht="24" x14ac:dyDescent="0.25">
      <c r="A367" s="407"/>
      <c r="B367" s="407"/>
      <c r="C367" s="331"/>
      <c r="D367" s="348" t="s">
        <v>4135</v>
      </c>
      <c r="E367" s="331"/>
      <c r="F367" s="66" t="s">
        <v>62</v>
      </c>
      <c r="G367" s="117">
        <v>1.6</v>
      </c>
      <c r="H367" s="117">
        <v>1.6</v>
      </c>
      <c r="I367" s="66">
        <v>120</v>
      </c>
      <c r="J367" s="66">
        <v>7.2510000000000003</v>
      </c>
      <c r="K367" s="117">
        <v>108</v>
      </c>
      <c r="L367" s="117">
        <v>8</v>
      </c>
      <c r="M367" s="16">
        <v>2016</v>
      </c>
      <c r="N367" s="114">
        <v>2023</v>
      </c>
      <c r="O367" s="114">
        <v>2025</v>
      </c>
      <c r="P367" s="16">
        <v>12.5</v>
      </c>
      <c r="Q367" s="114" t="s">
        <v>3893</v>
      </c>
      <c r="R367" s="17">
        <f t="shared" si="17"/>
        <v>2028.5</v>
      </c>
      <c r="S367" s="16" t="s">
        <v>63</v>
      </c>
      <c r="T367" s="16"/>
      <c r="U367" s="17">
        <f t="shared" si="18"/>
        <v>2028.5</v>
      </c>
      <c r="V367" s="400"/>
      <c r="W367" s="400"/>
      <c r="X367" s="400"/>
      <c r="Y367" s="407"/>
    </row>
    <row r="368" spans="1:25" ht="24" x14ac:dyDescent="0.25">
      <c r="A368" s="407"/>
      <c r="B368" s="407"/>
      <c r="C368" s="331"/>
      <c r="D368" s="348"/>
      <c r="E368" s="331"/>
      <c r="F368" s="66" t="s">
        <v>62</v>
      </c>
      <c r="G368" s="117"/>
      <c r="H368" s="117"/>
      <c r="I368" s="66"/>
      <c r="J368" s="66">
        <v>3.52</v>
      </c>
      <c r="K368" s="117">
        <v>57</v>
      </c>
      <c r="L368" s="117">
        <v>5</v>
      </c>
      <c r="M368" s="16">
        <v>2016</v>
      </c>
      <c r="N368" s="114">
        <v>2023</v>
      </c>
      <c r="O368" s="114">
        <v>2025</v>
      </c>
      <c r="P368" s="16">
        <v>12.5</v>
      </c>
      <c r="Q368" s="114" t="s">
        <v>3893</v>
      </c>
      <c r="R368" s="17">
        <f t="shared" si="17"/>
        <v>2028.5</v>
      </c>
      <c r="S368" s="16" t="s">
        <v>63</v>
      </c>
      <c r="T368" s="16"/>
      <c r="U368" s="17">
        <f t="shared" si="18"/>
        <v>2028.5</v>
      </c>
      <c r="V368" s="400"/>
      <c r="W368" s="400"/>
      <c r="X368" s="400"/>
      <c r="Y368" s="407"/>
    </row>
    <row r="369" spans="1:25" ht="24" x14ac:dyDescent="0.25">
      <c r="A369" s="407"/>
      <c r="B369" s="407"/>
      <c r="C369" s="331"/>
      <c r="D369" s="348" t="s">
        <v>4136</v>
      </c>
      <c r="E369" s="331"/>
      <c r="F369" s="66" t="s">
        <v>62</v>
      </c>
      <c r="G369" s="117">
        <v>1.6</v>
      </c>
      <c r="H369" s="117">
        <v>1.6</v>
      </c>
      <c r="I369" s="66">
        <v>120</v>
      </c>
      <c r="J369" s="66">
        <v>7.2510000000000003</v>
      </c>
      <c r="K369" s="117">
        <v>108</v>
      </c>
      <c r="L369" s="117">
        <v>8</v>
      </c>
      <c r="M369" s="16">
        <v>2016</v>
      </c>
      <c r="N369" s="114">
        <v>2023</v>
      </c>
      <c r="O369" s="114">
        <v>2025</v>
      </c>
      <c r="P369" s="16">
        <v>12.5</v>
      </c>
      <c r="Q369" s="114" t="s">
        <v>3893</v>
      </c>
      <c r="R369" s="17">
        <f t="shared" si="17"/>
        <v>2028.5</v>
      </c>
      <c r="S369" s="16" t="s">
        <v>63</v>
      </c>
      <c r="T369" s="16"/>
      <c r="U369" s="17">
        <f t="shared" si="18"/>
        <v>2028.5</v>
      </c>
      <c r="V369" s="400"/>
      <c r="W369" s="400"/>
      <c r="X369" s="400"/>
      <c r="Y369" s="407"/>
    </row>
    <row r="370" spans="1:25" ht="24" x14ac:dyDescent="0.25">
      <c r="A370" s="407"/>
      <c r="B370" s="407"/>
      <c r="C370" s="331"/>
      <c r="D370" s="348"/>
      <c r="E370" s="331"/>
      <c r="F370" s="66" t="s">
        <v>62</v>
      </c>
      <c r="G370" s="117"/>
      <c r="H370" s="117"/>
      <c r="I370" s="66"/>
      <c r="J370" s="66">
        <v>3.577</v>
      </c>
      <c r="K370" s="117">
        <v>57</v>
      </c>
      <c r="L370" s="117">
        <v>5</v>
      </c>
      <c r="M370" s="16">
        <v>2016</v>
      </c>
      <c r="N370" s="114">
        <v>2023</v>
      </c>
      <c r="O370" s="114">
        <v>2025</v>
      </c>
      <c r="P370" s="16">
        <v>12.5</v>
      </c>
      <c r="Q370" s="114" t="s">
        <v>3893</v>
      </c>
      <c r="R370" s="17">
        <f t="shared" si="17"/>
        <v>2028.5</v>
      </c>
      <c r="S370" s="16" t="s">
        <v>63</v>
      </c>
      <c r="T370" s="16"/>
      <c r="U370" s="17">
        <f t="shared" si="18"/>
        <v>2028.5</v>
      </c>
      <c r="V370" s="400"/>
      <c r="W370" s="400"/>
      <c r="X370" s="400"/>
      <c r="Y370" s="407"/>
    </row>
    <row r="371" spans="1:25" ht="24" x14ac:dyDescent="0.25">
      <c r="A371" s="407"/>
      <c r="B371" s="407"/>
      <c r="C371" s="331"/>
      <c r="D371" s="348" t="s">
        <v>4137</v>
      </c>
      <c r="E371" s="331"/>
      <c r="F371" s="66" t="s">
        <v>62</v>
      </c>
      <c r="G371" s="117">
        <v>1.6</v>
      </c>
      <c r="H371" s="117">
        <v>1.6</v>
      </c>
      <c r="I371" s="66">
        <v>120</v>
      </c>
      <c r="J371" s="66">
        <v>7.2510000000000003</v>
      </c>
      <c r="K371" s="117">
        <v>108</v>
      </c>
      <c r="L371" s="117">
        <v>8</v>
      </c>
      <c r="M371" s="16">
        <v>2016</v>
      </c>
      <c r="N371" s="114">
        <v>2023</v>
      </c>
      <c r="O371" s="114">
        <v>2025</v>
      </c>
      <c r="P371" s="16">
        <v>12.5</v>
      </c>
      <c r="Q371" s="114" t="s">
        <v>3893</v>
      </c>
      <c r="R371" s="17">
        <f t="shared" si="17"/>
        <v>2028.5</v>
      </c>
      <c r="S371" s="16" t="s">
        <v>63</v>
      </c>
      <c r="T371" s="16"/>
      <c r="U371" s="17">
        <f t="shared" si="18"/>
        <v>2028.5</v>
      </c>
      <c r="V371" s="400"/>
      <c r="W371" s="400"/>
      <c r="X371" s="400"/>
      <c r="Y371" s="407"/>
    </row>
    <row r="372" spans="1:25" ht="24" x14ac:dyDescent="0.25">
      <c r="A372" s="407"/>
      <c r="B372" s="407"/>
      <c r="C372" s="331"/>
      <c r="D372" s="348"/>
      <c r="E372" s="331"/>
      <c r="F372" s="66" t="s">
        <v>62</v>
      </c>
      <c r="G372" s="117"/>
      <c r="H372" s="117"/>
      <c r="I372" s="66"/>
      <c r="J372" s="66">
        <v>3.52</v>
      </c>
      <c r="K372" s="117">
        <v>57</v>
      </c>
      <c r="L372" s="117">
        <v>5</v>
      </c>
      <c r="M372" s="16">
        <v>2016</v>
      </c>
      <c r="N372" s="114">
        <v>2023</v>
      </c>
      <c r="O372" s="114">
        <v>2025</v>
      </c>
      <c r="P372" s="16">
        <v>12.5</v>
      </c>
      <c r="Q372" s="114" t="s">
        <v>3893</v>
      </c>
      <c r="R372" s="17">
        <f t="shared" si="17"/>
        <v>2028.5</v>
      </c>
      <c r="S372" s="16" t="s">
        <v>63</v>
      </c>
      <c r="T372" s="16"/>
      <c r="U372" s="17">
        <f t="shared" si="18"/>
        <v>2028.5</v>
      </c>
      <c r="V372" s="400"/>
      <c r="W372" s="400"/>
      <c r="X372" s="400"/>
      <c r="Y372" s="407"/>
    </row>
    <row r="373" spans="1:25" ht="24" x14ac:dyDescent="0.25">
      <c r="A373" s="407"/>
      <c r="B373" s="407"/>
      <c r="C373" s="331"/>
      <c r="D373" s="348" t="s">
        <v>4138</v>
      </c>
      <c r="E373" s="331"/>
      <c r="F373" s="66" t="s">
        <v>62</v>
      </c>
      <c r="G373" s="117">
        <v>1.6</v>
      </c>
      <c r="H373" s="117">
        <v>1.6</v>
      </c>
      <c r="I373" s="66">
        <v>120</v>
      </c>
      <c r="J373" s="66">
        <v>7.2510000000000003</v>
      </c>
      <c r="K373" s="117">
        <v>108</v>
      </c>
      <c r="L373" s="117">
        <v>8</v>
      </c>
      <c r="M373" s="16">
        <v>2016</v>
      </c>
      <c r="N373" s="114">
        <v>2023</v>
      </c>
      <c r="O373" s="114">
        <v>2025</v>
      </c>
      <c r="P373" s="16">
        <v>12.5</v>
      </c>
      <c r="Q373" s="114" t="s">
        <v>3893</v>
      </c>
      <c r="R373" s="17">
        <f t="shared" si="17"/>
        <v>2028.5</v>
      </c>
      <c r="S373" s="16" t="s">
        <v>63</v>
      </c>
      <c r="T373" s="16"/>
      <c r="U373" s="17">
        <f t="shared" si="18"/>
        <v>2028.5</v>
      </c>
      <c r="V373" s="400"/>
      <c r="W373" s="400"/>
      <c r="X373" s="400"/>
      <c r="Y373" s="407"/>
    </row>
    <row r="374" spans="1:25" ht="24" x14ac:dyDescent="0.25">
      <c r="A374" s="407"/>
      <c r="B374" s="407"/>
      <c r="C374" s="331"/>
      <c r="D374" s="348"/>
      <c r="E374" s="331"/>
      <c r="F374" s="66" t="s">
        <v>62</v>
      </c>
      <c r="G374" s="117"/>
      <c r="H374" s="117"/>
      <c r="I374" s="66"/>
      <c r="J374" s="66">
        <v>3.52</v>
      </c>
      <c r="K374" s="117">
        <v>57</v>
      </c>
      <c r="L374" s="117">
        <v>5</v>
      </c>
      <c r="M374" s="16">
        <v>2016</v>
      </c>
      <c r="N374" s="114">
        <v>2023</v>
      </c>
      <c r="O374" s="114">
        <v>2025</v>
      </c>
      <c r="P374" s="16">
        <v>12.5</v>
      </c>
      <c r="Q374" s="114" t="s">
        <v>3893</v>
      </c>
      <c r="R374" s="17">
        <f t="shared" si="17"/>
        <v>2028.5</v>
      </c>
      <c r="S374" s="16" t="s">
        <v>63</v>
      </c>
      <c r="T374" s="16"/>
      <c r="U374" s="17">
        <f t="shared" si="18"/>
        <v>2028.5</v>
      </c>
      <c r="V374" s="400"/>
      <c r="W374" s="400"/>
      <c r="X374" s="400"/>
      <c r="Y374" s="407"/>
    </row>
    <row r="375" spans="1:25" ht="24" x14ac:dyDescent="0.25">
      <c r="A375" s="407"/>
      <c r="B375" s="407"/>
      <c r="C375" s="331"/>
      <c r="D375" s="114" t="s">
        <v>4139</v>
      </c>
      <c r="E375" s="331"/>
      <c r="F375" s="66" t="s">
        <v>62</v>
      </c>
      <c r="G375" s="117">
        <v>1.6</v>
      </c>
      <c r="H375" s="117">
        <v>1.6</v>
      </c>
      <c r="I375" s="66">
        <v>120</v>
      </c>
      <c r="J375" s="66">
        <v>34.82</v>
      </c>
      <c r="K375" s="117">
        <v>57</v>
      </c>
      <c r="L375" s="117">
        <v>5</v>
      </c>
      <c r="M375" s="16">
        <v>2016</v>
      </c>
      <c r="N375" s="114">
        <v>2023</v>
      </c>
      <c r="O375" s="114">
        <v>2025</v>
      </c>
      <c r="P375" s="16">
        <v>12.5</v>
      </c>
      <c r="Q375" s="114" t="s">
        <v>3893</v>
      </c>
      <c r="R375" s="17">
        <f t="shared" si="17"/>
        <v>2028.5</v>
      </c>
      <c r="S375" s="16" t="s">
        <v>63</v>
      </c>
      <c r="T375" s="16"/>
      <c r="U375" s="17">
        <f t="shared" si="18"/>
        <v>2028.5</v>
      </c>
      <c r="V375" s="400"/>
      <c r="W375" s="400"/>
      <c r="X375" s="400"/>
      <c r="Y375" s="407"/>
    </row>
    <row r="376" spans="1:25" ht="24" x14ac:dyDescent="0.25">
      <c r="A376" s="407"/>
      <c r="B376" s="407"/>
      <c r="C376" s="331"/>
      <c r="D376" s="114" t="s">
        <v>4140</v>
      </c>
      <c r="E376" s="331"/>
      <c r="F376" s="66" t="s">
        <v>62</v>
      </c>
      <c r="G376" s="66">
        <v>1.6</v>
      </c>
      <c r="H376" s="66">
        <v>1.6</v>
      </c>
      <c r="I376" s="66">
        <v>120</v>
      </c>
      <c r="J376" s="66">
        <v>286.846</v>
      </c>
      <c r="K376" s="117">
        <v>57</v>
      </c>
      <c r="L376" s="117">
        <v>5</v>
      </c>
      <c r="M376" s="16">
        <v>2016</v>
      </c>
      <c r="N376" s="114">
        <v>2023</v>
      </c>
      <c r="O376" s="114">
        <v>2025</v>
      </c>
      <c r="P376" s="16">
        <v>12.5</v>
      </c>
      <c r="Q376" s="114" t="s">
        <v>3893</v>
      </c>
      <c r="R376" s="17">
        <f t="shared" si="17"/>
        <v>2028.5</v>
      </c>
      <c r="S376" s="16" t="s">
        <v>63</v>
      </c>
      <c r="T376" s="16"/>
      <c r="U376" s="17">
        <f t="shared" si="18"/>
        <v>2028.5</v>
      </c>
      <c r="V376" s="400"/>
      <c r="W376" s="400"/>
      <c r="X376" s="400"/>
      <c r="Y376" s="407"/>
    </row>
    <row r="377" spans="1:25" ht="24" x14ac:dyDescent="0.25">
      <c r="A377" s="407"/>
      <c r="B377" s="407"/>
      <c r="C377" s="331"/>
      <c r="D377" s="114" t="s">
        <v>4141</v>
      </c>
      <c r="E377" s="331"/>
      <c r="F377" s="66" t="s">
        <v>62</v>
      </c>
      <c r="G377" s="117">
        <v>1.6</v>
      </c>
      <c r="H377" s="117">
        <v>1.6</v>
      </c>
      <c r="I377" s="66">
        <v>120</v>
      </c>
      <c r="J377" s="66">
        <v>25.140999999999998</v>
      </c>
      <c r="K377" s="117">
        <v>57</v>
      </c>
      <c r="L377" s="117">
        <v>5</v>
      </c>
      <c r="M377" s="16">
        <v>2016</v>
      </c>
      <c r="N377" s="114">
        <v>2023</v>
      </c>
      <c r="O377" s="114">
        <v>2025</v>
      </c>
      <c r="P377" s="16">
        <v>12.5</v>
      </c>
      <c r="Q377" s="114" t="s">
        <v>3893</v>
      </c>
      <c r="R377" s="17">
        <f t="shared" si="17"/>
        <v>2028.5</v>
      </c>
      <c r="S377" s="16" t="s">
        <v>63</v>
      </c>
      <c r="T377" s="16"/>
      <c r="U377" s="17">
        <f t="shared" si="18"/>
        <v>2028.5</v>
      </c>
      <c r="V377" s="400"/>
      <c r="W377" s="400"/>
      <c r="X377" s="400"/>
      <c r="Y377" s="407"/>
    </row>
    <row r="378" spans="1:25" ht="24" x14ac:dyDescent="0.25">
      <c r="A378" s="407">
        <v>35</v>
      </c>
      <c r="B378" s="407" t="s">
        <v>4142</v>
      </c>
      <c r="C378" s="348" t="s">
        <v>4143</v>
      </c>
      <c r="D378" s="348" t="s">
        <v>4144</v>
      </c>
      <c r="E378" s="348" t="s">
        <v>4101</v>
      </c>
      <c r="F378" s="66" t="s">
        <v>709</v>
      </c>
      <c r="G378" s="117">
        <v>3</v>
      </c>
      <c r="H378" s="117">
        <v>3</v>
      </c>
      <c r="I378" s="66">
        <v>120</v>
      </c>
      <c r="J378" s="66">
        <v>7.4080000000000004</v>
      </c>
      <c r="K378" s="117">
        <v>108</v>
      </c>
      <c r="L378" s="117">
        <v>8</v>
      </c>
      <c r="M378" s="16">
        <v>2016</v>
      </c>
      <c r="N378" s="114">
        <v>2023</v>
      </c>
      <c r="O378" s="114">
        <v>2025</v>
      </c>
      <c r="P378" s="16">
        <v>12.5</v>
      </c>
      <c r="Q378" s="114" t="s">
        <v>3893</v>
      </c>
      <c r="R378" s="17">
        <f t="shared" si="17"/>
        <v>2028.5</v>
      </c>
      <c r="S378" s="16" t="s">
        <v>63</v>
      </c>
      <c r="T378" s="16"/>
      <c r="U378" s="17">
        <f t="shared" si="18"/>
        <v>2028.5</v>
      </c>
      <c r="V378" s="400">
        <v>34</v>
      </c>
      <c r="W378" s="400">
        <v>13</v>
      </c>
      <c r="X378" s="400">
        <f>SUM(V378:W389)</f>
        <v>47</v>
      </c>
      <c r="Y378" s="407" t="s">
        <v>7003</v>
      </c>
    </row>
    <row r="379" spans="1:25" ht="24" x14ac:dyDescent="0.25">
      <c r="A379" s="407"/>
      <c r="B379" s="407"/>
      <c r="C379" s="348"/>
      <c r="D379" s="348"/>
      <c r="E379" s="479"/>
      <c r="F379" s="66" t="s">
        <v>709</v>
      </c>
      <c r="G379" s="117"/>
      <c r="H379" s="117"/>
      <c r="I379" s="66"/>
      <c r="J379" s="66">
        <v>0.92400000000000004</v>
      </c>
      <c r="K379" s="117">
        <v>89</v>
      </c>
      <c r="L379" s="117">
        <v>7</v>
      </c>
      <c r="M379" s="16">
        <v>2016</v>
      </c>
      <c r="N379" s="114">
        <v>2023</v>
      </c>
      <c r="O379" s="114">
        <v>2025</v>
      </c>
      <c r="P379" s="16">
        <v>12.5</v>
      </c>
      <c r="Q379" s="114" t="s">
        <v>3893</v>
      </c>
      <c r="R379" s="17">
        <f t="shared" si="17"/>
        <v>2028.5</v>
      </c>
      <c r="S379" s="16" t="s">
        <v>63</v>
      </c>
      <c r="T379" s="16"/>
      <c r="U379" s="17">
        <f t="shared" si="18"/>
        <v>2028.5</v>
      </c>
      <c r="V379" s="400"/>
      <c r="W379" s="400"/>
      <c r="X379" s="400"/>
      <c r="Y379" s="407"/>
    </row>
    <row r="380" spans="1:25" ht="24" x14ac:dyDescent="0.25">
      <c r="A380" s="407"/>
      <c r="B380" s="407"/>
      <c r="C380" s="348"/>
      <c r="D380" s="348"/>
      <c r="E380" s="479"/>
      <c r="F380" s="66" t="s">
        <v>709</v>
      </c>
      <c r="G380" s="117"/>
      <c r="H380" s="117"/>
      <c r="I380" s="66"/>
      <c r="J380" s="66">
        <v>2.0249999999999999</v>
      </c>
      <c r="K380" s="117">
        <v>32</v>
      </c>
      <c r="L380" s="117">
        <v>4.5</v>
      </c>
      <c r="M380" s="16">
        <v>2016</v>
      </c>
      <c r="N380" s="114">
        <v>2023</v>
      </c>
      <c r="O380" s="114">
        <v>2025</v>
      </c>
      <c r="P380" s="16">
        <v>12.5</v>
      </c>
      <c r="Q380" s="114" t="s">
        <v>3893</v>
      </c>
      <c r="R380" s="17">
        <f t="shared" si="17"/>
        <v>2028.5</v>
      </c>
      <c r="S380" s="16" t="s">
        <v>63</v>
      </c>
      <c r="T380" s="16"/>
      <c r="U380" s="17">
        <f t="shared" si="18"/>
        <v>2028.5</v>
      </c>
      <c r="V380" s="400"/>
      <c r="W380" s="400"/>
      <c r="X380" s="400"/>
      <c r="Y380" s="407"/>
    </row>
    <row r="381" spans="1:25" ht="24" x14ac:dyDescent="0.25">
      <c r="A381" s="407"/>
      <c r="B381" s="407"/>
      <c r="C381" s="348"/>
      <c r="D381" s="348" t="s">
        <v>4145</v>
      </c>
      <c r="E381" s="479"/>
      <c r="F381" s="66" t="s">
        <v>709</v>
      </c>
      <c r="G381" s="117">
        <v>3</v>
      </c>
      <c r="H381" s="117">
        <v>3</v>
      </c>
      <c r="I381" s="66">
        <v>120</v>
      </c>
      <c r="J381" s="66">
        <v>2.14</v>
      </c>
      <c r="K381" s="117">
        <v>108</v>
      </c>
      <c r="L381" s="117">
        <v>8</v>
      </c>
      <c r="M381" s="16">
        <v>2016</v>
      </c>
      <c r="N381" s="114">
        <v>2023</v>
      </c>
      <c r="O381" s="114">
        <v>2025</v>
      </c>
      <c r="P381" s="16">
        <v>12.5</v>
      </c>
      <c r="Q381" s="114" t="s">
        <v>3893</v>
      </c>
      <c r="R381" s="17">
        <f t="shared" si="17"/>
        <v>2028.5</v>
      </c>
      <c r="S381" s="16" t="s">
        <v>63</v>
      </c>
      <c r="T381" s="16"/>
      <c r="U381" s="17">
        <f t="shared" si="18"/>
        <v>2028.5</v>
      </c>
      <c r="V381" s="400"/>
      <c r="W381" s="400"/>
      <c r="X381" s="400"/>
      <c r="Y381" s="407"/>
    </row>
    <row r="382" spans="1:25" ht="24" x14ac:dyDescent="0.25">
      <c r="A382" s="407"/>
      <c r="B382" s="407"/>
      <c r="C382" s="348"/>
      <c r="D382" s="348"/>
      <c r="E382" s="479"/>
      <c r="F382" s="66" t="s">
        <v>709</v>
      </c>
      <c r="G382" s="117"/>
      <c r="H382" s="117"/>
      <c r="I382" s="66"/>
      <c r="J382" s="66">
        <v>0.1</v>
      </c>
      <c r="K382" s="117">
        <v>57</v>
      </c>
      <c r="L382" s="117">
        <v>6</v>
      </c>
      <c r="M382" s="16">
        <v>2016</v>
      </c>
      <c r="N382" s="114">
        <v>2023</v>
      </c>
      <c r="O382" s="114">
        <v>2025</v>
      </c>
      <c r="P382" s="16">
        <v>12.5</v>
      </c>
      <c r="Q382" s="114" t="s">
        <v>3893</v>
      </c>
      <c r="R382" s="17">
        <f t="shared" si="17"/>
        <v>2028.5</v>
      </c>
      <c r="S382" s="16" t="s">
        <v>63</v>
      </c>
      <c r="T382" s="16"/>
      <c r="U382" s="17">
        <f t="shared" si="18"/>
        <v>2028.5</v>
      </c>
      <c r="V382" s="400"/>
      <c r="W382" s="400"/>
      <c r="X382" s="400"/>
      <c r="Y382" s="407"/>
    </row>
    <row r="383" spans="1:25" ht="24" x14ac:dyDescent="0.25">
      <c r="A383" s="407"/>
      <c r="B383" s="407"/>
      <c r="C383" s="348"/>
      <c r="D383" s="114" t="s">
        <v>4146</v>
      </c>
      <c r="E383" s="479"/>
      <c r="F383" s="66" t="s">
        <v>709</v>
      </c>
      <c r="G383" s="117">
        <v>3</v>
      </c>
      <c r="H383" s="117">
        <v>3</v>
      </c>
      <c r="I383" s="66">
        <v>120</v>
      </c>
      <c r="J383" s="66">
        <v>7.806</v>
      </c>
      <c r="K383" s="117">
        <v>108</v>
      </c>
      <c r="L383" s="117">
        <v>8</v>
      </c>
      <c r="M383" s="16">
        <v>2016</v>
      </c>
      <c r="N383" s="114">
        <v>2023</v>
      </c>
      <c r="O383" s="114">
        <v>2025</v>
      </c>
      <c r="P383" s="16">
        <v>12.5</v>
      </c>
      <c r="Q383" s="114" t="s">
        <v>3893</v>
      </c>
      <c r="R383" s="17">
        <f t="shared" si="17"/>
        <v>2028.5</v>
      </c>
      <c r="S383" s="16" t="s">
        <v>63</v>
      </c>
      <c r="T383" s="16"/>
      <c r="U383" s="17">
        <f t="shared" si="18"/>
        <v>2028.5</v>
      </c>
      <c r="V383" s="400"/>
      <c r="W383" s="400"/>
      <c r="X383" s="400"/>
      <c r="Y383" s="407"/>
    </row>
    <row r="384" spans="1:25" ht="24" x14ac:dyDescent="0.25">
      <c r="A384" s="407"/>
      <c r="B384" s="407"/>
      <c r="C384" s="348"/>
      <c r="D384" s="114" t="s">
        <v>4147</v>
      </c>
      <c r="E384" s="479"/>
      <c r="F384" s="66" t="s">
        <v>709</v>
      </c>
      <c r="G384" s="117">
        <v>3</v>
      </c>
      <c r="H384" s="117">
        <v>3</v>
      </c>
      <c r="I384" s="66">
        <v>120</v>
      </c>
      <c r="J384" s="66">
        <v>49.548000000000002</v>
      </c>
      <c r="K384" s="117">
        <v>108</v>
      </c>
      <c r="L384" s="117">
        <v>8</v>
      </c>
      <c r="M384" s="16">
        <v>2016</v>
      </c>
      <c r="N384" s="114">
        <v>2023</v>
      </c>
      <c r="O384" s="114">
        <v>2025</v>
      </c>
      <c r="P384" s="16">
        <v>12.5</v>
      </c>
      <c r="Q384" s="114" t="s">
        <v>3893</v>
      </c>
      <c r="R384" s="17">
        <f t="shared" si="17"/>
        <v>2028.5</v>
      </c>
      <c r="S384" s="16" t="s">
        <v>63</v>
      </c>
      <c r="T384" s="16"/>
      <c r="U384" s="17">
        <f t="shared" si="18"/>
        <v>2028.5</v>
      </c>
      <c r="V384" s="400"/>
      <c r="W384" s="400"/>
      <c r="X384" s="400"/>
      <c r="Y384" s="407"/>
    </row>
    <row r="385" spans="1:25" ht="24" x14ac:dyDescent="0.25">
      <c r="A385" s="407"/>
      <c r="B385" s="407"/>
      <c r="C385" s="348"/>
      <c r="D385" s="114" t="s">
        <v>4148</v>
      </c>
      <c r="E385" s="479"/>
      <c r="F385" s="66" t="s">
        <v>709</v>
      </c>
      <c r="G385" s="117">
        <v>3</v>
      </c>
      <c r="H385" s="117">
        <v>3</v>
      </c>
      <c r="I385" s="66">
        <v>120</v>
      </c>
      <c r="J385" s="66">
        <v>75.900999999999996</v>
      </c>
      <c r="K385" s="117">
        <v>57</v>
      </c>
      <c r="L385" s="117">
        <v>6</v>
      </c>
      <c r="M385" s="16">
        <v>2016</v>
      </c>
      <c r="N385" s="114">
        <v>2023</v>
      </c>
      <c r="O385" s="114">
        <v>2025</v>
      </c>
      <c r="P385" s="16">
        <v>12.5</v>
      </c>
      <c r="Q385" s="114" t="s">
        <v>3893</v>
      </c>
      <c r="R385" s="17">
        <f t="shared" si="17"/>
        <v>2028.5</v>
      </c>
      <c r="S385" s="16" t="s">
        <v>63</v>
      </c>
      <c r="T385" s="16"/>
      <c r="U385" s="17">
        <f t="shared" si="18"/>
        <v>2028.5</v>
      </c>
      <c r="V385" s="400"/>
      <c r="W385" s="400"/>
      <c r="X385" s="400"/>
      <c r="Y385" s="407"/>
    </row>
    <row r="386" spans="1:25" ht="24" x14ac:dyDescent="0.25">
      <c r="A386" s="407"/>
      <c r="B386" s="407"/>
      <c r="C386" s="348"/>
      <c r="D386" s="114" t="s">
        <v>4149</v>
      </c>
      <c r="E386" s="479"/>
      <c r="F386" s="66" t="s">
        <v>709</v>
      </c>
      <c r="G386" s="117">
        <v>3</v>
      </c>
      <c r="H386" s="117">
        <v>3</v>
      </c>
      <c r="I386" s="66">
        <v>120</v>
      </c>
      <c r="J386" s="66">
        <v>0.82</v>
      </c>
      <c r="K386" s="117">
        <v>108</v>
      </c>
      <c r="L386" s="117">
        <v>8</v>
      </c>
      <c r="M386" s="16">
        <v>2016</v>
      </c>
      <c r="N386" s="114">
        <v>2023</v>
      </c>
      <c r="O386" s="114">
        <v>2025</v>
      </c>
      <c r="P386" s="16">
        <v>12.5</v>
      </c>
      <c r="Q386" s="114" t="s">
        <v>3893</v>
      </c>
      <c r="R386" s="17">
        <f t="shared" si="17"/>
        <v>2028.5</v>
      </c>
      <c r="S386" s="16" t="s">
        <v>63</v>
      </c>
      <c r="T386" s="16"/>
      <c r="U386" s="17">
        <f t="shared" si="18"/>
        <v>2028.5</v>
      </c>
      <c r="V386" s="400"/>
      <c r="W386" s="400"/>
      <c r="X386" s="400"/>
      <c r="Y386" s="407"/>
    </row>
    <row r="387" spans="1:25" ht="24" x14ac:dyDescent="0.25">
      <c r="A387" s="407"/>
      <c r="B387" s="407"/>
      <c r="C387" s="348"/>
      <c r="D387" s="348" t="s">
        <v>4150</v>
      </c>
      <c r="E387" s="479"/>
      <c r="F387" s="66" t="s">
        <v>709</v>
      </c>
      <c r="G387" s="117">
        <v>3</v>
      </c>
      <c r="H387" s="117">
        <v>3</v>
      </c>
      <c r="I387" s="66">
        <v>120</v>
      </c>
      <c r="J387" s="66">
        <v>34.122999999999998</v>
      </c>
      <c r="K387" s="117">
        <v>108</v>
      </c>
      <c r="L387" s="117">
        <v>8</v>
      </c>
      <c r="M387" s="16">
        <v>2016</v>
      </c>
      <c r="N387" s="114">
        <v>2023</v>
      </c>
      <c r="O387" s="114">
        <v>2025</v>
      </c>
      <c r="P387" s="16">
        <v>12.5</v>
      </c>
      <c r="Q387" s="114" t="s">
        <v>3893</v>
      </c>
      <c r="R387" s="17">
        <f t="shared" si="17"/>
        <v>2028.5</v>
      </c>
      <c r="S387" s="16" t="s">
        <v>63</v>
      </c>
      <c r="T387" s="16"/>
      <c r="U387" s="17">
        <f t="shared" ref="U387:U423" si="19">IFERROR(IF(S387="",R387,S387+T387),R387)</f>
        <v>2028.5</v>
      </c>
      <c r="V387" s="400"/>
      <c r="W387" s="400"/>
      <c r="X387" s="400"/>
      <c r="Y387" s="407"/>
    </row>
    <row r="388" spans="1:25" ht="24" x14ac:dyDescent="0.25">
      <c r="A388" s="407"/>
      <c r="B388" s="407"/>
      <c r="C388" s="348"/>
      <c r="D388" s="348"/>
      <c r="E388" s="479"/>
      <c r="F388" s="66" t="s">
        <v>709</v>
      </c>
      <c r="G388" s="117"/>
      <c r="H388" s="117"/>
      <c r="I388" s="66"/>
      <c r="J388" s="66">
        <v>0.45</v>
      </c>
      <c r="K388" s="117">
        <v>57</v>
      </c>
      <c r="L388" s="117">
        <v>6</v>
      </c>
      <c r="M388" s="16">
        <v>2016</v>
      </c>
      <c r="N388" s="114">
        <v>2023</v>
      </c>
      <c r="O388" s="114">
        <v>2025</v>
      </c>
      <c r="P388" s="16">
        <v>12.5</v>
      </c>
      <c r="Q388" s="114" t="s">
        <v>3893</v>
      </c>
      <c r="R388" s="17">
        <f t="shared" si="17"/>
        <v>2028.5</v>
      </c>
      <c r="S388" s="16" t="s">
        <v>63</v>
      </c>
      <c r="T388" s="16"/>
      <c r="U388" s="17">
        <f t="shared" si="19"/>
        <v>2028.5</v>
      </c>
      <c r="V388" s="400"/>
      <c r="W388" s="400"/>
      <c r="X388" s="400"/>
      <c r="Y388" s="407"/>
    </row>
    <row r="389" spans="1:25" ht="24" x14ac:dyDescent="0.25">
      <c r="A389" s="407"/>
      <c r="B389" s="407"/>
      <c r="C389" s="348"/>
      <c r="D389" s="114" t="s">
        <v>4151</v>
      </c>
      <c r="E389" s="479"/>
      <c r="F389" s="66" t="s">
        <v>709</v>
      </c>
      <c r="G389" s="117">
        <v>3</v>
      </c>
      <c r="H389" s="117">
        <v>3</v>
      </c>
      <c r="I389" s="66">
        <v>120</v>
      </c>
      <c r="J389" s="66">
        <v>24.673999999999999</v>
      </c>
      <c r="K389" s="117">
        <v>108</v>
      </c>
      <c r="L389" s="117">
        <v>8</v>
      </c>
      <c r="M389" s="16">
        <v>2016</v>
      </c>
      <c r="N389" s="114">
        <v>2023</v>
      </c>
      <c r="O389" s="114">
        <v>2025</v>
      </c>
      <c r="P389" s="16">
        <v>12.5</v>
      </c>
      <c r="Q389" s="114" t="s">
        <v>3893</v>
      </c>
      <c r="R389" s="17">
        <f t="shared" si="17"/>
        <v>2028.5</v>
      </c>
      <c r="S389" s="16" t="s">
        <v>63</v>
      </c>
      <c r="T389" s="16"/>
      <c r="U389" s="17">
        <f t="shared" si="19"/>
        <v>2028.5</v>
      </c>
      <c r="V389" s="400"/>
      <c r="W389" s="400"/>
      <c r="X389" s="400"/>
      <c r="Y389" s="407"/>
    </row>
    <row r="390" spans="1:25" ht="24" x14ac:dyDescent="0.25">
      <c r="A390" s="407">
        <v>36</v>
      </c>
      <c r="B390" s="407" t="s">
        <v>4152</v>
      </c>
      <c r="C390" s="348" t="s">
        <v>4153</v>
      </c>
      <c r="D390" s="114" t="s">
        <v>4154</v>
      </c>
      <c r="E390" s="331" t="s">
        <v>4155</v>
      </c>
      <c r="F390" s="66" t="s">
        <v>39</v>
      </c>
      <c r="G390" s="117">
        <v>0.35</v>
      </c>
      <c r="H390" s="117">
        <v>0.35</v>
      </c>
      <c r="I390" s="66">
        <v>300</v>
      </c>
      <c r="J390" s="66">
        <v>27.9</v>
      </c>
      <c r="K390" s="117">
        <v>1020</v>
      </c>
      <c r="L390" s="117">
        <v>12</v>
      </c>
      <c r="M390" s="16">
        <v>2016</v>
      </c>
      <c r="N390" s="16">
        <v>2023</v>
      </c>
      <c r="O390" s="16">
        <v>2025</v>
      </c>
      <c r="P390" s="16">
        <v>12.5</v>
      </c>
      <c r="Q390" s="114" t="s">
        <v>554</v>
      </c>
      <c r="R390" s="17">
        <f t="shared" si="17"/>
        <v>2028.5</v>
      </c>
      <c r="S390" s="16" t="s">
        <v>63</v>
      </c>
      <c r="T390" s="16"/>
      <c r="U390" s="17">
        <f t="shared" si="19"/>
        <v>2028.5</v>
      </c>
      <c r="V390" s="400">
        <v>11</v>
      </c>
      <c r="W390" s="400">
        <v>7</v>
      </c>
      <c r="X390" s="400">
        <f>SUM(V390:W396)</f>
        <v>18</v>
      </c>
      <c r="Y390" s="407" t="s">
        <v>7003</v>
      </c>
    </row>
    <row r="391" spans="1:25" ht="24" x14ac:dyDescent="0.25">
      <c r="A391" s="407"/>
      <c r="B391" s="407"/>
      <c r="C391" s="348"/>
      <c r="D391" s="348" t="s">
        <v>4156</v>
      </c>
      <c r="E391" s="331"/>
      <c r="F391" s="66" t="s">
        <v>39</v>
      </c>
      <c r="G391" s="117"/>
      <c r="H391" s="117"/>
      <c r="I391" s="66"/>
      <c r="J391" s="66">
        <v>5.5</v>
      </c>
      <c r="K391" s="117">
        <v>1020</v>
      </c>
      <c r="L391" s="117">
        <v>12</v>
      </c>
      <c r="M391" s="16">
        <v>2016</v>
      </c>
      <c r="N391" s="16">
        <v>2023</v>
      </c>
      <c r="O391" s="16">
        <v>2025</v>
      </c>
      <c r="P391" s="16">
        <v>12.5</v>
      </c>
      <c r="Q391" s="114" t="s">
        <v>554</v>
      </c>
      <c r="R391" s="17">
        <f t="shared" si="17"/>
        <v>2028.5</v>
      </c>
      <c r="S391" s="16" t="s">
        <v>63</v>
      </c>
      <c r="T391" s="16"/>
      <c r="U391" s="17">
        <f t="shared" si="19"/>
        <v>2028.5</v>
      </c>
      <c r="V391" s="400"/>
      <c r="W391" s="400"/>
      <c r="X391" s="400"/>
      <c r="Y391" s="407"/>
    </row>
    <row r="392" spans="1:25" ht="24" x14ac:dyDescent="0.25">
      <c r="A392" s="407"/>
      <c r="B392" s="407"/>
      <c r="C392" s="348"/>
      <c r="D392" s="348"/>
      <c r="E392" s="331"/>
      <c r="F392" s="66" t="s">
        <v>39</v>
      </c>
      <c r="G392" s="117"/>
      <c r="H392" s="117"/>
      <c r="I392" s="66"/>
      <c r="J392" s="66">
        <v>1.4</v>
      </c>
      <c r="K392" s="117">
        <v>630</v>
      </c>
      <c r="L392" s="117">
        <v>10</v>
      </c>
      <c r="M392" s="16">
        <v>2016</v>
      </c>
      <c r="N392" s="16">
        <v>2023</v>
      </c>
      <c r="O392" s="16">
        <v>2025</v>
      </c>
      <c r="P392" s="16">
        <v>12.5</v>
      </c>
      <c r="Q392" s="114" t="s">
        <v>3893</v>
      </c>
      <c r="R392" s="17">
        <f t="shared" si="17"/>
        <v>2028.5</v>
      </c>
      <c r="S392" s="16" t="s">
        <v>63</v>
      </c>
      <c r="T392" s="16"/>
      <c r="U392" s="17">
        <f t="shared" si="19"/>
        <v>2028.5</v>
      </c>
      <c r="V392" s="400"/>
      <c r="W392" s="400"/>
      <c r="X392" s="400"/>
      <c r="Y392" s="407"/>
    </row>
    <row r="393" spans="1:25" ht="24" x14ac:dyDescent="0.25">
      <c r="A393" s="407"/>
      <c r="B393" s="407"/>
      <c r="C393" s="348"/>
      <c r="D393" s="348"/>
      <c r="E393" s="331"/>
      <c r="F393" s="66" t="s">
        <v>39</v>
      </c>
      <c r="G393" s="117"/>
      <c r="H393" s="117"/>
      <c r="I393" s="66"/>
      <c r="J393" s="66">
        <v>1.1000000000000001</v>
      </c>
      <c r="K393" s="117">
        <v>108</v>
      </c>
      <c r="L393" s="117">
        <v>8</v>
      </c>
      <c r="M393" s="16">
        <v>2016</v>
      </c>
      <c r="N393" s="16">
        <v>2023</v>
      </c>
      <c r="O393" s="16">
        <v>2025</v>
      </c>
      <c r="P393" s="16">
        <v>12.5</v>
      </c>
      <c r="Q393" s="114" t="s">
        <v>3893</v>
      </c>
      <c r="R393" s="17">
        <f t="shared" si="17"/>
        <v>2028.5</v>
      </c>
      <c r="S393" s="16" t="s">
        <v>63</v>
      </c>
      <c r="T393" s="16"/>
      <c r="U393" s="17">
        <f t="shared" si="19"/>
        <v>2028.5</v>
      </c>
      <c r="V393" s="400"/>
      <c r="W393" s="400"/>
      <c r="X393" s="400"/>
      <c r="Y393" s="407"/>
    </row>
    <row r="394" spans="1:25" ht="24" x14ac:dyDescent="0.25">
      <c r="A394" s="407"/>
      <c r="B394" s="407"/>
      <c r="C394" s="348"/>
      <c r="D394" s="348"/>
      <c r="E394" s="331"/>
      <c r="F394" s="66" t="s">
        <v>39</v>
      </c>
      <c r="G394" s="117"/>
      <c r="H394" s="117"/>
      <c r="I394" s="66"/>
      <c r="J394" s="66">
        <v>6.3</v>
      </c>
      <c r="K394" s="117">
        <v>32</v>
      </c>
      <c r="L394" s="117">
        <v>4.5</v>
      </c>
      <c r="M394" s="16">
        <v>2016</v>
      </c>
      <c r="N394" s="16">
        <v>2023</v>
      </c>
      <c r="O394" s="16">
        <v>2025</v>
      </c>
      <c r="P394" s="16">
        <v>12.5</v>
      </c>
      <c r="Q394" s="114" t="s">
        <v>3893</v>
      </c>
      <c r="R394" s="17">
        <f t="shared" ref="R394:R457" si="20">IF(M394="","",M394+P394)</f>
        <v>2028.5</v>
      </c>
      <c r="S394" s="16" t="s">
        <v>63</v>
      </c>
      <c r="T394" s="16"/>
      <c r="U394" s="17">
        <f t="shared" si="19"/>
        <v>2028.5</v>
      </c>
      <c r="V394" s="400"/>
      <c r="W394" s="400"/>
      <c r="X394" s="400"/>
      <c r="Y394" s="407"/>
    </row>
    <row r="395" spans="1:25" ht="24" x14ac:dyDescent="0.25">
      <c r="A395" s="407"/>
      <c r="B395" s="407"/>
      <c r="C395" s="348"/>
      <c r="D395" s="348" t="s">
        <v>4157</v>
      </c>
      <c r="E395" s="331"/>
      <c r="F395" s="66" t="s">
        <v>39</v>
      </c>
      <c r="G395" s="117">
        <v>0.35</v>
      </c>
      <c r="H395" s="117">
        <v>0.35</v>
      </c>
      <c r="I395" s="66">
        <v>300</v>
      </c>
      <c r="J395" s="66">
        <v>1.7</v>
      </c>
      <c r="K395" s="117">
        <v>377</v>
      </c>
      <c r="L395" s="117">
        <v>9</v>
      </c>
      <c r="M395" s="16">
        <v>2016</v>
      </c>
      <c r="N395" s="16">
        <v>2023</v>
      </c>
      <c r="O395" s="16">
        <v>2025</v>
      </c>
      <c r="P395" s="16">
        <v>12.5</v>
      </c>
      <c r="Q395" s="114" t="s">
        <v>3893</v>
      </c>
      <c r="R395" s="17">
        <f t="shared" si="20"/>
        <v>2028.5</v>
      </c>
      <c r="S395" s="16" t="s">
        <v>63</v>
      </c>
      <c r="T395" s="16"/>
      <c r="U395" s="17">
        <f t="shared" si="19"/>
        <v>2028.5</v>
      </c>
      <c r="V395" s="400"/>
      <c r="W395" s="400"/>
      <c r="X395" s="400"/>
      <c r="Y395" s="407"/>
    </row>
    <row r="396" spans="1:25" ht="24" x14ac:dyDescent="0.25">
      <c r="A396" s="407"/>
      <c r="B396" s="407"/>
      <c r="C396" s="348"/>
      <c r="D396" s="348"/>
      <c r="E396" s="331"/>
      <c r="F396" s="66" t="s">
        <v>39</v>
      </c>
      <c r="G396" s="117"/>
      <c r="H396" s="117"/>
      <c r="I396" s="66"/>
      <c r="J396" s="66">
        <v>2.9</v>
      </c>
      <c r="K396" s="117">
        <v>89</v>
      </c>
      <c r="L396" s="117">
        <v>6</v>
      </c>
      <c r="M396" s="16">
        <v>2016</v>
      </c>
      <c r="N396" s="16">
        <v>2023</v>
      </c>
      <c r="O396" s="16">
        <v>2025</v>
      </c>
      <c r="P396" s="16">
        <v>12.5</v>
      </c>
      <c r="Q396" s="114" t="s">
        <v>3893</v>
      </c>
      <c r="R396" s="17">
        <f t="shared" si="20"/>
        <v>2028.5</v>
      </c>
      <c r="S396" s="16" t="s">
        <v>63</v>
      </c>
      <c r="T396" s="16"/>
      <c r="U396" s="17">
        <f t="shared" si="19"/>
        <v>2028.5</v>
      </c>
      <c r="V396" s="400"/>
      <c r="W396" s="400"/>
      <c r="X396" s="400"/>
      <c r="Y396" s="407"/>
    </row>
    <row r="397" spans="1:25" ht="24" x14ac:dyDescent="0.25">
      <c r="A397" s="407">
        <v>37</v>
      </c>
      <c r="B397" s="407" t="s">
        <v>4158</v>
      </c>
      <c r="C397" s="348" t="s">
        <v>4159</v>
      </c>
      <c r="D397" s="114" t="s">
        <v>4160</v>
      </c>
      <c r="E397" s="348" t="s">
        <v>4155</v>
      </c>
      <c r="F397" s="66" t="s">
        <v>39</v>
      </c>
      <c r="G397" s="66">
        <v>1.57</v>
      </c>
      <c r="H397" s="66">
        <v>1.57</v>
      </c>
      <c r="I397" s="66">
        <v>300</v>
      </c>
      <c r="J397" s="66">
        <v>2.64</v>
      </c>
      <c r="K397" s="117">
        <v>1118</v>
      </c>
      <c r="L397" s="117">
        <v>22.23</v>
      </c>
      <c r="M397" s="16">
        <v>2016</v>
      </c>
      <c r="N397" s="16">
        <v>2023</v>
      </c>
      <c r="O397" s="16">
        <v>2025</v>
      </c>
      <c r="P397" s="16">
        <v>12.5</v>
      </c>
      <c r="Q397" s="114" t="s">
        <v>4161</v>
      </c>
      <c r="R397" s="17">
        <f t="shared" si="20"/>
        <v>2028.5</v>
      </c>
      <c r="S397" s="16" t="s">
        <v>63</v>
      </c>
      <c r="T397" s="16"/>
      <c r="U397" s="17">
        <f t="shared" si="19"/>
        <v>2028.5</v>
      </c>
      <c r="V397" s="400">
        <v>4</v>
      </c>
      <c r="W397" s="400"/>
      <c r="X397" s="400">
        <f>SUM(V397:W405)</f>
        <v>4</v>
      </c>
      <c r="Y397" s="407" t="s">
        <v>7003</v>
      </c>
    </row>
    <row r="398" spans="1:25" ht="24" x14ac:dyDescent="0.25">
      <c r="A398" s="407"/>
      <c r="B398" s="407"/>
      <c r="C398" s="348"/>
      <c r="D398" s="348" t="s">
        <v>4162</v>
      </c>
      <c r="E398" s="348"/>
      <c r="F398" s="66" t="s">
        <v>39</v>
      </c>
      <c r="G398" s="117">
        <v>1.57</v>
      </c>
      <c r="H398" s="117">
        <v>1.57</v>
      </c>
      <c r="I398" s="66">
        <v>300</v>
      </c>
      <c r="J398" s="66">
        <v>14.016</v>
      </c>
      <c r="K398" s="117">
        <v>1118</v>
      </c>
      <c r="L398" s="117">
        <v>22.23</v>
      </c>
      <c r="M398" s="16">
        <v>2016</v>
      </c>
      <c r="N398" s="16">
        <v>2023</v>
      </c>
      <c r="O398" s="16">
        <v>2025</v>
      </c>
      <c r="P398" s="16">
        <v>12.5</v>
      </c>
      <c r="Q398" s="114" t="s">
        <v>4161</v>
      </c>
      <c r="R398" s="17">
        <f t="shared" si="20"/>
        <v>2028.5</v>
      </c>
      <c r="S398" s="16" t="s">
        <v>63</v>
      </c>
      <c r="T398" s="16"/>
      <c r="U398" s="17">
        <f t="shared" si="19"/>
        <v>2028.5</v>
      </c>
      <c r="V398" s="400"/>
      <c r="W398" s="400"/>
      <c r="X398" s="400"/>
      <c r="Y398" s="407"/>
    </row>
    <row r="399" spans="1:25" ht="24" x14ac:dyDescent="0.25">
      <c r="A399" s="407"/>
      <c r="B399" s="407"/>
      <c r="C399" s="348"/>
      <c r="D399" s="348"/>
      <c r="E399" s="348"/>
      <c r="F399" s="66" t="s">
        <v>39</v>
      </c>
      <c r="G399" s="117"/>
      <c r="H399" s="117"/>
      <c r="I399" s="66"/>
      <c r="J399" s="66">
        <v>5.45</v>
      </c>
      <c r="K399" s="117">
        <v>630</v>
      </c>
      <c r="L399" s="117">
        <v>10</v>
      </c>
      <c r="M399" s="16">
        <v>2016</v>
      </c>
      <c r="N399" s="16">
        <v>2023</v>
      </c>
      <c r="O399" s="16">
        <v>2025</v>
      </c>
      <c r="P399" s="16">
        <v>12.5</v>
      </c>
      <c r="Q399" s="114" t="s">
        <v>3893</v>
      </c>
      <c r="R399" s="17">
        <f t="shared" si="20"/>
        <v>2028.5</v>
      </c>
      <c r="S399" s="16" t="s">
        <v>63</v>
      </c>
      <c r="T399" s="16"/>
      <c r="U399" s="17">
        <f t="shared" si="19"/>
        <v>2028.5</v>
      </c>
      <c r="V399" s="400"/>
      <c r="W399" s="400"/>
      <c r="X399" s="400"/>
      <c r="Y399" s="407"/>
    </row>
    <row r="400" spans="1:25" ht="24" x14ac:dyDescent="0.25">
      <c r="A400" s="407"/>
      <c r="B400" s="407"/>
      <c r="C400" s="348"/>
      <c r="D400" s="114" t="s">
        <v>4163</v>
      </c>
      <c r="E400" s="348"/>
      <c r="F400" s="66" t="s">
        <v>39</v>
      </c>
      <c r="G400" s="66">
        <v>1.57</v>
      </c>
      <c r="H400" s="66">
        <v>1.57</v>
      </c>
      <c r="I400" s="66">
        <v>300</v>
      </c>
      <c r="J400" s="66">
        <v>2.64</v>
      </c>
      <c r="K400" s="117">
        <v>1118</v>
      </c>
      <c r="L400" s="117">
        <v>22.23</v>
      </c>
      <c r="M400" s="16">
        <v>2016</v>
      </c>
      <c r="N400" s="16">
        <v>2023</v>
      </c>
      <c r="O400" s="16">
        <v>2025</v>
      </c>
      <c r="P400" s="16">
        <v>12.5</v>
      </c>
      <c r="Q400" s="114" t="s">
        <v>4161</v>
      </c>
      <c r="R400" s="17">
        <f t="shared" si="20"/>
        <v>2028.5</v>
      </c>
      <c r="S400" s="16" t="s">
        <v>63</v>
      </c>
      <c r="T400" s="16"/>
      <c r="U400" s="17">
        <f t="shared" si="19"/>
        <v>2028.5</v>
      </c>
      <c r="V400" s="400"/>
      <c r="W400" s="400"/>
      <c r="X400" s="400"/>
      <c r="Y400" s="407"/>
    </row>
    <row r="401" spans="1:25" ht="24" x14ac:dyDescent="0.25">
      <c r="A401" s="407"/>
      <c r="B401" s="407"/>
      <c r="C401" s="348"/>
      <c r="D401" s="348" t="s">
        <v>4164</v>
      </c>
      <c r="E401" s="348"/>
      <c r="F401" s="66" t="s">
        <v>39</v>
      </c>
      <c r="G401" s="117">
        <v>1.57</v>
      </c>
      <c r="H401" s="117">
        <v>1.57</v>
      </c>
      <c r="I401" s="66">
        <v>300</v>
      </c>
      <c r="J401" s="66">
        <v>14.016</v>
      </c>
      <c r="K401" s="117">
        <v>1118</v>
      </c>
      <c r="L401" s="117">
        <v>22.23</v>
      </c>
      <c r="M401" s="16">
        <v>2016</v>
      </c>
      <c r="N401" s="16">
        <v>2023</v>
      </c>
      <c r="O401" s="16">
        <v>2025</v>
      </c>
      <c r="P401" s="16">
        <v>12.5</v>
      </c>
      <c r="Q401" s="114" t="s">
        <v>4161</v>
      </c>
      <c r="R401" s="17">
        <f t="shared" si="20"/>
        <v>2028.5</v>
      </c>
      <c r="S401" s="16" t="s">
        <v>63</v>
      </c>
      <c r="T401" s="16"/>
      <c r="U401" s="17">
        <f t="shared" si="19"/>
        <v>2028.5</v>
      </c>
      <c r="V401" s="400"/>
      <c r="W401" s="400"/>
      <c r="X401" s="400"/>
      <c r="Y401" s="407"/>
    </row>
    <row r="402" spans="1:25" ht="24" x14ac:dyDescent="0.25">
      <c r="A402" s="407"/>
      <c r="B402" s="407"/>
      <c r="C402" s="348"/>
      <c r="D402" s="348"/>
      <c r="E402" s="348"/>
      <c r="F402" s="66" t="s">
        <v>39</v>
      </c>
      <c r="G402" s="117"/>
      <c r="H402" s="117"/>
      <c r="I402" s="66"/>
      <c r="J402" s="66">
        <v>8.0109999999999992</v>
      </c>
      <c r="K402" s="117">
        <v>820</v>
      </c>
      <c r="L402" s="117">
        <v>12</v>
      </c>
      <c r="M402" s="16">
        <v>2016</v>
      </c>
      <c r="N402" s="16">
        <v>2023</v>
      </c>
      <c r="O402" s="16">
        <v>2025</v>
      </c>
      <c r="P402" s="16">
        <v>12.5</v>
      </c>
      <c r="Q402" s="114" t="s">
        <v>3893</v>
      </c>
      <c r="R402" s="17">
        <f t="shared" si="20"/>
        <v>2028.5</v>
      </c>
      <c r="S402" s="16" t="s">
        <v>63</v>
      </c>
      <c r="T402" s="16"/>
      <c r="U402" s="17">
        <f t="shared" si="19"/>
        <v>2028.5</v>
      </c>
      <c r="V402" s="400"/>
      <c r="W402" s="400"/>
      <c r="X402" s="400"/>
      <c r="Y402" s="407"/>
    </row>
    <row r="403" spans="1:25" ht="24" x14ac:dyDescent="0.25">
      <c r="A403" s="407"/>
      <c r="B403" s="407"/>
      <c r="C403" s="348"/>
      <c r="D403" s="348"/>
      <c r="E403" s="348"/>
      <c r="F403" s="66" t="s">
        <v>39</v>
      </c>
      <c r="G403" s="117"/>
      <c r="H403" s="117"/>
      <c r="I403" s="66"/>
      <c r="J403" s="66">
        <v>11.35</v>
      </c>
      <c r="K403" s="117">
        <v>630</v>
      </c>
      <c r="L403" s="117">
        <v>10</v>
      </c>
      <c r="M403" s="16">
        <v>2016</v>
      </c>
      <c r="N403" s="16">
        <v>2023</v>
      </c>
      <c r="O403" s="16">
        <v>2025</v>
      </c>
      <c r="P403" s="16">
        <v>12.5</v>
      </c>
      <c r="Q403" s="114" t="s">
        <v>3893</v>
      </c>
      <c r="R403" s="17">
        <f t="shared" si="20"/>
        <v>2028.5</v>
      </c>
      <c r="S403" s="16" t="s">
        <v>63</v>
      </c>
      <c r="T403" s="16"/>
      <c r="U403" s="17">
        <f t="shared" si="19"/>
        <v>2028.5</v>
      </c>
      <c r="V403" s="400"/>
      <c r="W403" s="400"/>
      <c r="X403" s="400"/>
      <c r="Y403" s="407"/>
    </row>
    <row r="404" spans="1:25" ht="24" x14ac:dyDescent="0.25">
      <c r="A404" s="407"/>
      <c r="B404" s="407"/>
      <c r="C404" s="348"/>
      <c r="D404" s="114" t="s">
        <v>4165</v>
      </c>
      <c r="E404" s="348"/>
      <c r="F404" s="66" t="s">
        <v>39</v>
      </c>
      <c r="G404" s="117">
        <v>1.57</v>
      </c>
      <c r="H404" s="117">
        <v>1.57</v>
      </c>
      <c r="I404" s="66">
        <v>300</v>
      </c>
      <c r="J404" s="66">
        <v>5.3769999999999998</v>
      </c>
      <c r="K404" s="117">
        <v>325</v>
      </c>
      <c r="L404" s="117">
        <v>8</v>
      </c>
      <c r="M404" s="16">
        <v>2016</v>
      </c>
      <c r="N404" s="16">
        <v>2023</v>
      </c>
      <c r="O404" s="16">
        <v>2025</v>
      </c>
      <c r="P404" s="16">
        <v>12.5</v>
      </c>
      <c r="Q404" s="114" t="s">
        <v>3893</v>
      </c>
      <c r="R404" s="17">
        <f t="shared" si="20"/>
        <v>2028.5</v>
      </c>
      <c r="S404" s="16" t="s">
        <v>63</v>
      </c>
      <c r="T404" s="16"/>
      <c r="U404" s="17">
        <f t="shared" si="19"/>
        <v>2028.5</v>
      </c>
      <c r="V404" s="400"/>
      <c r="W404" s="400"/>
      <c r="X404" s="400"/>
      <c r="Y404" s="407"/>
    </row>
    <row r="405" spans="1:25" ht="24" x14ac:dyDescent="0.25">
      <c r="A405" s="407"/>
      <c r="B405" s="407"/>
      <c r="C405" s="348"/>
      <c r="D405" s="114" t="s">
        <v>4166</v>
      </c>
      <c r="E405" s="348"/>
      <c r="F405" s="66" t="s">
        <v>39</v>
      </c>
      <c r="G405" s="117">
        <v>1.57</v>
      </c>
      <c r="H405" s="117">
        <v>1.57</v>
      </c>
      <c r="I405" s="66">
        <v>300</v>
      </c>
      <c r="J405" s="66">
        <v>5.3769999999999998</v>
      </c>
      <c r="K405" s="117">
        <v>325</v>
      </c>
      <c r="L405" s="117">
        <v>8</v>
      </c>
      <c r="M405" s="16">
        <v>2016</v>
      </c>
      <c r="N405" s="16">
        <v>2023</v>
      </c>
      <c r="O405" s="16">
        <v>2025</v>
      </c>
      <c r="P405" s="16">
        <v>12.5</v>
      </c>
      <c r="Q405" s="114" t="s">
        <v>3893</v>
      </c>
      <c r="R405" s="17">
        <f t="shared" si="20"/>
        <v>2028.5</v>
      </c>
      <c r="S405" s="16" t="s">
        <v>63</v>
      </c>
      <c r="T405" s="16"/>
      <c r="U405" s="17">
        <f t="shared" si="19"/>
        <v>2028.5</v>
      </c>
      <c r="V405" s="400"/>
      <c r="W405" s="400"/>
      <c r="X405" s="400"/>
      <c r="Y405" s="407"/>
    </row>
    <row r="406" spans="1:25" ht="24" x14ac:dyDescent="0.25">
      <c r="A406" s="407">
        <v>38</v>
      </c>
      <c r="B406" s="407" t="s">
        <v>4167</v>
      </c>
      <c r="C406" s="348" t="s">
        <v>4168</v>
      </c>
      <c r="D406" s="114" t="s">
        <v>4169</v>
      </c>
      <c r="E406" s="331" t="s">
        <v>4155</v>
      </c>
      <c r="F406" s="66" t="s">
        <v>39</v>
      </c>
      <c r="G406" s="117">
        <v>1.57</v>
      </c>
      <c r="H406" s="117">
        <v>1.57</v>
      </c>
      <c r="I406" s="66">
        <v>300</v>
      </c>
      <c r="J406" s="66">
        <v>30.616</v>
      </c>
      <c r="K406" s="117">
        <v>325</v>
      </c>
      <c r="L406" s="117">
        <v>8</v>
      </c>
      <c r="M406" s="16">
        <v>2016</v>
      </c>
      <c r="N406" s="114">
        <v>2023</v>
      </c>
      <c r="O406" s="114">
        <v>2025</v>
      </c>
      <c r="P406" s="16">
        <v>12.5</v>
      </c>
      <c r="Q406" s="114" t="s">
        <v>3893</v>
      </c>
      <c r="R406" s="17">
        <f t="shared" si="20"/>
        <v>2028.5</v>
      </c>
      <c r="S406" s="16" t="s">
        <v>63</v>
      </c>
      <c r="T406" s="16"/>
      <c r="U406" s="17">
        <f t="shared" si="19"/>
        <v>2028.5</v>
      </c>
      <c r="V406" s="400">
        <v>17</v>
      </c>
      <c r="W406" s="400">
        <v>21</v>
      </c>
      <c r="X406" s="400">
        <f>SUM(V406:W411)</f>
        <v>38</v>
      </c>
      <c r="Y406" s="407" t="s">
        <v>7003</v>
      </c>
    </row>
    <row r="407" spans="1:25" ht="24" x14ac:dyDescent="0.25">
      <c r="A407" s="407"/>
      <c r="B407" s="407"/>
      <c r="C407" s="348"/>
      <c r="D407" s="348" t="s">
        <v>4170</v>
      </c>
      <c r="E407" s="331"/>
      <c r="F407" s="66" t="s">
        <v>39</v>
      </c>
      <c r="G407" s="117">
        <v>1.57</v>
      </c>
      <c r="H407" s="117">
        <v>1.57</v>
      </c>
      <c r="I407" s="66">
        <v>300</v>
      </c>
      <c r="J407" s="66">
        <v>5.415</v>
      </c>
      <c r="K407" s="117">
        <v>219</v>
      </c>
      <c r="L407" s="117">
        <v>8</v>
      </c>
      <c r="M407" s="16">
        <v>2016</v>
      </c>
      <c r="N407" s="114">
        <v>2023</v>
      </c>
      <c r="O407" s="114">
        <v>2025</v>
      </c>
      <c r="P407" s="16">
        <v>12.5</v>
      </c>
      <c r="Q407" s="114" t="s">
        <v>3893</v>
      </c>
      <c r="R407" s="17">
        <f t="shared" si="20"/>
        <v>2028.5</v>
      </c>
      <c r="S407" s="16" t="s">
        <v>63</v>
      </c>
      <c r="T407" s="16"/>
      <c r="U407" s="17">
        <f t="shared" si="19"/>
        <v>2028.5</v>
      </c>
      <c r="V407" s="400"/>
      <c r="W407" s="400"/>
      <c r="X407" s="400"/>
      <c r="Y407" s="407"/>
    </row>
    <row r="408" spans="1:25" ht="24" x14ac:dyDescent="0.25">
      <c r="A408" s="407"/>
      <c r="B408" s="407"/>
      <c r="C408" s="348"/>
      <c r="D408" s="348"/>
      <c r="E408" s="331"/>
      <c r="F408" s="66" t="s">
        <v>39</v>
      </c>
      <c r="G408" s="117"/>
      <c r="H408" s="117"/>
      <c r="I408" s="66"/>
      <c r="J408" s="66">
        <v>3.7730000000000001</v>
      </c>
      <c r="K408" s="117">
        <v>159</v>
      </c>
      <c r="L408" s="117">
        <v>8</v>
      </c>
      <c r="M408" s="16">
        <v>2016</v>
      </c>
      <c r="N408" s="114">
        <v>2023</v>
      </c>
      <c r="O408" s="114">
        <v>2025</v>
      </c>
      <c r="P408" s="16">
        <v>12.5</v>
      </c>
      <c r="Q408" s="114" t="s">
        <v>3893</v>
      </c>
      <c r="R408" s="17">
        <f t="shared" si="20"/>
        <v>2028.5</v>
      </c>
      <c r="S408" s="16" t="s">
        <v>63</v>
      </c>
      <c r="T408" s="16"/>
      <c r="U408" s="17">
        <f t="shared" si="19"/>
        <v>2028.5</v>
      </c>
      <c r="V408" s="400"/>
      <c r="W408" s="400"/>
      <c r="X408" s="400"/>
      <c r="Y408" s="407"/>
    </row>
    <row r="409" spans="1:25" ht="24" x14ac:dyDescent="0.25">
      <c r="A409" s="407"/>
      <c r="B409" s="407"/>
      <c r="C409" s="348"/>
      <c r="D409" s="348" t="s">
        <v>4171</v>
      </c>
      <c r="E409" s="331"/>
      <c r="F409" s="66" t="s">
        <v>39</v>
      </c>
      <c r="G409" s="117">
        <v>1.57</v>
      </c>
      <c r="H409" s="117">
        <v>1.57</v>
      </c>
      <c r="I409" s="66">
        <v>300</v>
      </c>
      <c r="J409" s="66">
        <v>4.1920000000000002</v>
      </c>
      <c r="K409" s="117">
        <v>159</v>
      </c>
      <c r="L409" s="117">
        <v>8</v>
      </c>
      <c r="M409" s="16">
        <v>2016</v>
      </c>
      <c r="N409" s="114">
        <v>2023</v>
      </c>
      <c r="O409" s="114">
        <v>2025</v>
      </c>
      <c r="P409" s="16">
        <v>12.5</v>
      </c>
      <c r="Q409" s="114" t="s">
        <v>3893</v>
      </c>
      <c r="R409" s="17">
        <f t="shared" si="20"/>
        <v>2028.5</v>
      </c>
      <c r="S409" s="16" t="s">
        <v>63</v>
      </c>
      <c r="T409" s="16"/>
      <c r="U409" s="17">
        <f t="shared" si="19"/>
        <v>2028.5</v>
      </c>
      <c r="V409" s="400"/>
      <c r="W409" s="400"/>
      <c r="X409" s="400"/>
      <c r="Y409" s="407"/>
    </row>
    <row r="410" spans="1:25" ht="24" x14ac:dyDescent="0.25">
      <c r="A410" s="407"/>
      <c r="B410" s="407"/>
      <c r="C410" s="348"/>
      <c r="D410" s="348"/>
      <c r="E410" s="331"/>
      <c r="F410" s="66" t="s">
        <v>39</v>
      </c>
      <c r="G410" s="117"/>
      <c r="H410" s="117"/>
      <c r="I410" s="66"/>
      <c r="J410" s="66">
        <v>1.756</v>
      </c>
      <c r="K410" s="117">
        <v>108</v>
      </c>
      <c r="L410" s="117">
        <v>8</v>
      </c>
      <c r="M410" s="16">
        <v>2016</v>
      </c>
      <c r="N410" s="114">
        <v>2023</v>
      </c>
      <c r="O410" s="114">
        <v>2025</v>
      </c>
      <c r="P410" s="16">
        <v>12.5</v>
      </c>
      <c r="Q410" s="114" t="s">
        <v>3893</v>
      </c>
      <c r="R410" s="17">
        <f t="shared" si="20"/>
        <v>2028.5</v>
      </c>
      <c r="S410" s="16" t="s">
        <v>63</v>
      </c>
      <c r="T410" s="16"/>
      <c r="U410" s="17">
        <f t="shared" si="19"/>
        <v>2028.5</v>
      </c>
      <c r="V410" s="400"/>
      <c r="W410" s="400"/>
      <c r="X410" s="400"/>
      <c r="Y410" s="407"/>
    </row>
    <row r="411" spans="1:25" ht="24" x14ac:dyDescent="0.25">
      <c r="A411" s="407"/>
      <c r="B411" s="407"/>
      <c r="C411" s="348"/>
      <c r="D411" s="114" t="s">
        <v>4172</v>
      </c>
      <c r="E411" s="331"/>
      <c r="F411" s="66" t="s">
        <v>39</v>
      </c>
      <c r="G411" s="117">
        <v>1.57</v>
      </c>
      <c r="H411" s="117">
        <v>1.57</v>
      </c>
      <c r="I411" s="66">
        <v>300</v>
      </c>
      <c r="J411" s="66">
        <v>12.004</v>
      </c>
      <c r="K411" s="117">
        <v>159</v>
      </c>
      <c r="L411" s="117">
        <v>8</v>
      </c>
      <c r="M411" s="16">
        <v>2016</v>
      </c>
      <c r="N411" s="114">
        <v>2023</v>
      </c>
      <c r="O411" s="114">
        <v>2025</v>
      </c>
      <c r="P411" s="16">
        <v>12.5</v>
      </c>
      <c r="Q411" s="114" t="s">
        <v>3893</v>
      </c>
      <c r="R411" s="17">
        <f t="shared" si="20"/>
        <v>2028.5</v>
      </c>
      <c r="S411" s="16" t="s">
        <v>63</v>
      </c>
      <c r="T411" s="16"/>
      <c r="U411" s="17">
        <f t="shared" si="19"/>
        <v>2028.5</v>
      </c>
      <c r="V411" s="400"/>
      <c r="W411" s="400"/>
      <c r="X411" s="400"/>
      <c r="Y411" s="407"/>
    </row>
    <row r="412" spans="1:25" ht="24" x14ac:dyDescent="0.25">
      <c r="A412" s="407">
        <v>39</v>
      </c>
      <c r="B412" s="407" t="s">
        <v>4173</v>
      </c>
      <c r="C412" s="348" t="s">
        <v>4174</v>
      </c>
      <c r="D412" s="114" t="s">
        <v>4175</v>
      </c>
      <c r="E412" s="331" t="s">
        <v>4155</v>
      </c>
      <c r="F412" s="66" t="s">
        <v>39</v>
      </c>
      <c r="G412" s="117">
        <v>0.35</v>
      </c>
      <c r="H412" s="117">
        <v>0.35</v>
      </c>
      <c r="I412" s="66">
        <v>120</v>
      </c>
      <c r="J412" s="66">
        <v>36.5</v>
      </c>
      <c r="K412" s="117">
        <v>159</v>
      </c>
      <c r="L412" s="117">
        <v>8</v>
      </c>
      <c r="M412" s="16">
        <v>2016</v>
      </c>
      <c r="N412" s="114">
        <v>2023</v>
      </c>
      <c r="O412" s="114">
        <v>2025</v>
      </c>
      <c r="P412" s="16">
        <v>12.5</v>
      </c>
      <c r="Q412" s="114" t="s">
        <v>3893</v>
      </c>
      <c r="R412" s="17">
        <f t="shared" si="20"/>
        <v>2028.5</v>
      </c>
      <c r="S412" s="16" t="s">
        <v>63</v>
      </c>
      <c r="T412" s="16"/>
      <c r="U412" s="17">
        <f t="shared" si="19"/>
        <v>2028.5</v>
      </c>
      <c r="V412" s="400">
        <v>15</v>
      </c>
      <c r="W412" s="400">
        <v>3</v>
      </c>
      <c r="X412" s="400">
        <f>SUM(V412:W416)</f>
        <v>18</v>
      </c>
      <c r="Y412" s="407" t="s">
        <v>7003</v>
      </c>
    </row>
    <row r="413" spans="1:25" ht="24" x14ac:dyDescent="0.25">
      <c r="A413" s="407"/>
      <c r="B413" s="407"/>
      <c r="C413" s="348"/>
      <c r="D413" s="348" t="s">
        <v>4176</v>
      </c>
      <c r="E413" s="331"/>
      <c r="F413" s="66" t="s">
        <v>39</v>
      </c>
      <c r="G413" s="117">
        <v>0.35</v>
      </c>
      <c r="H413" s="117">
        <v>0.35</v>
      </c>
      <c r="I413" s="66">
        <v>120</v>
      </c>
      <c r="J413" s="66">
        <v>25.4</v>
      </c>
      <c r="K413" s="117">
        <v>159</v>
      </c>
      <c r="L413" s="117">
        <v>8</v>
      </c>
      <c r="M413" s="16">
        <v>2016</v>
      </c>
      <c r="N413" s="114">
        <v>2023</v>
      </c>
      <c r="O413" s="114">
        <v>2025</v>
      </c>
      <c r="P413" s="16">
        <v>12.5</v>
      </c>
      <c r="Q413" s="114" t="s">
        <v>3893</v>
      </c>
      <c r="R413" s="17">
        <f t="shared" si="20"/>
        <v>2028.5</v>
      </c>
      <c r="S413" s="16" t="s">
        <v>63</v>
      </c>
      <c r="T413" s="16"/>
      <c r="U413" s="17">
        <f t="shared" si="19"/>
        <v>2028.5</v>
      </c>
      <c r="V413" s="400"/>
      <c r="W413" s="400"/>
      <c r="X413" s="400"/>
      <c r="Y413" s="407"/>
    </row>
    <row r="414" spans="1:25" ht="24" x14ac:dyDescent="0.25">
      <c r="A414" s="407"/>
      <c r="B414" s="407"/>
      <c r="C414" s="348"/>
      <c r="D414" s="348"/>
      <c r="E414" s="331"/>
      <c r="F414" s="66" t="s">
        <v>39</v>
      </c>
      <c r="G414" s="117"/>
      <c r="H414" s="117"/>
      <c r="I414" s="66"/>
      <c r="J414" s="66">
        <v>3.2</v>
      </c>
      <c r="K414" s="117">
        <v>108</v>
      </c>
      <c r="L414" s="117">
        <v>8</v>
      </c>
      <c r="M414" s="16">
        <v>2016</v>
      </c>
      <c r="N414" s="114">
        <v>2023</v>
      </c>
      <c r="O414" s="114">
        <v>2025</v>
      </c>
      <c r="P414" s="16">
        <v>12.5</v>
      </c>
      <c r="Q414" s="114" t="s">
        <v>3893</v>
      </c>
      <c r="R414" s="17">
        <f t="shared" si="20"/>
        <v>2028.5</v>
      </c>
      <c r="S414" s="16" t="s">
        <v>63</v>
      </c>
      <c r="T414" s="16"/>
      <c r="U414" s="17">
        <f t="shared" si="19"/>
        <v>2028.5</v>
      </c>
      <c r="V414" s="400"/>
      <c r="W414" s="400"/>
      <c r="X414" s="400"/>
      <c r="Y414" s="407"/>
    </row>
    <row r="415" spans="1:25" ht="24" x14ac:dyDescent="0.25">
      <c r="A415" s="407"/>
      <c r="B415" s="407"/>
      <c r="C415" s="348"/>
      <c r="D415" s="348"/>
      <c r="E415" s="331"/>
      <c r="F415" s="66" t="s">
        <v>39</v>
      </c>
      <c r="G415" s="117"/>
      <c r="H415" s="117"/>
      <c r="I415" s="66"/>
      <c r="J415" s="66">
        <v>0.1</v>
      </c>
      <c r="K415" s="117">
        <v>57</v>
      </c>
      <c r="L415" s="117">
        <v>5</v>
      </c>
      <c r="M415" s="16">
        <v>2016</v>
      </c>
      <c r="N415" s="114">
        <v>2023</v>
      </c>
      <c r="O415" s="114">
        <v>2025</v>
      </c>
      <c r="P415" s="16">
        <v>12.5</v>
      </c>
      <c r="Q415" s="114" t="s">
        <v>3893</v>
      </c>
      <c r="R415" s="17">
        <f t="shared" si="20"/>
        <v>2028.5</v>
      </c>
      <c r="S415" s="16" t="s">
        <v>63</v>
      </c>
      <c r="T415" s="16"/>
      <c r="U415" s="17">
        <f t="shared" si="19"/>
        <v>2028.5</v>
      </c>
      <c r="V415" s="400"/>
      <c r="W415" s="400"/>
      <c r="X415" s="400"/>
      <c r="Y415" s="407"/>
    </row>
    <row r="416" spans="1:25" ht="24" x14ac:dyDescent="0.25">
      <c r="A416" s="407"/>
      <c r="B416" s="407"/>
      <c r="C416" s="348"/>
      <c r="D416" s="348"/>
      <c r="E416" s="331"/>
      <c r="F416" s="66" t="s">
        <v>39</v>
      </c>
      <c r="G416" s="117"/>
      <c r="H416" s="117"/>
      <c r="I416" s="66"/>
      <c r="J416" s="66">
        <v>7</v>
      </c>
      <c r="K416" s="117">
        <v>18</v>
      </c>
      <c r="L416" s="117">
        <v>4</v>
      </c>
      <c r="M416" s="16">
        <v>2016</v>
      </c>
      <c r="N416" s="114">
        <v>2023</v>
      </c>
      <c r="O416" s="114">
        <v>2025</v>
      </c>
      <c r="P416" s="16">
        <v>12.5</v>
      </c>
      <c r="Q416" s="114" t="s">
        <v>3893</v>
      </c>
      <c r="R416" s="17">
        <f t="shared" si="20"/>
        <v>2028.5</v>
      </c>
      <c r="S416" s="16" t="s">
        <v>63</v>
      </c>
      <c r="T416" s="16"/>
      <c r="U416" s="17">
        <f t="shared" si="19"/>
        <v>2028.5</v>
      </c>
      <c r="V416" s="400"/>
      <c r="W416" s="400"/>
      <c r="X416" s="400"/>
      <c r="Y416" s="407"/>
    </row>
    <row r="417" spans="1:25" ht="24" x14ac:dyDescent="0.25">
      <c r="A417" s="407">
        <v>40</v>
      </c>
      <c r="B417" s="407" t="s">
        <v>4177</v>
      </c>
      <c r="C417" s="348" t="s">
        <v>4178</v>
      </c>
      <c r="D417" s="348" t="s">
        <v>4179</v>
      </c>
      <c r="E417" s="331" t="s">
        <v>4155</v>
      </c>
      <c r="F417" s="66" t="s">
        <v>39</v>
      </c>
      <c r="G417" s="117">
        <v>0.35</v>
      </c>
      <c r="H417" s="117">
        <v>0.35</v>
      </c>
      <c r="I417" s="66">
        <v>120</v>
      </c>
      <c r="J417" s="66">
        <v>22.936</v>
      </c>
      <c r="K417" s="117">
        <v>159</v>
      </c>
      <c r="L417" s="117">
        <v>8</v>
      </c>
      <c r="M417" s="16">
        <v>2016</v>
      </c>
      <c r="N417" s="114">
        <v>2021</v>
      </c>
      <c r="O417" s="114">
        <v>2025</v>
      </c>
      <c r="P417" s="16">
        <v>12.5</v>
      </c>
      <c r="Q417" s="114" t="s">
        <v>3893</v>
      </c>
      <c r="R417" s="17">
        <f t="shared" si="20"/>
        <v>2028.5</v>
      </c>
      <c r="S417" s="16" t="s">
        <v>63</v>
      </c>
      <c r="T417" s="16"/>
      <c r="U417" s="17">
        <f t="shared" si="19"/>
        <v>2028.5</v>
      </c>
      <c r="V417" s="400">
        <v>98</v>
      </c>
      <c r="W417" s="400">
        <v>95</v>
      </c>
      <c r="X417" s="400">
        <f>SUM(V417:W423)</f>
        <v>193</v>
      </c>
      <c r="Y417" s="407" t="s">
        <v>7003</v>
      </c>
    </row>
    <row r="418" spans="1:25" ht="24" x14ac:dyDescent="0.25">
      <c r="A418" s="407"/>
      <c r="B418" s="407"/>
      <c r="C418" s="348"/>
      <c r="D418" s="348"/>
      <c r="E418" s="331"/>
      <c r="F418" s="66" t="s">
        <v>39</v>
      </c>
      <c r="G418" s="117"/>
      <c r="H418" s="117"/>
      <c r="I418" s="66"/>
      <c r="J418" s="66">
        <v>3.5670000000000002</v>
      </c>
      <c r="K418" s="117">
        <v>57</v>
      </c>
      <c r="L418" s="117">
        <v>5</v>
      </c>
      <c r="M418" s="16">
        <v>2016</v>
      </c>
      <c r="N418" s="114">
        <v>2021</v>
      </c>
      <c r="O418" s="114">
        <v>2025</v>
      </c>
      <c r="P418" s="16">
        <v>12.5</v>
      </c>
      <c r="Q418" s="114" t="s">
        <v>3893</v>
      </c>
      <c r="R418" s="17">
        <f t="shared" si="20"/>
        <v>2028.5</v>
      </c>
      <c r="S418" s="16" t="s">
        <v>63</v>
      </c>
      <c r="T418" s="16"/>
      <c r="U418" s="17">
        <f t="shared" si="19"/>
        <v>2028.5</v>
      </c>
      <c r="V418" s="400"/>
      <c r="W418" s="400"/>
      <c r="X418" s="400"/>
      <c r="Y418" s="407"/>
    </row>
    <row r="419" spans="1:25" ht="24" x14ac:dyDescent="0.25">
      <c r="A419" s="407"/>
      <c r="B419" s="407"/>
      <c r="C419" s="348"/>
      <c r="D419" s="348" t="s">
        <v>4180</v>
      </c>
      <c r="E419" s="331"/>
      <c r="F419" s="66" t="s">
        <v>39</v>
      </c>
      <c r="G419" s="66">
        <v>0.35</v>
      </c>
      <c r="H419" s="66">
        <v>0.35</v>
      </c>
      <c r="I419" s="66">
        <v>120</v>
      </c>
      <c r="J419" s="66">
        <v>39.334000000000003</v>
      </c>
      <c r="K419" s="117">
        <v>159</v>
      </c>
      <c r="L419" s="117">
        <v>8</v>
      </c>
      <c r="M419" s="16">
        <v>2016</v>
      </c>
      <c r="N419" s="114">
        <v>2021</v>
      </c>
      <c r="O419" s="114">
        <v>2025</v>
      </c>
      <c r="P419" s="16">
        <v>12.5</v>
      </c>
      <c r="Q419" s="114" t="s">
        <v>3893</v>
      </c>
      <c r="R419" s="17">
        <f t="shared" si="20"/>
        <v>2028.5</v>
      </c>
      <c r="S419" s="16" t="s">
        <v>63</v>
      </c>
      <c r="T419" s="16"/>
      <c r="U419" s="17">
        <f t="shared" si="19"/>
        <v>2028.5</v>
      </c>
      <c r="V419" s="400"/>
      <c r="W419" s="400"/>
      <c r="X419" s="400"/>
      <c r="Y419" s="407"/>
    </row>
    <row r="420" spans="1:25" ht="24" x14ac:dyDescent="0.25">
      <c r="A420" s="407"/>
      <c r="B420" s="407"/>
      <c r="C420" s="348"/>
      <c r="D420" s="348"/>
      <c r="E420" s="331"/>
      <c r="F420" s="66" t="s">
        <v>39</v>
      </c>
      <c r="G420" s="66"/>
      <c r="H420" s="66"/>
      <c r="I420" s="66"/>
      <c r="J420" s="66">
        <v>26.376000000000001</v>
      </c>
      <c r="K420" s="66">
        <v>108</v>
      </c>
      <c r="L420" s="66">
        <v>8</v>
      </c>
      <c r="M420" s="16">
        <v>2016</v>
      </c>
      <c r="N420" s="114">
        <v>2021</v>
      </c>
      <c r="O420" s="114">
        <v>2025</v>
      </c>
      <c r="P420" s="16">
        <v>12.5</v>
      </c>
      <c r="Q420" s="114" t="s">
        <v>3893</v>
      </c>
      <c r="R420" s="17">
        <f t="shared" si="20"/>
        <v>2028.5</v>
      </c>
      <c r="S420" s="16" t="s">
        <v>63</v>
      </c>
      <c r="T420" s="16"/>
      <c r="U420" s="17">
        <f t="shared" si="19"/>
        <v>2028.5</v>
      </c>
      <c r="V420" s="400"/>
      <c r="W420" s="400"/>
      <c r="X420" s="400"/>
      <c r="Y420" s="407"/>
    </row>
    <row r="421" spans="1:25" ht="24" x14ac:dyDescent="0.25">
      <c r="A421" s="407"/>
      <c r="B421" s="407"/>
      <c r="C421" s="348"/>
      <c r="D421" s="348"/>
      <c r="E421" s="331"/>
      <c r="F421" s="66" t="s">
        <v>39</v>
      </c>
      <c r="G421" s="66"/>
      <c r="H421" s="66"/>
      <c r="I421" s="66"/>
      <c r="J421" s="66">
        <v>1.2769999999999999</v>
      </c>
      <c r="K421" s="66">
        <v>32</v>
      </c>
      <c r="L421" s="66">
        <v>4.5</v>
      </c>
      <c r="M421" s="16">
        <v>2016</v>
      </c>
      <c r="N421" s="114">
        <v>2021</v>
      </c>
      <c r="O421" s="114">
        <v>2025</v>
      </c>
      <c r="P421" s="16">
        <v>12.5</v>
      </c>
      <c r="Q421" s="114" t="s">
        <v>3893</v>
      </c>
      <c r="R421" s="17">
        <f t="shared" si="20"/>
        <v>2028.5</v>
      </c>
      <c r="S421" s="16" t="s">
        <v>63</v>
      </c>
      <c r="T421" s="16"/>
      <c r="U421" s="17">
        <f t="shared" si="19"/>
        <v>2028.5</v>
      </c>
      <c r="V421" s="400"/>
      <c r="W421" s="400"/>
      <c r="X421" s="400"/>
      <c r="Y421" s="407"/>
    </row>
    <row r="422" spans="1:25" ht="24" x14ac:dyDescent="0.25">
      <c r="A422" s="407"/>
      <c r="B422" s="407"/>
      <c r="C422" s="348"/>
      <c r="D422" s="348" t="s">
        <v>4181</v>
      </c>
      <c r="E422" s="331"/>
      <c r="F422" s="66" t="s">
        <v>39</v>
      </c>
      <c r="G422" s="117">
        <v>0.35</v>
      </c>
      <c r="H422" s="117">
        <v>0.35</v>
      </c>
      <c r="I422" s="66">
        <v>120</v>
      </c>
      <c r="J422" s="66">
        <v>10.481999999999999</v>
      </c>
      <c r="K422" s="117">
        <v>159</v>
      </c>
      <c r="L422" s="117">
        <v>8</v>
      </c>
      <c r="M422" s="16">
        <v>2016</v>
      </c>
      <c r="N422" s="114">
        <v>2021</v>
      </c>
      <c r="O422" s="114">
        <v>2025</v>
      </c>
      <c r="P422" s="16">
        <v>12.5</v>
      </c>
      <c r="Q422" s="114" t="s">
        <v>3893</v>
      </c>
      <c r="R422" s="17">
        <f t="shared" si="20"/>
        <v>2028.5</v>
      </c>
      <c r="S422" s="16" t="s">
        <v>63</v>
      </c>
      <c r="T422" s="16"/>
      <c r="U422" s="17">
        <f t="shared" si="19"/>
        <v>2028.5</v>
      </c>
      <c r="V422" s="400"/>
      <c r="W422" s="400"/>
      <c r="X422" s="400"/>
      <c r="Y422" s="407"/>
    </row>
    <row r="423" spans="1:25" ht="24" x14ac:dyDescent="0.25">
      <c r="A423" s="407"/>
      <c r="B423" s="407"/>
      <c r="C423" s="348"/>
      <c r="D423" s="348"/>
      <c r="E423" s="331"/>
      <c r="F423" s="66" t="s">
        <v>39</v>
      </c>
      <c r="G423" s="117"/>
      <c r="H423" s="117"/>
      <c r="I423" s="66"/>
      <c r="J423" s="66">
        <v>2.8980000000000001</v>
      </c>
      <c r="K423" s="117">
        <v>57</v>
      </c>
      <c r="L423" s="117">
        <v>5</v>
      </c>
      <c r="M423" s="16">
        <v>2016</v>
      </c>
      <c r="N423" s="114">
        <v>2021</v>
      </c>
      <c r="O423" s="114">
        <v>2025</v>
      </c>
      <c r="P423" s="16">
        <v>12.5</v>
      </c>
      <c r="Q423" s="114" t="s">
        <v>3893</v>
      </c>
      <c r="R423" s="17">
        <f t="shared" si="20"/>
        <v>2028.5</v>
      </c>
      <c r="S423" s="16" t="s">
        <v>63</v>
      </c>
      <c r="T423" s="16"/>
      <c r="U423" s="17">
        <f t="shared" si="19"/>
        <v>2028.5</v>
      </c>
      <c r="V423" s="400"/>
      <c r="W423" s="400"/>
      <c r="X423" s="400"/>
      <c r="Y423" s="407"/>
    </row>
    <row r="424" spans="1:25" ht="24" x14ac:dyDescent="0.25">
      <c r="A424" s="407">
        <v>41</v>
      </c>
      <c r="B424" s="407" t="s">
        <v>4182</v>
      </c>
      <c r="C424" s="348" t="s">
        <v>4183</v>
      </c>
      <c r="D424" s="114" t="s">
        <v>4184</v>
      </c>
      <c r="E424" s="331" t="s">
        <v>4185</v>
      </c>
      <c r="F424" s="66" t="s">
        <v>64</v>
      </c>
      <c r="G424" s="117">
        <v>0.9</v>
      </c>
      <c r="H424" s="117">
        <v>0.9</v>
      </c>
      <c r="I424" s="66">
        <v>120</v>
      </c>
      <c r="J424" s="66">
        <v>63.3</v>
      </c>
      <c r="K424" s="117">
        <v>108</v>
      </c>
      <c r="L424" s="117">
        <v>4</v>
      </c>
      <c r="M424" s="16">
        <v>2016</v>
      </c>
      <c r="N424" s="16">
        <v>2021</v>
      </c>
      <c r="O424" s="16">
        <v>2025</v>
      </c>
      <c r="P424" s="16">
        <v>12.5</v>
      </c>
      <c r="Q424" s="66" t="s">
        <v>3893</v>
      </c>
      <c r="R424" s="17">
        <f t="shared" si="20"/>
        <v>2028.5</v>
      </c>
      <c r="S424" s="16" t="s">
        <v>63</v>
      </c>
      <c r="T424" s="16"/>
      <c r="U424" s="17">
        <f t="shared" ref="U424:U439" si="21">IFERROR(IF(S424="",R424,S424+T424),R424)</f>
        <v>2028.5</v>
      </c>
      <c r="V424" s="400">
        <v>37</v>
      </c>
      <c r="W424" s="400">
        <v>63</v>
      </c>
      <c r="X424" s="400">
        <f>SUM(V424:W436)</f>
        <v>100</v>
      </c>
      <c r="Y424" s="407" t="s">
        <v>7003</v>
      </c>
    </row>
    <row r="425" spans="1:25" ht="24" x14ac:dyDescent="0.25">
      <c r="A425" s="407"/>
      <c r="B425" s="407"/>
      <c r="C425" s="348"/>
      <c r="D425" s="348" t="s">
        <v>4186</v>
      </c>
      <c r="E425" s="331"/>
      <c r="F425" s="66" t="s">
        <v>64</v>
      </c>
      <c r="G425" s="117">
        <v>1.6</v>
      </c>
      <c r="H425" s="117">
        <v>1.6</v>
      </c>
      <c r="I425" s="66">
        <v>120</v>
      </c>
      <c r="J425" s="66">
        <v>0.85</v>
      </c>
      <c r="K425" s="117">
        <v>108</v>
      </c>
      <c r="L425" s="117">
        <v>4</v>
      </c>
      <c r="M425" s="16">
        <v>2016</v>
      </c>
      <c r="N425" s="16">
        <v>2021</v>
      </c>
      <c r="O425" s="16">
        <v>2025</v>
      </c>
      <c r="P425" s="16">
        <v>12.5</v>
      </c>
      <c r="Q425" s="66" t="s">
        <v>3893</v>
      </c>
      <c r="R425" s="17">
        <f t="shared" si="20"/>
        <v>2028.5</v>
      </c>
      <c r="S425" s="16" t="s">
        <v>63</v>
      </c>
      <c r="T425" s="16"/>
      <c r="U425" s="17">
        <f t="shared" si="21"/>
        <v>2028.5</v>
      </c>
      <c r="V425" s="400"/>
      <c r="W425" s="400"/>
      <c r="X425" s="400"/>
      <c r="Y425" s="407"/>
    </row>
    <row r="426" spans="1:25" ht="24" x14ac:dyDescent="0.25">
      <c r="A426" s="407"/>
      <c r="B426" s="407"/>
      <c r="C426" s="348"/>
      <c r="D426" s="348"/>
      <c r="E426" s="331"/>
      <c r="F426" s="66" t="s">
        <v>64</v>
      </c>
      <c r="G426" s="117"/>
      <c r="H426" s="117"/>
      <c r="I426" s="66"/>
      <c r="J426" s="66">
        <v>0.315</v>
      </c>
      <c r="K426" s="117">
        <v>57</v>
      </c>
      <c r="L426" s="117">
        <v>4</v>
      </c>
      <c r="M426" s="16">
        <v>2016</v>
      </c>
      <c r="N426" s="16">
        <v>2021</v>
      </c>
      <c r="O426" s="16">
        <v>2025</v>
      </c>
      <c r="P426" s="16">
        <v>12.5</v>
      </c>
      <c r="Q426" s="66" t="s">
        <v>3893</v>
      </c>
      <c r="R426" s="17">
        <f t="shared" si="20"/>
        <v>2028.5</v>
      </c>
      <c r="S426" s="16" t="s">
        <v>63</v>
      </c>
      <c r="T426" s="16"/>
      <c r="U426" s="17">
        <f t="shared" si="21"/>
        <v>2028.5</v>
      </c>
      <c r="V426" s="400"/>
      <c r="W426" s="400"/>
      <c r="X426" s="400"/>
      <c r="Y426" s="407"/>
    </row>
    <row r="427" spans="1:25" ht="24" x14ac:dyDescent="0.25">
      <c r="A427" s="407"/>
      <c r="B427" s="407"/>
      <c r="C427" s="348"/>
      <c r="D427" s="348"/>
      <c r="E427" s="331"/>
      <c r="F427" s="66" t="s">
        <v>64</v>
      </c>
      <c r="G427" s="117"/>
      <c r="H427" s="117"/>
      <c r="I427" s="66"/>
      <c r="J427" s="66">
        <v>0.1</v>
      </c>
      <c r="K427" s="117">
        <v>32</v>
      </c>
      <c r="L427" s="117">
        <v>3.5</v>
      </c>
      <c r="M427" s="16">
        <v>2016</v>
      </c>
      <c r="N427" s="16">
        <v>2021</v>
      </c>
      <c r="O427" s="16">
        <v>2025</v>
      </c>
      <c r="P427" s="16">
        <v>12.5</v>
      </c>
      <c r="Q427" s="66" t="s">
        <v>3893</v>
      </c>
      <c r="R427" s="17">
        <f t="shared" si="20"/>
        <v>2028.5</v>
      </c>
      <c r="S427" s="16" t="s">
        <v>63</v>
      </c>
      <c r="T427" s="16"/>
      <c r="U427" s="17">
        <f t="shared" si="21"/>
        <v>2028.5</v>
      </c>
      <c r="V427" s="400"/>
      <c r="W427" s="400"/>
      <c r="X427" s="400"/>
      <c r="Y427" s="407"/>
    </row>
    <row r="428" spans="1:25" ht="24" x14ac:dyDescent="0.25">
      <c r="A428" s="407"/>
      <c r="B428" s="407"/>
      <c r="C428" s="348"/>
      <c r="D428" s="348" t="s">
        <v>4187</v>
      </c>
      <c r="E428" s="331"/>
      <c r="F428" s="66" t="s">
        <v>64</v>
      </c>
      <c r="G428" s="117">
        <v>1.6</v>
      </c>
      <c r="H428" s="117">
        <v>1.6</v>
      </c>
      <c r="I428" s="66">
        <v>120</v>
      </c>
      <c r="J428" s="66">
        <v>0.91</v>
      </c>
      <c r="K428" s="117">
        <v>57</v>
      </c>
      <c r="L428" s="117">
        <v>4</v>
      </c>
      <c r="M428" s="16">
        <v>2016</v>
      </c>
      <c r="N428" s="16">
        <v>2021</v>
      </c>
      <c r="O428" s="16">
        <v>2025</v>
      </c>
      <c r="P428" s="16">
        <v>12.5</v>
      </c>
      <c r="Q428" s="66" t="s">
        <v>3893</v>
      </c>
      <c r="R428" s="17">
        <f t="shared" si="20"/>
        <v>2028.5</v>
      </c>
      <c r="S428" s="16" t="s">
        <v>63</v>
      </c>
      <c r="T428" s="16"/>
      <c r="U428" s="17">
        <f t="shared" si="21"/>
        <v>2028.5</v>
      </c>
      <c r="V428" s="400"/>
      <c r="W428" s="400"/>
      <c r="X428" s="400"/>
      <c r="Y428" s="407"/>
    </row>
    <row r="429" spans="1:25" ht="24" x14ac:dyDescent="0.25">
      <c r="A429" s="407"/>
      <c r="B429" s="407"/>
      <c r="C429" s="348"/>
      <c r="D429" s="348"/>
      <c r="E429" s="331"/>
      <c r="F429" s="66" t="s">
        <v>64</v>
      </c>
      <c r="G429" s="117"/>
      <c r="H429" s="117"/>
      <c r="I429" s="66"/>
      <c r="J429" s="66">
        <v>1</v>
      </c>
      <c r="K429" s="117">
        <v>32</v>
      </c>
      <c r="L429" s="117">
        <v>3.5</v>
      </c>
      <c r="M429" s="16">
        <v>2016</v>
      </c>
      <c r="N429" s="16">
        <v>2021</v>
      </c>
      <c r="O429" s="16">
        <v>2025</v>
      </c>
      <c r="P429" s="16">
        <v>12.5</v>
      </c>
      <c r="Q429" s="66" t="s">
        <v>3893</v>
      </c>
      <c r="R429" s="17">
        <f t="shared" si="20"/>
        <v>2028.5</v>
      </c>
      <c r="S429" s="16" t="s">
        <v>63</v>
      </c>
      <c r="T429" s="16"/>
      <c r="U429" s="17">
        <f t="shared" si="21"/>
        <v>2028.5</v>
      </c>
      <c r="V429" s="400"/>
      <c r="W429" s="400"/>
      <c r="X429" s="400"/>
      <c r="Y429" s="407"/>
    </row>
    <row r="430" spans="1:25" ht="24" x14ac:dyDescent="0.25">
      <c r="A430" s="407"/>
      <c r="B430" s="407"/>
      <c r="C430" s="348"/>
      <c r="D430" s="348"/>
      <c r="E430" s="331"/>
      <c r="F430" s="66" t="s">
        <v>64</v>
      </c>
      <c r="G430" s="117"/>
      <c r="H430" s="117"/>
      <c r="I430" s="66"/>
      <c r="J430" s="66">
        <v>1.9</v>
      </c>
      <c r="K430" s="117">
        <v>25</v>
      </c>
      <c r="L430" s="117">
        <v>3.5</v>
      </c>
      <c r="M430" s="16">
        <v>2016</v>
      </c>
      <c r="N430" s="16">
        <v>2021</v>
      </c>
      <c r="O430" s="16">
        <v>2025</v>
      </c>
      <c r="P430" s="16">
        <v>12.5</v>
      </c>
      <c r="Q430" s="66" t="s">
        <v>3893</v>
      </c>
      <c r="R430" s="17">
        <f t="shared" si="20"/>
        <v>2028.5</v>
      </c>
      <c r="S430" s="16" t="s">
        <v>63</v>
      </c>
      <c r="T430" s="16"/>
      <c r="U430" s="17">
        <f t="shared" si="21"/>
        <v>2028.5</v>
      </c>
      <c r="V430" s="400"/>
      <c r="W430" s="400"/>
      <c r="X430" s="400"/>
      <c r="Y430" s="407"/>
    </row>
    <row r="431" spans="1:25" ht="24" x14ac:dyDescent="0.25">
      <c r="A431" s="407"/>
      <c r="B431" s="407"/>
      <c r="C431" s="348"/>
      <c r="D431" s="348" t="s">
        <v>4188</v>
      </c>
      <c r="E431" s="331"/>
      <c r="F431" s="66" t="s">
        <v>64</v>
      </c>
      <c r="G431" s="117">
        <v>1.6</v>
      </c>
      <c r="H431" s="117">
        <v>1.6</v>
      </c>
      <c r="I431" s="66">
        <v>120</v>
      </c>
      <c r="J431" s="66">
        <v>0.85</v>
      </c>
      <c r="K431" s="117">
        <v>108</v>
      </c>
      <c r="L431" s="117">
        <v>4</v>
      </c>
      <c r="M431" s="16">
        <v>2016</v>
      </c>
      <c r="N431" s="16">
        <v>2021</v>
      </c>
      <c r="O431" s="16">
        <v>2025</v>
      </c>
      <c r="P431" s="16">
        <v>12.5</v>
      </c>
      <c r="Q431" s="66" t="s">
        <v>3893</v>
      </c>
      <c r="R431" s="17">
        <f t="shared" si="20"/>
        <v>2028.5</v>
      </c>
      <c r="S431" s="16" t="s">
        <v>63</v>
      </c>
      <c r="T431" s="16"/>
      <c r="U431" s="17">
        <f t="shared" si="21"/>
        <v>2028.5</v>
      </c>
      <c r="V431" s="400"/>
      <c r="W431" s="400"/>
      <c r="X431" s="400"/>
      <c r="Y431" s="407"/>
    </row>
    <row r="432" spans="1:25" ht="24" x14ac:dyDescent="0.25">
      <c r="A432" s="407"/>
      <c r="B432" s="407"/>
      <c r="C432" s="348"/>
      <c r="D432" s="348"/>
      <c r="E432" s="331"/>
      <c r="F432" s="66" t="s">
        <v>64</v>
      </c>
      <c r="G432" s="117"/>
      <c r="H432" s="117"/>
      <c r="I432" s="66"/>
      <c r="J432" s="66">
        <v>0.32500000000000001</v>
      </c>
      <c r="K432" s="117">
        <v>57</v>
      </c>
      <c r="L432" s="117">
        <v>4</v>
      </c>
      <c r="M432" s="16">
        <v>2016</v>
      </c>
      <c r="N432" s="16">
        <v>2021</v>
      </c>
      <c r="O432" s="16">
        <v>2025</v>
      </c>
      <c r="P432" s="16">
        <v>12.5</v>
      </c>
      <c r="Q432" s="66" t="s">
        <v>3893</v>
      </c>
      <c r="R432" s="17">
        <f t="shared" si="20"/>
        <v>2028.5</v>
      </c>
      <c r="S432" s="16" t="s">
        <v>63</v>
      </c>
      <c r="T432" s="16"/>
      <c r="U432" s="17">
        <f t="shared" si="21"/>
        <v>2028.5</v>
      </c>
      <c r="V432" s="400"/>
      <c r="W432" s="400"/>
      <c r="X432" s="400"/>
      <c r="Y432" s="407"/>
    </row>
    <row r="433" spans="1:25" ht="24" x14ac:dyDescent="0.25">
      <c r="A433" s="407"/>
      <c r="B433" s="407"/>
      <c r="C433" s="348"/>
      <c r="D433" s="348"/>
      <c r="E433" s="331"/>
      <c r="F433" s="66" t="s">
        <v>64</v>
      </c>
      <c r="G433" s="117"/>
      <c r="H433" s="117"/>
      <c r="I433" s="66"/>
      <c r="J433" s="66">
        <v>0.1</v>
      </c>
      <c r="K433" s="117">
        <v>32</v>
      </c>
      <c r="L433" s="117">
        <v>3.5</v>
      </c>
      <c r="M433" s="16">
        <v>2016</v>
      </c>
      <c r="N433" s="16">
        <v>2021</v>
      </c>
      <c r="O433" s="16">
        <v>2025</v>
      </c>
      <c r="P433" s="16">
        <v>12.5</v>
      </c>
      <c r="Q433" s="66" t="s">
        <v>3893</v>
      </c>
      <c r="R433" s="17">
        <f t="shared" si="20"/>
        <v>2028.5</v>
      </c>
      <c r="S433" s="16" t="s">
        <v>63</v>
      </c>
      <c r="T433" s="16"/>
      <c r="U433" s="17">
        <f t="shared" si="21"/>
        <v>2028.5</v>
      </c>
      <c r="V433" s="400"/>
      <c r="W433" s="400"/>
      <c r="X433" s="400"/>
      <c r="Y433" s="407"/>
    </row>
    <row r="434" spans="1:25" ht="24" x14ac:dyDescent="0.25">
      <c r="A434" s="407"/>
      <c r="B434" s="407"/>
      <c r="C434" s="348"/>
      <c r="D434" s="348" t="s">
        <v>4189</v>
      </c>
      <c r="E434" s="331"/>
      <c r="F434" s="66" t="s">
        <v>64</v>
      </c>
      <c r="G434" s="117">
        <v>1.6</v>
      </c>
      <c r="H434" s="117">
        <v>1.6</v>
      </c>
      <c r="I434" s="66">
        <v>120</v>
      </c>
      <c r="J434" s="66">
        <v>0.94</v>
      </c>
      <c r="K434" s="117">
        <v>57</v>
      </c>
      <c r="L434" s="117">
        <v>4</v>
      </c>
      <c r="M434" s="16">
        <v>2016</v>
      </c>
      <c r="N434" s="16">
        <v>2021</v>
      </c>
      <c r="O434" s="16">
        <v>2025</v>
      </c>
      <c r="P434" s="16">
        <v>12.5</v>
      </c>
      <c r="Q434" s="66" t="s">
        <v>3893</v>
      </c>
      <c r="R434" s="17">
        <f t="shared" si="20"/>
        <v>2028.5</v>
      </c>
      <c r="S434" s="16" t="s">
        <v>63</v>
      </c>
      <c r="T434" s="16"/>
      <c r="U434" s="17">
        <f t="shared" si="21"/>
        <v>2028.5</v>
      </c>
      <c r="V434" s="400"/>
      <c r="W434" s="400"/>
      <c r="X434" s="400"/>
      <c r="Y434" s="407"/>
    </row>
    <row r="435" spans="1:25" ht="24" x14ac:dyDescent="0.25">
      <c r="A435" s="407"/>
      <c r="B435" s="407"/>
      <c r="C435" s="348"/>
      <c r="D435" s="348"/>
      <c r="E435" s="331"/>
      <c r="F435" s="66" t="s">
        <v>64</v>
      </c>
      <c r="G435" s="117"/>
      <c r="H435" s="117"/>
      <c r="I435" s="66"/>
      <c r="J435" s="66">
        <v>1</v>
      </c>
      <c r="K435" s="117">
        <v>32</v>
      </c>
      <c r="L435" s="117">
        <v>3.5</v>
      </c>
      <c r="M435" s="16">
        <v>2016</v>
      </c>
      <c r="N435" s="16">
        <v>2021</v>
      </c>
      <c r="O435" s="16">
        <v>2025</v>
      </c>
      <c r="P435" s="16">
        <v>12.5</v>
      </c>
      <c r="Q435" s="66" t="s">
        <v>3893</v>
      </c>
      <c r="R435" s="17">
        <f t="shared" si="20"/>
        <v>2028.5</v>
      </c>
      <c r="S435" s="16" t="s">
        <v>63</v>
      </c>
      <c r="T435" s="16"/>
      <c r="U435" s="17">
        <f t="shared" si="21"/>
        <v>2028.5</v>
      </c>
      <c r="V435" s="400"/>
      <c r="W435" s="400"/>
      <c r="X435" s="400"/>
      <c r="Y435" s="407"/>
    </row>
    <row r="436" spans="1:25" ht="24" x14ac:dyDescent="0.25">
      <c r="A436" s="407"/>
      <c r="B436" s="407"/>
      <c r="C436" s="348"/>
      <c r="D436" s="348"/>
      <c r="E436" s="331"/>
      <c r="F436" s="66" t="s">
        <v>64</v>
      </c>
      <c r="G436" s="117"/>
      <c r="H436" s="117"/>
      <c r="I436" s="66"/>
      <c r="J436" s="66">
        <v>1.9</v>
      </c>
      <c r="K436" s="117">
        <v>25</v>
      </c>
      <c r="L436" s="117">
        <v>3.5</v>
      </c>
      <c r="M436" s="16">
        <v>2016</v>
      </c>
      <c r="N436" s="16">
        <v>2021</v>
      </c>
      <c r="O436" s="16">
        <v>2025</v>
      </c>
      <c r="P436" s="16">
        <v>12.5</v>
      </c>
      <c r="Q436" s="66" t="s">
        <v>3893</v>
      </c>
      <c r="R436" s="17">
        <f t="shared" si="20"/>
        <v>2028.5</v>
      </c>
      <c r="S436" s="16" t="s">
        <v>63</v>
      </c>
      <c r="T436" s="16"/>
      <c r="U436" s="17">
        <f t="shared" si="21"/>
        <v>2028.5</v>
      </c>
      <c r="V436" s="400"/>
      <c r="W436" s="400"/>
      <c r="X436" s="400"/>
      <c r="Y436" s="407"/>
    </row>
    <row r="437" spans="1:25" ht="24" x14ac:dyDescent="0.25">
      <c r="A437" s="407">
        <v>42</v>
      </c>
      <c r="B437" s="407" t="s">
        <v>4190</v>
      </c>
      <c r="C437" s="348" t="s">
        <v>4191</v>
      </c>
      <c r="D437" s="348" t="s">
        <v>4192</v>
      </c>
      <c r="E437" s="331" t="s">
        <v>4185</v>
      </c>
      <c r="F437" s="66" t="s">
        <v>64</v>
      </c>
      <c r="G437" s="117">
        <v>1.6</v>
      </c>
      <c r="H437" s="117">
        <v>1.6</v>
      </c>
      <c r="I437" s="66">
        <v>120</v>
      </c>
      <c r="J437" s="66">
        <v>63.5</v>
      </c>
      <c r="K437" s="117">
        <v>89</v>
      </c>
      <c r="L437" s="117">
        <v>4</v>
      </c>
      <c r="M437" s="16">
        <v>2016</v>
      </c>
      <c r="N437" s="16">
        <v>2021</v>
      </c>
      <c r="O437" s="16">
        <v>2025</v>
      </c>
      <c r="P437" s="16">
        <v>12.5</v>
      </c>
      <c r="Q437" s="114" t="s">
        <v>3893</v>
      </c>
      <c r="R437" s="17">
        <f t="shared" si="20"/>
        <v>2028.5</v>
      </c>
      <c r="S437" s="16" t="s">
        <v>63</v>
      </c>
      <c r="T437" s="16"/>
      <c r="U437" s="17">
        <f t="shared" si="21"/>
        <v>2028.5</v>
      </c>
      <c r="V437" s="400">
        <v>49</v>
      </c>
      <c r="W437" s="400">
        <v>95</v>
      </c>
      <c r="X437" s="400">
        <f>SUM(V437:W439)</f>
        <v>144</v>
      </c>
      <c r="Y437" s="407" t="s">
        <v>7003</v>
      </c>
    </row>
    <row r="438" spans="1:25" ht="24" x14ac:dyDescent="0.25">
      <c r="A438" s="407"/>
      <c r="B438" s="407"/>
      <c r="C438" s="348"/>
      <c r="D438" s="348"/>
      <c r="E438" s="331"/>
      <c r="F438" s="66" t="s">
        <v>64</v>
      </c>
      <c r="G438" s="117"/>
      <c r="H438" s="117"/>
      <c r="I438" s="66"/>
      <c r="J438" s="66">
        <v>4.8</v>
      </c>
      <c r="K438" s="117">
        <v>57</v>
      </c>
      <c r="L438" s="117">
        <v>4</v>
      </c>
      <c r="M438" s="16">
        <v>2016</v>
      </c>
      <c r="N438" s="16">
        <v>2021</v>
      </c>
      <c r="O438" s="16">
        <v>2025</v>
      </c>
      <c r="P438" s="16">
        <v>12.5</v>
      </c>
      <c r="Q438" s="114" t="s">
        <v>3893</v>
      </c>
      <c r="R438" s="17">
        <f t="shared" si="20"/>
        <v>2028.5</v>
      </c>
      <c r="S438" s="16" t="s">
        <v>63</v>
      </c>
      <c r="T438" s="16"/>
      <c r="U438" s="17">
        <f t="shared" si="21"/>
        <v>2028.5</v>
      </c>
      <c r="V438" s="400"/>
      <c r="W438" s="400"/>
      <c r="X438" s="400"/>
      <c r="Y438" s="407"/>
    </row>
    <row r="439" spans="1:25" ht="24" x14ac:dyDescent="0.25">
      <c r="A439" s="407"/>
      <c r="B439" s="407"/>
      <c r="C439" s="348"/>
      <c r="D439" s="348"/>
      <c r="E439" s="331"/>
      <c r="F439" s="66" t="s">
        <v>64</v>
      </c>
      <c r="G439" s="117"/>
      <c r="H439" s="117"/>
      <c r="I439" s="66"/>
      <c r="J439" s="66">
        <v>4</v>
      </c>
      <c r="K439" s="117">
        <v>32</v>
      </c>
      <c r="L439" s="117">
        <v>3.5</v>
      </c>
      <c r="M439" s="16">
        <v>2016</v>
      </c>
      <c r="N439" s="16">
        <v>2021</v>
      </c>
      <c r="O439" s="16">
        <v>2025</v>
      </c>
      <c r="P439" s="16">
        <v>12.5</v>
      </c>
      <c r="Q439" s="114" t="s">
        <v>3893</v>
      </c>
      <c r="R439" s="17">
        <f t="shared" si="20"/>
        <v>2028.5</v>
      </c>
      <c r="S439" s="16" t="s">
        <v>63</v>
      </c>
      <c r="T439" s="16"/>
      <c r="U439" s="17">
        <f t="shared" si="21"/>
        <v>2028.5</v>
      </c>
      <c r="V439" s="400"/>
      <c r="W439" s="400"/>
      <c r="X439" s="400"/>
      <c r="Y439" s="407"/>
    </row>
    <row r="440" spans="1:25" ht="24" x14ac:dyDescent="0.25">
      <c r="A440" s="407">
        <v>43</v>
      </c>
      <c r="B440" s="407" t="s">
        <v>4193</v>
      </c>
      <c r="C440" s="348" t="s">
        <v>4194</v>
      </c>
      <c r="D440" s="348" t="s">
        <v>4195</v>
      </c>
      <c r="E440" s="331" t="s">
        <v>789</v>
      </c>
      <c r="F440" s="66" t="s">
        <v>39</v>
      </c>
      <c r="G440" s="117">
        <v>1.6</v>
      </c>
      <c r="H440" s="117">
        <v>1.6</v>
      </c>
      <c r="I440" s="66">
        <v>120</v>
      </c>
      <c r="J440" s="66">
        <v>62.762999999999998</v>
      </c>
      <c r="K440" s="117">
        <v>108</v>
      </c>
      <c r="L440" s="117">
        <v>8</v>
      </c>
      <c r="M440" s="16">
        <v>2016</v>
      </c>
      <c r="N440" s="16">
        <v>2023</v>
      </c>
      <c r="O440" s="16">
        <v>2025</v>
      </c>
      <c r="P440" s="16">
        <v>12.5</v>
      </c>
      <c r="Q440" s="114" t="s">
        <v>3893</v>
      </c>
      <c r="R440" s="17">
        <f t="shared" si="20"/>
        <v>2028.5</v>
      </c>
      <c r="S440" s="16" t="s">
        <v>63</v>
      </c>
      <c r="T440" s="16"/>
      <c r="U440" s="17">
        <f t="shared" ref="U440:U456" si="22">IFERROR(IF(S440="",R440,S440+T440),R440)</f>
        <v>2028.5</v>
      </c>
      <c r="V440" s="400">
        <v>28</v>
      </c>
      <c r="W440" s="400">
        <v>11</v>
      </c>
      <c r="X440" s="400">
        <f>SUM(V440:W453)</f>
        <v>39</v>
      </c>
      <c r="Y440" s="407" t="s">
        <v>7003</v>
      </c>
    </row>
    <row r="441" spans="1:25" ht="24" x14ac:dyDescent="0.25">
      <c r="A441" s="407"/>
      <c r="B441" s="407"/>
      <c r="C441" s="348"/>
      <c r="D441" s="348"/>
      <c r="E441" s="331"/>
      <c r="F441" s="66" t="s">
        <v>39</v>
      </c>
      <c r="G441" s="117"/>
      <c r="H441" s="117"/>
      <c r="I441" s="66"/>
      <c r="J441" s="66">
        <v>0.255</v>
      </c>
      <c r="K441" s="117">
        <v>32</v>
      </c>
      <c r="L441" s="117">
        <v>4.5</v>
      </c>
      <c r="M441" s="16">
        <v>2016</v>
      </c>
      <c r="N441" s="16">
        <v>2023</v>
      </c>
      <c r="O441" s="16">
        <v>2025</v>
      </c>
      <c r="P441" s="16">
        <v>12.5</v>
      </c>
      <c r="Q441" s="114" t="s">
        <v>3893</v>
      </c>
      <c r="R441" s="17">
        <f t="shared" si="20"/>
        <v>2028.5</v>
      </c>
      <c r="S441" s="16" t="s">
        <v>63</v>
      </c>
      <c r="T441" s="16"/>
      <c r="U441" s="17">
        <f t="shared" si="22"/>
        <v>2028.5</v>
      </c>
      <c r="V441" s="400"/>
      <c r="W441" s="400"/>
      <c r="X441" s="400"/>
      <c r="Y441" s="407"/>
    </row>
    <row r="442" spans="1:25" ht="24" x14ac:dyDescent="0.25">
      <c r="A442" s="407"/>
      <c r="B442" s="407"/>
      <c r="C442" s="348"/>
      <c r="D442" s="348" t="s">
        <v>4196</v>
      </c>
      <c r="E442" s="331"/>
      <c r="F442" s="66" t="s">
        <v>39</v>
      </c>
      <c r="G442" s="117">
        <v>1.6</v>
      </c>
      <c r="H442" s="117">
        <v>1.6</v>
      </c>
      <c r="I442" s="66">
        <v>120</v>
      </c>
      <c r="J442" s="66">
        <v>0.78</v>
      </c>
      <c r="K442" s="117">
        <v>108</v>
      </c>
      <c r="L442" s="117">
        <v>8</v>
      </c>
      <c r="M442" s="16">
        <v>2016</v>
      </c>
      <c r="N442" s="16">
        <v>2023</v>
      </c>
      <c r="O442" s="16">
        <v>2025</v>
      </c>
      <c r="P442" s="16">
        <v>12.5</v>
      </c>
      <c r="Q442" s="114" t="s">
        <v>3893</v>
      </c>
      <c r="R442" s="17">
        <f t="shared" si="20"/>
        <v>2028.5</v>
      </c>
      <c r="S442" s="16" t="s">
        <v>63</v>
      </c>
      <c r="T442" s="16"/>
      <c r="U442" s="17">
        <f t="shared" si="22"/>
        <v>2028.5</v>
      </c>
      <c r="V442" s="400"/>
      <c r="W442" s="400"/>
      <c r="X442" s="400"/>
      <c r="Y442" s="407"/>
    </row>
    <row r="443" spans="1:25" ht="24" x14ac:dyDescent="0.25">
      <c r="A443" s="407"/>
      <c r="B443" s="407"/>
      <c r="C443" s="348"/>
      <c r="D443" s="348"/>
      <c r="E443" s="331"/>
      <c r="F443" s="66" t="s">
        <v>39</v>
      </c>
      <c r="G443" s="117"/>
      <c r="H443" s="117"/>
      <c r="I443" s="66"/>
      <c r="J443" s="66">
        <v>0.3</v>
      </c>
      <c r="K443" s="117">
        <v>57</v>
      </c>
      <c r="L443" s="117">
        <v>5</v>
      </c>
      <c r="M443" s="16">
        <v>2016</v>
      </c>
      <c r="N443" s="16">
        <v>2023</v>
      </c>
      <c r="O443" s="16">
        <v>2025</v>
      </c>
      <c r="P443" s="16">
        <v>12.5</v>
      </c>
      <c r="Q443" s="114" t="s">
        <v>3893</v>
      </c>
      <c r="R443" s="17">
        <f t="shared" si="20"/>
        <v>2028.5</v>
      </c>
      <c r="S443" s="16" t="s">
        <v>63</v>
      </c>
      <c r="T443" s="16"/>
      <c r="U443" s="17">
        <f t="shared" si="22"/>
        <v>2028.5</v>
      </c>
      <c r="V443" s="400"/>
      <c r="W443" s="400"/>
      <c r="X443" s="400"/>
      <c r="Y443" s="407"/>
    </row>
    <row r="444" spans="1:25" ht="24" x14ac:dyDescent="0.25">
      <c r="A444" s="407"/>
      <c r="B444" s="407"/>
      <c r="C444" s="348"/>
      <c r="D444" s="348"/>
      <c r="E444" s="331"/>
      <c r="F444" s="66" t="s">
        <v>39</v>
      </c>
      <c r="G444" s="117"/>
      <c r="H444" s="117"/>
      <c r="I444" s="66"/>
      <c r="J444" s="66">
        <v>0.1</v>
      </c>
      <c r="K444" s="117">
        <v>32</v>
      </c>
      <c r="L444" s="117">
        <v>4.5</v>
      </c>
      <c r="M444" s="16">
        <v>2016</v>
      </c>
      <c r="N444" s="16">
        <v>2023</v>
      </c>
      <c r="O444" s="16">
        <v>2025</v>
      </c>
      <c r="P444" s="16">
        <v>12.5</v>
      </c>
      <c r="Q444" s="114" t="s">
        <v>3893</v>
      </c>
      <c r="R444" s="17">
        <f t="shared" si="20"/>
        <v>2028.5</v>
      </c>
      <c r="S444" s="16" t="s">
        <v>63</v>
      </c>
      <c r="T444" s="16"/>
      <c r="U444" s="17">
        <f t="shared" si="22"/>
        <v>2028.5</v>
      </c>
      <c r="V444" s="400"/>
      <c r="W444" s="400"/>
      <c r="X444" s="400"/>
      <c r="Y444" s="407"/>
    </row>
    <row r="445" spans="1:25" ht="24" x14ac:dyDescent="0.25">
      <c r="A445" s="407"/>
      <c r="B445" s="407"/>
      <c r="C445" s="348"/>
      <c r="D445" s="348" t="s">
        <v>4197</v>
      </c>
      <c r="E445" s="331"/>
      <c r="F445" s="66" t="s">
        <v>39</v>
      </c>
      <c r="G445" s="117">
        <v>1.6</v>
      </c>
      <c r="H445" s="117">
        <v>1.6</v>
      </c>
      <c r="I445" s="66">
        <v>120</v>
      </c>
      <c r="J445" s="66">
        <v>0.253</v>
      </c>
      <c r="K445" s="117">
        <v>57</v>
      </c>
      <c r="L445" s="117">
        <v>5</v>
      </c>
      <c r="M445" s="16">
        <v>2016</v>
      </c>
      <c r="N445" s="16">
        <v>2023</v>
      </c>
      <c r="O445" s="16">
        <v>2025</v>
      </c>
      <c r="P445" s="16">
        <v>12.5</v>
      </c>
      <c r="Q445" s="114" t="s">
        <v>3893</v>
      </c>
      <c r="R445" s="17">
        <f t="shared" si="20"/>
        <v>2028.5</v>
      </c>
      <c r="S445" s="16" t="s">
        <v>63</v>
      </c>
      <c r="T445" s="16"/>
      <c r="U445" s="17">
        <f t="shared" si="22"/>
        <v>2028.5</v>
      </c>
      <c r="V445" s="400"/>
      <c r="W445" s="400"/>
      <c r="X445" s="400"/>
      <c r="Y445" s="407"/>
    </row>
    <row r="446" spans="1:25" ht="24" x14ac:dyDescent="0.25">
      <c r="A446" s="407"/>
      <c r="B446" s="407"/>
      <c r="C446" s="348"/>
      <c r="D446" s="348"/>
      <c r="E446" s="331"/>
      <c r="F446" s="66" t="s">
        <v>39</v>
      </c>
      <c r="G446" s="117"/>
      <c r="H446" s="117"/>
      <c r="I446" s="66"/>
      <c r="J446" s="66">
        <v>1.264</v>
      </c>
      <c r="K446" s="117">
        <v>32</v>
      </c>
      <c r="L446" s="117">
        <v>4.5</v>
      </c>
      <c r="M446" s="16">
        <v>2016</v>
      </c>
      <c r="N446" s="16">
        <v>2023</v>
      </c>
      <c r="O446" s="16">
        <v>2025</v>
      </c>
      <c r="P446" s="16">
        <v>12.5</v>
      </c>
      <c r="Q446" s="114" t="s">
        <v>3893</v>
      </c>
      <c r="R446" s="17">
        <f t="shared" si="20"/>
        <v>2028.5</v>
      </c>
      <c r="S446" s="16" t="s">
        <v>63</v>
      </c>
      <c r="T446" s="16"/>
      <c r="U446" s="17">
        <f t="shared" si="22"/>
        <v>2028.5</v>
      </c>
      <c r="V446" s="400"/>
      <c r="W446" s="400"/>
      <c r="X446" s="400"/>
      <c r="Y446" s="407"/>
    </row>
    <row r="447" spans="1:25" ht="24" x14ac:dyDescent="0.25">
      <c r="A447" s="407"/>
      <c r="B447" s="407"/>
      <c r="C447" s="348"/>
      <c r="D447" s="348"/>
      <c r="E447" s="331"/>
      <c r="F447" s="66" t="s">
        <v>39</v>
      </c>
      <c r="G447" s="117"/>
      <c r="H447" s="117"/>
      <c r="I447" s="66"/>
      <c r="J447" s="66">
        <v>2.3540000000000001</v>
      </c>
      <c r="K447" s="117">
        <v>18</v>
      </c>
      <c r="L447" s="117">
        <v>4</v>
      </c>
      <c r="M447" s="16">
        <v>2016</v>
      </c>
      <c r="N447" s="16">
        <v>2023</v>
      </c>
      <c r="O447" s="16">
        <v>2025</v>
      </c>
      <c r="P447" s="16">
        <v>12.5</v>
      </c>
      <c r="Q447" s="114" t="s">
        <v>3893</v>
      </c>
      <c r="R447" s="17">
        <f t="shared" si="20"/>
        <v>2028.5</v>
      </c>
      <c r="S447" s="16" t="s">
        <v>63</v>
      </c>
      <c r="T447" s="16"/>
      <c r="U447" s="17">
        <f t="shared" si="22"/>
        <v>2028.5</v>
      </c>
      <c r="V447" s="400"/>
      <c r="W447" s="400"/>
      <c r="X447" s="400"/>
      <c r="Y447" s="407"/>
    </row>
    <row r="448" spans="1:25" ht="24" x14ac:dyDescent="0.25">
      <c r="A448" s="407"/>
      <c r="B448" s="407"/>
      <c r="C448" s="348"/>
      <c r="D448" s="348" t="s">
        <v>4198</v>
      </c>
      <c r="E448" s="331"/>
      <c r="F448" s="66" t="s">
        <v>39</v>
      </c>
      <c r="G448" s="117">
        <v>1.6</v>
      </c>
      <c r="H448" s="117">
        <v>1.6</v>
      </c>
      <c r="I448" s="66">
        <v>120</v>
      </c>
      <c r="J448" s="66">
        <v>0.78</v>
      </c>
      <c r="K448" s="117">
        <v>108</v>
      </c>
      <c r="L448" s="117">
        <v>8</v>
      </c>
      <c r="M448" s="16">
        <v>2016</v>
      </c>
      <c r="N448" s="16">
        <v>2023</v>
      </c>
      <c r="O448" s="16">
        <v>2025</v>
      </c>
      <c r="P448" s="16">
        <v>12.5</v>
      </c>
      <c r="Q448" s="114" t="s">
        <v>3893</v>
      </c>
      <c r="R448" s="17">
        <f t="shared" si="20"/>
        <v>2028.5</v>
      </c>
      <c r="S448" s="16" t="s">
        <v>63</v>
      </c>
      <c r="T448" s="16"/>
      <c r="U448" s="17">
        <f t="shared" si="22"/>
        <v>2028.5</v>
      </c>
      <c r="V448" s="400"/>
      <c r="W448" s="400"/>
      <c r="X448" s="400"/>
      <c r="Y448" s="407"/>
    </row>
    <row r="449" spans="1:25" ht="24" x14ac:dyDescent="0.25">
      <c r="A449" s="407"/>
      <c r="B449" s="407"/>
      <c r="C449" s="348"/>
      <c r="D449" s="348"/>
      <c r="E449" s="331"/>
      <c r="F449" s="66" t="s">
        <v>39</v>
      </c>
      <c r="G449" s="117"/>
      <c r="H449" s="117"/>
      <c r="I449" s="66"/>
      <c r="J449" s="66">
        <v>0.3</v>
      </c>
      <c r="K449" s="117">
        <v>57</v>
      </c>
      <c r="L449" s="117">
        <v>5</v>
      </c>
      <c r="M449" s="16">
        <v>2016</v>
      </c>
      <c r="N449" s="16">
        <v>2023</v>
      </c>
      <c r="O449" s="16">
        <v>2025</v>
      </c>
      <c r="P449" s="16">
        <v>12.5</v>
      </c>
      <c r="Q449" s="114" t="s">
        <v>3893</v>
      </c>
      <c r="R449" s="17">
        <f t="shared" si="20"/>
        <v>2028.5</v>
      </c>
      <c r="S449" s="16" t="s">
        <v>63</v>
      </c>
      <c r="T449" s="16"/>
      <c r="U449" s="17">
        <f t="shared" si="22"/>
        <v>2028.5</v>
      </c>
      <c r="V449" s="400"/>
      <c r="W449" s="400"/>
      <c r="X449" s="400"/>
      <c r="Y449" s="407"/>
    </row>
    <row r="450" spans="1:25" ht="24" x14ac:dyDescent="0.25">
      <c r="A450" s="407"/>
      <c r="B450" s="407"/>
      <c r="C450" s="348"/>
      <c r="D450" s="348"/>
      <c r="E450" s="331"/>
      <c r="F450" s="66" t="s">
        <v>39</v>
      </c>
      <c r="G450" s="117"/>
      <c r="H450" s="117"/>
      <c r="I450" s="66"/>
      <c r="J450" s="66">
        <v>0.1</v>
      </c>
      <c r="K450" s="117">
        <v>32</v>
      </c>
      <c r="L450" s="117">
        <v>4.5</v>
      </c>
      <c r="M450" s="16">
        <v>2016</v>
      </c>
      <c r="N450" s="16">
        <v>2023</v>
      </c>
      <c r="O450" s="16">
        <v>2025</v>
      </c>
      <c r="P450" s="16">
        <v>12.5</v>
      </c>
      <c r="Q450" s="114" t="s">
        <v>3893</v>
      </c>
      <c r="R450" s="17">
        <f t="shared" si="20"/>
        <v>2028.5</v>
      </c>
      <c r="S450" s="16" t="s">
        <v>63</v>
      </c>
      <c r="T450" s="16"/>
      <c r="U450" s="17">
        <f t="shared" si="22"/>
        <v>2028.5</v>
      </c>
      <c r="V450" s="400"/>
      <c r="W450" s="400"/>
      <c r="X450" s="400"/>
      <c r="Y450" s="407"/>
    </row>
    <row r="451" spans="1:25" ht="24" x14ac:dyDescent="0.25">
      <c r="A451" s="407"/>
      <c r="B451" s="407"/>
      <c r="C451" s="348"/>
      <c r="D451" s="348" t="s">
        <v>4199</v>
      </c>
      <c r="E451" s="331"/>
      <c r="F451" s="66" t="s">
        <v>39</v>
      </c>
      <c r="G451" s="117">
        <v>1.6</v>
      </c>
      <c r="H451" s="117">
        <v>1.6</v>
      </c>
      <c r="I451" s="66">
        <v>120</v>
      </c>
      <c r="J451" s="66">
        <v>0.24</v>
      </c>
      <c r="K451" s="117">
        <v>57</v>
      </c>
      <c r="L451" s="117">
        <v>5</v>
      </c>
      <c r="M451" s="16">
        <v>2016</v>
      </c>
      <c r="N451" s="16">
        <v>2023</v>
      </c>
      <c r="O451" s="16">
        <v>2025</v>
      </c>
      <c r="P451" s="16">
        <v>12.5</v>
      </c>
      <c r="Q451" s="114" t="s">
        <v>3893</v>
      </c>
      <c r="R451" s="17">
        <f t="shared" si="20"/>
        <v>2028.5</v>
      </c>
      <c r="S451" s="16" t="s">
        <v>63</v>
      </c>
      <c r="T451" s="16"/>
      <c r="U451" s="17">
        <f t="shared" si="22"/>
        <v>2028.5</v>
      </c>
      <c r="V451" s="400"/>
      <c r="W451" s="400"/>
      <c r="X451" s="400"/>
      <c r="Y451" s="407"/>
    </row>
    <row r="452" spans="1:25" ht="24" x14ac:dyDescent="0.25">
      <c r="A452" s="407"/>
      <c r="B452" s="407"/>
      <c r="C452" s="348"/>
      <c r="D452" s="348"/>
      <c r="E452" s="331"/>
      <c r="F452" s="66" t="s">
        <v>39</v>
      </c>
      <c r="G452" s="117"/>
      <c r="H452" s="117"/>
      <c r="I452" s="66"/>
      <c r="J452" s="66">
        <v>1.234</v>
      </c>
      <c r="K452" s="117">
        <v>32</v>
      </c>
      <c r="L452" s="117">
        <v>4.5</v>
      </c>
      <c r="M452" s="16">
        <v>2016</v>
      </c>
      <c r="N452" s="16">
        <v>2023</v>
      </c>
      <c r="O452" s="16">
        <v>2025</v>
      </c>
      <c r="P452" s="16">
        <v>12.5</v>
      </c>
      <c r="Q452" s="114" t="s">
        <v>3893</v>
      </c>
      <c r="R452" s="17">
        <f t="shared" si="20"/>
        <v>2028.5</v>
      </c>
      <c r="S452" s="16" t="s">
        <v>63</v>
      </c>
      <c r="T452" s="16"/>
      <c r="U452" s="17">
        <f t="shared" si="22"/>
        <v>2028.5</v>
      </c>
      <c r="V452" s="400"/>
      <c r="W452" s="400"/>
      <c r="X452" s="400"/>
      <c r="Y452" s="407"/>
    </row>
    <row r="453" spans="1:25" ht="24" x14ac:dyDescent="0.25">
      <c r="A453" s="407"/>
      <c r="B453" s="407"/>
      <c r="C453" s="348"/>
      <c r="D453" s="114" t="s">
        <v>4200</v>
      </c>
      <c r="E453" s="331"/>
      <c r="F453" s="66" t="s">
        <v>39</v>
      </c>
      <c r="G453" s="117">
        <v>1.6</v>
      </c>
      <c r="H453" s="117">
        <v>1.6</v>
      </c>
      <c r="I453" s="66">
        <v>120</v>
      </c>
      <c r="J453" s="66">
        <v>2.3769999999999998</v>
      </c>
      <c r="K453" s="117">
        <v>18</v>
      </c>
      <c r="L453" s="117">
        <v>4</v>
      </c>
      <c r="M453" s="16">
        <v>2016</v>
      </c>
      <c r="N453" s="16">
        <v>2023</v>
      </c>
      <c r="O453" s="16">
        <v>2025</v>
      </c>
      <c r="P453" s="16">
        <v>12.5</v>
      </c>
      <c r="Q453" s="114" t="s">
        <v>3893</v>
      </c>
      <c r="R453" s="17">
        <f t="shared" si="20"/>
        <v>2028.5</v>
      </c>
      <c r="S453" s="16" t="s">
        <v>63</v>
      </c>
      <c r="T453" s="16"/>
      <c r="U453" s="17">
        <f t="shared" si="22"/>
        <v>2028.5</v>
      </c>
      <c r="V453" s="400"/>
      <c r="W453" s="400"/>
      <c r="X453" s="400"/>
      <c r="Y453" s="407"/>
    </row>
    <row r="454" spans="1:25" ht="24" x14ac:dyDescent="0.25">
      <c r="A454" s="407">
        <v>44</v>
      </c>
      <c r="B454" s="407" t="s">
        <v>4201</v>
      </c>
      <c r="C454" s="348" t="s">
        <v>4202</v>
      </c>
      <c r="D454" s="114" t="s">
        <v>4203</v>
      </c>
      <c r="E454" s="331" t="s">
        <v>789</v>
      </c>
      <c r="F454" s="66" t="s">
        <v>39</v>
      </c>
      <c r="G454" s="117">
        <v>1.6</v>
      </c>
      <c r="H454" s="117">
        <v>1.6</v>
      </c>
      <c r="I454" s="66">
        <v>120</v>
      </c>
      <c r="J454" s="66">
        <v>38.524000000000001</v>
      </c>
      <c r="K454" s="117">
        <v>108</v>
      </c>
      <c r="L454" s="117">
        <v>8</v>
      </c>
      <c r="M454" s="16">
        <v>2016</v>
      </c>
      <c r="N454" s="16">
        <v>2023</v>
      </c>
      <c r="O454" s="16">
        <v>2025</v>
      </c>
      <c r="P454" s="16">
        <v>12.5</v>
      </c>
      <c r="Q454" s="114" t="s">
        <v>3893</v>
      </c>
      <c r="R454" s="17">
        <f t="shared" si="20"/>
        <v>2028.5</v>
      </c>
      <c r="S454" s="16" t="s">
        <v>63</v>
      </c>
      <c r="T454" s="16"/>
      <c r="U454" s="17">
        <f t="shared" si="22"/>
        <v>2028.5</v>
      </c>
      <c r="V454" s="400">
        <v>6</v>
      </c>
      <c r="W454" s="400">
        <v>3</v>
      </c>
      <c r="X454" s="400">
        <f>SUM(V454:W456)</f>
        <v>9</v>
      </c>
      <c r="Y454" s="407" t="s">
        <v>7003</v>
      </c>
    </row>
    <row r="455" spans="1:25" ht="24" x14ac:dyDescent="0.25">
      <c r="A455" s="407"/>
      <c r="B455" s="407"/>
      <c r="C455" s="348"/>
      <c r="D455" s="348" t="s">
        <v>4204</v>
      </c>
      <c r="E455" s="331"/>
      <c r="F455" s="66" t="s">
        <v>39</v>
      </c>
      <c r="G455" s="117"/>
      <c r="H455" s="117"/>
      <c r="I455" s="66"/>
      <c r="J455" s="66">
        <v>24.033999999999999</v>
      </c>
      <c r="K455" s="117">
        <v>108</v>
      </c>
      <c r="L455" s="117">
        <v>8</v>
      </c>
      <c r="M455" s="16">
        <v>2016</v>
      </c>
      <c r="N455" s="16">
        <v>2023</v>
      </c>
      <c r="O455" s="16">
        <v>2025</v>
      </c>
      <c r="P455" s="16">
        <v>12.5</v>
      </c>
      <c r="Q455" s="114" t="s">
        <v>3893</v>
      </c>
      <c r="R455" s="17">
        <f t="shared" si="20"/>
        <v>2028.5</v>
      </c>
      <c r="S455" s="16" t="s">
        <v>63</v>
      </c>
      <c r="T455" s="16"/>
      <c r="U455" s="17">
        <f t="shared" si="22"/>
        <v>2028.5</v>
      </c>
      <c r="V455" s="400"/>
      <c r="W455" s="400"/>
      <c r="X455" s="400"/>
      <c r="Y455" s="407"/>
    </row>
    <row r="456" spans="1:25" ht="24" x14ac:dyDescent="0.25">
      <c r="A456" s="407"/>
      <c r="B456" s="407"/>
      <c r="C456" s="348"/>
      <c r="D456" s="348"/>
      <c r="E456" s="331"/>
      <c r="F456" s="66" t="s">
        <v>39</v>
      </c>
      <c r="G456" s="117"/>
      <c r="H456" s="117"/>
      <c r="I456" s="66"/>
      <c r="J456" s="66">
        <v>0.104</v>
      </c>
      <c r="K456" s="117">
        <v>57</v>
      </c>
      <c r="L456" s="117">
        <v>5</v>
      </c>
      <c r="M456" s="16">
        <v>2016</v>
      </c>
      <c r="N456" s="16">
        <v>2023</v>
      </c>
      <c r="O456" s="16">
        <v>2025</v>
      </c>
      <c r="P456" s="16">
        <v>12.5</v>
      </c>
      <c r="Q456" s="114" t="s">
        <v>3893</v>
      </c>
      <c r="R456" s="17">
        <f t="shared" si="20"/>
        <v>2028.5</v>
      </c>
      <c r="S456" s="16" t="s">
        <v>63</v>
      </c>
      <c r="T456" s="16"/>
      <c r="U456" s="17">
        <f t="shared" si="22"/>
        <v>2028.5</v>
      </c>
      <c r="V456" s="400"/>
      <c r="W456" s="400"/>
      <c r="X456" s="400"/>
      <c r="Y456" s="407"/>
    </row>
    <row r="457" spans="1:25" ht="24" x14ac:dyDescent="0.25">
      <c r="A457" s="407">
        <v>45</v>
      </c>
      <c r="B457" s="407" t="s">
        <v>4205</v>
      </c>
      <c r="C457" s="348" t="s">
        <v>4206</v>
      </c>
      <c r="D457" s="331" t="s">
        <v>4207</v>
      </c>
      <c r="E457" s="348" t="s">
        <v>3904</v>
      </c>
      <c r="F457" s="66" t="s">
        <v>88</v>
      </c>
      <c r="G457" s="117">
        <v>1</v>
      </c>
      <c r="H457" s="117">
        <v>1</v>
      </c>
      <c r="I457" s="66">
        <v>120</v>
      </c>
      <c r="J457" s="66">
        <v>30.344999999999999</v>
      </c>
      <c r="K457" s="66">
        <v>114.3</v>
      </c>
      <c r="L457" s="66">
        <v>6.02</v>
      </c>
      <c r="M457" s="16">
        <v>2016</v>
      </c>
      <c r="N457" s="114">
        <v>2023</v>
      </c>
      <c r="O457" s="114">
        <v>2025</v>
      </c>
      <c r="P457" s="16">
        <v>12.5</v>
      </c>
      <c r="Q457" s="16" t="s">
        <v>3927</v>
      </c>
      <c r="R457" s="17">
        <f t="shared" si="20"/>
        <v>2028.5</v>
      </c>
      <c r="S457" s="16" t="s">
        <v>63</v>
      </c>
      <c r="T457" s="16"/>
      <c r="U457" s="17">
        <f t="shared" ref="U457:U516" si="23">IFERROR(IF(S457="",R457,S457+T457),R457)</f>
        <v>2028.5</v>
      </c>
      <c r="V457" s="400">
        <v>187</v>
      </c>
      <c r="W457" s="400">
        <v>2</v>
      </c>
      <c r="X457" s="400">
        <f>SUM(V457:W522)</f>
        <v>189</v>
      </c>
      <c r="Y457" s="407" t="s">
        <v>7003</v>
      </c>
    </row>
    <row r="458" spans="1:25" ht="24" x14ac:dyDescent="0.25">
      <c r="A458" s="407"/>
      <c r="B458" s="407"/>
      <c r="C458" s="348"/>
      <c r="D458" s="477"/>
      <c r="E458" s="348"/>
      <c r="F458" s="66" t="s">
        <v>88</v>
      </c>
      <c r="G458" s="117"/>
      <c r="H458" s="117"/>
      <c r="I458" s="66"/>
      <c r="J458" s="66">
        <v>4.7</v>
      </c>
      <c r="K458" s="66">
        <v>33.4</v>
      </c>
      <c r="L458" s="66">
        <v>4.55</v>
      </c>
      <c r="M458" s="16">
        <v>2016</v>
      </c>
      <c r="N458" s="114">
        <v>2023</v>
      </c>
      <c r="O458" s="114">
        <v>2025</v>
      </c>
      <c r="P458" s="16">
        <v>12.5</v>
      </c>
      <c r="Q458" s="16" t="s">
        <v>3927</v>
      </c>
      <c r="R458" s="17">
        <f t="shared" ref="R458:R521" si="24">IF(M458="","",M458+P458)</f>
        <v>2028.5</v>
      </c>
      <c r="S458" s="16" t="s">
        <v>63</v>
      </c>
      <c r="T458" s="16"/>
      <c r="U458" s="17">
        <f t="shared" si="23"/>
        <v>2028.5</v>
      </c>
      <c r="V458" s="400"/>
      <c r="W458" s="400"/>
      <c r="X458" s="400"/>
      <c r="Y458" s="407"/>
    </row>
    <row r="459" spans="1:25" ht="24" x14ac:dyDescent="0.25">
      <c r="A459" s="407"/>
      <c r="B459" s="407"/>
      <c r="C459" s="348"/>
      <c r="D459" s="477"/>
      <c r="E459" s="348"/>
      <c r="F459" s="66" t="s">
        <v>88</v>
      </c>
      <c r="G459" s="117"/>
      <c r="H459" s="117"/>
      <c r="I459" s="66"/>
      <c r="J459" s="66">
        <v>0.1</v>
      </c>
      <c r="K459" s="66">
        <v>26.7</v>
      </c>
      <c r="L459" s="66">
        <v>3.91</v>
      </c>
      <c r="M459" s="16">
        <v>2016</v>
      </c>
      <c r="N459" s="114">
        <v>2023</v>
      </c>
      <c r="O459" s="114">
        <v>2025</v>
      </c>
      <c r="P459" s="16">
        <v>12.5</v>
      </c>
      <c r="Q459" s="16" t="s">
        <v>3927</v>
      </c>
      <c r="R459" s="17">
        <f t="shared" si="24"/>
        <v>2028.5</v>
      </c>
      <c r="S459" s="16" t="s">
        <v>63</v>
      </c>
      <c r="T459" s="16"/>
      <c r="U459" s="17">
        <f t="shared" si="23"/>
        <v>2028.5</v>
      </c>
      <c r="V459" s="400"/>
      <c r="W459" s="400"/>
      <c r="X459" s="400"/>
      <c r="Y459" s="407"/>
    </row>
    <row r="460" spans="1:25" ht="24" x14ac:dyDescent="0.25">
      <c r="A460" s="407"/>
      <c r="B460" s="407"/>
      <c r="C460" s="348"/>
      <c r="D460" s="331" t="s">
        <v>4208</v>
      </c>
      <c r="E460" s="348"/>
      <c r="F460" s="66" t="s">
        <v>88</v>
      </c>
      <c r="G460" s="117">
        <v>1</v>
      </c>
      <c r="H460" s="117">
        <v>1</v>
      </c>
      <c r="I460" s="66">
        <v>120</v>
      </c>
      <c r="J460" s="66">
        <v>7.1369999999999996</v>
      </c>
      <c r="K460" s="66">
        <v>60.3</v>
      </c>
      <c r="L460" s="66">
        <v>3.91</v>
      </c>
      <c r="M460" s="16">
        <v>2016</v>
      </c>
      <c r="N460" s="114">
        <v>2023</v>
      </c>
      <c r="O460" s="114">
        <v>2025</v>
      </c>
      <c r="P460" s="16">
        <v>12.5</v>
      </c>
      <c r="Q460" s="16" t="s">
        <v>3927</v>
      </c>
      <c r="R460" s="17">
        <f t="shared" si="24"/>
        <v>2028.5</v>
      </c>
      <c r="S460" s="16" t="s">
        <v>63</v>
      </c>
      <c r="T460" s="16"/>
      <c r="U460" s="17">
        <f t="shared" si="23"/>
        <v>2028.5</v>
      </c>
      <c r="V460" s="400"/>
      <c r="W460" s="400"/>
      <c r="X460" s="400"/>
      <c r="Y460" s="407"/>
    </row>
    <row r="461" spans="1:25" ht="24" x14ac:dyDescent="0.25">
      <c r="A461" s="407"/>
      <c r="B461" s="407"/>
      <c r="C461" s="348"/>
      <c r="D461" s="477"/>
      <c r="E461" s="348"/>
      <c r="F461" s="66" t="s">
        <v>88</v>
      </c>
      <c r="G461" s="117"/>
      <c r="H461" s="117"/>
      <c r="I461" s="66"/>
      <c r="J461" s="66">
        <v>0.1</v>
      </c>
      <c r="K461" s="66">
        <v>26.7</v>
      </c>
      <c r="L461" s="66">
        <v>3.91</v>
      </c>
      <c r="M461" s="16">
        <v>2016</v>
      </c>
      <c r="N461" s="114">
        <v>2023</v>
      </c>
      <c r="O461" s="114">
        <v>2025</v>
      </c>
      <c r="P461" s="16">
        <v>12.5</v>
      </c>
      <c r="Q461" s="16" t="s">
        <v>3927</v>
      </c>
      <c r="R461" s="17">
        <f t="shared" si="24"/>
        <v>2028.5</v>
      </c>
      <c r="S461" s="16" t="s">
        <v>63</v>
      </c>
      <c r="T461" s="16"/>
      <c r="U461" s="17">
        <f t="shared" si="23"/>
        <v>2028.5</v>
      </c>
      <c r="V461" s="400"/>
      <c r="W461" s="400"/>
      <c r="X461" s="400"/>
      <c r="Y461" s="407"/>
    </row>
    <row r="462" spans="1:25" ht="24" x14ac:dyDescent="0.25">
      <c r="A462" s="407"/>
      <c r="B462" s="407"/>
      <c r="C462" s="348"/>
      <c r="D462" s="477"/>
      <c r="E462" s="348"/>
      <c r="F462" s="66" t="s">
        <v>88</v>
      </c>
      <c r="G462" s="117"/>
      <c r="H462" s="117"/>
      <c r="I462" s="66"/>
      <c r="J462" s="66">
        <v>0.2</v>
      </c>
      <c r="K462" s="66">
        <v>21.3</v>
      </c>
      <c r="L462" s="66">
        <v>3.73</v>
      </c>
      <c r="M462" s="16">
        <v>2016</v>
      </c>
      <c r="N462" s="114">
        <v>2023</v>
      </c>
      <c r="O462" s="114">
        <v>2025</v>
      </c>
      <c r="P462" s="16">
        <v>12.5</v>
      </c>
      <c r="Q462" s="16" t="s">
        <v>3927</v>
      </c>
      <c r="R462" s="17">
        <f t="shared" si="24"/>
        <v>2028.5</v>
      </c>
      <c r="S462" s="16" t="s">
        <v>63</v>
      </c>
      <c r="T462" s="16"/>
      <c r="U462" s="17">
        <f t="shared" si="23"/>
        <v>2028.5</v>
      </c>
      <c r="V462" s="400"/>
      <c r="W462" s="400"/>
      <c r="X462" s="400"/>
      <c r="Y462" s="407"/>
    </row>
    <row r="463" spans="1:25" ht="24" x14ac:dyDescent="0.25">
      <c r="A463" s="407"/>
      <c r="B463" s="407"/>
      <c r="C463" s="348"/>
      <c r="D463" s="331" t="s">
        <v>4209</v>
      </c>
      <c r="E463" s="348"/>
      <c r="F463" s="66" t="s">
        <v>88</v>
      </c>
      <c r="G463" s="117">
        <v>1</v>
      </c>
      <c r="H463" s="117">
        <v>1</v>
      </c>
      <c r="I463" s="66">
        <v>120</v>
      </c>
      <c r="J463" s="66">
        <v>6.891</v>
      </c>
      <c r="K463" s="66">
        <v>60.3</v>
      </c>
      <c r="L463" s="66">
        <v>3.91</v>
      </c>
      <c r="M463" s="16">
        <v>2016</v>
      </c>
      <c r="N463" s="114">
        <v>2023</v>
      </c>
      <c r="O463" s="114">
        <v>2025</v>
      </c>
      <c r="P463" s="16">
        <v>12.5</v>
      </c>
      <c r="Q463" s="16" t="s">
        <v>3927</v>
      </c>
      <c r="R463" s="17">
        <f t="shared" si="24"/>
        <v>2028.5</v>
      </c>
      <c r="S463" s="16" t="s">
        <v>63</v>
      </c>
      <c r="T463" s="16"/>
      <c r="U463" s="17">
        <f t="shared" si="23"/>
        <v>2028.5</v>
      </c>
      <c r="V463" s="400"/>
      <c r="W463" s="400"/>
      <c r="X463" s="400"/>
      <c r="Y463" s="407"/>
    </row>
    <row r="464" spans="1:25" ht="24" x14ac:dyDescent="0.25">
      <c r="A464" s="407"/>
      <c r="B464" s="407"/>
      <c r="C464" s="348"/>
      <c r="D464" s="477"/>
      <c r="E464" s="348"/>
      <c r="F464" s="66" t="s">
        <v>88</v>
      </c>
      <c r="G464" s="117"/>
      <c r="H464" s="117"/>
      <c r="I464" s="66"/>
      <c r="J464" s="66">
        <v>0.1</v>
      </c>
      <c r="K464" s="66">
        <v>26.7</v>
      </c>
      <c r="L464" s="66">
        <v>3.91</v>
      </c>
      <c r="M464" s="16">
        <v>2016</v>
      </c>
      <c r="N464" s="114">
        <v>2023</v>
      </c>
      <c r="O464" s="114">
        <v>2025</v>
      </c>
      <c r="P464" s="16">
        <v>12.5</v>
      </c>
      <c r="Q464" s="16" t="s">
        <v>3927</v>
      </c>
      <c r="R464" s="17">
        <f t="shared" si="24"/>
        <v>2028.5</v>
      </c>
      <c r="S464" s="16" t="s">
        <v>63</v>
      </c>
      <c r="T464" s="16"/>
      <c r="U464" s="17">
        <f t="shared" si="23"/>
        <v>2028.5</v>
      </c>
      <c r="V464" s="400"/>
      <c r="W464" s="400"/>
      <c r="X464" s="400"/>
      <c r="Y464" s="407"/>
    </row>
    <row r="465" spans="1:25" ht="24" x14ac:dyDescent="0.25">
      <c r="A465" s="407"/>
      <c r="B465" s="407"/>
      <c r="C465" s="348"/>
      <c r="D465" s="477"/>
      <c r="E465" s="348"/>
      <c r="F465" s="66" t="s">
        <v>88</v>
      </c>
      <c r="G465" s="117"/>
      <c r="H465" s="117"/>
      <c r="I465" s="66"/>
      <c r="J465" s="66">
        <v>0.2</v>
      </c>
      <c r="K465" s="66">
        <v>21.3</v>
      </c>
      <c r="L465" s="66">
        <v>3.73</v>
      </c>
      <c r="M465" s="16">
        <v>2016</v>
      </c>
      <c r="N465" s="114">
        <v>2023</v>
      </c>
      <c r="O465" s="114">
        <v>2025</v>
      </c>
      <c r="P465" s="16">
        <v>12.5</v>
      </c>
      <c r="Q465" s="16" t="s">
        <v>3927</v>
      </c>
      <c r="R465" s="17">
        <f t="shared" si="24"/>
        <v>2028.5</v>
      </c>
      <c r="S465" s="16" t="s">
        <v>63</v>
      </c>
      <c r="T465" s="16"/>
      <c r="U465" s="17">
        <f t="shared" si="23"/>
        <v>2028.5</v>
      </c>
      <c r="V465" s="400"/>
      <c r="W465" s="400"/>
      <c r="X465" s="400"/>
      <c r="Y465" s="407"/>
    </row>
    <row r="466" spans="1:25" ht="24" x14ac:dyDescent="0.25">
      <c r="A466" s="407"/>
      <c r="B466" s="407"/>
      <c r="C466" s="348"/>
      <c r="D466" s="331" t="s">
        <v>4210</v>
      </c>
      <c r="E466" s="348"/>
      <c r="F466" s="66" t="s">
        <v>88</v>
      </c>
      <c r="G466" s="117">
        <v>1</v>
      </c>
      <c r="H466" s="117">
        <v>1</v>
      </c>
      <c r="I466" s="66">
        <v>120</v>
      </c>
      <c r="J466" s="66">
        <v>7.18</v>
      </c>
      <c r="K466" s="66">
        <v>60.3</v>
      </c>
      <c r="L466" s="66">
        <v>3.91</v>
      </c>
      <c r="M466" s="16">
        <v>2016</v>
      </c>
      <c r="N466" s="114">
        <v>2023</v>
      </c>
      <c r="O466" s="114">
        <v>2025</v>
      </c>
      <c r="P466" s="16">
        <v>12.5</v>
      </c>
      <c r="Q466" s="16" t="s">
        <v>3927</v>
      </c>
      <c r="R466" s="17">
        <f t="shared" si="24"/>
        <v>2028.5</v>
      </c>
      <c r="S466" s="16" t="s">
        <v>63</v>
      </c>
      <c r="T466" s="16"/>
      <c r="U466" s="17">
        <f t="shared" si="23"/>
        <v>2028.5</v>
      </c>
      <c r="V466" s="400"/>
      <c r="W466" s="400"/>
      <c r="X466" s="400"/>
      <c r="Y466" s="407"/>
    </row>
    <row r="467" spans="1:25" ht="24" x14ac:dyDescent="0.25">
      <c r="A467" s="407"/>
      <c r="B467" s="407"/>
      <c r="C467" s="348"/>
      <c r="D467" s="331"/>
      <c r="E467" s="348"/>
      <c r="F467" s="66" t="s">
        <v>88</v>
      </c>
      <c r="G467" s="117"/>
      <c r="H467" s="117"/>
      <c r="I467" s="66"/>
      <c r="J467" s="66">
        <v>0.1</v>
      </c>
      <c r="K467" s="66">
        <v>26.7</v>
      </c>
      <c r="L467" s="66">
        <v>3.91</v>
      </c>
      <c r="M467" s="16">
        <v>2016</v>
      </c>
      <c r="N467" s="114">
        <v>2023</v>
      </c>
      <c r="O467" s="114">
        <v>2025</v>
      </c>
      <c r="P467" s="16">
        <v>12.5</v>
      </c>
      <c r="Q467" s="16" t="s">
        <v>3927</v>
      </c>
      <c r="R467" s="17">
        <f t="shared" si="24"/>
        <v>2028.5</v>
      </c>
      <c r="S467" s="16" t="s">
        <v>63</v>
      </c>
      <c r="T467" s="16"/>
      <c r="U467" s="17">
        <f t="shared" si="23"/>
        <v>2028.5</v>
      </c>
      <c r="V467" s="400"/>
      <c r="W467" s="400"/>
      <c r="X467" s="400"/>
      <c r="Y467" s="407"/>
    </row>
    <row r="468" spans="1:25" ht="24" x14ac:dyDescent="0.25">
      <c r="A468" s="407"/>
      <c r="B468" s="407"/>
      <c r="C468" s="348"/>
      <c r="D468" s="331"/>
      <c r="E468" s="348"/>
      <c r="F468" s="66" t="s">
        <v>88</v>
      </c>
      <c r="G468" s="117"/>
      <c r="H468" s="117"/>
      <c r="I468" s="66"/>
      <c r="J468" s="66">
        <v>0.2</v>
      </c>
      <c r="K468" s="66">
        <v>21.3</v>
      </c>
      <c r="L468" s="66">
        <v>3.73</v>
      </c>
      <c r="M468" s="16">
        <v>2016</v>
      </c>
      <c r="N468" s="114">
        <v>2023</v>
      </c>
      <c r="O468" s="114">
        <v>2025</v>
      </c>
      <c r="P468" s="16">
        <v>12.5</v>
      </c>
      <c r="Q468" s="16" t="s">
        <v>3927</v>
      </c>
      <c r="R468" s="17">
        <f t="shared" si="24"/>
        <v>2028.5</v>
      </c>
      <c r="S468" s="16" t="s">
        <v>63</v>
      </c>
      <c r="T468" s="16"/>
      <c r="U468" s="17">
        <f t="shared" si="23"/>
        <v>2028.5</v>
      </c>
      <c r="V468" s="400"/>
      <c r="W468" s="400"/>
      <c r="X468" s="400"/>
      <c r="Y468" s="407"/>
    </row>
    <row r="469" spans="1:25" ht="24" x14ac:dyDescent="0.25">
      <c r="A469" s="407"/>
      <c r="B469" s="407"/>
      <c r="C469" s="348"/>
      <c r="D469" s="331" t="s">
        <v>4211</v>
      </c>
      <c r="E469" s="348"/>
      <c r="F469" s="66" t="s">
        <v>88</v>
      </c>
      <c r="G469" s="117">
        <v>1</v>
      </c>
      <c r="H469" s="117">
        <v>1</v>
      </c>
      <c r="I469" s="66">
        <v>120</v>
      </c>
      <c r="J469" s="66">
        <v>6.8730000000000002</v>
      </c>
      <c r="K469" s="66">
        <v>60.3</v>
      </c>
      <c r="L469" s="66">
        <v>3.91</v>
      </c>
      <c r="M469" s="16">
        <v>2016</v>
      </c>
      <c r="N469" s="114">
        <v>2023</v>
      </c>
      <c r="O469" s="114">
        <v>2025</v>
      </c>
      <c r="P469" s="16">
        <v>12.5</v>
      </c>
      <c r="Q469" s="16" t="s">
        <v>3927</v>
      </c>
      <c r="R469" s="17">
        <f t="shared" si="24"/>
        <v>2028.5</v>
      </c>
      <c r="S469" s="16" t="s">
        <v>63</v>
      </c>
      <c r="T469" s="16"/>
      <c r="U469" s="17">
        <f t="shared" si="23"/>
        <v>2028.5</v>
      </c>
      <c r="V469" s="400"/>
      <c r="W469" s="400"/>
      <c r="X469" s="400"/>
      <c r="Y469" s="407"/>
    </row>
    <row r="470" spans="1:25" ht="24" x14ac:dyDescent="0.25">
      <c r="A470" s="407"/>
      <c r="B470" s="407"/>
      <c r="C470" s="348"/>
      <c r="D470" s="331"/>
      <c r="E470" s="348"/>
      <c r="F470" s="66" t="s">
        <v>88</v>
      </c>
      <c r="G470" s="117"/>
      <c r="H470" s="117"/>
      <c r="I470" s="66"/>
      <c r="J470" s="66">
        <v>0.1</v>
      </c>
      <c r="K470" s="66">
        <v>26.7</v>
      </c>
      <c r="L470" s="66">
        <v>3.91</v>
      </c>
      <c r="M470" s="16">
        <v>2016</v>
      </c>
      <c r="N470" s="114">
        <v>2023</v>
      </c>
      <c r="O470" s="114">
        <v>2025</v>
      </c>
      <c r="P470" s="16">
        <v>12.5</v>
      </c>
      <c r="Q470" s="16" t="s">
        <v>3927</v>
      </c>
      <c r="R470" s="17">
        <f t="shared" si="24"/>
        <v>2028.5</v>
      </c>
      <c r="S470" s="16" t="s">
        <v>63</v>
      </c>
      <c r="T470" s="16"/>
      <c r="U470" s="17">
        <f t="shared" si="23"/>
        <v>2028.5</v>
      </c>
      <c r="V470" s="400"/>
      <c r="W470" s="400"/>
      <c r="X470" s="400"/>
      <c r="Y470" s="407"/>
    </row>
    <row r="471" spans="1:25" ht="24" x14ac:dyDescent="0.25">
      <c r="A471" s="407"/>
      <c r="B471" s="407"/>
      <c r="C471" s="348"/>
      <c r="D471" s="331"/>
      <c r="E471" s="348"/>
      <c r="F471" s="66" t="s">
        <v>88</v>
      </c>
      <c r="G471" s="117"/>
      <c r="H471" s="117"/>
      <c r="I471" s="66"/>
      <c r="J471" s="66">
        <v>0.2</v>
      </c>
      <c r="K471" s="66">
        <v>21.3</v>
      </c>
      <c r="L471" s="66">
        <v>3.73</v>
      </c>
      <c r="M471" s="16">
        <v>2016</v>
      </c>
      <c r="N471" s="114">
        <v>2023</v>
      </c>
      <c r="O471" s="114">
        <v>2025</v>
      </c>
      <c r="P471" s="16">
        <v>12.5</v>
      </c>
      <c r="Q471" s="16" t="s">
        <v>3927</v>
      </c>
      <c r="R471" s="17">
        <f t="shared" si="24"/>
        <v>2028.5</v>
      </c>
      <c r="S471" s="16" t="s">
        <v>63</v>
      </c>
      <c r="T471" s="16"/>
      <c r="U471" s="17">
        <f t="shared" si="23"/>
        <v>2028.5</v>
      </c>
      <c r="V471" s="400"/>
      <c r="W471" s="400"/>
      <c r="X471" s="400"/>
      <c r="Y471" s="407"/>
    </row>
    <row r="472" spans="1:25" ht="24" x14ac:dyDescent="0.25">
      <c r="A472" s="407"/>
      <c r="B472" s="407"/>
      <c r="C472" s="348"/>
      <c r="D472" s="331" t="s">
        <v>4212</v>
      </c>
      <c r="E472" s="348"/>
      <c r="F472" s="66" t="s">
        <v>88</v>
      </c>
      <c r="G472" s="117">
        <v>1</v>
      </c>
      <c r="H472" s="117">
        <v>1</v>
      </c>
      <c r="I472" s="66">
        <v>120</v>
      </c>
      <c r="J472" s="66">
        <v>6.8529999999999998</v>
      </c>
      <c r="K472" s="66">
        <v>60.3</v>
      </c>
      <c r="L472" s="66">
        <v>3.91</v>
      </c>
      <c r="M472" s="16">
        <v>2016</v>
      </c>
      <c r="N472" s="114">
        <v>2023</v>
      </c>
      <c r="O472" s="114">
        <v>2025</v>
      </c>
      <c r="P472" s="16">
        <v>12.5</v>
      </c>
      <c r="Q472" s="16" t="s">
        <v>3927</v>
      </c>
      <c r="R472" s="17">
        <f t="shared" si="24"/>
        <v>2028.5</v>
      </c>
      <c r="S472" s="16" t="s">
        <v>63</v>
      </c>
      <c r="T472" s="16"/>
      <c r="U472" s="17">
        <f t="shared" si="23"/>
        <v>2028.5</v>
      </c>
      <c r="V472" s="400"/>
      <c r="W472" s="400"/>
      <c r="X472" s="400"/>
      <c r="Y472" s="407"/>
    </row>
    <row r="473" spans="1:25" ht="24" x14ac:dyDescent="0.25">
      <c r="A473" s="407"/>
      <c r="B473" s="407"/>
      <c r="C473" s="348"/>
      <c r="D473" s="331"/>
      <c r="E473" s="348"/>
      <c r="F473" s="66" t="s">
        <v>88</v>
      </c>
      <c r="G473" s="117"/>
      <c r="H473" s="117"/>
      <c r="I473" s="66"/>
      <c r="J473" s="66">
        <v>0.1</v>
      </c>
      <c r="K473" s="66">
        <v>26.7</v>
      </c>
      <c r="L473" s="66">
        <v>3.91</v>
      </c>
      <c r="M473" s="16">
        <v>2016</v>
      </c>
      <c r="N473" s="114">
        <v>2023</v>
      </c>
      <c r="O473" s="114">
        <v>2025</v>
      </c>
      <c r="P473" s="16">
        <v>12.5</v>
      </c>
      <c r="Q473" s="16" t="s">
        <v>3927</v>
      </c>
      <c r="R473" s="17">
        <f t="shared" si="24"/>
        <v>2028.5</v>
      </c>
      <c r="S473" s="16" t="s">
        <v>63</v>
      </c>
      <c r="T473" s="16"/>
      <c r="U473" s="17">
        <f t="shared" si="23"/>
        <v>2028.5</v>
      </c>
      <c r="V473" s="400"/>
      <c r="W473" s="400"/>
      <c r="X473" s="400"/>
      <c r="Y473" s="407"/>
    </row>
    <row r="474" spans="1:25" ht="24" x14ac:dyDescent="0.25">
      <c r="A474" s="407"/>
      <c r="B474" s="407"/>
      <c r="C474" s="348"/>
      <c r="D474" s="331"/>
      <c r="E474" s="348"/>
      <c r="F474" s="66" t="s">
        <v>88</v>
      </c>
      <c r="G474" s="117"/>
      <c r="H474" s="117"/>
      <c r="I474" s="66"/>
      <c r="J474" s="66">
        <v>0.2</v>
      </c>
      <c r="K474" s="66">
        <v>21.3</v>
      </c>
      <c r="L474" s="66">
        <v>3.73</v>
      </c>
      <c r="M474" s="16">
        <v>2016</v>
      </c>
      <c r="N474" s="114">
        <v>2023</v>
      </c>
      <c r="O474" s="114">
        <v>2025</v>
      </c>
      <c r="P474" s="16">
        <v>12.5</v>
      </c>
      <c r="Q474" s="16" t="s">
        <v>3927</v>
      </c>
      <c r="R474" s="17">
        <f t="shared" si="24"/>
        <v>2028.5</v>
      </c>
      <c r="S474" s="16" t="s">
        <v>63</v>
      </c>
      <c r="T474" s="16"/>
      <c r="U474" s="17">
        <f t="shared" si="23"/>
        <v>2028.5</v>
      </c>
      <c r="V474" s="400"/>
      <c r="W474" s="400"/>
      <c r="X474" s="400"/>
      <c r="Y474" s="407"/>
    </row>
    <row r="475" spans="1:25" ht="24" x14ac:dyDescent="0.25">
      <c r="A475" s="407"/>
      <c r="B475" s="407"/>
      <c r="C475" s="348"/>
      <c r="D475" s="331" t="s">
        <v>4213</v>
      </c>
      <c r="E475" s="348"/>
      <c r="F475" s="66" t="s">
        <v>88</v>
      </c>
      <c r="G475" s="117">
        <v>1</v>
      </c>
      <c r="H475" s="117">
        <v>1</v>
      </c>
      <c r="I475" s="66">
        <v>120</v>
      </c>
      <c r="J475" s="66">
        <v>7.22</v>
      </c>
      <c r="K475" s="66">
        <v>60.3</v>
      </c>
      <c r="L475" s="66">
        <v>3.91</v>
      </c>
      <c r="M475" s="16">
        <v>2016</v>
      </c>
      <c r="N475" s="114">
        <v>2023</v>
      </c>
      <c r="O475" s="114">
        <v>2025</v>
      </c>
      <c r="P475" s="16">
        <v>12.5</v>
      </c>
      <c r="Q475" s="16" t="s">
        <v>3927</v>
      </c>
      <c r="R475" s="17">
        <f t="shared" si="24"/>
        <v>2028.5</v>
      </c>
      <c r="S475" s="16" t="s">
        <v>63</v>
      </c>
      <c r="T475" s="16"/>
      <c r="U475" s="17">
        <f t="shared" si="23"/>
        <v>2028.5</v>
      </c>
      <c r="V475" s="400"/>
      <c r="W475" s="400"/>
      <c r="X475" s="400"/>
      <c r="Y475" s="407"/>
    </row>
    <row r="476" spans="1:25" ht="24" x14ac:dyDescent="0.25">
      <c r="A476" s="407"/>
      <c r="B476" s="407"/>
      <c r="C476" s="348"/>
      <c r="D476" s="331"/>
      <c r="E476" s="348"/>
      <c r="F476" s="66" t="s">
        <v>88</v>
      </c>
      <c r="G476" s="117"/>
      <c r="H476" s="117"/>
      <c r="I476" s="66"/>
      <c r="J476" s="66">
        <v>0.1</v>
      </c>
      <c r="K476" s="66">
        <v>26.7</v>
      </c>
      <c r="L476" s="66">
        <v>3.91</v>
      </c>
      <c r="M476" s="16">
        <v>2016</v>
      </c>
      <c r="N476" s="114">
        <v>2023</v>
      </c>
      <c r="O476" s="114">
        <v>2025</v>
      </c>
      <c r="P476" s="16">
        <v>12.5</v>
      </c>
      <c r="Q476" s="16" t="s">
        <v>3927</v>
      </c>
      <c r="R476" s="17">
        <f t="shared" si="24"/>
        <v>2028.5</v>
      </c>
      <c r="S476" s="16" t="s">
        <v>63</v>
      </c>
      <c r="T476" s="16"/>
      <c r="U476" s="17">
        <f t="shared" si="23"/>
        <v>2028.5</v>
      </c>
      <c r="V476" s="400"/>
      <c r="W476" s="400"/>
      <c r="X476" s="400"/>
      <c r="Y476" s="407"/>
    </row>
    <row r="477" spans="1:25" ht="24" x14ac:dyDescent="0.25">
      <c r="A477" s="407"/>
      <c r="B477" s="407"/>
      <c r="C477" s="348"/>
      <c r="D477" s="331"/>
      <c r="E477" s="348"/>
      <c r="F477" s="66" t="s">
        <v>88</v>
      </c>
      <c r="G477" s="117"/>
      <c r="H477" s="117"/>
      <c r="I477" s="66"/>
      <c r="J477" s="66">
        <v>0.2</v>
      </c>
      <c r="K477" s="66">
        <v>21.3</v>
      </c>
      <c r="L477" s="66">
        <v>3.73</v>
      </c>
      <c r="M477" s="16">
        <v>2016</v>
      </c>
      <c r="N477" s="114">
        <v>2023</v>
      </c>
      <c r="O477" s="114">
        <v>2025</v>
      </c>
      <c r="P477" s="16">
        <v>12.5</v>
      </c>
      <c r="Q477" s="16" t="s">
        <v>3927</v>
      </c>
      <c r="R477" s="17">
        <f t="shared" si="24"/>
        <v>2028.5</v>
      </c>
      <c r="S477" s="16" t="s">
        <v>63</v>
      </c>
      <c r="T477" s="16"/>
      <c r="U477" s="17">
        <f t="shared" si="23"/>
        <v>2028.5</v>
      </c>
      <c r="V477" s="400"/>
      <c r="W477" s="400"/>
      <c r="X477" s="400"/>
      <c r="Y477" s="407"/>
    </row>
    <row r="478" spans="1:25" ht="24" x14ac:dyDescent="0.25">
      <c r="A478" s="407"/>
      <c r="B478" s="407"/>
      <c r="C478" s="348"/>
      <c r="D478" s="331" t="s">
        <v>4214</v>
      </c>
      <c r="E478" s="348"/>
      <c r="F478" s="66" t="s">
        <v>88</v>
      </c>
      <c r="G478" s="117">
        <v>1</v>
      </c>
      <c r="H478" s="117">
        <v>1</v>
      </c>
      <c r="I478" s="66">
        <v>120</v>
      </c>
      <c r="J478" s="66">
        <v>7.0869999999999997</v>
      </c>
      <c r="K478" s="66">
        <v>60.3</v>
      </c>
      <c r="L478" s="66">
        <v>3.91</v>
      </c>
      <c r="M478" s="16">
        <v>2016</v>
      </c>
      <c r="N478" s="114">
        <v>2023</v>
      </c>
      <c r="O478" s="114">
        <v>2025</v>
      </c>
      <c r="P478" s="16">
        <v>12.5</v>
      </c>
      <c r="Q478" s="16" t="s">
        <v>3927</v>
      </c>
      <c r="R478" s="17">
        <f t="shared" si="24"/>
        <v>2028.5</v>
      </c>
      <c r="S478" s="16" t="s">
        <v>63</v>
      </c>
      <c r="T478" s="16"/>
      <c r="U478" s="17">
        <f t="shared" si="23"/>
        <v>2028.5</v>
      </c>
      <c r="V478" s="400"/>
      <c r="W478" s="400"/>
      <c r="X478" s="400"/>
      <c r="Y478" s="407"/>
    </row>
    <row r="479" spans="1:25" ht="24" x14ac:dyDescent="0.25">
      <c r="A479" s="407"/>
      <c r="B479" s="407"/>
      <c r="C479" s="348"/>
      <c r="D479" s="331"/>
      <c r="E479" s="348"/>
      <c r="F479" s="66" t="s">
        <v>88</v>
      </c>
      <c r="G479" s="117"/>
      <c r="H479" s="117"/>
      <c r="I479" s="66"/>
      <c r="J479" s="66">
        <v>0.1</v>
      </c>
      <c r="K479" s="66">
        <v>26.7</v>
      </c>
      <c r="L479" s="66">
        <v>3.91</v>
      </c>
      <c r="M479" s="16">
        <v>2016</v>
      </c>
      <c r="N479" s="114">
        <v>2023</v>
      </c>
      <c r="O479" s="114">
        <v>2025</v>
      </c>
      <c r="P479" s="16">
        <v>12.5</v>
      </c>
      <c r="Q479" s="16" t="s">
        <v>3927</v>
      </c>
      <c r="R479" s="17">
        <f t="shared" si="24"/>
        <v>2028.5</v>
      </c>
      <c r="S479" s="16" t="s">
        <v>63</v>
      </c>
      <c r="T479" s="16"/>
      <c r="U479" s="17">
        <f t="shared" si="23"/>
        <v>2028.5</v>
      </c>
      <c r="V479" s="400"/>
      <c r="W479" s="400"/>
      <c r="X479" s="400"/>
      <c r="Y479" s="407"/>
    </row>
    <row r="480" spans="1:25" ht="24" x14ac:dyDescent="0.25">
      <c r="A480" s="407"/>
      <c r="B480" s="407"/>
      <c r="C480" s="348"/>
      <c r="D480" s="331"/>
      <c r="E480" s="348"/>
      <c r="F480" s="66" t="s">
        <v>88</v>
      </c>
      <c r="G480" s="117"/>
      <c r="H480" s="117"/>
      <c r="I480" s="66"/>
      <c r="J480" s="66">
        <v>0.2</v>
      </c>
      <c r="K480" s="66">
        <v>21.3</v>
      </c>
      <c r="L480" s="66">
        <v>3.73</v>
      </c>
      <c r="M480" s="16">
        <v>2016</v>
      </c>
      <c r="N480" s="114">
        <v>2023</v>
      </c>
      <c r="O480" s="114">
        <v>2025</v>
      </c>
      <c r="P480" s="16">
        <v>12.5</v>
      </c>
      <c r="Q480" s="16" t="s">
        <v>3927</v>
      </c>
      <c r="R480" s="17">
        <f t="shared" si="24"/>
        <v>2028.5</v>
      </c>
      <c r="S480" s="16" t="s">
        <v>63</v>
      </c>
      <c r="T480" s="16"/>
      <c r="U480" s="17">
        <f t="shared" si="23"/>
        <v>2028.5</v>
      </c>
      <c r="V480" s="400"/>
      <c r="W480" s="400"/>
      <c r="X480" s="400"/>
      <c r="Y480" s="407"/>
    </row>
    <row r="481" spans="1:25" ht="24" x14ac:dyDescent="0.25">
      <c r="A481" s="407"/>
      <c r="B481" s="407"/>
      <c r="C481" s="348"/>
      <c r="D481" s="331" t="s">
        <v>4215</v>
      </c>
      <c r="E481" s="348"/>
      <c r="F481" s="66" t="s">
        <v>88</v>
      </c>
      <c r="G481" s="117">
        <v>1</v>
      </c>
      <c r="H481" s="117">
        <v>1</v>
      </c>
      <c r="I481" s="66">
        <v>120</v>
      </c>
      <c r="J481" s="66">
        <v>6.95</v>
      </c>
      <c r="K481" s="66">
        <v>60.3</v>
      </c>
      <c r="L481" s="66">
        <v>3.91</v>
      </c>
      <c r="M481" s="16">
        <v>2016</v>
      </c>
      <c r="N481" s="114">
        <v>2023</v>
      </c>
      <c r="O481" s="114">
        <v>2025</v>
      </c>
      <c r="P481" s="16">
        <v>12.5</v>
      </c>
      <c r="Q481" s="16" t="s">
        <v>3927</v>
      </c>
      <c r="R481" s="17">
        <f t="shared" si="24"/>
        <v>2028.5</v>
      </c>
      <c r="S481" s="16" t="s">
        <v>63</v>
      </c>
      <c r="T481" s="16"/>
      <c r="U481" s="17">
        <f t="shared" si="23"/>
        <v>2028.5</v>
      </c>
      <c r="V481" s="400"/>
      <c r="W481" s="400"/>
      <c r="X481" s="400"/>
      <c r="Y481" s="407"/>
    </row>
    <row r="482" spans="1:25" ht="24" x14ac:dyDescent="0.25">
      <c r="A482" s="407"/>
      <c r="B482" s="407"/>
      <c r="C482" s="348"/>
      <c r="D482" s="331"/>
      <c r="E482" s="348"/>
      <c r="F482" s="66" t="s">
        <v>88</v>
      </c>
      <c r="G482" s="117"/>
      <c r="H482" s="117"/>
      <c r="I482" s="66"/>
      <c r="J482" s="66">
        <v>0.1</v>
      </c>
      <c r="K482" s="66">
        <v>26.7</v>
      </c>
      <c r="L482" s="66">
        <v>3.91</v>
      </c>
      <c r="M482" s="16">
        <v>2016</v>
      </c>
      <c r="N482" s="114">
        <v>2023</v>
      </c>
      <c r="O482" s="114">
        <v>2025</v>
      </c>
      <c r="P482" s="16">
        <v>12.5</v>
      </c>
      <c r="Q482" s="16" t="s">
        <v>3927</v>
      </c>
      <c r="R482" s="17">
        <f t="shared" si="24"/>
        <v>2028.5</v>
      </c>
      <c r="S482" s="16" t="s">
        <v>63</v>
      </c>
      <c r="T482" s="16"/>
      <c r="U482" s="17">
        <f t="shared" si="23"/>
        <v>2028.5</v>
      </c>
      <c r="V482" s="400"/>
      <c r="W482" s="400"/>
      <c r="X482" s="400"/>
      <c r="Y482" s="407"/>
    </row>
    <row r="483" spans="1:25" ht="24" x14ac:dyDescent="0.25">
      <c r="A483" s="407"/>
      <c r="B483" s="407"/>
      <c r="C483" s="348"/>
      <c r="D483" s="331"/>
      <c r="E483" s="348"/>
      <c r="F483" s="66" t="s">
        <v>88</v>
      </c>
      <c r="G483" s="117"/>
      <c r="H483" s="117"/>
      <c r="I483" s="66"/>
      <c r="J483" s="66">
        <v>0.2</v>
      </c>
      <c r="K483" s="66">
        <v>21.3</v>
      </c>
      <c r="L483" s="66">
        <v>3.73</v>
      </c>
      <c r="M483" s="16">
        <v>2016</v>
      </c>
      <c r="N483" s="114">
        <v>2023</v>
      </c>
      <c r="O483" s="114">
        <v>2025</v>
      </c>
      <c r="P483" s="16">
        <v>12.5</v>
      </c>
      <c r="Q483" s="16" t="s">
        <v>3927</v>
      </c>
      <c r="R483" s="17">
        <f t="shared" si="24"/>
        <v>2028.5</v>
      </c>
      <c r="S483" s="16" t="s">
        <v>63</v>
      </c>
      <c r="T483" s="16"/>
      <c r="U483" s="17">
        <f t="shared" si="23"/>
        <v>2028.5</v>
      </c>
      <c r="V483" s="400"/>
      <c r="W483" s="400"/>
      <c r="X483" s="400"/>
      <c r="Y483" s="407"/>
    </row>
    <row r="484" spans="1:25" ht="24" x14ac:dyDescent="0.25">
      <c r="A484" s="407"/>
      <c r="B484" s="407"/>
      <c r="C484" s="348"/>
      <c r="D484" s="331" t="s">
        <v>4216</v>
      </c>
      <c r="E484" s="348"/>
      <c r="F484" s="66" t="s">
        <v>88</v>
      </c>
      <c r="G484" s="117">
        <v>1</v>
      </c>
      <c r="H484" s="117">
        <v>1</v>
      </c>
      <c r="I484" s="66">
        <v>120</v>
      </c>
      <c r="J484" s="66">
        <v>6.7690000000000001</v>
      </c>
      <c r="K484" s="66">
        <v>60.3</v>
      </c>
      <c r="L484" s="66">
        <v>3.91</v>
      </c>
      <c r="M484" s="16">
        <v>2016</v>
      </c>
      <c r="N484" s="114">
        <v>2023</v>
      </c>
      <c r="O484" s="114">
        <v>2025</v>
      </c>
      <c r="P484" s="16">
        <v>12.5</v>
      </c>
      <c r="Q484" s="16" t="s">
        <v>3927</v>
      </c>
      <c r="R484" s="17">
        <f t="shared" si="24"/>
        <v>2028.5</v>
      </c>
      <c r="S484" s="16" t="s">
        <v>63</v>
      </c>
      <c r="T484" s="16"/>
      <c r="U484" s="17">
        <f t="shared" si="23"/>
        <v>2028.5</v>
      </c>
      <c r="V484" s="400"/>
      <c r="W484" s="400"/>
      <c r="X484" s="400"/>
      <c r="Y484" s="407"/>
    </row>
    <row r="485" spans="1:25" ht="24" x14ac:dyDescent="0.25">
      <c r="A485" s="407"/>
      <c r="B485" s="407"/>
      <c r="C485" s="348"/>
      <c r="D485" s="331"/>
      <c r="E485" s="348"/>
      <c r="F485" s="66" t="s">
        <v>88</v>
      </c>
      <c r="G485" s="117"/>
      <c r="H485" s="117"/>
      <c r="I485" s="66"/>
      <c r="J485" s="66">
        <v>0.1</v>
      </c>
      <c r="K485" s="66">
        <v>26.7</v>
      </c>
      <c r="L485" s="66">
        <v>3.91</v>
      </c>
      <c r="M485" s="16">
        <v>2016</v>
      </c>
      <c r="N485" s="114">
        <v>2023</v>
      </c>
      <c r="O485" s="114">
        <v>2025</v>
      </c>
      <c r="P485" s="16">
        <v>12.5</v>
      </c>
      <c r="Q485" s="16" t="s">
        <v>3927</v>
      </c>
      <c r="R485" s="17">
        <f t="shared" si="24"/>
        <v>2028.5</v>
      </c>
      <c r="S485" s="16" t="s">
        <v>63</v>
      </c>
      <c r="T485" s="16"/>
      <c r="U485" s="17">
        <f t="shared" si="23"/>
        <v>2028.5</v>
      </c>
      <c r="V485" s="400"/>
      <c r="W485" s="400"/>
      <c r="X485" s="400"/>
      <c r="Y485" s="407"/>
    </row>
    <row r="486" spans="1:25" ht="24" x14ac:dyDescent="0.25">
      <c r="A486" s="407"/>
      <c r="B486" s="407"/>
      <c r="C486" s="348"/>
      <c r="D486" s="331"/>
      <c r="E486" s="348"/>
      <c r="F486" s="66" t="s">
        <v>88</v>
      </c>
      <c r="G486" s="117"/>
      <c r="H486" s="117"/>
      <c r="I486" s="66"/>
      <c r="J486" s="66">
        <v>0.2</v>
      </c>
      <c r="K486" s="66">
        <v>21.3</v>
      </c>
      <c r="L486" s="66">
        <v>3.73</v>
      </c>
      <c r="M486" s="16">
        <v>2016</v>
      </c>
      <c r="N486" s="114">
        <v>2023</v>
      </c>
      <c r="O486" s="114">
        <v>2025</v>
      </c>
      <c r="P486" s="16">
        <v>12.5</v>
      </c>
      <c r="Q486" s="16" t="s">
        <v>3927</v>
      </c>
      <c r="R486" s="17">
        <f t="shared" si="24"/>
        <v>2028.5</v>
      </c>
      <c r="S486" s="16" t="s">
        <v>63</v>
      </c>
      <c r="T486" s="16"/>
      <c r="U486" s="17">
        <f t="shared" si="23"/>
        <v>2028.5</v>
      </c>
      <c r="V486" s="400"/>
      <c r="W486" s="400"/>
      <c r="X486" s="400"/>
      <c r="Y486" s="407"/>
    </row>
    <row r="487" spans="1:25" ht="24" x14ac:dyDescent="0.25">
      <c r="A487" s="407"/>
      <c r="B487" s="407"/>
      <c r="C487" s="348"/>
      <c r="D487" s="331" t="s">
        <v>4217</v>
      </c>
      <c r="E487" s="348"/>
      <c r="F487" s="66" t="s">
        <v>88</v>
      </c>
      <c r="G487" s="117">
        <v>1</v>
      </c>
      <c r="H487" s="117">
        <v>1</v>
      </c>
      <c r="I487" s="66">
        <v>120</v>
      </c>
      <c r="J487" s="66">
        <v>7.52</v>
      </c>
      <c r="K487" s="66">
        <v>60.3</v>
      </c>
      <c r="L487" s="66">
        <v>3.91</v>
      </c>
      <c r="M487" s="16">
        <v>2016</v>
      </c>
      <c r="N487" s="114">
        <v>2023</v>
      </c>
      <c r="O487" s="114">
        <v>2025</v>
      </c>
      <c r="P487" s="16">
        <v>12.5</v>
      </c>
      <c r="Q487" s="16" t="s">
        <v>3927</v>
      </c>
      <c r="R487" s="17">
        <f t="shared" si="24"/>
        <v>2028.5</v>
      </c>
      <c r="S487" s="16" t="s">
        <v>63</v>
      </c>
      <c r="T487" s="16"/>
      <c r="U487" s="17">
        <f t="shared" si="23"/>
        <v>2028.5</v>
      </c>
      <c r="V487" s="400"/>
      <c r="W487" s="400"/>
      <c r="X487" s="400"/>
      <c r="Y487" s="407"/>
    </row>
    <row r="488" spans="1:25" ht="24" x14ac:dyDescent="0.25">
      <c r="A488" s="407"/>
      <c r="B488" s="407"/>
      <c r="C488" s="348"/>
      <c r="D488" s="331"/>
      <c r="E488" s="348"/>
      <c r="F488" s="66" t="s">
        <v>88</v>
      </c>
      <c r="G488" s="117"/>
      <c r="H488" s="117"/>
      <c r="I488" s="66"/>
      <c r="J488" s="66">
        <v>0.1</v>
      </c>
      <c r="K488" s="66">
        <v>26.7</v>
      </c>
      <c r="L488" s="66">
        <v>3.91</v>
      </c>
      <c r="M488" s="16">
        <v>2016</v>
      </c>
      <c r="N488" s="114">
        <v>2023</v>
      </c>
      <c r="O488" s="114">
        <v>2025</v>
      </c>
      <c r="P488" s="16">
        <v>12.5</v>
      </c>
      <c r="Q488" s="16" t="s">
        <v>3927</v>
      </c>
      <c r="R488" s="17">
        <f t="shared" si="24"/>
        <v>2028.5</v>
      </c>
      <c r="S488" s="16" t="s">
        <v>63</v>
      </c>
      <c r="T488" s="16"/>
      <c r="U488" s="17">
        <f t="shared" si="23"/>
        <v>2028.5</v>
      </c>
      <c r="V488" s="400"/>
      <c r="W488" s="400"/>
      <c r="X488" s="400"/>
      <c r="Y488" s="407"/>
    </row>
    <row r="489" spans="1:25" ht="24" x14ac:dyDescent="0.25">
      <c r="A489" s="407"/>
      <c r="B489" s="407"/>
      <c r="C489" s="348"/>
      <c r="D489" s="331"/>
      <c r="E489" s="348"/>
      <c r="F489" s="66" t="s">
        <v>88</v>
      </c>
      <c r="G489" s="117"/>
      <c r="H489" s="117"/>
      <c r="I489" s="66"/>
      <c r="J489" s="66">
        <v>0.2</v>
      </c>
      <c r="K489" s="66">
        <v>21.3</v>
      </c>
      <c r="L489" s="66">
        <v>3.73</v>
      </c>
      <c r="M489" s="16">
        <v>2016</v>
      </c>
      <c r="N489" s="114">
        <v>2023</v>
      </c>
      <c r="O489" s="114">
        <v>2025</v>
      </c>
      <c r="P489" s="16">
        <v>12.5</v>
      </c>
      <c r="Q489" s="16" t="s">
        <v>3927</v>
      </c>
      <c r="R489" s="17">
        <f t="shared" si="24"/>
        <v>2028.5</v>
      </c>
      <c r="S489" s="16" t="s">
        <v>63</v>
      </c>
      <c r="T489" s="16"/>
      <c r="U489" s="17">
        <f t="shared" si="23"/>
        <v>2028.5</v>
      </c>
      <c r="V489" s="400"/>
      <c r="W489" s="400"/>
      <c r="X489" s="400"/>
      <c r="Y489" s="407"/>
    </row>
    <row r="490" spans="1:25" ht="24" x14ac:dyDescent="0.25">
      <c r="A490" s="407"/>
      <c r="B490" s="407"/>
      <c r="C490" s="348"/>
      <c r="D490" s="331" t="s">
        <v>4218</v>
      </c>
      <c r="E490" s="348"/>
      <c r="F490" s="66" t="s">
        <v>88</v>
      </c>
      <c r="G490" s="117">
        <v>1</v>
      </c>
      <c r="H490" s="117">
        <v>1</v>
      </c>
      <c r="I490" s="66">
        <v>120</v>
      </c>
      <c r="J490" s="66">
        <v>19.515000000000001</v>
      </c>
      <c r="K490" s="66">
        <v>114.3</v>
      </c>
      <c r="L490" s="66">
        <v>6.02</v>
      </c>
      <c r="M490" s="16">
        <v>2016</v>
      </c>
      <c r="N490" s="114">
        <v>2023</v>
      </c>
      <c r="O490" s="114">
        <v>2025</v>
      </c>
      <c r="P490" s="16">
        <v>12.5</v>
      </c>
      <c r="Q490" s="16" t="s">
        <v>3927</v>
      </c>
      <c r="R490" s="17">
        <f t="shared" si="24"/>
        <v>2028.5</v>
      </c>
      <c r="S490" s="16" t="s">
        <v>63</v>
      </c>
      <c r="T490" s="16"/>
      <c r="U490" s="17">
        <f t="shared" si="23"/>
        <v>2028.5</v>
      </c>
      <c r="V490" s="400"/>
      <c r="W490" s="400"/>
      <c r="X490" s="400"/>
      <c r="Y490" s="407"/>
    </row>
    <row r="491" spans="1:25" ht="24" x14ac:dyDescent="0.25">
      <c r="A491" s="407"/>
      <c r="B491" s="407"/>
      <c r="C491" s="348"/>
      <c r="D491" s="331"/>
      <c r="E491" s="348"/>
      <c r="F491" s="66" t="s">
        <v>88</v>
      </c>
      <c r="G491" s="117"/>
      <c r="H491" s="117"/>
      <c r="I491" s="66"/>
      <c r="J491" s="66">
        <v>3.9</v>
      </c>
      <c r="K491" s="66">
        <v>33.4</v>
      </c>
      <c r="L491" s="66">
        <v>4.55</v>
      </c>
      <c r="M491" s="16">
        <v>2016</v>
      </c>
      <c r="N491" s="114">
        <v>2023</v>
      </c>
      <c r="O491" s="114">
        <v>2025</v>
      </c>
      <c r="P491" s="16">
        <v>12.5</v>
      </c>
      <c r="Q491" s="16" t="s">
        <v>3927</v>
      </c>
      <c r="R491" s="17">
        <f t="shared" si="24"/>
        <v>2028.5</v>
      </c>
      <c r="S491" s="16" t="s">
        <v>63</v>
      </c>
      <c r="T491" s="16"/>
      <c r="U491" s="17">
        <f t="shared" si="23"/>
        <v>2028.5</v>
      </c>
      <c r="V491" s="400"/>
      <c r="W491" s="400"/>
      <c r="X491" s="400"/>
      <c r="Y491" s="407"/>
    </row>
    <row r="492" spans="1:25" ht="24" x14ac:dyDescent="0.25">
      <c r="A492" s="407"/>
      <c r="B492" s="407"/>
      <c r="C492" s="348"/>
      <c r="D492" s="331"/>
      <c r="E492" s="348"/>
      <c r="F492" s="66" t="s">
        <v>88</v>
      </c>
      <c r="G492" s="117"/>
      <c r="H492" s="117"/>
      <c r="I492" s="66"/>
      <c r="J492" s="66">
        <v>0.1</v>
      </c>
      <c r="K492" s="66">
        <v>26.7</v>
      </c>
      <c r="L492" s="66">
        <v>3.91</v>
      </c>
      <c r="M492" s="16">
        <v>2016</v>
      </c>
      <c r="N492" s="114">
        <v>2023</v>
      </c>
      <c r="O492" s="114">
        <v>2025</v>
      </c>
      <c r="P492" s="16">
        <v>12.5</v>
      </c>
      <c r="Q492" s="16" t="s">
        <v>3927</v>
      </c>
      <c r="R492" s="17">
        <f t="shared" si="24"/>
        <v>2028.5</v>
      </c>
      <c r="S492" s="16" t="s">
        <v>63</v>
      </c>
      <c r="T492" s="16"/>
      <c r="U492" s="17">
        <f t="shared" si="23"/>
        <v>2028.5</v>
      </c>
      <c r="V492" s="400"/>
      <c r="W492" s="400"/>
      <c r="X492" s="400"/>
      <c r="Y492" s="407"/>
    </row>
    <row r="493" spans="1:25" ht="24" x14ac:dyDescent="0.25">
      <c r="A493" s="407"/>
      <c r="B493" s="407"/>
      <c r="C493" s="348"/>
      <c r="D493" s="331" t="s">
        <v>4219</v>
      </c>
      <c r="E493" s="348"/>
      <c r="F493" s="66" t="s">
        <v>88</v>
      </c>
      <c r="G493" s="117">
        <v>1</v>
      </c>
      <c r="H493" s="117">
        <v>1</v>
      </c>
      <c r="I493" s="66">
        <v>120</v>
      </c>
      <c r="J493" s="66">
        <v>7.1369999999999996</v>
      </c>
      <c r="K493" s="66">
        <v>60.3</v>
      </c>
      <c r="L493" s="66">
        <v>3.91</v>
      </c>
      <c r="M493" s="16">
        <v>2016</v>
      </c>
      <c r="N493" s="114">
        <v>2023</v>
      </c>
      <c r="O493" s="114">
        <v>2025</v>
      </c>
      <c r="P493" s="16">
        <v>12.5</v>
      </c>
      <c r="Q493" s="16" t="s">
        <v>3927</v>
      </c>
      <c r="R493" s="17">
        <f t="shared" si="24"/>
        <v>2028.5</v>
      </c>
      <c r="S493" s="16" t="s">
        <v>63</v>
      </c>
      <c r="T493" s="16"/>
      <c r="U493" s="17">
        <f t="shared" si="23"/>
        <v>2028.5</v>
      </c>
      <c r="V493" s="400"/>
      <c r="W493" s="400"/>
      <c r="X493" s="400"/>
      <c r="Y493" s="407"/>
    </row>
    <row r="494" spans="1:25" ht="24" x14ac:dyDescent="0.25">
      <c r="A494" s="407"/>
      <c r="B494" s="407"/>
      <c r="C494" s="348"/>
      <c r="D494" s="331"/>
      <c r="E494" s="348"/>
      <c r="F494" s="66" t="s">
        <v>88</v>
      </c>
      <c r="G494" s="117"/>
      <c r="H494" s="117"/>
      <c r="I494" s="66"/>
      <c r="J494" s="66">
        <v>0.1</v>
      </c>
      <c r="K494" s="66">
        <v>26.7</v>
      </c>
      <c r="L494" s="66">
        <v>3.91</v>
      </c>
      <c r="M494" s="16">
        <v>2016</v>
      </c>
      <c r="N494" s="114">
        <v>2023</v>
      </c>
      <c r="O494" s="114">
        <v>2025</v>
      </c>
      <c r="P494" s="16">
        <v>12.5</v>
      </c>
      <c r="Q494" s="16" t="s">
        <v>3927</v>
      </c>
      <c r="R494" s="17">
        <f t="shared" si="24"/>
        <v>2028.5</v>
      </c>
      <c r="S494" s="16" t="s">
        <v>63</v>
      </c>
      <c r="T494" s="16"/>
      <c r="U494" s="17">
        <f t="shared" si="23"/>
        <v>2028.5</v>
      </c>
      <c r="V494" s="400"/>
      <c r="W494" s="400"/>
      <c r="X494" s="400"/>
      <c r="Y494" s="407"/>
    </row>
    <row r="495" spans="1:25" ht="24" x14ac:dyDescent="0.25">
      <c r="A495" s="407"/>
      <c r="B495" s="407"/>
      <c r="C495" s="348"/>
      <c r="D495" s="331"/>
      <c r="E495" s="348"/>
      <c r="F495" s="66" t="s">
        <v>88</v>
      </c>
      <c r="G495" s="117"/>
      <c r="H495" s="117"/>
      <c r="I495" s="66"/>
      <c r="J495" s="66">
        <v>0.2</v>
      </c>
      <c r="K495" s="66">
        <v>21.3</v>
      </c>
      <c r="L495" s="66">
        <v>3.73</v>
      </c>
      <c r="M495" s="16">
        <v>2016</v>
      </c>
      <c r="N495" s="114">
        <v>2023</v>
      </c>
      <c r="O495" s="114">
        <v>2025</v>
      </c>
      <c r="P495" s="16">
        <v>12.5</v>
      </c>
      <c r="Q495" s="16" t="s">
        <v>3927</v>
      </c>
      <c r="R495" s="17">
        <f t="shared" si="24"/>
        <v>2028.5</v>
      </c>
      <c r="S495" s="16" t="s">
        <v>63</v>
      </c>
      <c r="T495" s="16"/>
      <c r="U495" s="17">
        <f t="shared" si="23"/>
        <v>2028.5</v>
      </c>
      <c r="V495" s="400"/>
      <c r="W495" s="400"/>
      <c r="X495" s="400"/>
      <c r="Y495" s="407"/>
    </row>
    <row r="496" spans="1:25" ht="24" x14ac:dyDescent="0.25">
      <c r="A496" s="407"/>
      <c r="B496" s="407"/>
      <c r="C496" s="348"/>
      <c r="D496" s="331" t="s">
        <v>4220</v>
      </c>
      <c r="E496" s="348"/>
      <c r="F496" s="66" t="s">
        <v>88</v>
      </c>
      <c r="G496" s="117">
        <v>1</v>
      </c>
      <c r="H496" s="117">
        <v>1</v>
      </c>
      <c r="I496" s="66">
        <v>120</v>
      </c>
      <c r="J496" s="66">
        <v>6.891</v>
      </c>
      <c r="K496" s="66">
        <v>60.3</v>
      </c>
      <c r="L496" s="66">
        <v>3.91</v>
      </c>
      <c r="M496" s="16">
        <v>2016</v>
      </c>
      <c r="N496" s="114">
        <v>2023</v>
      </c>
      <c r="O496" s="114">
        <v>2025</v>
      </c>
      <c r="P496" s="16">
        <v>12.5</v>
      </c>
      <c r="Q496" s="16" t="s">
        <v>3927</v>
      </c>
      <c r="R496" s="17">
        <f t="shared" si="24"/>
        <v>2028.5</v>
      </c>
      <c r="S496" s="16" t="s">
        <v>63</v>
      </c>
      <c r="T496" s="16"/>
      <c r="U496" s="17">
        <f t="shared" si="23"/>
        <v>2028.5</v>
      </c>
      <c r="V496" s="400"/>
      <c r="W496" s="400"/>
      <c r="X496" s="400"/>
      <c r="Y496" s="407"/>
    </row>
    <row r="497" spans="1:25" ht="24" x14ac:dyDescent="0.25">
      <c r="A497" s="407"/>
      <c r="B497" s="407"/>
      <c r="C497" s="348"/>
      <c r="D497" s="331"/>
      <c r="E497" s="348"/>
      <c r="F497" s="66" t="s">
        <v>88</v>
      </c>
      <c r="G497" s="117"/>
      <c r="H497" s="117"/>
      <c r="I497" s="66"/>
      <c r="J497" s="66">
        <v>0.1</v>
      </c>
      <c r="K497" s="66">
        <v>26.7</v>
      </c>
      <c r="L497" s="66">
        <v>3.91</v>
      </c>
      <c r="M497" s="16">
        <v>2016</v>
      </c>
      <c r="N497" s="114">
        <v>2023</v>
      </c>
      <c r="O497" s="114">
        <v>2025</v>
      </c>
      <c r="P497" s="16">
        <v>12.5</v>
      </c>
      <c r="Q497" s="16" t="s">
        <v>3927</v>
      </c>
      <c r="R497" s="17">
        <f t="shared" si="24"/>
        <v>2028.5</v>
      </c>
      <c r="S497" s="16" t="s">
        <v>63</v>
      </c>
      <c r="T497" s="16"/>
      <c r="U497" s="17">
        <f t="shared" si="23"/>
        <v>2028.5</v>
      </c>
      <c r="V497" s="400"/>
      <c r="W497" s="400"/>
      <c r="X497" s="400"/>
      <c r="Y497" s="407"/>
    </row>
    <row r="498" spans="1:25" ht="24" x14ac:dyDescent="0.25">
      <c r="A498" s="407"/>
      <c r="B498" s="407"/>
      <c r="C498" s="348"/>
      <c r="D498" s="331"/>
      <c r="E498" s="348"/>
      <c r="F498" s="66" t="s">
        <v>88</v>
      </c>
      <c r="G498" s="117"/>
      <c r="H498" s="117"/>
      <c r="I498" s="66"/>
      <c r="J498" s="66">
        <v>0.2</v>
      </c>
      <c r="K498" s="66">
        <v>21.3</v>
      </c>
      <c r="L498" s="66">
        <v>3.73</v>
      </c>
      <c r="M498" s="16">
        <v>2016</v>
      </c>
      <c r="N498" s="114">
        <v>2023</v>
      </c>
      <c r="O498" s="114">
        <v>2025</v>
      </c>
      <c r="P498" s="16">
        <v>12.5</v>
      </c>
      <c r="Q498" s="16" t="s">
        <v>3927</v>
      </c>
      <c r="R498" s="17">
        <f t="shared" si="24"/>
        <v>2028.5</v>
      </c>
      <c r="S498" s="16" t="s">
        <v>63</v>
      </c>
      <c r="T498" s="16"/>
      <c r="U498" s="17">
        <f t="shared" si="23"/>
        <v>2028.5</v>
      </c>
      <c r="V498" s="400"/>
      <c r="W498" s="400"/>
      <c r="X498" s="400"/>
      <c r="Y498" s="407"/>
    </row>
    <row r="499" spans="1:25" ht="24" x14ac:dyDescent="0.25">
      <c r="A499" s="407"/>
      <c r="B499" s="407"/>
      <c r="C499" s="348"/>
      <c r="D499" s="331" t="s">
        <v>4221</v>
      </c>
      <c r="E499" s="348"/>
      <c r="F499" s="66" t="s">
        <v>88</v>
      </c>
      <c r="G499" s="117">
        <v>1</v>
      </c>
      <c r="H499" s="117">
        <v>1</v>
      </c>
      <c r="I499" s="66">
        <v>120</v>
      </c>
      <c r="J499" s="66">
        <v>7.18</v>
      </c>
      <c r="K499" s="66">
        <v>60.3</v>
      </c>
      <c r="L499" s="66">
        <v>3.91</v>
      </c>
      <c r="M499" s="16">
        <v>2016</v>
      </c>
      <c r="N499" s="114">
        <v>2023</v>
      </c>
      <c r="O499" s="114">
        <v>2025</v>
      </c>
      <c r="P499" s="16">
        <v>12.5</v>
      </c>
      <c r="Q499" s="16" t="s">
        <v>3927</v>
      </c>
      <c r="R499" s="17">
        <f t="shared" si="24"/>
        <v>2028.5</v>
      </c>
      <c r="S499" s="16" t="s">
        <v>63</v>
      </c>
      <c r="T499" s="16"/>
      <c r="U499" s="17">
        <f t="shared" si="23"/>
        <v>2028.5</v>
      </c>
      <c r="V499" s="400"/>
      <c r="W499" s="400"/>
      <c r="X499" s="400"/>
      <c r="Y499" s="407"/>
    </row>
    <row r="500" spans="1:25" ht="24" x14ac:dyDescent="0.25">
      <c r="A500" s="407"/>
      <c r="B500" s="407"/>
      <c r="C500" s="348"/>
      <c r="D500" s="331"/>
      <c r="E500" s="348"/>
      <c r="F500" s="66" t="s">
        <v>88</v>
      </c>
      <c r="G500" s="117"/>
      <c r="H500" s="117"/>
      <c r="I500" s="66"/>
      <c r="J500" s="66">
        <v>0.1</v>
      </c>
      <c r="K500" s="66">
        <v>26.7</v>
      </c>
      <c r="L500" s="66">
        <v>3.91</v>
      </c>
      <c r="M500" s="16">
        <v>2016</v>
      </c>
      <c r="N500" s="114">
        <v>2023</v>
      </c>
      <c r="O500" s="114">
        <v>2025</v>
      </c>
      <c r="P500" s="16">
        <v>12.5</v>
      </c>
      <c r="Q500" s="16" t="s">
        <v>3927</v>
      </c>
      <c r="R500" s="17">
        <f t="shared" si="24"/>
        <v>2028.5</v>
      </c>
      <c r="S500" s="16" t="s">
        <v>63</v>
      </c>
      <c r="T500" s="16"/>
      <c r="U500" s="17">
        <f t="shared" si="23"/>
        <v>2028.5</v>
      </c>
      <c r="V500" s="400"/>
      <c r="W500" s="400"/>
      <c r="X500" s="400"/>
      <c r="Y500" s="407"/>
    </row>
    <row r="501" spans="1:25" ht="24" x14ac:dyDescent="0.25">
      <c r="A501" s="407"/>
      <c r="B501" s="407"/>
      <c r="C501" s="348"/>
      <c r="D501" s="331"/>
      <c r="E501" s="348"/>
      <c r="F501" s="66" t="s">
        <v>88</v>
      </c>
      <c r="G501" s="117"/>
      <c r="H501" s="117"/>
      <c r="I501" s="66"/>
      <c r="J501" s="66">
        <v>0.2</v>
      </c>
      <c r="K501" s="66">
        <v>21.3</v>
      </c>
      <c r="L501" s="66">
        <v>3.73</v>
      </c>
      <c r="M501" s="16">
        <v>2016</v>
      </c>
      <c r="N501" s="114">
        <v>2023</v>
      </c>
      <c r="O501" s="114">
        <v>2025</v>
      </c>
      <c r="P501" s="16">
        <v>12.5</v>
      </c>
      <c r="Q501" s="16" t="s">
        <v>3927</v>
      </c>
      <c r="R501" s="17">
        <f t="shared" si="24"/>
        <v>2028.5</v>
      </c>
      <c r="S501" s="16" t="s">
        <v>63</v>
      </c>
      <c r="T501" s="16"/>
      <c r="U501" s="17">
        <f t="shared" si="23"/>
        <v>2028.5</v>
      </c>
      <c r="V501" s="400"/>
      <c r="W501" s="400"/>
      <c r="X501" s="400"/>
      <c r="Y501" s="407"/>
    </row>
    <row r="502" spans="1:25" ht="24" x14ac:dyDescent="0.25">
      <c r="A502" s="407"/>
      <c r="B502" s="407"/>
      <c r="C502" s="348"/>
      <c r="D502" s="331" t="s">
        <v>4222</v>
      </c>
      <c r="E502" s="348"/>
      <c r="F502" s="66" t="s">
        <v>88</v>
      </c>
      <c r="G502" s="117">
        <v>1</v>
      </c>
      <c r="H502" s="117">
        <v>1</v>
      </c>
      <c r="I502" s="66">
        <v>120</v>
      </c>
      <c r="J502" s="66">
        <v>6.8730000000000002</v>
      </c>
      <c r="K502" s="66">
        <v>60.3</v>
      </c>
      <c r="L502" s="66">
        <v>3.91</v>
      </c>
      <c r="M502" s="16">
        <v>2016</v>
      </c>
      <c r="N502" s="114">
        <v>2023</v>
      </c>
      <c r="O502" s="114">
        <v>2025</v>
      </c>
      <c r="P502" s="16">
        <v>12.5</v>
      </c>
      <c r="Q502" s="16" t="s">
        <v>3927</v>
      </c>
      <c r="R502" s="17">
        <f t="shared" si="24"/>
        <v>2028.5</v>
      </c>
      <c r="S502" s="16" t="s">
        <v>63</v>
      </c>
      <c r="T502" s="16"/>
      <c r="U502" s="17">
        <f t="shared" si="23"/>
        <v>2028.5</v>
      </c>
      <c r="V502" s="400"/>
      <c r="W502" s="400"/>
      <c r="X502" s="400"/>
      <c r="Y502" s="407"/>
    </row>
    <row r="503" spans="1:25" ht="24" x14ac:dyDescent="0.25">
      <c r="A503" s="407"/>
      <c r="B503" s="407"/>
      <c r="C503" s="348"/>
      <c r="D503" s="331"/>
      <c r="E503" s="348"/>
      <c r="F503" s="66" t="s">
        <v>88</v>
      </c>
      <c r="G503" s="117"/>
      <c r="H503" s="117"/>
      <c r="I503" s="66"/>
      <c r="J503" s="66">
        <v>0.1</v>
      </c>
      <c r="K503" s="66">
        <v>26.7</v>
      </c>
      <c r="L503" s="66">
        <v>3.91</v>
      </c>
      <c r="M503" s="16">
        <v>2016</v>
      </c>
      <c r="N503" s="114">
        <v>2023</v>
      </c>
      <c r="O503" s="114">
        <v>2025</v>
      </c>
      <c r="P503" s="16">
        <v>12.5</v>
      </c>
      <c r="Q503" s="16" t="s">
        <v>3927</v>
      </c>
      <c r="R503" s="17">
        <f t="shared" si="24"/>
        <v>2028.5</v>
      </c>
      <c r="S503" s="16" t="s">
        <v>63</v>
      </c>
      <c r="T503" s="16"/>
      <c r="U503" s="17">
        <f t="shared" si="23"/>
        <v>2028.5</v>
      </c>
      <c r="V503" s="400"/>
      <c r="W503" s="400"/>
      <c r="X503" s="400"/>
      <c r="Y503" s="407"/>
    </row>
    <row r="504" spans="1:25" ht="24" x14ac:dyDescent="0.25">
      <c r="A504" s="407"/>
      <c r="B504" s="407"/>
      <c r="C504" s="348"/>
      <c r="D504" s="331"/>
      <c r="E504" s="348"/>
      <c r="F504" s="66" t="s">
        <v>88</v>
      </c>
      <c r="G504" s="117"/>
      <c r="H504" s="117"/>
      <c r="I504" s="66"/>
      <c r="J504" s="66">
        <v>0.2</v>
      </c>
      <c r="K504" s="66">
        <v>21.3</v>
      </c>
      <c r="L504" s="66">
        <v>3.73</v>
      </c>
      <c r="M504" s="16">
        <v>2016</v>
      </c>
      <c r="N504" s="114">
        <v>2023</v>
      </c>
      <c r="O504" s="114">
        <v>2025</v>
      </c>
      <c r="P504" s="16">
        <v>12.5</v>
      </c>
      <c r="Q504" s="16" t="s">
        <v>3927</v>
      </c>
      <c r="R504" s="17">
        <f t="shared" si="24"/>
        <v>2028.5</v>
      </c>
      <c r="S504" s="16" t="s">
        <v>63</v>
      </c>
      <c r="T504" s="16"/>
      <c r="U504" s="17">
        <f t="shared" si="23"/>
        <v>2028.5</v>
      </c>
      <c r="V504" s="400"/>
      <c r="W504" s="400"/>
      <c r="X504" s="400"/>
      <c r="Y504" s="407"/>
    </row>
    <row r="505" spans="1:25" ht="24" x14ac:dyDescent="0.25">
      <c r="A505" s="407"/>
      <c r="B505" s="407"/>
      <c r="C505" s="348"/>
      <c r="D505" s="331" t="s">
        <v>4223</v>
      </c>
      <c r="E505" s="348"/>
      <c r="F505" s="66" t="s">
        <v>88</v>
      </c>
      <c r="G505" s="117">
        <v>1</v>
      </c>
      <c r="H505" s="117">
        <v>1</v>
      </c>
      <c r="I505" s="66">
        <v>120</v>
      </c>
      <c r="J505" s="66">
        <v>6.8529999999999998</v>
      </c>
      <c r="K505" s="66">
        <v>60.3</v>
      </c>
      <c r="L505" s="66">
        <v>3.91</v>
      </c>
      <c r="M505" s="16">
        <v>2016</v>
      </c>
      <c r="N505" s="114">
        <v>2023</v>
      </c>
      <c r="O505" s="114">
        <v>2025</v>
      </c>
      <c r="P505" s="16">
        <v>12.5</v>
      </c>
      <c r="Q505" s="16" t="s">
        <v>3927</v>
      </c>
      <c r="R505" s="17">
        <f t="shared" si="24"/>
        <v>2028.5</v>
      </c>
      <c r="S505" s="16" t="s">
        <v>63</v>
      </c>
      <c r="T505" s="16"/>
      <c r="U505" s="17">
        <f t="shared" si="23"/>
        <v>2028.5</v>
      </c>
      <c r="V505" s="400"/>
      <c r="W505" s="400"/>
      <c r="X505" s="400"/>
      <c r="Y505" s="407"/>
    </row>
    <row r="506" spans="1:25" ht="24" x14ac:dyDescent="0.25">
      <c r="A506" s="407"/>
      <c r="B506" s="407"/>
      <c r="C506" s="348"/>
      <c r="D506" s="331"/>
      <c r="E506" s="348"/>
      <c r="F506" s="66" t="s">
        <v>88</v>
      </c>
      <c r="G506" s="117"/>
      <c r="H506" s="117"/>
      <c r="I506" s="66"/>
      <c r="J506" s="66">
        <v>0.1</v>
      </c>
      <c r="K506" s="66">
        <v>26.7</v>
      </c>
      <c r="L506" s="66">
        <v>3.91</v>
      </c>
      <c r="M506" s="16">
        <v>2016</v>
      </c>
      <c r="N506" s="114">
        <v>2023</v>
      </c>
      <c r="O506" s="114">
        <v>2025</v>
      </c>
      <c r="P506" s="16">
        <v>12.5</v>
      </c>
      <c r="Q506" s="16" t="s">
        <v>3927</v>
      </c>
      <c r="R506" s="17">
        <f t="shared" si="24"/>
        <v>2028.5</v>
      </c>
      <c r="S506" s="16" t="s">
        <v>63</v>
      </c>
      <c r="T506" s="16"/>
      <c r="U506" s="17">
        <f t="shared" si="23"/>
        <v>2028.5</v>
      </c>
      <c r="V506" s="400"/>
      <c r="W506" s="400"/>
      <c r="X506" s="400"/>
      <c r="Y506" s="407"/>
    </row>
    <row r="507" spans="1:25" ht="24" x14ac:dyDescent="0.25">
      <c r="A507" s="407"/>
      <c r="B507" s="407"/>
      <c r="C507" s="348"/>
      <c r="D507" s="331"/>
      <c r="E507" s="348"/>
      <c r="F507" s="66" t="s">
        <v>88</v>
      </c>
      <c r="G507" s="117"/>
      <c r="H507" s="117"/>
      <c r="I507" s="66"/>
      <c r="J507" s="66">
        <v>0.2</v>
      </c>
      <c r="K507" s="66">
        <v>21.3</v>
      </c>
      <c r="L507" s="66">
        <v>3.73</v>
      </c>
      <c r="M507" s="16">
        <v>2016</v>
      </c>
      <c r="N507" s="114">
        <v>2023</v>
      </c>
      <c r="O507" s="114">
        <v>2025</v>
      </c>
      <c r="P507" s="16">
        <v>12.5</v>
      </c>
      <c r="Q507" s="16" t="s">
        <v>3927</v>
      </c>
      <c r="R507" s="17">
        <f t="shared" si="24"/>
        <v>2028.5</v>
      </c>
      <c r="S507" s="16" t="s">
        <v>63</v>
      </c>
      <c r="T507" s="16"/>
      <c r="U507" s="17">
        <f t="shared" si="23"/>
        <v>2028.5</v>
      </c>
      <c r="V507" s="400"/>
      <c r="W507" s="400"/>
      <c r="X507" s="400"/>
      <c r="Y507" s="407"/>
    </row>
    <row r="508" spans="1:25" ht="24" x14ac:dyDescent="0.25">
      <c r="A508" s="407"/>
      <c r="B508" s="407"/>
      <c r="C508" s="348"/>
      <c r="D508" s="331" t="s">
        <v>4224</v>
      </c>
      <c r="E508" s="348"/>
      <c r="F508" s="66" t="s">
        <v>88</v>
      </c>
      <c r="G508" s="117">
        <v>1</v>
      </c>
      <c r="H508" s="117">
        <v>1</v>
      </c>
      <c r="I508" s="66">
        <v>120</v>
      </c>
      <c r="J508" s="66">
        <v>7.22</v>
      </c>
      <c r="K508" s="66">
        <v>60.3</v>
      </c>
      <c r="L508" s="66">
        <v>3.91</v>
      </c>
      <c r="M508" s="16">
        <v>2016</v>
      </c>
      <c r="N508" s="114">
        <v>2023</v>
      </c>
      <c r="O508" s="114">
        <v>2025</v>
      </c>
      <c r="P508" s="16">
        <v>12.5</v>
      </c>
      <c r="Q508" s="16" t="s">
        <v>3927</v>
      </c>
      <c r="R508" s="17">
        <f t="shared" si="24"/>
        <v>2028.5</v>
      </c>
      <c r="S508" s="16" t="s">
        <v>63</v>
      </c>
      <c r="T508" s="16"/>
      <c r="U508" s="17">
        <f t="shared" si="23"/>
        <v>2028.5</v>
      </c>
      <c r="V508" s="400"/>
      <c r="W508" s="400"/>
      <c r="X508" s="400"/>
      <c r="Y508" s="407"/>
    </row>
    <row r="509" spans="1:25" ht="24" x14ac:dyDescent="0.25">
      <c r="A509" s="407"/>
      <c r="B509" s="407"/>
      <c r="C509" s="348"/>
      <c r="D509" s="331"/>
      <c r="E509" s="348"/>
      <c r="F509" s="66" t="s">
        <v>88</v>
      </c>
      <c r="G509" s="117"/>
      <c r="H509" s="117"/>
      <c r="I509" s="66"/>
      <c r="J509" s="66">
        <v>0.1</v>
      </c>
      <c r="K509" s="66">
        <v>26.7</v>
      </c>
      <c r="L509" s="66">
        <v>3.91</v>
      </c>
      <c r="M509" s="16">
        <v>2016</v>
      </c>
      <c r="N509" s="114">
        <v>2023</v>
      </c>
      <c r="O509" s="114">
        <v>2025</v>
      </c>
      <c r="P509" s="16">
        <v>12.5</v>
      </c>
      <c r="Q509" s="16" t="s">
        <v>3927</v>
      </c>
      <c r="R509" s="17">
        <f t="shared" si="24"/>
        <v>2028.5</v>
      </c>
      <c r="S509" s="16" t="s">
        <v>63</v>
      </c>
      <c r="T509" s="16"/>
      <c r="U509" s="17">
        <f t="shared" si="23"/>
        <v>2028.5</v>
      </c>
      <c r="V509" s="400"/>
      <c r="W509" s="400"/>
      <c r="X509" s="400"/>
      <c r="Y509" s="407"/>
    </row>
    <row r="510" spans="1:25" ht="24" x14ac:dyDescent="0.25">
      <c r="A510" s="407"/>
      <c r="B510" s="407"/>
      <c r="C510" s="348"/>
      <c r="D510" s="331"/>
      <c r="E510" s="348"/>
      <c r="F510" s="66" t="s">
        <v>88</v>
      </c>
      <c r="G510" s="117"/>
      <c r="H510" s="117"/>
      <c r="I510" s="66"/>
      <c r="J510" s="66">
        <v>0.2</v>
      </c>
      <c r="K510" s="66">
        <v>21.3</v>
      </c>
      <c r="L510" s="66">
        <v>3.73</v>
      </c>
      <c r="M510" s="16">
        <v>2016</v>
      </c>
      <c r="N510" s="114">
        <v>2023</v>
      </c>
      <c r="O510" s="114">
        <v>2025</v>
      </c>
      <c r="P510" s="16">
        <v>12.5</v>
      </c>
      <c r="Q510" s="16" t="s">
        <v>3927</v>
      </c>
      <c r="R510" s="17">
        <f t="shared" si="24"/>
        <v>2028.5</v>
      </c>
      <c r="S510" s="16" t="s">
        <v>63</v>
      </c>
      <c r="T510" s="16"/>
      <c r="U510" s="17">
        <f t="shared" si="23"/>
        <v>2028.5</v>
      </c>
      <c r="V510" s="400"/>
      <c r="W510" s="400"/>
      <c r="X510" s="400"/>
      <c r="Y510" s="407"/>
    </row>
    <row r="511" spans="1:25" ht="24" x14ac:dyDescent="0.25">
      <c r="A511" s="407"/>
      <c r="B511" s="407"/>
      <c r="C511" s="348"/>
      <c r="D511" s="331" t="s">
        <v>4225</v>
      </c>
      <c r="E511" s="348"/>
      <c r="F511" s="66" t="s">
        <v>88</v>
      </c>
      <c r="G511" s="117">
        <v>1</v>
      </c>
      <c r="H511" s="117">
        <v>1</v>
      </c>
      <c r="I511" s="66">
        <v>120</v>
      </c>
      <c r="J511" s="66">
        <v>7.0869999999999997</v>
      </c>
      <c r="K511" s="66">
        <v>60.3</v>
      </c>
      <c r="L511" s="66">
        <v>3.91</v>
      </c>
      <c r="M511" s="16">
        <v>2016</v>
      </c>
      <c r="N511" s="114">
        <v>2023</v>
      </c>
      <c r="O511" s="114">
        <v>2025</v>
      </c>
      <c r="P511" s="16">
        <v>12.5</v>
      </c>
      <c r="Q511" s="16" t="s">
        <v>3927</v>
      </c>
      <c r="R511" s="17">
        <f t="shared" si="24"/>
        <v>2028.5</v>
      </c>
      <c r="S511" s="16" t="s">
        <v>63</v>
      </c>
      <c r="T511" s="16"/>
      <c r="U511" s="17">
        <f t="shared" si="23"/>
        <v>2028.5</v>
      </c>
      <c r="V511" s="400"/>
      <c r="W511" s="400"/>
      <c r="X511" s="400"/>
      <c r="Y511" s="407"/>
    </row>
    <row r="512" spans="1:25" ht="24" x14ac:dyDescent="0.25">
      <c r="A512" s="407"/>
      <c r="B512" s="407"/>
      <c r="C512" s="348"/>
      <c r="D512" s="331"/>
      <c r="E512" s="348"/>
      <c r="F512" s="66" t="s">
        <v>88</v>
      </c>
      <c r="G512" s="117"/>
      <c r="H512" s="117"/>
      <c r="I512" s="66"/>
      <c r="J512" s="66">
        <v>0.1</v>
      </c>
      <c r="K512" s="66">
        <v>26.7</v>
      </c>
      <c r="L512" s="66">
        <v>3.91</v>
      </c>
      <c r="M512" s="16">
        <v>2016</v>
      </c>
      <c r="N512" s="114">
        <v>2023</v>
      </c>
      <c r="O512" s="114">
        <v>2025</v>
      </c>
      <c r="P512" s="16">
        <v>12.5</v>
      </c>
      <c r="Q512" s="16" t="s">
        <v>3927</v>
      </c>
      <c r="R512" s="17">
        <f t="shared" si="24"/>
        <v>2028.5</v>
      </c>
      <c r="S512" s="16" t="s">
        <v>63</v>
      </c>
      <c r="T512" s="16"/>
      <c r="U512" s="17">
        <f t="shared" si="23"/>
        <v>2028.5</v>
      </c>
      <c r="V512" s="400"/>
      <c r="W512" s="400"/>
      <c r="X512" s="400"/>
      <c r="Y512" s="407"/>
    </row>
    <row r="513" spans="1:25" ht="24" x14ac:dyDescent="0.25">
      <c r="A513" s="407"/>
      <c r="B513" s="407"/>
      <c r="C513" s="348"/>
      <c r="D513" s="331"/>
      <c r="E513" s="348"/>
      <c r="F513" s="66" t="s">
        <v>88</v>
      </c>
      <c r="G513" s="117"/>
      <c r="H513" s="117"/>
      <c r="I513" s="66"/>
      <c r="J513" s="66">
        <v>0.2</v>
      </c>
      <c r="K513" s="66">
        <v>21.3</v>
      </c>
      <c r="L513" s="66">
        <v>3.73</v>
      </c>
      <c r="M513" s="16">
        <v>2016</v>
      </c>
      <c r="N513" s="114">
        <v>2023</v>
      </c>
      <c r="O513" s="114">
        <v>2025</v>
      </c>
      <c r="P513" s="16">
        <v>12.5</v>
      </c>
      <c r="Q513" s="16" t="s">
        <v>3927</v>
      </c>
      <c r="R513" s="17">
        <f t="shared" si="24"/>
        <v>2028.5</v>
      </c>
      <c r="S513" s="16" t="s">
        <v>63</v>
      </c>
      <c r="T513" s="16"/>
      <c r="U513" s="17">
        <f t="shared" si="23"/>
        <v>2028.5</v>
      </c>
      <c r="V513" s="400"/>
      <c r="W513" s="400"/>
      <c r="X513" s="400"/>
      <c r="Y513" s="407"/>
    </row>
    <row r="514" spans="1:25" ht="24" x14ac:dyDescent="0.25">
      <c r="A514" s="407"/>
      <c r="B514" s="407"/>
      <c r="C514" s="348"/>
      <c r="D514" s="331" t="s">
        <v>4226</v>
      </c>
      <c r="E514" s="348"/>
      <c r="F514" s="66" t="s">
        <v>88</v>
      </c>
      <c r="G514" s="117">
        <v>1</v>
      </c>
      <c r="H514" s="117">
        <v>1</v>
      </c>
      <c r="I514" s="66">
        <v>120</v>
      </c>
      <c r="J514" s="66">
        <v>6.95</v>
      </c>
      <c r="K514" s="66">
        <v>60.3</v>
      </c>
      <c r="L514" s="66">
        <v>3.91</v>
      </c>
      <c r="M514" s="16">
        <v>2016</v>
      </c>
      <c r="N514" s="114">
        <v>2023</v>
      </c>
      <c r="O514" s="114">
        <v>2025</v>
      </c>
      <c r="P514" s="16">
        <v>12.5</v>
      </c>
      <c r="Q514" s="16" t="s">
        <v>3927</v>
      </c>
      <c r="R514" s="17">
        <f t="shared" si="24"/>
        <v>2028.5</v>
      </c>
      <c r="S514" s="16" t="s">
        <v>63</v>
      </c>
      <c r="T514" s="16"/>
      <c r="U514" s="17">
        <f t="shared" si="23"/>
        <v>2028.5</v>
      </c>
      <c r="V514" s="400"/>
      <c r="W514" s="400"/>
      <c r="X514" s="400"/>
      <c r="Y514" s="407"/>
    </row>
    <row r="515" spans="1:25" ht="24" x14ac:dyDescent="0.25">
      <c r="A515" s="407"/>
      <c r="B515" s="407"/>
      <c r="C515" s="348"/>
      <c r="D515" s="331"/>
      <c r="E515" s="348"/>
      <c r="F515" s="66" t="s">
        <v>88</v>
      </c>
      <c r="G515" s="117"/>
      <c r="H515" s="117"/>
      <c r="I515" s="66"/>
      <c r="J515" s="66">
        <v>0.1</v>
      </c>
      <c r="K515" s="66">
        <v>26.7</v>
      </c>
      <c r="L515" s="66">
        <v>3.91</v>
      </c>
      <c r="M515" s="16">
        <v>2016</v>
      </c>
      <c r="N515" s="114">
        <v>2023</v>
      </c>
      <c r="O515" s="114">
        <v>2025</v>
      </c>
      <c r="P515" s="16">
        <v>12.5</v>
      </c>
      <c r="Q515" s="16" t="s">
        <v>3927</v>
      </c>
      <c r="R515" s="17">
        <f t="shared" si="24"/>
        <v>2028.5</v>
      </c>
      <c r="S515" s="16" t="s">
        <v>63</v>
      </c>
      <c r="T515" s="16"/>
      <c r="U515" s="17">
        <f t="shared" si="23"/>
        <v>2028.5</v>
      </c>
      <c r="V515" s="400"/>
      <c r="W515" s="400"/>
      <c r="X515" s="400"/>
      <c r="Y515" s="407"/>
    </row>
    <row r="516" spans="1:25" ht="24" x14ac:dyDescent="0.25">
      <c r="A516" s="407"/>
      <c r="B516" s="407"/>
      <c r="C516" s="348"/>
      <c r="D516" s="331"/>
      <c r="E516" s="348"/>
      <c r="F516" s="66" t="s">
        <v>88</v>
      </c>
      <c r="G516" s="117"/>
      <c r="H516" s="117"/>
      <c r="I516" s="66"/>
      <c r="J516" s="66">
        <v>0.2</v>
      </c>
      <c r="K516" s="66">
        <v>21.3</v>
      </c>
      <c r="L516" s="66">
        <v>3.73</v>
      </c>
      <c r="M516" s="16">
        <v>2016</v>
      </c>
      <c r="N516" s="114">
        <v>2023</v>
      </c>
      <c r="O516" s="114">
        <v>2025</v>
      </c>
      <c r="P516" s="16">
        <v>12.5</v>
      </c>
      <c r="Q516" s="16" t="s">
        <v>3927</v>
      </c>
      <c r="R516" s="17">
        <f t="shared" si="24"/>
        <v>2028.5</v>
      </c>
      <c r="S516" s="16" t="s">
        <v>63</v>
      </c>
      <c r="T516" s="16"/>
      <c r="U516" s="17">
        <f t="shared" si="23"/>
        <v>2028.5</v>
      </c>
      <c r="V516" s="400"/>
      <c r="W516" s="400"/>
      <c r="X516" s="400"/>
      <c r="Y516" s="407"/>
    </row>
    <row r="517" spans="1:25" ht="24" x14ac:dyDescent="0.25">
      <c r="A517" s="407"/>
      <c r="B517" s="407"/>
      <c r="C517" s="348"/>
      <c r="D517" s="331" t="s">
        <v>4227</v>
      </c>
      <c r="E517" s="348"/>
      <c r="F517" s="66" t="s">
        <v>88</v>
      </c>
      <c r="G517" s="117">
        <v>1</v>
      </c>
      <c r="H517" s="117">
        <v>1</v>
      </c>
      <c r="I517" s="66">
        <v>120</v>
      </c>
      <c r="J517" s="66">
        <v>6.7690000000000001</v>
      </c>
      <c r="K517" s="66">
        <v>60.3</v>
      </c>
      <c r="L517" s="66">
        <v>3.91</v>
      </c>
      <c r="M517" s="16">
        <v>2016</v>
      </c>
      <c r="N517" s="114">
        <v>2023</v>
      </c>
      <c r="O517" s="114">
        <v>2025</v>
      </c>
      <c r="P517" s="16">
        <v>12.5</v>
      </c>
      <c r="Q517" s="16" t="s">
        <v>3927</v>
      </c>
      <c r="R517" s="17">
        <f t="shared" si="24"/>
        <v>2028.5</v>
      </c>
      <c r="S517" s="16" t="s">
        <v>63</v>
      </c>
      <c r="T517" s="16"/>
      <c r="U517" s="17">
        <f t="shared" ref="U517:U522" si="25">IFERROR(IF(S517="",R517,S517+T517),R517)</f>
        <v>2028.5</v>
      </c>
      <c r="V517" s="400"/>
      <c r="W517" s="400"/>
      <c r="X517" s="400"/>
      <c r="Y517" s="407"/>
    </row>
    <row r="518" spans="1:25" ht="24" x14ac:dyDescent="0.25">
      <c r="A518" s="407"/>
      <c r="B518" s="407"/>
      <c r="C518" s="348"/>
      <c r="D518" s="331"/>
      <c r="E518" s="348"/>
      <c r="F518" s="66" t="s">
        <v>88</v>
      </c>
      <c r="G518" s="117"/>
      <c r="H518" s="117"/>
      <c r="I518" s="66"/>
      <c r="J518" s="66">
        <v>0.1</v>
      </c>
      <c r="K518" s="66">
        <v>26.7</v>
      </c>
      <c r="L518" s="66">
        <v>3.91</v>
      </c>
      <c r="M518" s="16">
        <v>2016</v>
      </c>
      <c r="N518" s="114">
        <v>2023</v>
      </c>
      <c r="O518" s="114">
        <v>2025</v>
      </c>
      <c r="P518" s="16">
        <v>12.5</v>
      </c>
      <c r="Q518" s="16" t="s">
        <v>3927</v>
      </c>
      <c r="R518" s="17">
        <f t="shared" si="24"/>
        <v>2028.5</v>
      </c>
      <c r="S518" s="16" t="s">
        <v>63</v>
      </c>
      <c r="T518" s="16"/>
      <c r="U518" s="17">
        <f t="shared" si="25"/>
        <v>2028.5</v>
      </c>
      <c r="V518" s="400"/>
      <c r="W518" s="400"/>
      <c r="X518" s="400"/>
      <c r="Y518" s="407"/>
    </row>
    <row r="519" spans="1:25" ht="24" x14ac:dyDescent="0.25">
      <c r="A519" s="407"/>
      <c r="B519" s="407"/>
      <c r="C519" s="348"/>
      <c r="D519" s="331"/>
      <c r="E519" s="348"/>
      <c r="F519" s="66" t="s">
        <v>88</v>
      </c>
      <c r="G519" s="117"/>
      <c r="H519" s="117"/>
      <c r="I519" s="66"/>
      <c r="J519" s="66">
        <v>0.2</v>
      </c>
      <c r="K519" s="66">
        <v>21.3</v>
      </c>
      <c r="L519" s="66">
        <v>3.73</v>
      </c>
      <c r="M519" s="16">
        <v>2016</v>
      </c>
      <c r="N519" s="114">
        <v>2023</v>
      </c>
      <c r="O519" s="114">
        <v>2025</v>
      </c>
      <c r="P519" s="16">
        <v>12.5</v>
      </c>
      <c r="Q519" s="16" t="s">
        <v>3927</v>
      </c>
      <c r="R519" s="17">
        <f t="shared" si="24"/>
        <v>2028.5</v>
      </c>
      <c r="S519" s="16" t="s">
        <v>63</v>
      </c>
      <c r="T519" s="16"/>
      <c r="U519" s="17">
        <f t="shared" si="25"/>
        <v>2028.5</v>
      </c>
      <c r="V519" s="400"/>
      <c r="W519" s="400"/>
      <c r="X519" s="400"/>
      <c r="Y519" s="407"/>
    </row>
    <row r="520" spans="1:25" ht="24" x14ac:dyDescent="0.25">
      <c r="A520" s="407"/>
      <c r="B520" s="407"/>
      <c r="C520" s="348"/>
      <c r="D520" s="331" t="s">
        <v>4228</v>
      </c>
      <c r="E520" s="348"/>
      <c r="F520" s="66" t="s">
        <v>88</v>
      </c>
      <c r="G520" s="117">
        <v>1</v>
      </c>
      <c r="H520" s="117">
        <v>1</v>
      </c>
      <c r="I520" s="66">
        <v>120</v>
      </c>
      <c r="J520" s="66">
        <v>7.52</v>
      </c>
      <c r="K520" s="66">
        <v>60.3</v>
      </c>
      <c r="L520" s="66">
        <v>3.91</v>
      </c>
      <c r="M520" s="16">
        <v>2016</v>
      </c>
      <c r="N520" s="114">
        <v>2023</v>
      </c>
      <c r="O520" s="114">
        <v>2025</v>
      </c>
      <c r="P520" s="16">
        <v>12.5</v>
      </c>
      <c r="Q520" s="16" t="s">
        <v>3927</v>
      </c>
      <c r="R520" s="17">
        <f t="shared" si="24"/>
        <v>2028.5</v>
      </c>
      <c r="S520" s="16" t="s">
        <v>63</v>
      </c>
      <c r="T520" s="16"/>
      <c r="U520" s="17">
        <f t="shared" si="25"/>
        <v>2028.5</v>
      </c>
      <c r="V520" s="400"/>
      <c r="W520" s="400"/>
      <c r="X520" s="400"/>
      <c r="Y520" s="407"/>
    </row>
    <row r="521" spans="1:25" ht="24" x14ac:dyDescent="0.25">
      <c r="A521" s="407"/>
      <c r="B521" s="407"/>
      <c r="C521" s="348"/>
      <c r="D521" s="331"/>
      <c r="E521" s="348"/>
      <c r="F521" s="66" t="s">
        <v>88</v>
      </c>
      <c r="G521" s="117"/>
      <c r="H521" s="117"/>
      <c r="I521" s="66"/>
      <c r="J521" s="66">
        <v>0.1</v>
      </c>
      <c r="K521" s="66">
        <v>26.7</v>
      </c>
      <c r="L521" s="66">
        <v>3.91</v>
      </c>
      <c r="M521" s="16">
        <v>2016</v>
      </c>
      <c r="N521" s="114">
        <v>2023</v>
      </c>
      <c r="O521" s="114">
        <v>2025</v>
      </c>
      <c r="P521" s="16">
        <v>12.5</v>
      </c>
      <c r="Q521" s="16" t="s">
        <v>3927</v>
      </c>
      <c r="R521" s="17">
        <f t="shared" si="24"/>
        <v>2028.5</v>
      </c>
      <c r="S521" s="16" t="s">
        <v>63</v>
      </c>
      <c r="T521" s="16"/>
      <c r="U521" s="17">
        <f t="shared" si="25"/>
        <v>2028.5</v>
      </c>
      <c r="V521" s="400"/>
      <c r="W521" s="400"/>
      <c r="X521" s="400"/>
      <c r="Y521" s="407"/>
    </row>
    <row r="522" spans="1:25" ht="24" x14ac:dyDescent="0.25">
      <c r="A522" s="407"/>
      <c r="B522" s="407"/>
      <c r="C522" s="348"/>
      <c r="D522" s="331"/>
      <c r="E522" s="348"/>
      <c r="F522" s="66" t="s">
        <v>88</v>
      </c>
      <c r="G522" s="117"/>
      <c r="H522" s="117"/>
      <c r="I522" s="66"/>
      <c r="J522" s="66">
        <v>0.2</v>
      </c>
      <c r="K522" s="66">
        <v>21.3</v>
      </c>
      <c r="L522" s="66">
        <v>3.73</v>
      </c>
      <c r="M522" s="16">
        <v>2016</v>
      </c>
      <c r="N522" s="114">
        <v>2023</v>
      </c>
      <c r="O522" s="114">
        <v>2025</v>
      </c>
      <c r="P522" s="16">
        <v>12.5</v>
      </c>
      <c r="Q522" s="16" t="s">
        <v>3927</v>
      </c>
      <c r="R522" s="17">
        <f t="shared" ref="R522:R585" si="26">IF(M522="","",M522+P522)</f>
        <v>2028.5</v>
      </c>
      <c r="S522" s="16" t="s">
        <v>63</v>
      </c>
      <c r="T522" s="16"/>
      <c r="U522" s="17">
        <f t="shared" si="25"/>
        <v>2028.5</v>
      </c>
      <c r="V522" s="400"/>
      <c r="W522" s="400"/>
      <c r="X522" s="400"/>
      <c r="Y522" s="407"/>
    </row>
    <row r="523" spans="1:25" ht="24" x14ac:dyDescent="0.25">
      <c r="A523" s="331">
        <v>46</v>
      </c>
      <c r="B523" s="331" t="s">
        <v>4229</v>
      </c>
      <c r="C523" s="331" t="s">
        <v>4230</v>
      </c>
      <c r="D523" s="151" t="s">
        <v>4231</v>
      </c>
      <c r="E523" s="331" t="s">
        <v>4232</v>
      </c>
      <c r="F523" s="171" t="s">
        <v>34</v>
      </c>
      <c r="G523" s="149">
        <v>0.4</v>
      </c>
      <c r="H523" s="149">
        <v>0.4</v>
      </c>
      <c r="I523" s="149">
        <v>120</v>
      </c>
      <c r="J523" s="125">
        <v>24.26</v>
      </c>
      <c r="K523" s="125">
        <v>32</v>
      </c>
      <c r="L523" s="125">
        <v>2.5</v>
      </c>
      <c r="M523" s="16">
        <v>2016</v>
      </c>
      <c r="N523" s="114">
        <v>2023</v>
      </c>
      <c r="O523" s="114">
        <v>2025</v>
      </c>
      <c r="P523" s="16">
        <v>12.5</v>
      </c>
      <c r="Q523" s="16" t="s">
        <v>253</v>
      </c>
      <c r="R523" s="17">
        <f t="shared" si="26"/>
        <v>2028.5</v>
      </c>
      <c r="S523" s="16" t="s">
        <v>63</v>
      </c>
      <c r="T523" s="16"/>
      <c r="U523" s="17">
        <f t="shared" ref="U523:U531" si="27">IFERROR(IF(S523="",R523,S523+T523),R523)</f>
        <v>2028.5</v>
      </c>
      <c r="V523" s="401">
        <v>6</v>
      </c>
      <c r="W523" s="401"/>
      <c r="X523" s="401">
        <f>SUM(V523:W529)</f>
        <v>6</v>
      </c>
      <c r="Y523" s="331" t="s">
        <v>7003</v>
      </c>
    </row>
    <row r="524" spans="1:25" ht="24" x14ac:dyDescent="0.25">
      <c r="A524" s="331"/>
      <c r="B524" s="331"/>
      <c r="C524" s="331"/>
      <c r="D524" s="478" t="s">
        <v>4233</v>
      </c>
      <c r="E524" s="331"/>
      <c r="F524" s="171" t="s">
        <v>34</v>
      </c>
      <c r="G524" s="153">
        <v>0.4</v>
      </c>
      <c r="H524" s="153">
        <v>0.4</v>
      </c>
      <c r="I524" s="154">
        <v>120</v>
      </c>
      <c r="J524" s="125">
        <v>11.4</v>
      </c>
      <c r="K524" s="125">
        <v>89</v>
      </c>
      <c r="L524" s="125">
        <v>3.5</v>
      </c>
      <c r="M524" s="16">
        <v>2016</v>
      </c>
      <c r="N524" s="114">
        <v>2023</v>
      </c>
      <c r="O524" s="114">
        <v>2025</v>
      </c>
      <c r="P524" s="16">
        <v>12.5</v>
      </c>
      <c r="Q524" s="16" t="s">
        <v>253</v>
      </c>
      <c r="R524" s="17">
        <f t="shared" si="26"/>
        <v>2028.5</v>
      </c>
      <c r="S524" s="16" t="s">
        <v>63</v>
      </c>
      <c r="T524" s="16"/>
      <c r="U524" s="17">
        <f t="shared" si="27"/>
        <v>2028.5</v>
      </c>
      <c r="V524" s="401"/>
      <c r="W524" s="401"/>
      <c r="X524" s="401"/>
      <c r="Y524" s="331"/>
    </row>
    <row r="525" spans="1:25" ht="24" x14ac:dyDescent="0.25">
      <c r="A525" s="331"/>
      <c r="B525" s="331"/>
      <c r="C525" s="331"/>
      <c r="D525" s="478"/>
      <c r="E525" s="331"/>
      <c r="F525" s="171" t="s">
        <v>34</v>
      </c>
      <c r="G525" s="153"/>
      <c r="H525" s="153"/>
      <c r="I525" s="154"/>
      <c r="J525" s="125">
        <v>0.1</v>
      </c>
      <c r="K525" s="125">
        <v>32</v>
      </c>
      <c r="L525" s="125">
        <v>2.5</v>
      </c>
      <c r="M525" s="16">
        <v>2016</v>
      </c>
      <c r="N525" s="114">
        <v>2023</v>
      </c>
      <c r="O525" s="114">
        <v>2025</v>
      </c>
      <c r="P525" s="16">
        <v>12.5</v>
      </c>
      <c r="Q525" s="16" t="s">
        <v>253</v>
      </c>
      <c r="R525" s="17">
        <f t="shared" si="26"/>
        <v>2028.5</v>
      </c>
      <c r="S525" s="16" t="s">
        <v>63</v>
      </c>
      <c r="T525" s="16"/>
      <c r="U525" s="17">
        <f t="shared" si="27"/>
        <v>2028.5</v>
      </c>
      <c r="V525" s="401"/>
      <c r="W525" s="401"/>
      <c r="X525" s="401"/>
      <c r="Y525" s="331"/>
    </row>
    <row r="526" spans="1:25" ht="24" x14ac:dyDescent="0.25">
      <c r="A526" s="331"/>
      <c r="B526" s="331"/>
      <c r="C526" s="331"/>
      <c r="D526" s="478"/>
      <c r="E526" s="331"/>
      <c r="F526" s="171" t="s">
        <v>34</v>
      </c>
      <c r="G526" s="153"/>
      <c r="H526" s="153"/>
      <c r="I526" s="154"/>
      <c r="J526" s="125">
        <v>0.1</v>
      </c>
      <c r="K526" s="125">
        <v>18</v>
      </c>
      <c r="L526" s="125">
        <v>2</v>
      </c>
      <c r="M526" s="16">
        <v>2016</v>
      </c>
      <c r="N526" s="114">
        <v>2023</v>
      </c>
      <c r="O526" s="114">
        <v>2025</v>
      </c>
      <c r="P526" s="16">
        <v>12.5</v>
      </c>
      <c r="Q526" s="16" t="s">
        <v>253</v>
      </c>
      <c r="R526" s="17">
        <f t="shared" si="26"/>
        <v>2028.5</v>
      </c>
      <c r="S526" s="16" t="s">
        <v>63</v>
      </c>
      <c r="T526" s="16"/>
      <c r="U526" s="17">
        <f t="shared" si="27"/>
        <v>2028.5</v>
      </c>
      <c r="V526" s="401"/>
      <c r="W526" s="401"/>
      <c r="X526" s="401"/>
      <c r="Y526" s="331"/>
    </row>
    <row r="527" spans="1:25" ht="24" x14ac:dyDescent="0.25">
      <c r="A527" s="331"/>
      <c r="B527" s="331"/>
      <c r="C527" s="331"/>
      <c r="D527" s="478" t="s">
        <v>4234</v>
      </c>
      <c r="E527" s="331"/>
      <c r="F527" s="171" t="s">
        <v>34</v>
      </c>
      <c r="G527" s="66">
        <v>0.4</v>
      </c>
      <c r="H527" s="66">
        <v>0.4</v>
      </c>
      <c r="I527" s="66">
        <v>120</v>
      </c>
      <c r="J527" s="125">
        <v>24.4</v>
      </c>
      <c r="K527" s="125">
        <v>108</v>
      </c>
      <c r="L527" s="125">
        <v>5</v>
      </c>
      <c r="M527" s="16">
        <v>2016</v>
      </c>
      <c r="N527" s="114">
        <v>2023</v>
      </c>
      <c r="O527" s="114">
        <v>2025</v>
      </c>
      <c r="P527" s="16">
        <v>12.5</v>
      </c>
      <c r="Q527" s="16" t="s">
        <v>253</v>
      </c>
      <c r="R527" s="17">
        <f t="shared" si="26"/>
        <v>2028.5</v>
      </c>
      <c r="S527" s="16" t="s">
        <v>63</v>
      </c>
      <c r="T527" s="16"/>
      <c r="U527" s="17">
        <f t="shared" si="27"/>
        <v>2028.5</v>
      </c>
      <c r="V527" s="401"/>
      <c r="W527" s="401"/>
      <c r="X527" s="401"/>
      <c r="Y527" s="331"/>
    </row>
    <row r="528" spans="1:25" ht="24" x14ac:dyDescent="0.25">
      <c r="A528" s="331"/>
      <c r="B528" s="331"/>
      <c r="C528" s="331"/>
      <c r="D528" s="478"/>
      <c r="E528" s="331"/>
      <c r="F528" s="171" t="s">
        <v>34</v>
      </c>
      <c r="G528" s="66"/>
      <c r="H528" s="66"/>
      <c r="I528" s="66"/>
      <c r="J528" s="121" t="s">
        <v>1903</v>
      </c>
      <c r="K528" s="125">
        <v>57</v>
      </c>
      <c r="L528" s="125">
        <v>3</v>
      </c>
      <c r="M528" s="16">
        <v>2016</v>
      </c>
      <c r="N528" s="114">
        <v>2023</v>
      </c>
      <c r="O528" s="114">
        <v>2025</v>
      </c>
      <c r="P528" s="16">
        <v>12.5</v>
      </c>
      <c r="Q528" s="16" t="s">
        <v>253</v>
      </c>
      <c r="R528" s="17">
        <f t="shared" si="26"/>
        <v>2028.5</v>
      </c>
      <c r="S528" s="16" t="s">
        <v>63</v>
      </c>
      <c r="T528" s="16"/>
      <c r="U528" s="17">
        <f t="shared" si="27"/>
        <v>2028.5</v>
      </c>
      <c r="V528" s="401"/>
      <c r="W528" s="401"/>
      <c r="X528" s="401"/>
      <c r="Y528" s="331"/>
    </row>
    <row r="529" spans="1:25" ht="24" x14ac:dyDescent="0.25">
      <c r="A529" s="331"/>
      <c r="B529" s="331"/>
      <c r="C529" s="331"/>
      <c r="D529" s="478"/>
      <c r="E529" s="331"/>
      <c r="F529" s="171" t="s">
        <v>34</v>
      </c>
      <c r="G529" s="66"/>
      <c r="H529" s="66"/>
      <c r="I529" s="66"/>
      <c r="J529" s="125">
        <v>0.4</v>
      </c>
      <c r="K529" s="125">
        <v>32</v>
      </c>
      <c r="L529" s="125">
        <v>2.5</v>
      </c>
      <c r="M529" s="16">
        <v>2016</v>
      </c>
      <c r="N529" s="114">
        <v>2023</v>
      </c>
      <c r="O529" s="114">
        <v>2025</v>
      </c>
      <c r="P529" s="16">
        <v>12.5</v>
      </c>
      <c r="Q529" s="16" t="s">
        <v>253</v>
      </c>
      <c r="R529" s="17">
        <f t="shared" si="26"/>
        <v>2028.5</v>
      </c>
      <c r="S529" s="16" t="s">
        <v>63</v>
      </c>
      <c r="T529" s="16"/>
      <c r="U529" s="17">
        <f t="shared" si="27"/>
        <v>2028.5</v>
      </c>
      <c r="V529" s="401"/>
      <c r="W529" s="401"/>
      <c r="X529" s="401"/>
      <c r="Y529" s="331"/>
    </row>
    <row r="530" spans="1:25" ht="24" x14ac:dyDescent="0.25">
      <c r="A530" s="331">
        <v>47</v>
      </c>
      <c r="B530" s="331" t="s">
        <v>4235</v>
      </c>
      <c r="C530" s="331" t="s">
        <v>4236</v>
      </c>
      <c r="D530" s="331" t="s">
        <v>4237</v>
      </c>
      <c r="E530" s="331" t="s">
        <v>118</v>
      </c>
      <c r="F530" s="125" t="s">
        <v>561</v>
      </c>
      <c r="G530" s="125">
        <v>3.4</v>
      </c>
      <c r="H530" s="125">
        <v>3.4</v>
      </c>
      <c r="I530" s="125">
        <v>120</v>
      </c>
      <c r="J530" s="125">
        <v>2.5</v>
      </c>
      <c r="K530" s="125">
        <v>108</v>
      </c>
      <c r="L530" s="125">
        <v>8</v>
      </c>
      <c r="M530" s="16">
        <v>2016</v>
      </c>
      <c r="N530" s="114">
        <v>2023</v>
      </c>
      <c r="O530" s="114">
        <v>2025</v>
      </c>
      <c r="P530" s="16">
        <v>12.5</v>
      </c>
      <c r="Q530" s="142" t="s">
        <v>3893</v>
      </c>
      <c r="R530" s="17">
        <f t="shared" si="26"/>
        <v>2028.5</v>
      </c>
      <c r="S530" s="16" t="s">
        <v>63</v>
      </c>
      <c r="T530" s="16"/>
      <c r="U530" s="17">
        <f t="shared" si="27"/>
        <v>2028.5</v>
      </c>
      <c r="V530" s="401">
        <v>6</v>
      </c>
      <c r="W530" s="401"/>
      <c r="X530" s="401">
        <f>SUM(V530:W531)</f>
        <v>6</v>
      </c>
      <c r="Y530" s="331" t="s">
        <v>7003</v>
      </c>
    </row>
    <row r="531" spans="1:25" ht="24" x14ac:dyDescent="0.25">
      <c r="A531" s="331"/>
      <c r="B531" s="331"/>
      <c r="C531" s="331"/>
      <c r="D531" s="331"/>
      <c r="E531" s="331"/>
      <c r="F531" s="125" t="s">
        <v>561</v>
      </c>
      <c r="G531" s="125"/>
      <c r="H531" s="125"/>
      <c r="I531" s="125"/>
      <c r="J531" s="125">
        <v>0.6</v>
      </c>
      <c r="K531" s="125">
        <v>89</v>
      </c>
      <c r="L531" s="125">
        <v>7</v>
      </c>
      <c r="M531" s="16">
        <v>2016</v>
      </c>
      <c r="N531" s="114">
        <v>2023</v>
      </c>
      <c r="O531" s="114">
        <v>2025</v>
      </c>
      <c r="P531" s="16">
        <v>12.5</v>
      </c>
      <c r="Q531" s="142" t="s">
        <v>3893</v>
      </c>
      <c r="R531" s="17">
        <f t="shared" si="26"/>
        <v>2028.5</v>
      </c>
      <c r="S531" s="16" t="s">
        <v>63</v>
      </c>
      <c r="T531" s="16"/>
      <c r="U531" s="17">
        <f t="shared" si="27"/>
        <v>2028.5</v>
      </c>
      <c r="V531" s="401"/>
      <c r="W531" s="401"/>
      <c r="X531" s="401"/>
      <c r="Y531" s="331"/>
    </row>
    <row r="532" spans="1:25" ht="24" x14ac:dyDescent="0.25">
      <c r="A532" s="331">
        <v>48</v>
      </c>
      <c r="B532" s="331" t="s">
        <v>4238</v>
      </c>
      <c r="C532" s="475" t="s">
        <v>4239</v>
      </c>
      <c r="D532" s="331" t="s">
        <v>4240</v>
      </c>
      <c r="E532" s="331" t="s">
        <v>118</v>
      </c>
      <c r="F532" s="142" t="s">
        <v>88</v>
      </c>
      <c r="G532" s="125">
        <v>1</v>
      </c>
      <c r="H532" s="142">
        <v>1</v>
      </c>
      <c r="I532" s="125">
        <v>87</v>
      </c>
      <c r="J532" s="125">
        <v>28.7</v>
      </c>
      <c r="K532" s="125">
        <v>57</v>
      </c>
      <c r="L532" s="125">
        <v>4</v>
      </c>
      <c r="M532" s="16">
        <v>2016</v>
      </c>
      <c r="N532" s="16">
        <v>2023</v>
      </c>
      <c r="O532" s="16">
        <v>2025</v>
      </c>
      <c r="P532" s="16">
        <v>12.5</v>
      </c>
      <c r="Q532" s="142" t="s">
        <v>3893</v>
      </c>
      <c r="R532" s="17">
        <f t="shared" si="26"/>
        <v>2028.5</v>
      </c>
      <c r="S532" s="16" t="s">
        <v>63</v>
      </c>
      <c r="T532" s="16"/>
      <c r="U532" s="17">
        <f t="shared" ref="U532:U557" si="28">IFERROR(IF(S532="",R532,S532+T532),R532)</f>
        <v>2028.5</v>
      </c>
      <c r="V532" s="401">
        <v>37</v>
      </c>
      <c r="W532" s="401">
        <v>7</v>
      </c>
      <c r="X532" s="401">
        <f>SUM(V532:W554)</f>
        <v>44</v>
      </c>
      <c r="Y532" s="331" t="s">
        <v>7003</v>
      </c>
    </row>
    <row r="533" spans="1:25" ht="24" x14ac:dyDescent="0.25">
      <c r="A533" s="331"/>
      <c r="B533" s="331"/>
      <c r="C533" s="475"/>
      <c r="D533" s="331"/>
      <c r="E533" s="331"/>
      <c r="F533" s="142" t="s">
        <v>88</v>
      </c>
      <c r="G533" s="125"/>
      <c r="H533" s="142"/>
      <c r="I533" s="125"/>
      <c r="J533" s="125">
        <v>0.2</v>
      </c>
      <c r="K533" s="125">
        <v>32</v>
      </c>
      <c r="L533" s="125">
        <v>3.5</v>
      </c>
      <c r="M533" s="16">
        <v>2016</v>
      </c>
      <c r="N533" s="16">
        <v>2023</v>
      </c>
      <c r="O533" s="16">
        <v>2025</v>
      </c>
      <c r="P533" s="16">
        <v>12.5</v>
      </c>
      <c r="Q533" s="142" t="s">
        <v>3893</v>
      </c>
      <c r="R533" s="17">
        <f t="shared" si="26"/>
        <v>2028.5</v>
      </c>
      <c r="S533" s="16" t="s">
        <v>63</v>
      </c>
      <c r="T533" s="16"/>
      <c r="U533" s="17">
        <f t="shared" si="28"/>
        <v>2028.5</v>
      </c>
      <c r="V533" s="401"/>
      <c r="W533" s="401"/>
      <c r="X533" s="401"/>
      <c r="Y533" s="331"/>
    </row>
    <row r="534" spans="1:25" ht="24" x14ac:dyDescent="0.25">
      <c r="A534" s="331"/>
      <c r="B534" s="331"/>
      <c r="C534" s="475"/>
      <c r="D534" s="331"/>
      <c r="E534" s="331"/>
      <c r="F534" s="142" t="s">
        <v>88</v>
      </c>
      <c r="G534" s="125"/>
      <c r="H534" s="142"/>
      <c r="I534" s="125"/>
      <c r="J534" s="125">
        <v>0.2</v>
      </c>
      <c r="K534" s="125">
        <v>18</v>
      </c>
      <c r="L534" s="125">
        <v>3</v>
      </c>
      <c r="M534" s="16">
        <v>2016</v>
      </c>
      <c r="N534" s="16">
        <v>2023</v>
      </c>
      <c r="O534" s="16">
        <v>2025</v>
      </c>
      <c r="P534" s="16">
        <v>12.5</v>
      </c>
      <c r="Q534" s="142" t="s">
        <v>3893</v>
      </c>
      <c r="R534" s="17">
        <f t="shared" si="26"/>
        <v>2028.5</v>
      </c>
      <c r="S534" s="16" t="s">
        <v>63</v>
      </c>
      <c r="T534" s="16"/>
      <c r="U534" s="17">
        <f t="shared" si="28"/>
        <v>2028.5</v>
      </c>
      <c r="V534" s="401"/>
      <c r="W534" s="401"/>
      <c r="X534" s="401"/>
      <c r="Y534" s="331"/>
    </row>
    <row r="535" spans="1:25" ht="24" x14ac:dyDescent="0.25">
      <c r="A535" s="331"/>
      <c r="B535" s="331"/>
      <c r="C535" s="475"/>
      <c r="D535" s="16" t="s">
        <v>4241</v>
      </c>
      <c r="E535" s="331"/>
      <c r="F535" s="142" t="s">
        <v>88</v>
      </c>
      <c r="G535" s="125">
        <v>1</v>
      </c>
      <c r="H535" s="125">
        <v>1</v>
      </c>
      <c r="I535" s="125">
        <v>87</v>
      </c>
      <c r="J535" s="125">
        <v>14.5</v>
      </c>
      <c r="K535" s="125">
        <v>57</v>
      </c>
      <c r="L535" s="125">
        <v>4</v>
      </c>
      <c r="M535" s="16">
        <v>2016</v>
      </c>
      <c r="N535" s="16">
        <v>2023</v>
      </c>
      <c r="O535" s="16">
        <v>2025</v>
      </c>
      <c r="P535" s="16">
        <v>12.5</v>
      </c>
      <c r="Q535" s="142" t="s">
        <v>3893</v>
      </c>
      <c r="R535" s="17">
        <f t="shared" si="26"/>
        <v>2028.5</v>
      </c>
      <c r="S535" s="16" t="s">
        <v>63</v>
      </c>
      <c r="T535" s="16"/>
      <c r="U535" s="17">
        <f t="shared" si="28"/>
        <v>2028.5</v>
      </c>
      <c r="V535" s="401"/>
      <c r="W535" s="401"/>
      <c r="X535" s="401"/>
      <c r="Y535" s="331"/>
    </row>
    <row r="536" spans="1:25" ht="24" x14ac:dyDescent="0.25">
      <c r="A536" s="331"/>
      <c r="B536" s="331"/>
      <c r="C536" s="475"/>
      <c r="D536" s="16" t="s">
        <v>4242</v>
      </c>
      <c r="E536" s="331"/>
      <c r="F536" s="142" t="s">
        <v>88</v>
      </c>
      <c r="G536" s="125">
        <v>1</v>
      </c>
      <c r="H536" s="125">
        <v>1</v>
      </c>
      <c r="I536" s="125">
        <v>87</v>
      </c>
      <c r="J536" s="125">
        <v>15.1</v>
      </c>
      <c r="K536" s="125">
        <v>57</v>
      </c>
      <c r="L536" s="125">
        <v>4</v>
      </c>
      <c r="M536" s="16">
        <v>2016</v>
      </c>
      <c r="N536" s="16">
        <v>2023</v>
      </c>
      <c r="O536" s="16">
        <v>2025</v>
      </c>
      <c r="P536" s="16">
        <v>12.5</v>
      </c>
      <c r="Q536" s="142" t="s">
        <v>3893</v>
      </c>
      <c r="R536" s="17">
        <f t="shared" si="26"/>
        <v>2028.5</v>
      </c>
      <c r="S536" s="16" t="s">
        <v>63</v>
      </c>
      <c r="T536" s="16"/>
      <c r="U536" s="17">
        <f t="shared" si="28"/>
        <v>2028.5</v>
      </c>
      <c r="V536" s="401"/>
      <c r="W536" s="401"/>
      <c r="X536" s="401"/>
      <c r="Y536" s="331"/>
    </row>
    <row r="537" spans="1:25" ht="24" x14ac:dyDescent="0.25">
      <c r="A537" s="331"/>
      <c r="B537" s="331"/>
      <c r="C537" s="475"/>
      <c r="D537" s="145" t="s">
        <v>4243</v>
      </c>
      <c r="E537" s="331"/>
      <c r="F537" s="142" t="s">
        <v>88</v>
      </c>
      <c r="G537" s="142">
        <v>1</v>
      </c>
      <c r="H537" s="125">
        <v>1</v>
      </c>
      <c r="I537" s="142">
        <v>87</v>
      </c>
      <c r="J537" s="142">
        <v>107.3</v>
      </c>
      <c r="K537" s="142">
        <v>108</v>
      </c>
      <c r="L537" s="142">
        <v>4</v>
      </c>
      <c r="M537" s="16">
        <v>2016</v>
      </c>
      <c r="N537" s="16">
        <v>2023</v>
      </c>
      <c r="O537" s="16">
        <v>2025</v>
      </c>
      <c r="P537" s="16">
        <v>12.5</v>
      </c>
      <c r="Q537" s="142" t="s">
        <v>3893</v>
      </c>
      <c r="R537" s="17">
        <f t="shared" si="26"/>
        <v>2028.5</v>
      </c>
      <c r="S537" s="16" t="s">
        <v>63</v>
      </c>
      <c r="T537" s="16"/>
      <c r="U537" s="17">
        <f t="shared" si="28"/>
        <v>2028.5</v>
      </c>
      <c r="V537" s="401"/>
      <c r="W537" s="401"/>
      <c r="X537" s="401"/>
      <c r="Y537" s="331"/>
    </row>
    <row r="538" spans="1:25" ht="24" x14ac:dyDescent="0.25">
      <c r="A538" s="331"/>
      <c r="B538" s="331"/>
      <c r="C538" s="475"/>
      <c r="D538" s="331" t="s">
        <v>4244</v>
      </c>
      <c r="E538" s="331"/>
      <c r="F538" s="142" t="s">
        <v>88</v>
      </c>
      <c r="G538" s="125">
        <v>1</v>
      </c>
      <c r="H538" s="125">
        <v>1</v>
      </c>
      <c r="I538" s="125">
        <v>87</v>
      </c>
      <c r="J538" s="125">
        <v>139.4</v>
      </c>
      <c r="K538" s="125">
        <v>108</v>
      </c>
      <c r="L538" s="125">
        <v>4</v>
      </c>
      <c r="M538" s="16">
        <v>2016</v>
      </c>
      <c r="N538" s="16">
        <v>2023</v>
      </c>
      <c r="O538" s="16">
        <v>2025</v>
      </c>
      <c r="P538" s="16">
        <v>12.5</v>
      </c>
      <c r="Q538" s="142" t="s">
        <v>3893</v>
      </c>
      <c r="R538" s="17">
        <f t="shared" si="26"/>
        <v>2028.5</v>
      </c>
      <c r="S538" s="16" t="s">
        <v>63</v>
      </c>
      <c r="T538" s="16"/>
      <c r="U538" s="17">
        <f t="shared" si="28"/>
        <v>2028.5</v>
      </c>
      <c r="V538" s="401"/>
      <c r="W538" s="401"/>
      <c r="X538" s="401"/>
      <c r="Y538" s="331"/>
    </row>
    <row r="539" spans="1:25" ht="24" x14ac:dyDescent="0.25">
      <c r="A539" s="331"/>
      <c r="B539" s="331"/>
      <c r="C539" s="475"/>
      <c r="D539" s="331"/>
      <c r="E539" s="331"/>
      <c r="F539" s="142" t="s">
        <v>88</v>
      </c>
      <c r="G539" s="125"/>
      <c r="H539" s="125"/>
      <c r="I539" s="125"/>
      <c r="J539" s="125">
        <v>5.3</v>
      </c>
      <c r="K539" s="125">
        <v>57</v>
      </c>
      <c r="L539" s="125">
        <v>4</v>
      </c>
      <c r="M539" s="16">
        <v>2016</v>
      </c>
      <c r="N539" s="16">
        <v>2023</v>
      </c>
      <c r="O539" s="16">
        <v>2025</v>
      </c>
      <c r="P539" s="16">
        <v>12.5</v>
      </c>
      <c r="Q539" s="142" t="s">
        <v>3893</v>
      </c>
      <c r="R539" s="17">
        <f t="shared" si="26"/>
        <v>2028.5</v>
      </c>
      <c r="S539" s="16" t="s">
        <v>63</v>
      </c>
      <c r="T539" s="16"/>
      <c r="U539" s="17">
        <f t="shared" si="28"/>
        <v>2028.5</v>
      </c>
      <c r="V539" s="401"/>
      <c r="W539" s="401"/>
      <c r="X539" s="401"/>
      <c r="Y539" s="331"/>
    </row>
    <row r="540" spans="1:25" ht="24" x14ac:dyDescent="0.25">
      <c r="A540" s="331"/>
      <c r="B540" s="331"/>
      <c r="C540" s="475"/>
      <c r="D540" s="16" t="s">
        <v>4245</v>
      </c>
      <c r="E540" s="331"/>
      <c r="F540" s="142" t="s">
        <v>88</v>
      </c>
      <c r="G540" s="125">
        <v>1</v>
      </c>
      <c r="H540" s="125">
        <v>1</v>
      </c>
      <c r="I540" s="125">
        <v>87</v>
      </c>
      <c r="J540" s="125">
        <v>10.4</v>
      </c>
      <c r="K540" s="125">
        <v>32</v>
      </c>
      <c r="L540" s="125">
        <v>3.5</v>
      </c>
      <c r="M540" s="16">
        <v>2016</v>
      </c>
      <c r="N540" s="16">
        <v>2023</v>
      </c>
      <c r="O540" s="16">
        <v>2025</v>
      </c>
      <c r="P540" s="16">
        <v>12.5</v>
      </c>
      <c r="Q540" s="142" t="s">
        <v>3893</v>
      </c>
      <c r="R540" s="17">
        <f t="shared" si="26"/>
        <v>2028.5</v>
      </c>
      <c r="S540" s="16" t="s">
        <v>63</v>
      </c>
      <c r="T540" s="16"/>
      <c r="U540" s="17">
        <f t="shared" si="28"/>
        <v>2028.5</v>
      </c>
      <c r="V540" s="401"/>
      <c r="W540" s="401"/>
      <c r="X540" s="401"/>
      <c r="Y540" s="331"/>
    </row>
    <row r="541" spans="1:25" ht="24" x14ac:dyDescent="0.25">
      <c r="A541" s="331"/>
      <c r="B541" s="331"/>
      <c r="C541" s="475"/>
      <c r="D541" s="16" t="s">
        <v>4246</v>
      </c>
      <c r="E541" s="331"/>
      <c r="F541" s="142" t="s">
        <v>88</v>
      </c>
      <c r="G541" s="125">
        <v>1</v>
      </c>
      <c r="H541" s="125">
        <v>1</v>
      </c>
      <c r="I541" s="125">
        <v>87</v>
      </c>
      <c r="J541" s="125">
        <v>9.6</v>
      </c>
      <c r="K541" s="125">
        <v>32</v>
      </c>
      <c r="L541" s="125">
        <v>3.5</v>
      </c>
      <c r="M541" s="16">
        <v>2016</v>
      </c>
      <c r="N541" s="16">
        <v>2023</v>
      </c>
      <c r="O541" s="16">
        <v>2025</v>
      </c>
      <c r="P541" s="16">
        <v>12.5</v>
      </c>
      <c r="Q541" s="142" t="s">
        <v>3893</v>
      </c>
      <c r="R541" s="17">
        <f t="shared" si="26"/>
        <v>2028.5</v>
      </c>
      <c r="S541" s="16" t="s">
        <v>63</v>
      </c>
      <c r="T541" s="16"/>
      <c r="U541" s="17">
        <f t="shared" si="28"/>
        <v>2028.5</v>
      </c>
      <c r="V541" s="401"/>
      <c r="W541" s="401"/>
      <c r="X541" s="401"/>
      <c r="Y541" s="331"/>
    </row>
    <row r="542" spans="1:25" ht="24" x14ac:dyDescent="0.25">
      <c r="A542" s="331"/>
      <c r="B542" s="331"/>
      <c r="C542" s="475"/>
      <c r="D542" s="16" t="s">
        <v>4247</v>
      </c>
      <c r="E542" s="331"/>
      <c r="F542" s="142" t="s">
        <v>88</v>
      </c>
      <c r="G542" s="125">
        <v>1</v>
      </c>
      <c r="H542" s="125">
        <v>1</v>
      </c>
      <c r="I542" s="125">
        <v>87</v>
      </c>
      <c r="J542" s="125">
        <v>8.9</v>
      </c>
      <c r="K542" s="125">
        <v>57</v>
      </c>
      <c r="L542" s="125">
        <v>4</v>
      </c>
      <c r="M542" s="16">
        <v>2016</v>
      </c>
      <c r="N542" s="16">
        <v>2023</v>
      </c>
      <c r="O542" s="16">
        <v>2025</v>
      </c>
      <c r="P542" s="16">
        <v>12.5</v>
      </c>
      <c r="Q542" s="142" t="s">
        <v>3893</v>
      </c>
      <c r="R542" s="17">
        <f t="shared" si="26"/>
        <v>2028.5</v>
      </c>
      <c r="S542" s="16" t="s">
        <v>63</v>
      </c>
      <c r="T542" s="16"/>
      <c r="U542" s="17">
        <f t="shared" si="28"/>
        <v>2028.5</v>
      </c>
      <c r="V542" s="401"/>
      <c r="W542" s="401"/>
      <c r="X542" s="401"/>
      <c r="Y542" s="331"/>
    </row>
    <row r="543" spans="1:25" ht="24" x14ac:dyDescent="0.25">
      <c r="A543" s="331"/>
      <c r="B543" s="331"/>
      <c r="C543" s="475"/>
      <c r="D543" s="16" t="s">
        <v>4248</v>
      </c>
      <c r="E543" s="331"/>
      <c r="F543" s="142" t="s">
        <v>88</v>
      </c>
      <c r="G543" s="125">
        <v>1</v>
      </c>
      <c r="H543" s="125">
        <v>1</v>
      </c>
      <c r="I543" s="125">
        <v>87</v>
      </c>
      <c r="J543" s="125">
        <v>6.4</v>
      </c>
      <c r="K543" s="125">
        <v>57</v>
      </c>
      <c r="L543" s="125">
        <v>4</v>
      </c>
      <c r="M543" s="16">
        <v>2016</v>
      </c>
      <c r="N543" s="16">
        <v>2023</v>
      </c>
      <c r="O543" s="16">
        <v>2025</v>
      </c>
      <c r="P543" s="16">
        <v>12.5</v>
      </c>
      <c r="Q543" s="142" t="s">
        <v>3893</v>
      </c>
      <c r="R543" s="17">
        <f t="shared" si="26"/>
        <v>2028.5</v>
      </c>
      <c r="S543" s="16" t="s">
        <v>63</v>
      </c>
      <c r="T543" s="16"/>
      <c r="U543" s="17">
        <f t="shared" si="28"/>
        <v>2028.5</v>
      </c>
      <c r="V543" s="401"/>
      <c r="W543" s="401"/>
      <c r="X543" s="401"/>
      <c r="Y543" s="331"/>
    </row>
    <row r="544" spans="1:25" ht="24" x14ac:dyDescent="0.25">
      <c r="A544" s="331"/>
      <c r="B544" s="331"/>
      <c r="C544" s="475"/>
      <c r="D544" s="16" t="s">
        <v>4249</v>
      </c>
      <c r="E544" s="331"/>
      <c r="F544" s="142" t="s">
        <v>88</v>
      </c>
      <c r="G544" s="125">
        <v>1</v>
      </c>
      <c r="H544" s="125">
        <v>1</v>
      </c>
      <c r="I544" s="125">
        <v>87</v>
      </c>
      <c r="J544" s="125">
        <v>6.5</v>
      </c>
      <c r="K544" s="125">
        <v>57</v>
      </c>
      <c r="L544" s="125">
        <v>4</v>
      </c>
      <c r="M544" s="16">
        <v>2016</v>
      </c>
      <c r="N544" s="16">
        <v>2023</v>
      </c>
      <c r="O544" s="16">
        <v>2025</v>
      </c>
      <c r="P544" s="16">
        <v>12.5</v>
      </c>
      <c r="Q544" s="142" t="s">
        <v>3893</v>
      </c>
      <c r="R544" s="17">
        <f t="shared" si="26"/>
        <v>2028.5</v>
      </c>
      <c r="S544" s="16" t="s">
        <v>63</v>
      </c>
      <c r="T544" s="16"/>
      <c r="U544" s="17">
        <f t="shared" si="28"/>
        <v>2028.5</v>
      </c>
      <c r="V544" s="401"/>
      <c r="W544" s="401"/>
      <c r="X544" s="401"/>
      <c r="Y544" s="331"/>
    </row>
    <row r="545" spans="1:25" ht="24" x14ac:dyDescent="0.25">
      <c r="A545" s="331"/>
      <c r="B545" s="331"/>
      <c r="C545" s="475"/>
      <c r="D545" s="16" t="s">
        <v>4250</v>
      </c>
      <c r="E545" s="331"/>
      <c r="F545" s="142" t="s">
        <v>88</v>
      </c>
      <c r="G545" s="125">
        <v>1</v>
      </c>
      <c r="H545" s="172">
        <v>1</v>
      </c>
      <c r="I545" s="125">
        <v>87</v>
      </c>
      <c r="J545" s="125">
        <v>7.2</v>
      </c>
      <c r="K545" s="125">
        <v>57</v>
      </c>
      <c r="L545" s="125">
        <v>4</v>
      </c>
      <c r="M545" s="16">
        <v>2016</v>
      </c>
      <c r="N545" s="16">
        <v>2023</v>
      </c>
      <c r="O545" s="16">
        <v>2025</v>
      </c>
      <c r="P545" s="16">
        <v>12.5</v>
      </c>
      <c r="Q545" s="142" t="s">
        <v>3893</v>
      </c>
      <c r="R545" s="17">
        <f t="shared" si="26"/>
        <v>2028.5</v>
      </c>
      <c r="S545" s="16" t="s">
        <v>63</v>
      </c>
      <c r="T545" s="16"/>
      <c r="U545" s="17">
        <f t="shared" si="28"/>
        <v>2028.5</v>
      </c>
      <c r="V545" s="401"/>
      <c r="W545" s="401"/>
      <c r="X545" s="401"/>
      <c r="Y545" s="331"/>
    </row>
    <row r="546" spans="1:25" ht="24" x14ac:dyDescent="0.25">
      <c r="A546" s="331"/>
      <c r="B546" s="331"/>
      <c r="C546" s="475"/>
      <c r="D546" s="16" t="s">
        <v>4251</v>
      </c>
      <c r="E546" s="331"/>
      <c r="F546" s="142" t="s">
        <v>88</v>
      </c>
      <c r="G546" s="125">
        <v>1</v>
      </c>
      <c r="H546" s="125">
        <v>1</v>
      </c>
      <c r="I546" s="125">
        <v>87</v>
      </c>
      <c r="J546" s="125">
        <v>15.3</v>
      </c>
      <c r="K546" s="125">
        <v>57</v>
      </c>
      <c r="L546" s="125">
        <v>4</v>
      </c>
      <c r="M546" s="16">
        <v>2016</v>
      </c>
      <c r="N546" s="16">
        <v>2023</v>
      </c>
      <c r="O546" s="16">
        <v>2025</v>
      </c>
      <c r="P546" s="16">
        <v>12.5</v>
      </c>
      <c r="Q546" s="142" t="s">
        <v>3893</v>
      </c>
      <c r="R546" s="17">
        <f t="shared" si="26"/>
        <v>2028.5</v>
      </c>
      <c r="S546" s="16" t="s">
        <v>63</v>
      </c>
      <c r="T546" s="16"/>
      <c r="U546" s="17">
        <f t="shared" si="28"/>
        <v>2028.5</v>
      </c>
      <c r="V546" s="401"/>
      <c r="W546" s="401"/>
      <c r="X546" s="401"/>
      <c r="Y546" s="331"/>
    </row>
    <row r="547" spans="1:25" ht="24" x14ac:dyDescent="0.25">
      <c r="A547" s="331"/>
      <c r="B547" s="331"/>
      <c r="C547" s="475"/>
      <c r="D547" s="16" t="s">
        <v>4252</v>
      </c>
      <c r="E547" s="331"/>
      <c r="F547" s="142" t="s">
        <v>88</v>
      </c>
      <c r="G547" s="125">
        <v>1</v>
      </c>
      <c r="H547" s="125">
        <v>1</v>
      </c>
      <c r="I547" s="125">
        <v>87</v>
      </c>
      <c r="J547" s="125">
        <v>13.8</v>
      </c>
      <c r="K547" s="125">
        <v>57</v>
      </c>
      <c r="L547" s="125">
        <v>4</v>
      </c>
      <c r="M547" s="16">
        <v>2016</v>
      </c>
      <c r="N547" s="16">
        <v>2023</v>
      </c>
      <c r="O547" s="16">
        <v>2025</v>
      </c>
      <c r="P547" s="16">
        <v>12.5</v>
      </c>
      <c r="Q547" s="142" t="s">
        <v>3893</v>
      </c>
      <c r="R547" s="17">
        <f t="shared" si="26"/>
        <v>2028.5</v>
      </c>
      <c r="S547" s="16" t="s">
        <v>63</v>
      </c>
      <c r="T547" s="16"/>
      <c r="U547" s="17">
        <f t="shared" si="28"/>
        <v>2028.5</v>
      </c>
      <c r="V547" s="401"/>
      <c r="W547" s="401"/>
      <c r="X547" s="401"/>
      <c r="Y547" s="331"/>
    </row>
    <row r="548" spans="1:25" ht="24" x14ac:dyDescent="0.25">
      <c r="A548" s="331"/>
      <c r="B548" s="331"/>
      <c r="C548" s="475"/>
      <c r="D548" s="145" t="s">
        <v>4253</v>
      </c>
      <c r="E548" s="331"/>
      <c r="F548" s="142" t="s">
        <v>88</v>
      </c>
      <c r="G548" s="172">
        <v>1</v>
      </c>
      <c r="H548" s="172">
        <v>1</v>
      </c>
      <c r="I548" s="142">
        <v>87</v>
      </c>
      <c r="J548" s="142">
        <v>26.6</v>
      </c>
      <c r="K548" s="172">
        <v>89</v>
      </c>
      <c r="L548" s="172">
        <v>4</v>
      </c>
      <c r="M548" s="16">
        <v>2016</v>
      </c>
      <c r="N548" s="16">
        <v>2023</v>
      </c>
      <c r="O548" s="16">
        <v>2025</v>
      </c>
      <c r="P548" s="16">
        <v>12.5</v>
      </c>
      <c r="Q548" s="142" t="s">
        <v>3893</v>
      </c>
      <c r="R548" s="17">
        <f t="shared" si="26"/>
        <v>2028.5</v>
      </c>
      <c r="S548" s="16" t="s">
        <v>63</v>
      </c>
      <c r="T548" s="16"/>
      <c r="U548" s="17">
        <f t="shared" si="28"/>
        <v>2028.5</v>
      </c>
      <c r="V548" s="401"/>
      <c r="W548" s="401"/>
      <c r="X548" s="401"/>
      <c r="Y548" s="331"/>
    </row>
    <row r="549" spans="1:25" ht="24" x14ac:dyDescent="0.25">
      <c r="A549" s="331"/>
      <c r="B549" s="331"/>
      <c r="C549" s="475"/>
      <c r="D549" s="16" t="s">
        <v>4254</v>
      </c>
      <c r="E549" s="331"/>
      <c r="F549" s="142" t="s">
        <v>88</v>
      </c>
      <c r="G549" s="125">
        <v>1</v>
      </c>
      <c r="H549" s="125">
        <v>1</v>
      </c>
      <c r="I549" s="125">
        <v>87</v>
      </c>
      <c r="J549" s="125">
        <v>4</v>
      </c>
      <c r="K549" s="125">
        <v>89</v>
      </c>
      <c r="L549" s="125">
        <v>4</v>
      </c>
      <c r="M549" s="16">
        <v>2016</v>
      </c>
      <c r="N549" s="16">
        <v>2023</v>
      </c>
      <c r="O549" s="16">
        <v>2025</v>
      </c>
      <c r="P549" s="16">
        <v>12.5</v>
      </c>
      <c r="Q549" s="142" t="s">
        <v>3893</v>
      </c>
      <c r="R549" s="17">
        <f t="shared" si="26"/>
        <v>2028.5</v>
      </c>
      <c r="S549" s="16" t="s">
        <v>63</v>
      </c>
      <c r="T549" s="16"/>
      <c r="U549" s="17">
        <f t="shared" si="28"/>
        <v>2028.5</v>
      </c>
      <c r="V549" s="401"/>
      <c r="W549" s="401"/>
      <c r="X549" s="401"/>
      <c r="Y549" s="331"/>
    </row>
    <row r="550" spans="1:25" ht="24" x14ac:dyDescent="0.25">
      <c r="A550" s="331"/>
      <c r="B550" s="331"/>
      <c r="C550" s="475"/>
      <c r="D550" s="16" t="s">
        <v>3922</v>
      </c>
      <c r="E550" s="331"/>
      <c r="F550" s="142" t="s">
        <v>88</v>
      </c>
      <c r="G550" s="123">
        <v>1</v>
      </c>
      <c r="H550" s="123">
        <v>1</v>
      </c>
      <c r="I550" s="125">
        <v>87</v>
      </c>
      <c r="J550" s="125">
        <v>0.4</v>
      </c>
      <c r="K550" s="123">
        <v>57</v>
      </c>
      <c r="L550" s="123">
        <v>4</v>
      </c>
      <c r="M550" s="16">
        <v>2016</v>
      </c>
      <c r="N550" s="16">
        <v>2023</v>
      </c>
      <c r="O550" s="16">
        <v>2025</v>
      </c>
      <c r="P550" s="16">
        <v>12.5</v>
      </c>
      <c r="Q550" s="142" t="s">
        <v>3893</v>
      </c>
      <c r="R550" s="17">
        <f t="shared" si="26"/>
        <v>2028.5</v>
      </c>
      <c r="S550" s="16" t="s">
        <v>63</v>
      </c>
      <c r="T550" s="16"/>
      <c r="U550" s="17">
        <f t="shared" si="28"/>
        <v>2028.5</v>
      </c>
      <c r="V550" s="401"/>
      <c r="W550" s="401"/>
      <c r="X550" s="401"/>
      <c r="Y550" s="331"/>
    </row>
    <row r="551" spans="1:25" ht="24" x14ac:dyDescent="0.25">
      <c r="A551" s="331"/>
      <c r="B551" s="331"/>
      <c r="C551" s="475"/>
      <c r="D551" s="475" t="s">
        <v>4255</v>
      </c>
      <c r="E551" s="331"/>
      <c r="F551" s="142" t="s">
        <v>88</v>
      </c>
      <c r="G551" s="172">
        <v>1</v>
      </c>
      <c r="H551" s="172">
        <v>1</v>
      </c>
      <c r="I551" s="142">
        <v>87</v>
      </c>
      <c r="J551" s="142">
        <v>4.9000000000000004</v>
      </c>
      <c r="K551" s="172">
        <v>57</v>
      </c>
      <c r="L551" s="172">
        <v>4</v>
      </c>
      <c r="M551" s="16">
        <v>2016</v>
      </c>
      <c r="N551" s="16">
        <v>2023</v>
      </c>
      <c r="O551" s="16">
        <v>2025</v>
      </c>
      <c r="P551" s="16">
        <v>12.5</v>
      </c>
      <c r="Q551" s="142" t="s">
        <v>3893</v>
      </c>
      <c r="R551" s="17">
        <f t="shared" si="26"/>
        <v>2028.5</v>
      </c>
      <c r="S551" s="16" t="s">
        <v>63</v>
      </c>
      <c r="T551" s="16"/>
      <c r="U551" s="17">
        <f t="shared" si="28"/>
        <v>2028.5</v>
      </c>
      <c r="V551" s="401"/>
      <c r="W551" s="401"/>
      <c r="X551" s="401"/>
      <c r="Y551" s="331"/>
    </row>
    <row r="552" spans="1:25" ht="24" x14ac:dyDescent="0.25">
      <c r="A552" s="331"/>
      <c r="B552" s="331"/>
      <c r="C552" s="475"/>
      <c r="D552" s="475"/>
      <c r="E552" s="331"/>
      <c r="F552" s="142" t="s">
        <v>88</v>
      </c>
      <c r="G552" s="172"/>
      <c r="H552" s="172"/>
      <c r="I552" s="142"/>
      <c r="J552" s="142">
        <v>0.2</v>
      </c>
      <c r="K552" s="172">
        <v>32</v>
      </c>
      <c r="L552" s="172">
        <v>3.5</v>
      </c>
      <c r="M552" s="16">
        <v>2016</v>
      </c>
      <c r="N552" s="16">
        <v>2023</v>
      </c>
      <c r="O552" s="16">
        <v>2025</v>
      </c>
      <c r="P552" s="16">
        <v>12.5</v>
      </c>
      <c r="Q552" s="142" t="s">
        <v>3893</v>
      </c>
      <c r="R552" s="17">
        <f t="shared" si="26"/>
        <v>2028.5</v>
      </c>
      <c r="S552" s="16" t="s">
        <v>63</v>
      </c>
      <c r="T552" s="16"/>
      <c r="U552" s="17">
        <f t="shared" si="28"/>
        <v>2028.5</v>
      </c>
      <c r="V552" s="401"/>
      <c r="W552" s="401"/>
      <c r="X552" s="401"/>
      <c r="Y552" s="331"/>
    </row>
    <row r="553" spans="1:25" ht="24" x14ac:dyDescent="0.25">
      <c r="A553" s="331"/>
      <c r="B553" s="331"/>
      <c r="C553" s="475"/>
      <c r="D553" s="475"/>
      <c r="E553" s="331"/>
      <c r="F553" s="142" t="s">
        <v>88</v>
      </c>
      <c r="G553" s="172"/>
      <c r="H553" s="172"/>
      <c r="I553" s="142"/>
      <c r="J553" s="142">
        <v>0.2</v>
      </c>
      <c r="K553" s="172">
        <v>18</v>
      </c>
      <c r="L553" s="172">
        <v>3</v>
      </c>
      <c r="M553" s="16">
        <v>2016</v>
      </c>
      <c r="N553" s="16">
        <v>2023</v>
      </c>
      <c r="O553" s="16">
        <v>2025</v>
      </c>
      <c r="P553" s="16">
        <v>12.5</v>
      </c>
      <c r="Q553" s="142" t="s">
        <v>3893</v>
      </c>
      <c r="R553" s="17">
        <f t="shared" si="26"/>
        <v>2028.5</v>
      </c>
      <c r="S553" s="16" t="s">
        <v>63</v>
      </c>
      <c r="T553" s="16"/>
      <c r="U553" s="17">
        <f t="shared" si="28"/>
        <v>2028.5</v>
      </c>
      <c r="V553" s="401"/>
      <c r="W553" s="401"/>
      <c r="X553" s="401"/>
      <c r="Y553" s="331"/>
    </row>
    <row r="554" spans="1:25" ht="24" x14ac:dyDescent="0.25">
      <c r="A554" s="331"/>
      <c r="B554" s="331"/>
      <c r="C554" s="475"/>
      <c r="D554" s="16" t="s">
        <v>4256</v>
      </c>
      <c r="E554" s="331"/>
      <c r="F554" s="142" t="s">
        <v>88</v>
      </c>
      <c r="G554" s="125">
        <v>1</v>
      </c>
      <c r="H554" s="125">
        <v>1</v>
      </c>
      <c r="I554" s="125">
        <v>87</v>
      </c>
      <c r="J554" s="125">
        <v>9.6</v>
      </c>
      <c r="K554" s="125">
        <v>57</v>
      </c>
      <c r="L554" s="125">
        <v>4</v>
      </c>
      <c r="M554" s="16">
        <v>2016</v>
      </c>
      <c r="N554" s="16">
        <v>2023</v>
      </c>
      <c r="O554" s="16">
        <v>2025</v>
      </c>
      <c r="P554" s="16">
        <v>12.5</v>
      </c>
      <c r="Q554" s="142" t="s">
        <v>3893</v>
      </c>
      <c r="R554" s="17">
        <f t="shared" si="26"/>
        <v>2028.5</v>
      </c>
      <c r="S554" s="16" t="s">
        <v>63</v>
      </c>
      <c r="T554" s="16"/>
      <c r="U554" s="17">
        <f t="shared" si="28"/>
        <v>2028.5</v>
      </c>
      <c r="V554" s="401"/>
      <c r="W554" s="401"/>
      <c r="X554" s="401"/>
      <c r="Y554" s="331"/>
    </row>
    <row r="555" spans="1:25" ht="24" x14ac:dyDescent="0.25">
      <c r="A555" s="331">
        <v>49</v>
      </c>
      <c r="B555" s="331" t="s">
        <v>4257</v>
      </c>
      <c r="C555" s="475" t="s">
        <v>4258</v>
      </c>
      <c r="D555" s="145" t="s">
        <v>4259</v>
      </c>
      <c r="E555" s="475" t="s">
        <v>118</v>
      </c>
      <c r="F555" s="142" t="s">
        <v>88</v>
      </c>
      <c r="G555" s="172">
        <v>1.26</v>
      </c>
      <c r="H555" s="172">
        <v>1.26</v>
      </c>
      <c r="I555" s="142">
        <v>120</v>
      </c>
      <c r="J555" s="142">
        <v>36</v>
      </c>
      <c r="K555" s="172">
        <v>108</v>
      </c>
      <c r="L555" s="172">
        <v>4</v>
      </c>
      <c r="M555" s="16">
        <v>2016</v>
      </c>
      <c r="N555" s="114">
        <v>2023</v>
      </c>
      <c r="O555" s="114">
        <v>2025</v>
      </c>
      <c r="P555" s="16">
        <v>12.5</v>
      </c>
      <c r="Q555" s="142" t="s">
        <v>3893</v>
      </c>
      <c r="R555" s="17">
        <f t="shared" si="26"/>
        <v>2028.5</v>
      </c>
      <c r="S555" s="16" t="s">
        <v>63</v>
      </c>
      <c r="T555" s="16"/>
      <c r="U555" s="17">
        <f t="shared" si="28"/>
        <v>2028.5</v>
      </c>
      <c r="V555" s="401">
        <v>6</v>
      </c>
      <c r="W555" s="401"/>
      <c r="X555" s="401">
        <f>SUM(V555:W557)</f>
        <v>6</v>
      </c>
      <c r="Y555" s="331" t="s">
        <v>7003</v>
      </c>
    </row>
    <row r="556" spans="1:25" ht="24" x14ac:dyDescent="0.25">
      <c r="A556" s="331"/>
      <c r="B556" s="331"/>
      <c r="C556" s="475"/>
      <c r="D556" s="475" t="s">
        <v>4260</v>
      </c>
      <c r="E556" s="475"/>
      <c r="F556" s="142" t="s">
        <v>88</v>
      </c>
      <c r="G556" s="172">
        <v>1.26</v>
      </c>
      <c r="H556" s="172">
        <v>1.26</v>
      </c>
      <c r="I556" s="142">
        <v>120</v>
      </c>
      <c r="J556" s="142">
        <v>0.4</v>
      </c>
      <c r="K556" s="172">
        <v>108</v>
      </c>
      <c r="L556" s="172">
        <v>4</v>
      </c>
      <c r="M556" s="16">
        <v>2016</v>
      </c>
      <c r="N556" s="114">
        <v>2023</v>
      </c>
      <c r="O556" s="114">
        <v>2025</v>
      </c>
      <c r="P556" s="16">
        <v>12.5</v>
      </c>
      <c r="Q556" s="142" t="s">
        <v>3893</v>
      </c>
      <c r="R556" s="17">
        <f t="shared" si="26"/>
        <v>2028.5</v>
      </c>
      <c r="S556" s="16" t="s">
        <v>63</v>
      </c>
      <c r="T556" s="16"/>
      <c r="U556" s="17">
        <f t="shared" si="28"/>
        <v>2028.5</v>
      </c>
      <c r="V556" s="401"/>
      <c r="W556" s="401"/>
      <c r="X556" s="401"/>
      <c r="Y556" s="331"/>
    </row>
    <row r="557" spans="1:25" ht="24" x14ac:dyDescent="0.25">
      <c r="A557" s="331"/>
      <c r="B557" s="331"/>
      <c r="C557" s="475"/>
      <c r="D557" s="475"/>
      <c r="E557" s="475"/>
      <c r="F557" s="142" t="s">
        <v>88</v>
      </c>
      <c r="G557" s="172"/>
      <c r="H557" s="172"/>
      <c r="I557" s="142"/>
      <c r="J557" s="142">
        <v>0.2</v>
      </c>
      <c r="K557" s="172">
        <v>32</v>
      </c>
      <c r="L557" s="172">
        <v>3.5</v>
      </c>
      <c r="M557" s="16">
        <v>2016</v>
      </c>
      <c r="N557" s="114">
        <v>2023</v>
      </c>
      <c r="O557" s="114">
        <v>2025</v>
      </c>
      <c r="P557" s="16">
        <v>12.5</v>
      </c>
      <c r="Q557" s="142" t="s">
        <v>3893</v>
      </c>
      <c r="R557" s="17">
        <f t="shared" si="26"/>
        <v>2028.5</v>
      </c>
      <c r="S557" s="16" t="s">
        <v>63</v>
      </c>
      <c r="T557" s="16"/>
      <c r="U557" s="17">
        <f t="shared" si="28"/>
        <v>2028.5</v>
      </c>
      <c r="V557" s="401"/>
      <c r="W557" s="401"/>
      <c r="X557" s="401"/>
      <c r="Y557" s="331"/>
    </row>
    <row r="558" spans="1:25" ht="24" x14ac:dyDescent="0.25">
      <c r="A558" s="331">
        <v>50</v>
      </c>
      <c r="B558" s="331" t="s">
        <v>4264</v>
      </c>
      <c r="C558" s="487" t="s">
        <v>4265</v>
      </c>
      <c r="D558" s="331" t="s">
        <v>4266</v>
      </c>
      <c r="E558" s="487" t="s">
        <v>4263</v>
      </c>
      <c r="F558" s="125" t="s">
        <v>134</v>
      </c>
      <c r="G558" s="125">
        <v>3.4</v>
      </c>
      <c r="H558" s="125">
        <v>3.4</v>
      </c>
      <c r="I558" s="125">
        <v>120</v>
      </c>
      <c r="J558" s="125">
        <v>3.9</v>
      </c>
      <c r="K558" s="125">
        <v>219</v>
      </c>
      <c r="L558" s="125">
        <v>8</v>
      </c>
      <c r="M558" s="16">
        <v>2016</v>
      </c>
      <c r="N558" s="114">
        <v>2023</v>
      </c>
      <c r="O558" s="114">
        <v>2025</v>
      </c>
      <c r="P558" s="16">
        <v>12.5</v>
      </c>
      <c r="Q558" s="125" t="s">
        <v>3893</v>
      </c>
      <c r="R558" s="17">
        <f t="shared" si="26"/>
        <v>2028.5</v>
      </c>
      <c r="S558" s="16" t="s">
        <v>63</v>
      </c>
      <c r="T558" s="16"/>
      <c r="U558" s="17">
        <f t="shared" ref="U558:U587" si="29">IFERROR(IF(S558="",R558,S558+T558),R558)</f>
        <v>2028.5</v>
      </c>
      <c r="V558" s="401">
        <v>14</v>
      </c>
      <c r="W558" s="401">
        <v>4</v>
      </c>
      <c r="X558" s="401">
        <f>SUM(V558:W576)</f>
        <v>18</v>
      </c>
      <c r="Y558" s="331" t="s">
        <v>7003</v>
      </c>
    </row>
    <row r="559" spans="1:25" ht="24" x14ac:dyDescent="0.25">
      <c r="A559" s="331"/>
      <c r="B559" s="331"/>
      <c r="C559" s="487"/>
      <c r="D559" s="331"/>
      <c r="E559" s="487"/>
      <c r="F559" s="125" t="s">
        <v>134</v>
      </c>
      <c r="G559" s="125"/>
      <c r="H559" s="125"/>
      <c r="I559" s="125"/>
      <c r="J559" s="125">
        <v>3.7</v>
      </c>
      <c r="K559" s="125">
        <v>57</v>
      </c>
      <c r="L559" s="125">
        <v>5</v>
      </c>
      <c r="M559" s="16">
        <v>2016</v>
      </c>
      <c r="N559" s="114">
        <v>2023</v>
      </c>
      <c r="O559" s="114">
        <v>2025</v>
      </c>
      <c r="P559" s="16">
        <v>12.5</v>
      </c>
      <c r="Q559" s="125" t="s">
        <v>3893</v>
      </c>
      <c r="R559" s="17">
        <f t="shared" si="26"/>
        <v>2028.5</v>
      </c>
      <c r="S559" s="16" t="s">
        <v>63</v>
      </c>
      <c r="T559" s="16"/>
      <c r="U559" s="17">
        <f t="shared" si="29"/>
        <v>2028.5</v>
      </c>
      <c r="V559" s="401"/>
      <c r="W559" s="401"/>
      <c r="X559" s="401"/>
      <c r="Y559" s="331"/>
    </row>
    <row r="560" spans="1:25" ht="24" x14ac:dyDescent="0.25">
      <c r="A560" s="331"/>
      <c r="B560" s="331"/>
      <c r="C560" s="487"/>
      <c r="D560" s="331"/>
      <c r="E560" s="487"/>
      <c r="F560" s="125" t="s">
        <v>134</v>
      </c>
      <c r="G560" s="125"/>
      <c r="H560" s="125"/>
      <c r="I560" s="125"/>
      <c r="J560" s="125">
        <v>7</v>
      </c>
      <c r="K560" s="125">
        <v>32</v>
      </c>
      <c r="L560" s="125">
        <v>4.5</v>
      </c>
      <c r="M560" s="16">
        <v>2016</v>
      </c>
      <c r="N560" s="114">
        <v>2023</v>
      </c>
      <c r="O560" s="114">
        <v>2025</v>
      </c>
      <c r="P560" s="16">
        <v>12.5</v>
      </c>
      <c r="Q560" s="125" t="s">
        <v>3893</v>
      </c>
      <c r="R560" s="17">
        <f t="shared" si="26"/>
        <v>2028.5</v>
      </c>
      <c r="S560" s="16" t="s">
        <v>63</v>
      </c>
      <c r="T560" s="16"/>
      <c r="U560" s="17">
        <f t="shared" si="29"/>
        <v>2028.5</v>
      </c>
      <c r="V560" s="401"/>
      <c r="W560" s="401"/>
      <c r="X560" s="401"/>
      <c r="Y560" s="331"/>
    </row>
    <row r="561" spans="1:25" ht="24" x14ac:dyDescent="0.25">
      <c r="A561" s="331"/>
      <c r="B561" s="331"/>
      <c r="C561" s="487"/>
      <c r="D561" s="16" t="s">
        <v>4267</v>
      </c>
      <c r="E561" s="487"/>
      <c r="F561" s="125" t="s">
        <v>134</v>
      </c>
      <c r="G561" s="125">
        <v>3.4</v>
      </c>
      <c r="H561" s="125">
        <v>3.4</v>
      </c>
      <c r="I561" s="125">
        <v>120</v>
      </c>
      <c r="J561" s="125">
        <v>50.9</v>
      </c>
      <c r="K561" s="125">
        <v>219</v>
      </c>
      <c r="L561" s="125">
        <v>8</v>
      </c>
      <c r="M561" s="16">
        <v>2016</v>
      </c>
      <c r="N561" s="114">
        <v>2023</v>
      </c>
      <c r="O561" s="114">
        <v>2025</v>
      </c>
      <c r="P561" s="16">
        <v>12.5</v>
      </c>
      <c r="Q561" s="125" t="s">
        <v>3893</v>
      </c>
      <c r="R561" s="17">
        <f t="shared" si="26"/>
        <v>2028.5</v>
      </c>
      <c r="S561" s="16" t="s">
        <v>63</v>
      </c>
      <c r="T561" s="16"/>
      <c r="U561" s="17">
        <f t="shared" si="29"/>
        <v>2028.5</v>
      </c>
      <c r="V561" s="401"/>
      <c r="W561" s="401"/>
      <c r="X561" s="401"/>
      <c r="Y561" s="331"/>
    </row>
    <row r="562" spans="1:25" ht="24" x14ac:dyDescent="0.25">
      <c r="A562" s="331"/>
      <c r="B562" s="331"/>
      <c r="C562" s="487"/>
      <c r="D562" s="331" t="s">
        <v>4268</v>
      </c>
      <c r="E562" s="487"/>
      <c r="F562" s="125" t="s">
        <v>134</v>
      </c>
      <c r="G562" s="125">
        <v>3.4</v>
      </c>
      <c r="H562" s="125">
        <v>3.4</v>
      </c>
      <c r="I562" s="125">
        <v>120</v>
      </c>
      <c r="J562" s="125">
        <v>1</v>
      </c>
      <c r="K562" s="125">
        <v>219</v>
      </c>
      <c r="L562" s="125">
        <v>10</v>
      </c>
      <c r="M562" s="16">
        <v>2016</v>
      </c>
      <c r="N562" s="114">
        <v>2023</v>
      </c>
      <c r="O562" s="114">
        <v>2025</v>
      </c>
      <c r="P562" s="16">
        <v>12.5</v>
      </c>
      <c r="Q562" s="125" t="s">
        <v>3893</v>
      </c>
      <c r="R562" s="17">
        <f t="shared" si="26"/>
        <v>2028.5</v>
      </c>
      <c r="S562" s="16" t="s">
        <v>63</v>
      </c>
      <c r="T562" s="16"/>
      <c r="U562" s="17">
        <f t="shared" si="29"/>
        <v>2028.5</v>
      </c>
      <c r="V562" s="401"/>
      <c r="W562" s="401"/>
      <c r="X562" s="401"/>
      <c r="Y562" s="331"/>
    </row>
    <row r="563" spans="1:25" ht="24" x14ac:dyDescent="0.25">
      <c r="A563" s="331"/>
      <c r="B563" s="331"/>
      <c r="C563" s="487"/>
      <c r="D563" s="331"/>
      <c r="E563" s="487"/>
      <c r="F563" s="125" t="s">
        <v>134</v>
      </c>
      <c r="G563" s="125"/>
      <c r="H563" s="125"/>
      <c r="I563" s="125"/>
      <c r="J563" s="125">
        <v>0.6</v>
      </c>
      <c r="K563" s="125">
        <v>57</v>
      </c>
      <c r="L563" s="125">
        <v>6</v>
      </c>
      <c r="M563" s="16">
        <v>2016</v>
      </c>
      <c r="N563" s="114">
        <v>2023</v>
      </c>
      <c r="O563" s="114">
        <v>2025</v>
      </c>
      <c r="P563" s="16">
        <v>12.5</v>
      </c>
      <c r="Q563" s="125" t="s">
        <v>3893</v>
      </c>
      <c r="R563" s="17">
        <f t="shared" si="26"/>
        <v>2028.5</v>
      </c>
      <c r="S563" s="16" t="s">
        <v>63</v>
      </c>
      <c r="T563" s="16"/>
      <c r="U563" s="17">
        <f t="shared" si="29"/>
        <v>2028.5</v>
      </c>
      <c r="V563" s="401"/>
      <c r="W563" s="401"/>
      <c r="X563" s="401"/>
      <c r="Y563" s="331"/>
    </row>
    <row r="564" spans="1:25" ht="24" x14ac:dyDescent="0.25">
      <c r="A564" s="331"/>
      <c r="B564" s="331"/>
      <c r="C564" s="487"/>
      <c r="D564" s="331"/>
      <c r="E564" s="487"/>
      <c r="F564" s="125" t="s">
        <v>134</v>
      </c>
      <c r="G564" s="125"/>
      <c r="H564" s="125"/>
      <c r="I564" s="125"/>
      <c r="J564" s="125">
        <v>0.1</v>
      </c>
      <c r="K564" s="125">
        <v>32</v>
      </c>
      <c r="L564" s="125">
        <v>4.5</v>
      </c>
      <c r="M564" s="16">
        <v>2016</v>
      </c>
      <c r="N564" s="114">
        <v>2023</v>
      </c>
      <c r="O564" s="114">
        <v>2025</v>
      </c>
      <c r="P564" s="16">
        <v>12.5</v>
      </c>
      <c r="Q564" s="125" t="s">
        <v>3893</v>
      </c>
      <c r="R564" s="17">
        <f t="shared" si="26"/>
        <v>2028.5</v>
      </c>
      <c r="S564" s="16" t="s">
        <v>63</v>
      </c>
      <c r="T564" s="16"/>
      <c r="U564" s="17">
        <f t="shared" si="29"/>
        <v>2028.5</v>
      </c>
      <c r="V564" s="401"/>
      <c r="W564" s="401"/>
      <c r="X564" s="401"/>
      <c r="Y564" s="331"/>
    </row>
    <row r="565" spans="1:25" ht="24" x14ac:dyDescent="0.25">
      <c r="A565" s="331"/>
      <c r="B565" s="331"/>
      <c r="C565" s="487"/>
      <c r="D565" s="331" t="s">
        <v>4269</v>
      </c>
      <c r="E565" s="487"/>
      <c r="F565" s="125" t="s">
        <v>134</v>
      </c>
      <c r="G565" s="125">
        <v>3.4</v>
      </c>
      <c r="H565" s="125">
        <v>3.4</v>
      </c>
      <c r="I565" s="125">
        <v>120</v>
      </c>
      <c r="J565" s="125">
        <v>2.9</v>
      </c>
      <c r="K565" s="125">
        <v>57</v>
      </c>
      <c r="L565" s="125">
        <v>6</v>
      </c>
      <c r="M565" s="16">
        <v>2016</v>
      </c>
      <c r="N565" s="114">
        <v>2023</v>
      </c>
      <c r="O565" s="114">
        <v>2025</v>
      </c>
      <c r="P565" s="16">
        <v>12.5</v>
      </c>
      <c r="Q565" s="125" t="s">
        <v>3893</v>
      </c>
      <c r="R565" s="17">
        <f t="shared" si="26"/>
        <v>2028.5</v>
      </c>
      <c r="S565" s="16" t="s">
        <v>63</v>
      </c>
      <c r="T565" s="16"/>
      <c r="U565" s="17">
        <f t="shared" si="29"/>
        <v>2028.5</v>
      </c>
      <c r="V565" s="401"/>
      <c r="W565" s="401"/>
      <c r="X565" s="401"/>
      <c r="Y565" s="331"/>
    </row>
    <row r="566" spans="1:25" ht="24" x14ac:dyDescent="0.25">
      <c r="A566" s="331"/>
      <c r="B566" s="331"/>
      <c r="C566" s="487"/>
      <c r="D566" s="331"/>
      <c r="E566" s="487"/>
      <c r="F566" s="125" t="s">
        <v>134</v>
      </c>
      <c r="G566" s="125"/>
      <c r="H566" s="125"/>
      <c r="I566" s="125"/>
      <c r="J566" s="125">
        <v>3.6</v>
      </c>
      <c r="K566" s="125">
        <v>32</v>
      </c>
      <c r="L566" s="125">
        <v>4.5</v>
      </c>
      <c r="M566" s="16">
        <v>2016</v>
      </c>
      <c r="N566" s="114">
        <v>2023</v>
      </c>
      <c r="O566" s="114">
        <v>2025</v>
      </c>
      <c r="P566" s="16">
        <v>12.5</v>
      </c>
      <c r="Q566" s="125" t="s">
        <v>3893</v>
      </c>
      <c r="R566" s="17">
        <f t="shared" si="26"/>
        <v>2028.5</v>
      </c>
      <c r="S566" s="16" t="s">
        <v>63</v>
      </c>
      <c r="T566" s="16"/>
      <c r="U566" s="17">
        <f t="shared" si="29"/>
        <v>2028.5</v>
      </c>
      <c r="V566" s="401"/>
      <c r="W566" s="401"/>
      <c r="X566" s="401"/>
      <c r="Y566" s="331"/>
    </row>
    <row r="567" spans="1:25" ht="24" x14ac:dyDescent="0.25">
      <c r="A567" s="331"/>
      <c r="B567" s="331"/>
      <c r="C567" s="487"/>
      <c r="D567" s="331" t="s">
        <v>4270</v>
      </c>
      <c r="E567" s="487"/>
      <c r="F567" s="125" t="s">
        <v>134</v>
      </c>
      <c r="G567" s="125">
        <v>3.4</v>
      </c>
      <c r="H567" s="125">
        <v>3.4</v>
      </c>
      <c r="I567" s="125">
        <v>120</v>
      </c>
      <c r="J567" s="125">
        <v>1</v>
      </c>
      <c r="K567" s="125">
        <v>219</v>
      </c>
      <c r="L567" s="125">
        <v>10</v>
      </c>
      <c r="M567" s="16">
        <v>2016</v>
      </c>
      <c r="N567" s="114">
        <v>2023</v>
      </c>
      <c r="O567" s="114">
        <v>2025</v>
      </c>
      <c r="P567" s="16">
        <v>12.5</v>
      </c>
      <c r="Q567" s="125" t="s">
        <v>3893</v>
      </c>
      <c r="R567" s="17">
        <f t="shared" si="26"/>
        <v>2028.5</v>
      </c>
      <c r="S567" s="16" t="s">
        <v>63</v>
      </c>
      <c r="T567" s="16"/>
      <c r="U567" s="17">
        <f t="shared" si="29"/>
        <v>2028.5</v>
      </c>
      <c r="V567" s="401"/>
      <c r="W567" s="401"/>
      <c r="X567" s="401"/>
      <c r="Y567" s="331"/>
    </row>
    <row r="568" spans="1:25" ht="24" x14ac:dyDescent="0.25">
      <c r="A568" s="331"/>
      <c r="B568" s="331"/>
      <c r="C568" s="487"/>
      <c r="D568" s="331"/>
      <c r="E568" s="487"/>
      <c r="F568" s="125" t="s">
        <v>134</v>
      </c>
      <c r="G568" s="125"/>
      <c r="H568" s="125"/>
      <c r="I568" s="125"/>
      <c r="J568" s="125">
        <v>0.6</v>
      </c>
      <c r="K568" s="125">
        <v>57</v>
      </c>
      <c r="L568" s="125">
        <v>6</v>
      </c>
      <c r="M568" s="16">
        <v>2016</v>
      </c>
      <c r="N568" s="114">
        <v>2023</v>
      </c>
      <c r="O568" s="114">
        <v>2025</v>
      </c>
      <c r="P568" s="16">
        <v>12.5</v>
      </c>
      <c r="Q568" s="125" t="s">
        <v>3893</v>
      </c>
      <c r="R568" s="17">
        <f t="shared" si="26"/>
        <v>2028.5</v>
      </c>
      <c r="S568" s="16" t="s">
        <v>63</v>
      </c>
      <c r="T568" s="16"/>
      <c r="U568" s="17">
        <f t="shared" si="29"/>
        <v>2028.5</v>
      </c>
      <c r="V568" s="401"/>
      <c r="W568" s="401"/>
      <c r="X568" s="401"/>
      <c r="Y568" s="331"/>
    </row>
    <row r="569" spans="1:25" ht="24" x14ac:dyDescent="0.25">
      <c r="A569" s="331"/>
      <c r="B569" s="331"/>
      <c r="C569" s="487"/>
      <c r="D569" s="331"/>
      <c r="E569" s="487"/>
      <c r="F569" s="125" t="s">
        <v>134</v>
      </c>
      <c r="G569" s="125"/>
      <c r="H569" s="125"/>
      <c r="I569" s="125"/>
      <c r="J569" s="125">
        <v>0.1</v>
      </c>
      <c r="K569" s="125">
        <v>32</v>
      </c>
      <c r="L569" s="125">
        <v>4.5</v>
      </c>
      <c r="M569" s="16">
        <v>2016</v>
      </c>
      <c r="N569" s="114">
        <v>2023</v>
      </c>
      <c r="O569" s="114">
        <v>2025</v>
      </c>
      <c r="P569" s="16">
        <v>12.5</v>
      </c>
      <c r="Q569" s="125" t="s">
        <v>3893</v>
      </c>
      <c r="R569" s="17">
        <f t="shared" si="26"/>
        <v>2028.5</v>
      </c>
      <c r="S569" s="16" t="s">
        <v>63</v>
      </c>
      <c r="T569" s="16"/>
      <c r="U569" s="17">
        <f t="shared" si="29"/>
        <v>2028.5</v>
      </c>
      <c r="V569" s="401"/>
      <c r="W569" s="401"/>
      <c r="X569" s="401"/>
      <c r="Y569" s="331"/>
    </row>
    <row r="570" spans="1:25" ht="24" x14ac:dyDescent="0.25">
      <c r="A570" s="331"/>
      <c r="B570" s="331"/>
      <c r="C570" s="487"/>
      <c r="D570" s="331" t="s">
        <v>4271</v>
      </c>
      <c r="E570" s="487"/>
      <c r="F570" s="125" t="s">
        <v>134</v>
      </c>
      <c r="G570" s="125">
        <v>3.4</v>
      </c>
      <c r="H570" s="125">
        <v>3.4</v>
      </c>
      <c r="I570" s="125">
        <v>120</v>
      </c>
      <c r="J570" s="125">
        <v>2.9</v>
      </c>
      <c r="K570" s="125">
        <v>57</v>
      </c>
      <c r="L570" s="125">
        <v>6</v>
      </c>
      <c r="M570" s="16">
        <v>2016</v>
      </c>
      <c r="N570" s="114">
        <v>2023</v>
      </c>
      <c r="O570" s="114">
        <v>2025</v>
      </c>
      <c r="P570" s="16">
        <v>12.5</v>
      </c>
      <c r="Q570" s="125" t="s">
        <v>3893</v>
      </c>
      <c r="R570" s="17">
        <f t="shared" si="26"/>
        <v>2028.5</v>
      </c>
      <c r="S570" s="16" t="s">
        <v>63</v>
      </c>
      <c r="T570" s="16"/>
      <c r="U570" s="17">
        <f t="shared" si="29"/>
        <v>2028.5</v>
      </c>
      <c r="V570" s="401"/>
      <c r="W570" s="401"/>
      <c r="X570" s="401"/>
      <c r="Y570" s="331"/>
    </row>
    <row r="571" spans="1:25" ht="24" x14ac:dyDescent="0.25">
      <c r="A571" s="331"/>
      <c r="B571" s="331"/>
      <c r="C571" s="487"/>
      <c r="D571" s="331"/>
      <c r="E571" s="487"/>
      <c r="F571" s="125" t="s">
        <v>134</v>
      </c>
      <c r="G571" s="125"/>
      <c r="H571" s="125"/>
      <c r="I571" s="125"/>
      <c r="J571" s="125">
        <v>3.6</v>
      </c>
      <c r="K571" s="125">
        <v>32</v>
      </c>
      <c r="L571" s="125">
        <v>4.5</v>
      </c>
      <c r="M571" s="16">
        <v>2016</v>
      </c>
      <c r="N571" s="114">
        <v>2023</v>
      </c>
      <c r="O571" s="114">
        <v>2025</v>
      </c>
      <c r="P571" s="16">
        <v>12.5</v>
      </c>
      <c r="Q571" s="125" t="s">
        <v>3893</v>
      </c>
      <c r="R571" s="17">
        <f t="shared" si="26"/>
        <v>2028.5</v>
      </c>
      <c r="S571" s="16" t="s">
        <v>63</v>
      </c>
      <c r="T571" s="16"/>
      <c r="U571" s="17">
        <f t="shared" si="29"/>
        <v>2028.5</v>
      </c>
      <c r="V571" s="401"/>
      <c r="W571" s="401"/>
      <c r="X571" s="401"/>
      <c r="Y571" s="331"/>
    </row>
    <row r="572" spans="1:25" ht="24" x14ac:dyDescent="0.25">
      <c r="A572" s="331"/>
      <c r="B572" s="331"/>
      <c r="C572" s="487"/>
      <c r="D572" s="331" t="s">
        <v>4272</v>
      </c>
      <c r="E572" s="487"/>
      <c r="F572" s="125" t="s">
        <v>134</v>
      </c>
      <c r="G572" s="125">
        <v>3.4</v>
      </c>
      <c r="H572" s="125">
        <v>3.4</v>
      </c>
      <c r="I572" s="125">
        <v>120</v>
      </c>
      <c r="J572" s="125">
        <v>3.1</v>
      </c>
      <c r="K572" s="125">
        <v>219</v>
      </c>
      <c r="L572" s="125">
        <v>8</v>
      </c>
      <c r="M572" s="16">
        <v>2016</v>
      </c>
      <c r="N572" s="114">
        <v>2023</v>
      </c>
      <c r="O572" s="114">
        <v>2025</v>
      </c>
      <c r="P572" s="16">
        <v>12.5</v>
      </c>
      <c r="Q572" s="125" t="s">
        <v>3893</v>
      </c>
      <c r="R572" s="17">
        <f t="shared" si="26"/>
        <v>2028.5</v>
      </c>
      <c r="S572" s="16" t="s">
        <v>63</v>
      </c>
      <c r="T572" s="16"/>
      <c r="U572" s="17">
        <f t="shared" si="29"/>
        <v>2028.5</v>
      </c>
      <c r="V572" s="401"/>
      <c r="W572" s="401"/>
      <c r="X572" s="401"/>
      <c r="Y572" s="331"/>
    </row>
    <row r="573" spans="1:25" ht="24" x14ac:dyDescent="0.25">
      <c r="A573" s="331"/>
      <c r="B573" s="331"/>
      <c r="C573" s="487"/>
      <c r="D573" s="331"/>
      <c r="E573" s="487"/>
      <c r="F573" s="125" t="s">
        <v>134</v>
      </c>
      <c r="G573" s="125"/>
      <c r="H573" s="125"/>
      <c r="I573" s="125"/>
      <c r="J573" s="125">
        <v>3.5</v>
      </c>
      <c r="K573" s="125">
        <v>57</v>
      </c>
      <c r="L573" s="125">
        <v>5</v>
      </c>
      <c r="M573" s="16">
        <v>2016</v>
      </c>
      <c r="N573" s="114">
        <v>2023</v>
      </c>
      <c r="O573" s="114">
        <v>2025</v>
      </c>
      <c r="P573" s="16">
        <v>12.5</v>
      </c>
      <c r="Q573" s="125" t="s">
        <v>3893</v>
      </c>
      <c r="R573" s="17">
        <f t="shared" si="26"/>
        <v>2028.5</v>
      </c>
      <c r="S573" s="16" t="s">
        <v>63</v>
      </c>
      <c r="T573" s="16"/>
      <c r="U573" s="17">
        <f t="shared" si="29"/>
        <v>2028.5</v>
      </c>
      <c r="V573" s="401"/>
      <c r="W573" s="401"/>
      <c r="X573" s="401"/>
      <c r="Y573" s="331"/>
    </row>
    <row r="574" spans="1:25" ht="24" x14ac:dyDescent="0.25">
      <c r="A574" s="331"/>
      <c r="B574" s="331"/>
      <c r="C574" s="487"/>
      <c r="D574" s="331"/>
      <c r="E574" s="487"/>
      <c r="F574" s="125" t="s">
        <v>134</v>
      </c>
      <c r="G574" s="125"/>
      <c r="H574" s="125"/>
      <c r="I574" s="125"/>
      <c r="J574" s="125">
        <v>9.1999999999999993</v>
      </c>
      <c r="K574" s="125">
        <v>32</v>
      </c>
      <c r="L574" s="125">
        <v>4.5</v>
      </c>
      <c r="M574" s="16">
        <v>2016</v>
      </c>
      <c r="N574" s="114">
        <v>2023</v>
      </c>
      <c r="O574" s="114">
        <v>2025</v>
      </c>
      <c r="P574" s="16">
        <v>12.5</v>
      </c>
      <c r="Q574" s="125" t="s">
        <v>3893</v>
      </c>
      <c r="R574" s="17">
        <f t="shared" si="26"/>
        <v>2028.5</v>
      </c>
      <c r="S574" s="16" t="s">
        <v>63</v>
      </c>
      <c r="T574" s="16"/>
      <c r="U574" s="17">
        <f t="shared" si="29"/>
        <v>2028.5</v>
      </c>
      <c r="V574" s="401"/>
      <c r="W574" s="401"/>
      <c r="X574" s="401"/>
      <c r="Y574" s="331"/>
    </row>
    <row r="575" spans="1:25" ht="24" x14ac:dyDescent="0.25">
      <c r="A575" s="331"/>
      <c r="B575" s="331"/>
      <c r="C575" s="487"/>
      <c r="D575" s="331" t="s">
        <v>4273</v>
      </c>
      <c r="E575" s="487"/>
      <c r="F575" s="125" t="s">
        <v>134</v>
      </c>
      <c r="G575" s="125">
        <v>3.4</v>
      </c>
      <c r="H575" s="125">
        <v>3.4</v>
      </c>
      <c r="I575" s="125">
        <v>120</v>
      </c>
      <c r="J575" s="125">
        <v>1.8</v>
      </c>
      <c r="K575" s="125">
        <v>219</v>
      </c>
      <c r="L575" s="125">
        <v>8</v>
      </c>
      <c r="M575" s="16">
        <v>2016</v>
      </c>
      <c r="N575" s="114">
        <v>2023</v>
      </c>
      <c r="O575" s="114">
        <v>2025</v>
      </c>
      <c r="P575" s="16">
        <v>12.5</v>
      </c>
      <c r="Q575" s="125" t="s">
        <v>3893</v>
      </c>
      <c r="R575" s="17">
        <f t="shared" si="26"/>
        <v>2028.5</v>
      </c>
      <c r="S575" s="16" t="s">
        <v>63</v>
      </c>
      <c r="T575" s="16"/>
      <c r="U575" s="17">
        <f t="shared" si="29"/>
        <v>2028.5</v>
      </c>
      <c r="V575" s="401"/>
      <c r="W575" s="401"/>
      <c r="X575" s="401"/>
      <c r="Y575" s="331"/>
    </row>
    <row r="576" spans="1:25" ht="24" x14ac:dyDescent="0.25">
      <c r="A576" s="331"/>
      <c r="B576" s="331"/>
      <c r="C576" s="487"/>
      <c r="D576" s="331"/>
      <c r="E576" s="487"/>
      <c r="F576" s="125" t="s">
        <v>134</v>
      </c>
      <c r="G576" s="125"/>
      <c r="H576" s="125"/>
      <c r="I576" s="125"/>
      <c r="J576" s="125">
        <v>5.7</v>
      </c>
      <c r="K576" s="125">
        <v>159</v>
      </c>
      <c r="L576" s="125">
        <v>8</v>
      </c>
      <c r="M576" s="16">
        <v>2016</v>
      </c>
      <c r="N576" s="114">
        <v>2023</v>
      </c>
      <c r="O576" s="114">
        <v>2025</v>
      </c>
      <c r="P576" s="16">
        <v>12.5</v>
      </c>
      <c r="Q576" s="125" t="s">
        <v>3893</v>
      </c>
      <c r="R576" s="17">
        <f t="shared" si="26"/>
        <v>2028.5</v>
      </c>
      <c r="S576" s="16" t="s">
        <v>63</v>
      </c>
      <c r="T576" s="16"/>
      <c r="U576" s="17">
        <f t="shared" si="29"/>
        <v>2028.5</v>
      </c>
      <c r="V576" s="401"/>
      <c r="W576" s="401"/>
      <c r="X576" s="401"/>
      <c r="Y576" s="331"/>
    </row>
    <row r="577" spans="1:25" ht="24" x14ac:dyDescent="0.25">
      <c r="A577" s="331">
        <v>51</v>
      </c>
      <c r="B577" s="331" t="s">
        <v>4274</v>
      </c>
      <c r="C577" s="487" t="s">
        <v>4275</v>
      </c>
      <c r="D577" s="331" t="s">
        <v>4276</v>
      </c>
      <c r="E577" s="487" t="s">
        <v>4263</v>
      </c>
      <c r="F577" s="125" t="s">
        <v>134</v>
      </c>
      <c r="G577" s="125">
        <v>3.4</v>
      </c>
      <c r="H577" s="125">
        <v>3.4</v>
      </c>
      <c r="I577" s="125">
        <v>120</v>
      </c>
      <c r="J577" s="125">
        <v>116.9</v>
      </c>
      <c r="K577" s="125">
        <v>159</v>
      </c>
      <c r="L577" s="125">
        <v>8</v>
      </c>
      <c r="M577" s="16">
        <v>2016</v>
      </c>
      <c r="N577" s="114">
        <v>2023</v>
      </c>
      <c r="O577" s="114">
        <v>2025</v>
      </c>
      <c r="P577" s="16">
        <v>12.5</v>
      </c>
      <c r="Q577" s="125" t="s">
        <v>3893</v>
      </c>
      <c r="R577" s="17">
        <f t="shared" si="26"/>
        <v>2028.5</v>
      </c>
      <c r="S577" s="16" t="s">
        <v>63</v>
      </c>
      <c r="T577" s="16"/>
      <c r="U577" s="17">
        <f t="shared" si="29"/>
        <v>2028.5</v>
      </c>
      <c r="V577" s="401">
        <v>40</v>
      </c>
      <c r="W577" s="401">
        <v>10</v>
      </c>
      <c r="X577" s="401">
        <f>SUM(V577:W587)</f>
        <v>50</v>
      </c>
      <c r="Y577" s="331" t="s">
        <v>7003</v>
      </c>
    </row>
    <row r="578" spans="1:25" ht="24" x14ac:dyDescent="0.25">
      <c r="A578" s="331"/>
      <c r="B578" s="331"/>
      <c r="C578" s="487"/>
      <c r="D578" s="331"/>
      <c r="E578" s="487"/>
      <c r="F578" s="125" t="s">
        <v>134</v>
      </c>
      <c r="G578" s="125"/>
      <c r="H578" s="125"/>
      <c r="I578" s="125"/>
      <c r="J578" s="125">
        <v>9.6999999999999993</v>
      </c>
      <c r="K578" s="125">
        <v>108</v>
      </c>
      <c r="L578" s="125">
        <v>8</v>
      </c>
      <c r="M578" s="16">
        <v>2016</v>
      </c>
      <c r="N578" s="114">
        <v>2023</v>
      </c>
      <c r="O578" s="114">
        <v>2025</v>
      </c>
      <c r="P578" s="16">
        <v>12.5</v>
      </c>
      <c r="Q578" s="125" t="s">
        <v>3893</v>
      </c>
      <c r="R578" s="17">
        <f t="shared" si="26"/>
        <v>2028.5</v>
      </c>
      <c r="S578" s="16" t="s">
        <v>63</v>
      </c>
      <c r="T578" s="16"/>
      <c r="U578" s="17">
        <f t="shared" si="29"/>
        <v>2028.5</v>
      </c>
      <c r="V578" s="401"/>
      <c r="W578" s="401"/>
      <c r="X578" s="401"/>
      <c r="Y578" s="331"/>
    </row>
    <row r="579" spans="1:25" ht="24" x14ac:dyDescent="0.25">
      <c r="A579" s="331"/>
      <c r="B579" s="331"/>
      <c r="C579" s="487"/>
      <c r="D579" s="331"/>
      <c r="E579" s="487"/>
      <c r="F579" s="125" t="s">
        <v>134</v>
      </c>
      <c r="G579" s="125"/>
      <c r="H579" s="125"/>
      <c r="I579" s="125"/>
      <c r="J579" s="125">
        <v>5.2</v>
      </c>
      <c r="K579" s="125">
        <v>89</v>
      </c>
      <c r="L579" s="125">
        <v>7</v>
      </c>
      <c r="M579" s="16">
        <v>2016</v>
      </c>
      <c r="N579" s="114">
        <v>2023</v>
      </c>
      <c r="O579" s="114">
        <v>2025</v>
      </c>
      <c r="P579" s="16">
        <v>12.5</v>
      </c>
      <c r="Q579" s="125" t="s">
        <v>3893</v>
      </c>
      <c r="R579" s="17">
        <f t="shared" si="26"/>
        <v>2028.5</v>
      </c>
      <c r="S579" s="16" t="s">
        <v>63</v>
      </c>
      <c r="T579" s="16"/>
      <c r="U579" s="17">
        <f t="shared" si="29"/>
        <v>2028.5</v>
      </c>
      <c r="V579" s="401"/>
      <c r="W579" s="401"/>
      <c r="X579" s="401"/>
      <c r="Y579" s="331"/>
    </row>
    <row r="580" spans="1:25" ht="24" x14ac:dyDescent="0.25">
      <c r="A580" s="331"/>
      <c r="B580" s="331"/>
      <c r="C580" s="487"/>
      <c r="D580" s="331"/>
      <c r="E580" s="487"/>
      <c r="F580" s="125" t="s">
        <v>134</v>
      </c>
      <c r="G580" s="125"/>
      <c r="H580" s="125"/>
      <c r="I580" s="125"/>
      <c r="J580" s="125">
        <v>3.4</v>
      </c>
      <c r="K580" s="125">
        <v>57</v>
      </c>
      <c r="L580" s="125">
        <v>6</v>
      </c>
      <c r="M580" s="16">
        <v>2016</v>
      </c>
      <c r="N580" s="114">
        <v>2023</v>
      </c>
      <c r="O580" s="114">
        <v>2025</v>
      </c>
      <c r="P580" s="16">
        <v>12.5</v>
      </c>
      <c r="Q580" s="125" t="s">
        <v>3893</v>
      </c>
      <c r="R580" s="17">
        <f t="shared" si="26"/>
        <v>2028.5</v>
      </c>
      <c r="S580" s="16" t="s">
        <v>63</v>
      </c>
      <c r="T580" s="16"/>
      <c r="U580" s="17">
        <f t="shared" si="29"/>
        <v>2028.5</v>
      </c>
      <c r="V580" s="401"/>
      <c r="W580" s="401"/>
      <c r="X580" s="401"/>
      <c r="Y580" s="331"/>
    </row>
    <row r="581" spans="1:25" ht="24" x14ac:dyDescent="0.25">
      <c r="A581" s="331"/>
      <c r="B581" s="331"/>
      <c r="C581" s="487"/>
      <c r="D581" s="331"/>
      <c r="E581" s="487"/>
      <c r="F581" s="125" t="s">
        <v>134</v>
      </c>
      <c r="G581" s="125"/>
      <c r="H581" s="125"/>
      <c r="I581" s="125"/>
      <c r="J581" s="125">
        <v>2.2000000000000002</v>
      </c>
      <c r="K581" s="125">
        <v>32</v>
      </c>
      <c r="L581" s="125">
        <v>4.5</v>
      </c>
      <c r="M581" s="16">
        <v>2016</v>
      </c>
      <c r="N581" s="114">
        <v>2023</v>
      </c>
      <c r="O581" s="114">
        <v>2025</v>
      </c>
      <c r="P581" s="16">
        <v>12.5</v>
      </c>
      <c r="Q581" s="125" t="s">
        <v>3893</v>
      </c>
      <c r="R581" s="17">
        <f t="shared" si="26"/>
        <v>2028.5</v>
      </c>
      <c r="S581" s="16" t="s">
        <v>63</v>
      </c>
      <c r="T581" s="16"/>
      <c r="U581" s="17">
        <f t="shared" si="29"/>
        <v>2028.5</v>
      </c>
      <c r="V581" s="401"/>
      <c r="W581" s="401"/>
      <c r="X581" s="401"/>
      <c r="Y581" s="331"/>
    </row>
    <row r="582" spans="1:25" ht="24" x14ac:dyDescent="0.25">
      <c r="A582" s="331"/>
      <c r="B582" s="331"/>
      <c r="C582" s="487"/>
      <c r="D582" s="331"/>
      <c r="E582" s="487"/>
      <c r="F582" s="125" t="s">
        <v>134</v>
      </c>
      <c r="G582" s="125"/>
      <c r="H582" s="125"/>
      <c r="I582" s="125"/>
      <c r="J582" s="125">
        <v>3.6</v>
      </c>
      <c r="K582" s="125">
        <v>18</v>
      </c>
      <c r="L582" s="125">
        <v>4</v>
      </c>
      <c r="M582" s="16">
        <v>2016</v>
      </c>
      <c r="N582" s="114">
        <v>2023</v>
      </c>
      <c r="O582" s="114">
        <v>2025</v>
      </c>
      <c r="P582" s="16">
        <v>12.5</v>
      </c>
      <c r="Q582" s="125" t="s">
        <v>3893</v>
      </c>
      <c r="R582" s="17">
        <f t="shared" si="26"/>
        <v>2028.5</v>
      </c>
      <c r="S582" s="16" t="s">
        <v>63</v>
      </c>
      <c r="T582" s="16"/>
      <c r="U582" s="17">
        <f t="shared" si="29"/>
        <v>2028.5</v>
      </c>
      <c r="V582" s="401"/>
      <c r="W582" s="401"/>
      <c r="X582" s="401"/>
      <c r="Y582" s="331"/>
    </row>
    <row r="583" spans="1:25" ht="24" x14ac:dyDescent="0.25">
      <c r="A583" s="331"/>
      <c r="B583" s="331"/>
      <c r="C583" s="487"/>
      <c r="D583" s="331" t="s">
        <v>4277</v>
      </c>
      <c r="E583" s="487"/>
      <c r="F583" s="125" t="s">
        <v>134</v>
      </c>
      <c r="G583" s="125">
        <v>3.4</v>
      </c>
      <c r="H583" s="125">
        <v>3.4</v>
      </c>
      <c r="I583" s="125">
        <v>120</v>
      </c>
      <c r="J583" s="125">
        <v>8.6</v>
      </c>
      <c r="K583" s="125">
        <v>89</v>
      </c>
      <c r="L583" s="125">
        <v>7</v>
      </c>
      <c r="M583" s="16">
        <v>2016</v>
      </c>
      <c r="N583" s="114">
        <v>2023</v>
      </c>
      <c r="O583" s="114">
        <v>2025</v>
      </c>
      <c r="P583" s="16">
        <v>12.5</v>
      </c>
      <c r="Q583" s="125" t="s">
        <v>3893</v>
      </c>
      <c r="R583" s="17">
        <f t="shared" si="26"/>
        <v>2028.5</v>
      </c>
      <c r="S583" s="16" t="s">
        <v>63</v>
      </c>
      <c r="T583" s="16"/>
      <c r="U583" s="17">
        <f t="shared" si="29"/>
        <v>2028.5</v>
      </c>
      <c r="V583" s="401"/>
      <c r="W583" s="401"/>
      <c r="X583" s="401"/>
      <c r="Y583" s="331"/>
    </row>
    <row r="584" spans="1:25" ht="24" x14ac:dyDescent="0.25">
      <c r="A584" s="331"/>
      <c r="B584" s="331"/>
      <c r="C584" s="487"/>
      <c r="D584" s="331"/>
      <c r="E584" s="487"/>
      <c r="F584" s="125" t="s">
        <v>134</v>
      </c>
      <c r="G584" s="125"/>
      <c r="H584" s="125"/>
      <c r="I584" s="125"/>
      <c r="J584" s="125">
        <v>1.4</v>
      </c>
      <c r="K584" s="125">
        <v>57</v>
      </c>
      <c r="L584" s="125">
        <v>6</v>
      </c>
      <c r="M584" s="16">
        <v>2016</v>
      </c>
      <c r="N584" s="114">
        <v>2023</v>
      </c>
      <c r="O584" s="114">
        <v>2025</v>
      </c>
      <c r="P584" s="16">
        <v>12.5</v>
      </c>
      <c r="Q584" s="125" t="s">
        <v>3893</v>
      </c>
      <c r="R584" s="17">
        <f t="shared" si="26"/>
        <v>2028.5</v>
      </c>
      <c r="S584" s="16" t="s">
        <v>63</v>
      </c>
      <c r="T584" s="16"/>
      <c r="U584" s="17">
        <f t="shared" si="29"/>
        <v>2028.5</v>
      </c>
      <c r="V584" s="401"/>
      <c r="W584" s="401"/>
      <c r="X584" s="401"/>
      <c r="Y584" s="331"/>
    </row>
    <row r="585" spans="1:25" ht="24" x14ac:dyDescent="0.25">
      <c r="A585" s="331"/>
      <c r="B585" s="331"/>
      <c r="C585" s="487"/>
      <c r="D585" s="331"/>
      <c r="E585" s="487"/>
      <c r="F585" s="125" t="s">
        <v>134</v>
      </c>
      <c r="G585" s="125"/>
      <c r="H585" s="125"/>
      <c r="I585" s="125"/>
      <c r="J585" s="125">
        <v>4</v>
      </c>
      <c r="K585" s="125">
        <v>18</v>
      </c>
      <c r="L585" s="125">
        <v>4</v>
      </c>
      <c r="M585" s="16">
        <v>2016</v>
      </c>
      <c r="N585" s="114">
        <v>2023</v>
      </c>
      <c r="O585" s="114">
        <v>2025</v>
      </c>
      <c r="P585" s="16">
        <v>12.5</v>
      </c>
      <c r="Q585" s="125" t="s">
        <v>3893</v>
      </c>
      <c r="R585" s="17">
        <f t="shared" si="26"/>
        <v>2028.5</v>
      </c>
      <c r="S585" s="16" t="s">
        <v>63</v>
      </c>
      <c r="T585" s="16"/>
      <c r="U585" s="17">
        <f t="shared" si="29"/>
        <v>2028.5</v>
      </c>
      <c r="V585" s="401"/>
      <c r="W585" s="401"/>
      <c r="X585" s="401"/>
      <c r="Y585" s="331"/>
    </row>
    <row r="586" spans="1:25" ht="24" x14ac:dyDescent="0.25">
      <c r="A586" s="331"/>
      <c r="B586" s="331"/>
      <c r="C586" s="487"/>
      <c r="D586" s="331" t="s">
        <v>4278</v>
      </c>
      <c r="E586" s="487"/>
      <c r="F586" s="125" t="s">
        <v>134</v>
      </c>
      <c r="G586" s="125">
        <v>3.4</v>
      </c>
      <c r="H586" s="125">
        <v>3.4</v>
      </c>
      <c r="I586" s="125">
        <v>120</v>
      </c>
      <c r="J586" s="125">
        <v>2.2999999999999998</v>
      </c>
      <c r="K586" s="125">
        <v>57</v>
      </c>
      <c r="L586" s="125">
        <v>6</v>
      </c>
      <c r="M586" s="16">
        <v>2016</v>
      </c>
      <c r="N586" s="114">
        <v>2023</v>
      </c>
      <c r="O586" s="114">
        <v>2025</v>
      </c>
      <c r="P586" s="16">
        <v>12.5</v>
      </c>
      <c r="Q586" s="125" t="s">
        <v>3893</v>
      </c>
      <c r="R586" s="17">
        <f t="shared" ref="R586:R649" si="30">IF(M586="","",M586+P586)</f>
        <v>2028.5</v>
      </c>
      <c r="S586" s="16" t="s">
        <v>63</v>
      </c>
      <c r="T586" s="16"/>
      <c r="U586" s="17">
        <f t="shared" si="29"/>
        <v>2028.5</v>
      </c>
      <c r="V586" s="401"/>
      <c r="W586" s="401"/>
      <c r="X586" s="401"/>
      <c r="Y586" s="331"/>
    </row>
    <row r="587" spans="1:25" ht="24" x14ac:dyDescent="0.25">
      <c r="A587" s="331"/>
      <c r="B587" s="331"/>
      <c r="C587" s="487"/>
      <c r="D587" s="331"/>
      <c r="E587" s="487"/>
      <c r="F587" s="125" t="s">
        <v>134</v>
      </c>
      <c r="G587" s="125"/>
      <c r="H587" s="125"/>
      <c r="I587" s="125"/>
      <c r="J587" s="125">
        <v>0.7</v>
      </c>
      <c r="K587" s="125">
        <v>45</v>
      </c>
      <c r="L587" s="125">
        <v>5</v>
      </c>
      <c r="M587" s="16">
        <v>2016</v>
      </c>
      <c r="N587" s="114">
        <v>2023</v>
      </c>
      <c r="O587" s="114">
        <v>2025</v>
      </c>
      <c r="P587" s="16">
        <v>12.5</v>
      </c>
      <c r="Q587" s="125" t="s">
        <v>3893</v>
      </c>
      <c r="R587" s="17">
        <f t="shared" si="30"/>
        <v>2028.5</v>
      </c>
      <c r="S587" s="16" t="s">
        <v>63</v>
      </c>
      <c r="T587" s="16"/>
      <c r="U587" s="17">
        <f t="shared" si="29"/>
        <v>2028.5</v>
      </c>
      <c r="V587" s="401"/>
      <c r="W587" s="401"/>
      <c r="X587" s="401"/>
      <c r="Y587" s="331"/>
    </row>
    <row r="588" spans="1:25" ht="24" x14ac:dyDescent="0.25">
      <c r="A588" s="331">
        <v>52</v>
      </c>
      <c r="B588" s="331" t="s">
        <v>4279</v>
      </c>
      <c r="C588" s="331" t="s">
        <v>4280</v>
      </c>
      <c r="D588" s="348" t="s">
        <v>4281</v>
      </c>
      <c r="E588" s="348" t="s">
        <v>3962</v>
      </c>
      <c r="F588" s="125" t="s">
        <v>34</v>
      </c>
      <c r="G588" s="66">
        <v>1.85</v>
      </c>
      <c r="H588" s="66">
        <v>1.85</v>
      </c>
      <c r="I588" s="66">
        <v>120</v>
      </c>
      <c r="J588" s="66">
        <v>4.3</v>
      </c>
      <c r="K588" s="66">
        <v>159</v>
      </c>
      <c r="L588" s="66">
        <v>8</v>
      </c>
      <c r="M588" s="16">
        <v>2016</v>
      </c>
      <c r="N588" s="114">
        <v>2023</v>
      </c>
      <c r="O588" s="114">
        <v>2025</v>
      </c>
      <c r="P588" s="16">
        <v>12.5</v>
      </c>
      <c r="Q588" s="125" t="s">
        <v>3893</v>
      </c>
      <c r="R588" s="17">
        <f t="shared" si="30"/>
        <v>2028.5</v>
      </c>
      <c r="S588" s="16" t="s">
        <v>63</v>
      </c>
      <c r="T588" s="16"/>
      <c r="U588" s="17">
        <f t="shared" ref="U588:U631" si="31">IFERROR(IF(S588="",R588,S588+T588),R588)</f>
        <v>2028.5</v>
      </c>
      <c r="V588" s="401">
        <v>6</v>
      </c>
      <c r="W588" s="401"/>
      <c r="X588" s="401">
        <f>SUM(V588:W592)</f>
        <v>6</v>
      </c>
      <c r="Y588" s="331" t="s">
        <v>7003</v>
      </c>
    </row>
    <row r="589" spans="1:25" ht="24" x14ac:dyDescent="0.25">
      <c r="A589" s="331"/>
      <c r="B589" s="331"/>
      <c r="C589" s="331"/>
      <c r="D589" s="348"/>
      <c r="E589" s="348"/>
      <c r="F589" s="125" t="s">
        <v>34</v>
      </c>
      <c r="G589" s="66"/>
      <c r="H589" s="66"/>
      <c r="I589" s="66"/>
      <c r="J589" s="66">
        <v>5.2</v>
      </c>
      <c r="K589" s="66">
        <v>108</v>
      </c>
      <c r="L589" s="66">
        <v>8</v>
      </c>
      <c r="M589" s="16">
        <v>2016</v>
      </c>
      <c r="N589" s="114">
        <v>2023</v>
      </c>
      <c r="O589" s="114">
        <v>2025</v>
      </c>
      <c r="P589" s="16">
        <v>12.5</v>
      </c>
      <c r="Q589" s="125" t="s">
        <v>3893</v>
      </c>
      <c r="R589" s="17">
        <f t="shared" si="30"/>
        <v>2028.5</v>
      </c>
      <c r="S589" s="16" t="s">
        <v>63</v>
      </c>
      <c r="T589" s="16"/>
      <c r="U589" s="17">
        <f t="shared" si="31"/>
        <v>2028.5</v>
      </c>
      <c r="V589" s="401"/>
      <c r="W589" s="401"/>
      <c r="X589" s="401"/>
      <c r="Y589" s="331"/>
    </row>
    <row r="590" spans="1:25" ht="24" x14ac:dyDescent="0.25">
      <c r="A590" s="331"/>
      <c r="B590" s="331"/>
      <c r="C590" s="331"/>
      <c r="D590" s="348"/>
      <c r="E590" s="348"/>
      <c r="F590" s="125" t="s">
        <v>34</v>
      </c>
      <c r="G590" s="66"/>
      <c r="H590" s="66"/>
      <c r="I590" s="66"/>
      <c r="J590" s="66">
        <v>0.6</v>
      </c>
      <c r="K590" s="66">
        <v>57</v>
      </c>
      <c r="L590" s="66">
        <v>5</v>
      </c>
      <c r="M590" s="16">
        <v>2016</v>
      </c>
      <c r="N590" s="114">
        <v>2023</v>
      </c>
      <c r="O590" s="114">
        <v>2025</v>
      </c>
      <c r="P590" s="16">
        <v>12.5</v>
      </c>
      <c r="Q590" s="125" t="s">
        <v>3893</v>
      </c>
      <c r="R590" s="17">
        <f t="shared" si="30"/>
        <v>2028.5</v>
      </c>
      <c r="S590" s="16" t="s">
        <v>63</v>
      </c>
      <c r="T590" s="16"/>
      <c r="U590" s="17">
        <f t="shared" si="31"/>
        <v>2028.5</v>
      </c>
      <c r="V590" s="401"/>
      <c r="W590" s="401"/>
      <c r="X590" s="401"/>
      <c r="Y590" s="331"/>
    </row>
    <row r="591" spans="1:25" ht="24" x14ac:dyDescent="0.25">
      <c r="A591" s="331"/>
      <c r="B591" s="331"/>
      <c r="C591" s="331"/>
      <c r="D591" s="348"/>
      <c r="E591" s="348"/>
      <c r="F591" s="125" t="s">
        <v>34</v>
      </c>
      <c r="G591" s="66"/>
      <c r="H591" s="66"/>
      <c r="I591" s="66"/>
      <c r="J591" s="66">
        <v>0.5</v>
      </c>
      <c r="K591" s="66">
        <v>18</v>
      </c>
      <c r="L591" s="66">
        <v>4</v>
      </c>
      <c r="M591" s="16">
        <v>2016</v>
      </c>
      <c r="N591" s="114">
        <v>2023</v>
      </c>
      <c r="O591" s="114">
        <v>2025</v>
      </c>
      <c r="P591" s="16">
        <v>12.5</v>
      </c>
      <c r="Q591" s="125" t="s">
        <v>3893</v>
      </c>
      <c r="R591" s="17">
        <f t="shared" si="30"/>
        <v>2028.5</v>
      </c>
      <c r="S591" s="16" t="s">
        <v>63</v>
      </c>
      <c r="T591" s="16"/>
      <c r="U591" s="17">
        <f t="shared" si="31"/>
        <v>2028.5</v>
      </c>
      <c r="V591" s="401"/>
      <c r="W591" s="401"/>
      <c r="X591" s="401"/>
      <c r="Y591" s="331"/>
    </row>
    <row r="592" spans="1:25" ht="24" x14ac:dyDescent="0.25">
      <c r="A592" s="331"/>
      <c r="B592" s="331"/>
      <c r="C592" s="331"/>
      <c r="D592" s="114" t="s">
        <v>4282</v>
      </c>
      <c r="E592" s="348"/>
      <c r="F592" s="125" t="s">
        <v>34</v>
      </c>
      <c r="G592" s="66">
        <v>1.85</v>
      </c>
      <c r="H592" s="66">
        <v>1.85</v>
      </c>
      <c r="I592" s="66">
        <v>120</v>
      </c>
      <c r="J592" s="66">
        <v>9.5</v>
      </c>
      <c r="K592" s="66">
        <v>159</v>
      </c>
      <c r="L592" s="66">
        <v>8</v>
      </c>
      <c r="M592" s="16">
        <v>2016</v>
      </c>
      <c r="N592" s="114">
        <v>2023</v>
      </c>
      <c r="O592" s="114">
        <v>2025</v>
      </c>
      <c r="P592" s="16">
        <v>12.5</v>
      </c>
      <c r="Q592" s="125" t="s">
        <v>3893</v>
      </c>
      <c r="R592" s="17">
        <f t="shared" si="30"/>
        <v>2028.5</v>
      </c>
      <c r="S592" s="16" t="s">
        <v>63</v>
      </c>
      <c r="T592" s="16"/>
      <c r="U592" s="17">
        <f t="shared" si="31"/>
        <v>2028.5</v>
      </c>
      <c r="V592" s="401"/>
      <c r="W592" s="401"/>
      <c r="X592" s="401"/>
      <c r="Y592" s="331"/>
    </row>
    <row r="593" spans="1:25" ht="24" x14ac:dyDescent="0.25">
      <c r="A593" s="331">
        <v>53</v>
      </c>
      <c r="B593" s="331" t="s">
        <v>4283</v>
      </c>
      <c r="C593" s="331" t="s">
        <v>4284</v>
      </c>
      <c r="D593" s="348" t="s">
        <v>4285</v>
      </c>
      <c r="E593" s="348" t="s">
        <v>3962</v>
      </c>
      <c r="F593" s="125" t="s">
        <v>34</v>
      </c>
      <c r="G593" s="66">
        <v>1.85</v>
      </c>
      <c r="H593" s="66">
        <v>1.85</v>
      </c>
      <c r="I593" s="66">
        <v>120</v>
      </c>
      <c r="J593" s="66">
        <v>6.4</v>
      </c>
      <c r="K593" s="66">
        <v>57</v>
      </c>
      <c r="L593" s="66">
        <v>5</v>
      </c>
      <c r="M593" s="16">
        <v>2016</v>
      </c>
      <c r="N593" s="114">
        <v>2023</v>
      </c>
      <c r="O593" s="114">
        <v>2025</v>
      </c>
      <c r="P593" s="16">
        <v>12.5</v>
      </c>
      <c r="Q593" s="125" t="s">
        <v>3893</v>
      </c>
      <c r="R593" s="17">
        <f t="shared" si="30"/>
        <v>2028.5</v>
      </c>
      <c r="S593" s="16" t="s">
        <v>63</v>
      </c>
      <c r="T593" s="16"/>
      <c r="U593" s="17">
        <f t="shared" si="31"/>
        <v>2028.5</v>
      </c>
      <c r="V593" s="401">
        <v>3</v>
      </c>
      <c r="W593" s="401">
        <v>6</v>
      </c>
      <c r="X593" s="401">
        <f>SUM(V593:W594)</f>
        <v>9</v>
      </c>
      <c r="Y593" s="331" t="s">
        <v>7003</v>
      </c>
    </row>
    <row r="594" spans="1:25" ht="24" x14ac:dyDescent="0.25">
      <c r="A594" s="331"/>
      <c r="B594" s="331"/>
      <c r="C594" s="331"/>
      <c r="D594" s="348"/>
      <c r="E594" s="348"/>
      <c r="F594" s="125" t="s">
        <v>34</v>
      </c>
      <c r="G594" s="66"/>
      <c r="H594" s="66"/>
      <c r="I594" s="66"/>
      <c r="J594" s="66">
        <v>1</v>
      </c>
      <c r="K594" s="66">
        <v>32</v>
      </c>
      <c r="L594" s="66">
        <v>4.5</v>
      </c>
      <c r="M594" s="16">
        <v>2016</v>
      </c>
      <c r="N594" s="114">
        <v>2023</v>
      </c>
      <c r="O594" s="114">
        <v>2025</v>
      </c>
      <c r="P594" s="16">
        <v>12.5</v>
      </c>
      <c r="Q594" s="125" t="s">
        <v>3893</v>
      </c>
      <c r="R594" s="17">
        <f t="shared" si="30"/>
        <v>2028.5</v>
      </c>
      <c r="S594" s="16" t="s">
        <v>63</v>
      </c>
      <c r="T594" s="16"/>
      <c r="U594" s="17">
        <f t="shared" si="31"/>
        <v>2028.5</v>
      </c>
      <c r="V594" s="401"/>
      <c r="W594" s="401"/>
      <c r="X594" s="401"/>
      <c r="Y594" s="331"/>
    </row>
    <row r="595" spans="1:25" ht="24" x14ac:dyDescent="0.25">
      <c r="A595" s="331">
        <v>54</v>
      </c>
      <c r="B595" s="331" t="s">
        <v>4286</v>
      </c>
      <c r="C595" s="331" t="s">
        <v>4287</v>
      </c>
      <c r="D595" s="348" t="s">
        <v>4288</v>
      </c>
      <c r="E595" s="348" t="s">
        <v>3962</v>
      </c>
      <c r="F595" s="125" t="s">
        <v>34</v>
      </c>
      <c r="G595" s="66">
        <v>3.63</v>
      </c>
      <c r="H595" s="66">
        <v>3.63</v>
      </c>
      <c r="I595" s="66">
        <v>120</v>
      </c>
      <c r="J595" s="66">
        <v>4.16</v>
      </c>
      <c r="K595" s="66">
        <v>108</v>
      </c>
      <c r="L595" s="66">
        <v>8</v>
      </c>
      <c r="M595" s="16">
        <v>2016</v>
      </c>
      <c r="N595" s="114">
        <v>2023</v>
      </c>
      <c r="O595" s="114">
        <v>2025</v>
      </c>
      <c r="P595" s="16">
        <v>12.5</v>
      </c>
      <c r="Q595" s="125" t="s">
        <v>3893</v>
      </c>
      <c r="R595" s="17">
        <f t="shared" si="30"/>
        <v>2028.5</v>
      </c>
      <c r="S595" s="16" t="s">
        <v>63</v>
      </c>
      <c r="T595" s="16"/>
      <c r="U595" s="17">
        <f t="shared" si="31"/>
        <v>2028.5</v>
      </c>
      <c r="V595" s="401">
        <v>17</v>
      </c>
      <c r="W595" s="401">
        <v>4</v>
      </c>
      <c r="X595" s="401">
        <f>SUM(V595:W602)</f>
        <v>21</v>
      </c>
      <c r="Y595" s="331" t="s">
        <v>7003</v>
      </c>
    </row>
    <row r="596" spans="1:25" ht="24" x14ac:dyDescent="0.25">
      <c r="A596" s="331"/>
      <c r="B596" s="331"/>
      <c r="C596" s="331"/>
      <c r="D596" s="348"/>
      <c r="E596" s="348"/>
      <c r="F596" s="125" t="s">
        <v>34</v>
      </c>
      <c r="G596" s="66"/>
      <c r="H596" s="66"/>
      <c r="I596" s="66"/>
      <c r="J596" s="66">
        <v>1.85</v>
      </c>
      <c r="K596" s="66">
        <v>89</v>
      </c>
      <c r="L596" s="66">
        <v>7</v>
      </c>
      <c r="M596" s="16">
        <v>2016</v>
      </c>
      <c r="N596" s="114">
        <v>2023</v>
      </c>
      <c r="O596" s="114">
        <v>2025</v>
      </c>
      <c r="P596" s="16">
        <v>12.5</v>
      </c>
      <c r="Q596" s="125" t="s">
        <v>3893</v>
      </c>
      <c r="R596" s="17">
        <f t="shared" si="30"/>
        <v>2028.5</v>
      </c>
      <c r="S596" s="16" t="s">
        <v>63</v>
      </c>
      <c r="T596" s="16"/>
      <c r="U596" s="17">
        <f t="shared" si="31"/>
        <v>2028.5</v>
      </c>
      <c r="V596" s="401"/>
      <c r="W596" s="401"/>
      <c r="X596" s="401"/>
      <c r="Y596" s="331"/>
    </row>
    <row r="597" spans="1:25" ht="24" x14ac:dyDescent="0.25">
      <c r="A597" s="331"/>
      <c r="B597" s="331"/>
      <c r="C597" s="331"/>
      <c r="D597" s="348"/>
      <c r="E597" s="348"/>
      <c r="F597" s="125" t="s">
        <v>34</v>
      </c>
      <c r="G597" s="66"/>
      <c r="H597" s="66"/>
      <c r="I597" s="66"/>
      <c r="J597" s="66">
        <v>5.15</v>
      </c>
      <c r="K597" s="66">
        <v>57</v>
      </c>
      <c r="L597" s="66">
        <v>6</v>
      </c>
      <c r="M597" s="16">
        <v>2016</v>
      </c>
      <c r="N597" s="114">
        <v>2023</v>
      </c>
      <c r="O597" s="114">
        <v>2025</v>
      </c>
      <c r="P597" s="16">
        <v>12.5</v>
      </c>
      <c r="Q597" s="125" t="s">
        <v>3893</v>
      </c>
      <c r="R597" s="17">
        <f t="shared" si="30"/>
        <v>2028.5</v>
      </c>
      <c r="S597" s="16" t="s">
        <v>63</v>
      </c>
      <c r="T597" s="16"/>
      <c r="U597" s="17">
        <f t="shared" si="31"/>
        <v>2028.5</v>
      </c>
      <c r="V597" s="401"/>
      <c r="W597" s="401"/>
      <c r="X597" s="401"/>
      <c r="Y597" s="331"/>
    </row>
    <row r="598" spans="1:25" ht="24" x14ac:dyDescent="0.25">
      <c r="A598" s="331"/>
      <c r="B598" s="331"/>
      <c r="C598" s="331"/>
      <c r="D598" s="348"/>
      <c r="E598" s="348"/>
      <c r="F598" s="125" t="s">
        <v>34</v>
      </c>
      <c r="G598" s="66"/>
      <c r="H598" s="66"/>
      <c r="I598" s="66"/>
      <c r="J598" s="66">
        <v>0.1</v>
      </c>
      <c r="K598" s="66">
        <v>32</v>
      </c>
      <c r="L598" s="66">
        <v>4.5</v>
      </c>
      <c r="M598" s="16">
        <v>2016</v>
      </c>
      <c r="N598" s="114">
        <v>2023</v>
      </c>
      <c r="O598" s="114">
        <v>2025</v>
      </c>
      <c r="P598" s="16">
        <v>12.5</v>
      </c>
      <c r="Q598" s="125" t="s">
        <v>3893</v>
      </c>
      <c r="R598" s="17">
        <f t="shared" si="30"/>
        <v>2028.5</v>
      </c>
      <c r="S598" s="16" t="s">
        <v>63</v>
      </c>
      <c r="T598" s="16"/>
      <c r="U598" s="17">
        <f t="shared" si="31"/>
        <v>2028.5</v>
      </c>
      <c r="V598" s="401"/>
      <c r="W598" s="401"/>
      <c r="X598" s="401"/>
      <c r="Y598" s="331"/>
    </row>
    <row r="599" spans="1:25" ht="24" x14ac:dyDescent="0.25">
      <c r="A599" s="331"/>
      <c r="B599" s="331"/>
      <c r="C599" s="331"/>
      <c r="D599" s="114" t="s">
        <v>4289</v>
      </c>
      <c r="E599" s="348"/>
      <c r="F599" s="125" t="s">
        <v>34</v>
      </c>
      <c r="G599" s="66">
        <v>3.63</v>
      </c>
      <c r="H599" s="66">
        <v>3.63</v>
      </c>
      <c r="I599" s="66">
        <v>120</v>
      </c>
      <c r="J599" s="66">
        <v>1.97</v>
      </c>
      <c r="K599" s="66">
        <v>18</v>
      </c>
      <c r="L599" s="66">
        <v>4</v>
      </c>
      <c r="M599" s="16">
        <v>2016</v>
      </c>
      <c r="N599" s="114">
        <v>2023</v>
      </c>
      <c r="O599" s="114">
        <v>2025</v>
      </c>
      <c r="P599" s="16">
        <v>12.5</v>
      </c>
      <c r="Q599" s="125" t="s">
        <v>3893</v>
      </c>
      <c r="R599" s="17">
        <f t="shared" si="30"/>
        <v>2028.5</v>
      </c>
      <c r="S599" s="16" t="s">
        <v>63</v>
      </c>
      <c r="T599" s="16"/>
      <c r="U599" s="17">
        <f t="shared" si="31"/>
        <v>2028.5</v>
      </c>
      <c r="V599" s="401"/>
      <c r="W599" s="401"/>
      <c r="X599" s="401"/>
      <c r="Y599" s="331"/>
    </row>
    <row r="600" spans="1:25" ht="24" x14ac:dyDescent="0.25">
      <c r="A600" s="331"/>
      <c r="B600" s="331"/>
      <c r="C600" s="331"/>
      <c r="D600" s="114" t="s">
        <v>4290</v>
      </c>
      <c r="E600" s="348"/>
      <c r="F600" s="125" t="s">
        <v>34</v>
      </c>
      <c r="G600" s="66">
        <v>3.63</v>
      </c>
      <c r="H600" s="66">
        <v>3.63</v>
      </c>
      <c r="I600" s="66">
        <v>120</v>
      </c>
      <c r="J600" s="66">
        <v>1.1000000000000001</v>
      </c>
      <c r="K600" s="66">
        <v>18</v>
      </c>
      <c r="L600" s="66">
        <v>4</v>
      </c>
      <c r="M600" s="16">
        <v>2016</v>
      </c>
      <c r="N600" s="114">
        <v>2023</v>
      </c>
      <c r="O600" s="114">
        <v>2025</v>
      </c>
      <c r="P600" s="16">
        <v>12.5</v>
      </c>
      <c r="Q600" s="125" t="s">
        <v>3893</v>
      </c>
      <c r="R600" s="17">
        <f t="shared" si="30"/>
        <v>2028.5</v>
      </c>
      <c r="S600" s="16" t="s">
        <v>63</v>
      </c>
      <c r="T600" s="16"/>
      <c r="U600" s="17">
        <f t="shared" si="31"/>
        <v>2028.5</v>
      </c>
      <c r="V600" s="401"/>
      <c r="W600" s="401"/>
      <c r="X600" s="401"/>
      <c r="Y600" s="331"/>
    </row>
    <row r="601" spans="1:25" ht="24" x14ac:dyDescent="0.25">
      <c r="A601" s="331"/>
      <c r="B601" s="331"/>
      <c r="C601" s="331"/>
      <c r="D601" s="114" t="s">
        <v>4291</v>
      </c>
      <c r="E601" s="348"/>
      <c r="F601" s="125" t="s">
        <v>34</v>
      </c>
      <c r="G601" s="66">
        <v>3.63</v>
      </c>
      <c r="H601" s="66">
        <v>3.63</v>
      </c>
      <c r="I601" s="66">
        <v>120</v>
      </c>
      <c r="J601" s="66">
        <v>29.6</v>
      </c>
      <c r="K601" s="66">
        <v>57</v>
      </c>
      <c r="L601" s="66">
        <v>6</v>
      </c>
      <c r="M601" s="16">
        <v>2016</v>
      </c>
      <c r="N601" s="114">
        <v>2023</v>
      </c>
      <c r="O601" s="114">
        <v>2025</v>
      </c>
      <c r="P601" s="16">
        <v>12.5</v>
      </c>
      <c r="Q601" s="125" t="s">
        <v>3893</v>
      </c>
      <c r="R601" s="17">
        <f t="shared" si="30"/>
        <v>2028.5</v>
      </c>
      <c r="S601" s="16" t="s">
        <v>63</v>
      </c>
      <c r="T601" s="16"/>
      <c r="U601" s="17">
        <f t="shared" si="31"/>
        <v>2028.5</v>
      </c>
      <c r="V601" s="401"/>
      <c r="W601" s="401"/>
      <c r="X601" s="401"/>
      <c r="Y601" s="331"/>
    </row>
    <row r="602" spans="1:25" ht="24" x14ac:dyDescent="0.25">
      <c r="A602" s="331"/>
      <c r="B602" s="331"/>
      <c r="C602" s="331"/>
      <c r="D602" s="114" t="s">
        <v>4292</v>
      </c>
      <c r="E602" s="348"/>
      <c r="F602" s="125" t="s">
        <v>34</v>
      </c>
      <c r="G602" s="66">
        <v>3.63</v>
      </c>
      <c r="H602" s="66">
        <v>3.63</v>
      </c>
      <c r="I602" s="66">
        <v>120</v>
      </c>
      <c r="J602" s="66">
        <v>25.43</v>
      </c>
      <c r="K602" s="66">
        <v>32</v>
      </c>
      <c r="L602" s="66">
        <v>4.5</v>
      </c>
      <c r="M602" s="16">
        <v>2016</v>
      </c>
      <c r="N602" s="114">
        <v>2023</v>
      </c>
      <c r="O602" s="114">
        <v>2025</v>
      </c>
      <c r="P602" s="16">
        <v>12.5</v>
      </c>
      <c r="Q602" s="125" t="s">
        <v>3893</v>
      </c>
      <c r="R602" s="17">
        <f t="shared" si="30"/>
        <v>2028.5</v>
      </c>
      <c r="S602" s="16" t="s">
        <v>63</v>
      </c>
      <c r="T602" s="16"/>
      <c r="U602" s="17">
        <f t="shared" si="31"/>
        <v>2028.5</v>
      </c>
      <c r="V602" s="401"/>
      <c r="W602" s="401"/>
      <c r="X602" s="401"/>
      <c r="Y602" s="331"/>
    </row>
    <row r="603" spans="1:25" ht="24" x14ac:dyDescent="0.25">
      <c r="A603" s="331">
        <v>55</v>
      </c>
      <c r="B603" s="331" t="s">
        <v>4293</v>
      </c>
      <c r="C603" s="331" t="s">
        <v>4294</v>
      </c>
      <c r="D603" s="348" t="s">
        <v>4295</v>
      </c>
      <c r="E603" s="348" t="s">
        <v>3962</v>
      </c>
      <c r="F603" s="125" t="s">
        <v>34</v>
      </c>
      <c r="G603" s="66">
        <v>3.63</v>
      </c>
      <c r="H603" s="66">
        <v>3.63</v>
      </c>
      <c r="I603" s="66">
        <v>120</v>
      </c>
      <c r="J603" s="66">
        <v>2.7</v>
      </c>
      <c r="K603" s="66">
        <v>57</v>
      </c>
      <c r="L603" s="66">
        <v>6</v>
      </c>
      <c r="M603" s="16">
        <v>2016</v>
      </c>
      <c r="N603" s="114">
        <v>2023</v>
      </c>
      <c r="O603" s="114">
        <v>2025</v>
      </c>
      <c r="P603" s="16">
        <v>12.5</v>
      </c>
      <c r="Q603" s="125" t="s">
        <v>3893</v>
      </c>
      <c r="R603" s="17">
        <f t="shared" si="30"/>
        <v>2028.5</v>
      </c>
      <c r="S603" s="16" t="s">
        <v>63</v>
      </c>
      <c r="T603" s="16"/>
      <c r="U603" s="17">
        <f t="shared" si="31"/>
        <v>2028.5</v>
      </c>
      <c r="V603" s="401">
        <v>14</v>
      </c>
      <c r="W603" s="401">
        <v>9</v>
      </c>
      <c r="X603" s="401">
        <f>SUM(V603:W607)</f>
        <v>23</v>
      </c>
      <c r="Y603" s="331" t="s">
        <v>7003</v>
      </c>
    </row>
    <row r="604" spans="1:25" ht="24" x14ac:dyDescent="0.25">
      <c r="A604" s="331"/>
      <c r="B604" s="331"/>
      <c r="C604" s="331"/>
      <c r="D604" s="348"/>
      <c r="E604" s="348"/>
      <c r="F604" s="125" t="s">
        <v>34</v>
      </c>
      <c r="G604" s="66"/>
      <c r="H604" s="66"/>
      <c r="I604" s="66"/>
      <c r="J604" s="66">
        <v>0.7</v>
      </c>
      <c r="K604" s="66">
        <v>45</v>
      </c>
      <c r="L604" s="66">
        <v>5</v>
      </c>
      <c r="M604" s="16">
        <v>2016</v>
      </c>
      <c r="N604" s="114">
        <v>2023</v>
      </c>
      <c r="O604" s="114">
        <v>2025</v>
      </c>
      <c r="P604" s="16">
        <v>12.5</v>
      </c>
      <c r="Q604" s="125" t="s">
        <v>3893</v>
      </c>
      <c r="R604" s="17">
        <f t="shared" si="30"/>
        <v>2028.5</v>
      </c>
      <c r="S604" s="16" t="s">
        <v>63</v>
      </c>
      <c r="T604" s="16"/>
      <c r="U604" s="17">
        <f t="shared" si="31"/>
        <v>2028.5</v>
      </c>
      <c r="V604" s="401"/>
      <c r="W604" s="401"/>
      <c r="X604" s="401"/>
      <c r="Y604" s="331"/>
    </row>
    <row r="605" spans="1:25" ht="24" x14ac:dyDescent="0.25">
      <c r="A605" s="331"/>
      <c r="B605" s="331"/>
      <c r="C605" s="331"/>
      <c r="D605" s="348"/>
      <c r="E605" s="348"/>
      <c r="F605" s="125" t="s">
        <v>34</v>
      </c>
      <c r="G605" s="66"/>
      <c r="H605" s="66"/>
      <c r="I605" s="66"/>
      <c r="J605" s="66">
        <v>0.1</v>
      </c>
      <c r="K605" s="66">
        <v>32</v>
      </c>
      <c r="L605" s="66">
        <v>4.5</v>
      </c>
      <c r="M605" s="16">
        <v>2016</v>
      </c>
      <c r="N605" s="114">
        <v>2023</v>
      </c>
      <c r="O605" s="114">
        <v>2025</v>
      </c>
      <c r="P605" s="16">
        <v>12.5</v>
      </c>
      <c r="Q605" s="125" t="s">
        <v>3893</v>
      </c>
      <c r="R605" s="17">
        <f t="shared" si="30"/>
        <v>2028.5</v>
      </c>
      <c r="S605" s="16" t="s">
        <v>63</v>
      </c>
      <c r="T605" s="16"/>
      <c r="U605" s="17">
        <f t="shared" si="31"/>
        <v>2028.5</v>
      </c>
      <c r="V605" s="401"/>
      <c r="W605" s="401"/>
      <c r="X605" s="401"/>
      <c r="Y605" s="331"/>
    </row>
    <row r="606" spans="1:25" ht="24" x14ac:dyDescent="0.25">
      <c r="A606" s="331"/>
      <c r="B606" s="331"/>
      <c r="C606" s="331"/>
      <c r="D606" s="348"/>
      <c r="E606" s="348"/>
      <c r="F606" s="125" t="s">
        <v>34</v>
      </c>
      <c r="G606" s="66"/>
      <c r="H606" s="66"/>
      <c r="I606" s="66"/>
      <c r="J606" s="66">
        <v>2</v>
      </c>
      <c r="K606" s="66">
        <v>18</v>
      </c>
      <c r="L606" s="66">
        <v>4</v>
      </c>
      <c r="M606" s="16">
        <v>2016</v>
      </c>
      <c r="N606" s="114">
        <v>2023</v>
      </c>
      <c r="O606" s="114">
        <v>2025</v>
      </c>
      <c r="P606" s="16">
        <v>12.5</v>
      </c>
      <c r="Q606" s="125" t="s">
        <v>3893</v>
      </c>
      <c r="R606" s="17">
        <f t="shared" si="30"/>
        <v>2028.5</v>
      </c>
      <c r="S606" s="16" t="s">
        <v>63</v>
      </c>
      <c r="T606" s="16"/>
      <c r="U606" s="17">
        <f t="shared" si="31"/>
        <v>2028.5</v>
      </c>
      <c r="V606" s="401"/>
      <c r="W606" s="401"/>
      <c r="X606" s="401"/>
      <c r="Y606" s="331"/>
    </row>
    <row r="607" spans="1:25" ht="24" x14ac:dyDescent="0.25">
      <c r="A607" s="331"/>
      <c r="B607" s="331"/>
      <c r="C607" s="331"/>
      <c r="D607" s="16" t="s">
        <v>4296</v>
      </c>
      <c r="E607" s="348"/>
      <c r="F607" s="125" t="s">
        <v>34</v>
      </c>
      <c r="G607" s="125">
        <v>3.63</v>
      </c>
      <c r="H607" s="125">
        <v>3.63</v>
      </c>
      <c r="I607" s="125">
        <v>120</v>
      </c>
      <c r="J607" s="125">
        <v>14.6</v>
      </c>
      <c r="K607" s="125">
        <v>57</v>
      </c>
      <c r="L607" s="125">
        <v>6</v>
      </c>
      <c r="M607" s="16">
        <v>2016</v>
      </c>
      <c r="N607" s="114">
        <v>2023</v>
      </c>
      <c r="O607" s="114">
        <v>2025</v>
      </c>
      <c r="P607" s="16">
        <v>12.5</v>
      </c>
      <c r="Q607" s="125" t="s">
        <v>3893</v>
      </c>
      <c r="R607" s="17">
        <f t="shared" si="30"/>
        <v>2028.5</v>
      </c>
      <c r="S607" s="16" t="s">
        <v>63</v>
      </c>
      <c r="T607" s="16"/>
      <c r="U607" s="17">
        <f t="shared" si="31"/>
        <v>2028.5</v>
      </c>
      <c r="V607" s="401"/>
      <c r="W607" s="401"/>
      <c r="X607" s="401"/>
      <c r="Y607" s="331"/>
    </row>
    <row r="608" spans="1:25" ht="24" x14ac:dyDescent="0.25">
      <c r="A608" s="331">
        <v>56</v>
      </c>
      <c r="B608" s="331" t="s">
        <v>4297</v>
      </c>
      <c r="C608" s="331" t="s">
        <v>4298</v>
      </c>
      <c r="D608" s="348" t="s">
        <v>4299</v>
      </c>
      <c r="E608" s="331" t="s">
        <v>3962</v>
      </c>
      <c r="F608" s="125" t="s">
        <v>34</v>
      </c>
      <c r="G608" s="117">
        <v>1.2</v>
      </c>
      <c r="H608" s="117">
        <v>1.2</v>
      </c>
      <c r="I608" s="66">
        <v>120</v>
      </c>
      <c r="J608" s="66">
        <v>15.1</v>
      </c>
      <c r="K608" s="117">
        <v>219</v>
      </c>
      <c r="L608" s="117">
        <v>8</v>
      </c>
      <c r="M608" s="16">
        <v>2016</v>
      </c>
      <c r="N608" s="114">
        <v>2023</v>
      </c>
      <c r="O608" s="114">
        <v>2025</v>
      </c>
      <c r="P608" s="16">
        <v>12.5</v>
      </c>
      <c r="Q608" s="125" t="s">
        <v>3893</v>
      </c>
      <c r="R608" s="17">
        <f t="shared" si="30"/>
        <v>2028.5</v>
      </c>
      <c r="S608" s="16" t="s">
        <v>63</v>
      </c>
      <c r="T608" s="16"/>
      <c r="U608" s="17">
        <f t="shared" si="31"/>
        <v>2028.5</v>
      </c>
      <c r="V608" s="401">
        <v>24</v>
      </c>
      <c r="W608" s="401">
        <v>5</v>
      </c>
      <c r="X608" s="401">
        <f>SUM(V608:W618)</f>
        <v>29</v>
      </c>
      <c r="Y608" s="331" t="s">
        <v>7003</v>
      </c>
    </row>
    <row r="609" spans="1:25" ht="24" x14ac:dyDescent="0.25">
      <c r="A609" s="331"/>
      <c r="B609" s="331"/>
      <c r="C609" s="331"/>
      <c r="D609" s="348"/>
      <c r="E609" s="331"/>
      <c r="F609" s="125" t="s">
        <v>34</v>
      </c>
      <c r="G609" s="117"/>
      <c r="H609" s="117"/>
      <c r="I609" s="66"/>
      <c r="J609" s="66">
        <v>0.9</v>
      </c>
      <c r="K609" s="117">
        <v>57</v>
      </c>
      <c r="L609" s="117">
        <v>5</v>
      </c>
      <c r="M609" s="16">
        <v>2016</v>
      </c>
      <c r="N609" s="114">
        <v>2023</v>
      </c>
      <c r="O609" s="114">
        <v>2025</v>
      </c>
      <c r="P609" s="16">
        <v>12.5</v>
      </c>
      <c r="Q609" s="125" t="s">
        <v>3893</v>
      </c>
      <c r="R609" s="17">
        <f t="shared" si="30"/>
        <v>2028.5</v>
      </c>
      <c r="S609" s="16" t="s">
        <v>63</v>
      </c>
      <c r="T609" s="16"/>
      <c r="U609" s="17">
        <f t="shared" si="31"/>
        <v>2028.5</v>
      </c>
      <c r="V609" s="401"/>
      <c r="W609" s="401"/>
      <c r="X609" s="401"/>
      <c r="Y609" s="331"/>
    </row>
    <row r="610" spans="1:25" ht="24" x14ac:dyDescent="0.25">
      <c r="A610" s="331"/>
      <c r="B610" s="331"/>
      <c r="C610" s="331"/>
      <c r="D610" s="348"/>
      <c r="E610" s="331"/>
      <c r="F610" s="125" t="s">
        <v>34</v>
      </c>
      <c r="G610" s="117"/>
      <c r="H610" s="117"/>
      <c r="I610" s="66"/>
      <c r="J610" s="66">
        <v>3.4</v>
      </c>
      <c r="K610" s="117">
        <v>32</v>
      </c>
      <c r="L610" s="117">
        <v>4.5</v>
      </c>
      <c r="M610" s="16">
        <v>2016</v>
      </c>
      <c r="N610" s="114">
        <v>2023</v>
      </c>
      <c r="O610" s="114">
        <v>2025</v>
      </c>
      <c r="P610" s="16">
        <v>12.5</v>
      </c>
      <c r="Q610" s="125" t="s">
        <v>3893</v>
      </c>
      <c r="R610" s="17">
        <f t="shared" si="30"/>
        <v>2028.5</v>
      </c>
      <c r="S610" s="16" t="s">
        <v>63</v>
      </c>
      <c r="T610" s="16"/>
      <c r="U610" s="17">
        <f t="shared" si="31"/>
        <v>2028.5</v>
      </c>
      <c r="V610" s="401"/>
      <c r="W610" s="401"/>
      <c r="X610" s="401"/>
      <c r="Y610" s="331"/>
    </row>
    <row r="611" spans="1:25" ht="24" x14ac:dyDescent="0.25">
      <c r="A611" s="331"/>
      <c r="B611" s="331"/>
      <c r="C611" s="331"/>
      <c r="D611" s="348" t="s">
        <v>4300</v>
      </c>
      <c r="E611" s="331"/>
      <c r="F611" s="125" t="s">
        <v>34</v>
      </c>
      <c r="G611" s="117">
        <v>1.2</v>
      </c>
      <c r="H611" s="117">
        <v>1.2</v>
      </c>
      <c r="I611" s="66">
        <v>120</v>
      </c>
      <c r="J611" s="16">
        <v>1.9</v>
      </c>
      <c r="K611" s="16">
        <v>219</v>
      </c>
      <c r="L611" s="16">
        <v>8</v>
      </c>
      <c r="M611" s="16">
        <v>2016</v>
      </c>
      <c r="N611" s="114">
        <v>2023</v>
      </c>
      <c r="O611" s="114">
        <v>2025</v>
      </c>
      <c r="P611" s="16">
        <v>12.5</v>
      </c>
      <c r="Q611" s="125" t="s">
        <v>3893</v>
      </c>
      <c r="R611" s="17">
        <f t="shared" si="30"/>
        <v>2028.5</v>
      </c>
      <c r="S611" s="16" t="s">
        <v>63</v>
      </c>
      <c r="T611" s="16"/>
      <c r="U611" s="17">
        <f t="shared" si="31"/>
        <v>2028.5</v>
      </c>
      <c r="V611" s="401"/>
      <c r="W611" s="401"/>
      <c r="X611" s="401"/>
      <c r="Y611" s="331"/>
    </row>
    <row r="612" spans="1:25" ht="24" x14ac:dyDescent="0.25">
      <c r="A612" s="331"/>
      <c r="B612" s="331"/>
      <c r="C612" s="331"/>
      <c r="D612" s="348"/>
      <c r="E612" s="331"/>
      <c r="F612" s="125" t="s">
        <v>34</v>
      </c>
      <c r="G612" s="117"/>
      <c r="H612" s="117"/>
      <c r="I612" s="66"/>
      <c r="J612" s="16">
        <v>0.4</v>
      </c>
      <c r="K612" s="16">
        <v>57</v>
      </c>
      <c r="L612" s="16">
        <v>5</v>
      </c>
      <c r="M612" s="16">
        <v>2016</v>
      </c>
      <c r="N612" s="114">
        <v>2023</v>
      </c>
      <c r="O612" s="114">
        <v>2025</v>
      </c>
      <c r="P612" s="16">
        <v>12.5</v>
      </c>
      <c r="Q612" s="125" t="s">
        <v>3893</v>
      </c>
      <c r="R612" s="17">
        <f t="shared" si="30"/>
        <v>2028.5</v>
      </c>
      <c r="S612" s="16" t="s">
        <v>63</v>
      </c>
      <c r="T612" s="16"/>
      <c r="U612" s="17">
        <f t="shared" si="31"/>
        <v>2028.5</v>
      </c>
      <c r="V612" s="401"/>
      <c r="W612" s="401"/>
      <c r="X612" s="401"/>
      <c r="Y612" s="331"/>
    </row>
    <row r="613" spans="1:25" ht="24" x14ac:dyDescent="0.25">
      <c r="A613" s="331"/>
      <c r="B613" s="331"/>
      <c r="C613" s="331"/>
      <c r="D613" s="348" t="s">
        <v>4301</v>
      </c>
      <c r="E613" s="331"/>
      <c r="F613" s="125" t="s">
        <v>34</v>
      </c>
      <c r="G613" s="117">
        <v>1.2</v>
      </c>
      <c r="H613" s="117">
        <v>1.2</v>
      </c>
      <c r="I613" s="66">
        <v>120</v>
      </c>
      <c r="J613" s="66">
        <v>0.8</v>
      </c>
      <c r="K613" s="117">
        <v>57</v>
      </c>
      <c r="L613" s="117">
        <v>5</v>
      </c>
      <c r="M613" s="16">
        <v>2016</v>
      </c>
      <c r="N613" s="114">
        <v>2023</v>
      </c>
      <c r="O613" s="114">
        <v>2025</v>
      </c>
      <c r="P613" s="16">
        <v>12.5</v>
      </c>
      <c r="Q613" s="125" t="s">
        <v>3893</v>
      </c>
      <c r="R613" s="17">
        <f t="shared" si="30"/>
        <v>2028.5</v>
      </c>
      <c r="S613" s="16" t="s">
        <v>63</v>
      </c>
      <c r="T613" s="16"/>
      <c r="U613" s="17">
        <f t="shared" si="31"/>
        <v>2028.5</v>
      </c>
      <c r="V613" s="401"/>
      <c r="W613" s="401"/>
      <c r="X613" s="401"/>
      <c r="Y613" s="331"/>
    </row>
    <row r="614" spans="1:25" ht="24" x14ac:dyDescent="0.25">
      <c r="A614" s="331"/>
      <c r="B614" s="331"/>
      <c r="C614" s="331"/>
      <c r="D614" s="348"/>
      <c r="E614" s="331"/>
      <c r="F614" s="125" t="s">
        <v>34</v>
      </c>
      <c r="G614" s="117"/>
      <c r="H614" s="117"/>
      <c r="I614" s="66"/>
      <c r="J614" s="66">
        <v>1.3</v>
      </c>
      <c r="K614" s="117">
        <v>32</v>
      </c>
      <c r="L614" s="117">
        <v>4.5</v>
      </c>
      <c r="M614" s="16">
        <v>2016</v>
      </c>
      <c r="N614" s="114">
        <v>2023</v>
      </c>
      <c r="O614" s="114">
        <v>2025</v>
      </c>
      <c r="P614" s="16">
        <v>12.5</v>
      </c>
      <c r="Q614" s="125" t="s">
        <v>3893</v>
      </c>
      <c r="R614" s="17">
        <f t="shared" si="30"/>
        <v>2028.5</v>
      </c>
      <c r="S614" s="16" t="s">
        <v>63</v>
      </c>
      <c r="T614" s="16"/>
      <c r="U614" s="17">
        <f t="shared" si="31"/>
        <v>2028.5</v>
      </c>
      <c r="V614" s="401"/>
      <c r="W614" s="401"/>
      <c r="X614" s="401"/>
      <c r="Y614" s="331"/>
    </row>
    <row r="615" spans="1:25" ht="24" x14ac:dyDescent="0.25">
      <c r="A615" s="331"/>
      <c r="B615" s="331"/>
      <c r="C615" s="331"/>
      <c r="D615" s="348" t="s">
        <v>4302</v>
      </c>
      <c r="E615" s="331"/>
      <c r="F615" s="125" t="s">
        <v>34</v>
      </c>
      <c r="G615" s="117">
        <v>1.2</v>
      </c>
      <c r="H615" s="117">
        <v>1.2</v>
      </c>
      <c r="I615" s="66">
        <v>120</v>
      </c>
      <c r="J615" s="66">
        <v>2.4</v>
      </c>
      <c r="K615" s="117">
        <v>219</v>
      </c>
      <c r="L615" s="117">
        <v>8</v>
      </c>
      <c r="M615" s="16">
        <v>2016</v>
      </c>
      <c r="N615" s="114">
        <v>2023</v>
      </c>
      <c r="O615" s="114">
        <v>2025</v>
      </c>
      <c r="P615" s="16">
        <v>12.5</v>
      </c>
      <c r="Q615" s="125" t="s">
        <v>3893</v>
      </c>
      <c r="R615" s="17">
        <f t="shared" si="30"/>
        <v>2028.5</v>
      </c>
      <c r="S615" s="16" t="s">
        <v>63</v>
      </c>
      <c r="T615" s="16"/>
      <c r="U615" s="17">
        <f t="shared" si="31"/>
        <v>2028.5</v>
      </c>
      <c r="V615" s="401"/>
      <c r="W615" s="401"/>
      <c r="X615" s="401"/>
      <c r="Y615" s="331"/>
    </row>
    <row r="616" spans="1:25" ht="24" x14ac:dyDescent="0.25">
      <c r="A616" s="331"/>
      <c r="B616" s="331"/>
      <c r="C616" s="331"/>
      <c r="D616" s="348"/>
      <c r="E616" s="331"/>
      <c r="F616" s="125" t="s">
        <v>34</v>
      </c>
      <c r="G616" s="117"/>
      <c r="H616" s="117"/>
      <c r="I616" s="66"/>
      <c r="J616" s="66">
        <v>0.4</v>
      </c>
      <c r="K616" s="117">
        <v>57</v>
      </c>
      <c r="L616" s="117">
        <v>5</v>
      </c>
      <c r="M616" s="16">
        <v>2016</v>
      </c>
      <c r="N616" s="114">
        <v>2023</v>
      </c>
      <c r="O616" s="114">
        <v>2025</v>
      </c>
      <c r="P616" s="16">
        <v>12.5</v>
      </c>
      <c r="Q616" s="125" t="s">
        <v>3893</v>
      </c>
      <c r="R616" s="17">
        <f t="shared" si="30"/>
        <v>2028.5</v>
      </c>
      <c r="S616" s="16" t="s">
        <v>63</v>
      </c>
      <c r="T616" s="16"/>
      <c r="U616" s="17">
        <f t="shared" si="31"/>
        <v>2028.5</v>
      </c>
      <c r="V616" s="401"/>
      <c r="W616" s="401"/>
      <c r="X616" s="401"/>
      <c r="Y616" s="331"/>
    </row>
    <row r="617" spans="1:25" ht="24" x14ac:dyDescent="0.25">
      <c r="A617" s="331"/>
      <c r="B617" s="331"/>
      <c r="C617" s="331"/>
      <c r="D617" s="348" t="s">
        <v>4303</v>
      </c>
      <c r="E617" s="331"/>
      <c r="F617" s="125" t="s">
        <v>34</v>
      </c>
      <c r="G617" s="117">
        <v>1.2</v>
      </c>
      <c r="H617" s="117">
        <v>1.2</v>
      </c>
      <c r="I617" s="66">
        <v>120</v>
      </c>
      <c r="J617" s="66">
        <v>0.8</v>
      </c>
      <c r="K617" s="117">
        <v>57</v>
      </c>
      <c r="L617" s="117">
        <v>5</v>
      </c>
      <c r="M617" s="16">
        <v>2016</v>
      </c>
      <c r="N617" s="114">
        <v>2023</v>
      </c>
      <c r="O617" s="114">
        <v>2025</v>
      </c>
      <c r="P617" s="16">
        <v>12.5</v>
      </c>
      <c r="Q617" s="125" t="s">
        <v>3893</v>
      </c>
      <c r="R617" s="17">
        <f t="shared" si="30"/>
        <v>2028.5</v>
      </c>
      <c r="S617" s="16" t="s">
        <v>63</v>
      </c>
      <c r="T617" s="16"/>
      <c r="U617" s="17">
        <f t="shared" si="31"/>
        <v>2028.5</v>
      </c>
      <c r="V617" s="401"/>
      <c r="W617" s="401"/>
      <c r="X617" s="401"/>
      <c r="Y617" s="331"/>
    </row>
    <row r="618" spans="1:25" ht="24" x14ac:dyDescent="0.25">
      <c r="A618" s="331"/>
      <c r="B618" s="331"/>
      <c r="C618" s="331"/>
      <c r="D618" s="348"/>
      <c r="E618" s="331"/>
      <c r="F618" s="125" t="s">
        <v>34</v>
      </c>
      <c r="G618" s="117"/>
      <c r="H618" s="117"/>
      <c r="I618" s="66"/>
      <c r="J618" s="66">
        <v>1.5</v>
      </c>
      <c r="K618" s="117">
        <v>32</v>
      </c>
      <c r="L618" s="117">
        <v>4.5</v>
      </c>
      <c r="M618" s="16">
        <v>2016</v>
      </c>
      <c r="N618" s="114">
        <v>2023</v>
      </c>
      <c r="O618" s="114">
        <v>2025</v>
      </c>
      <c r="P618" s="16">
        <v>12.5</v>
      </c>
      <c r="Q618" s="125" t="s">
        <v>3893</v>
      </c>
      <c r="R618" s="17">
        <f t="shared" si="30"/>
        <v>2028.5</v>
      </c>
      <c r="S618" s="16" t="s">
        <v>63</v>
      </c>
      <c r="T618" s="16"/>
      <c r="U618" s="17">
        <f t="shared" si="31"/>
        <v>2028.5</v>
      </c>
      <c r="V618" s="401"/>
      <c r="W618" s="401"/>
      <c r="X618" s="401"/>
      <c r="Y618" s="331"/>
    </row>
    <row r="619" spans="1:25" ht="24" x14ac:dyDescent="0.25">
      <c r="A619" s="331">
        <v>57</v>
      </c>
      <c r="B619" s="331" t="s">
        <v>4304</v>
      </c>
      <c r="C619" s="331" t="s">
        <v>4305</v>
      </c>
      <c r="D619" s="348" t="s">
        <v>4306</v>
      </c>
      <c r="E619" s="331" t="s">
        <v>3962</v>
      </c>
      <c r="F619" s="125" t="s">
        <v>34</v>
      </c>
      <c r="G619" s="117">
        <v>1.2</v>
      </c>
      <c r="H619" s="117">
        <v>1.2</v>
      </c>
      <c r="I619" s="66">
        <v>120</v>
      </c>
      <c r="J619" s="66">
        <v>64.400000000000006</v>
      </c>
      <c r="K619" s="117">
        <v>159</v>
      </c>
      <c r="L619" s="117">
        <v>8</v>
      </c>
      <c r="M619" s="16">
        <v>2016</v>
      </c>
      <c r="N619" s="114">
        <v>2023</v>
      </c>
      <c r="O619" s="114">
        <v>2025</v>
      </c>
      <c r="P619" s="16">
        <v>12.5</v>
      </c>
      <c r="Q619" s="125" t="s">
        <v>3893</v>
      </c>
      <c r="R619" s="17">
        <f t="shared" si="30"/>
        <v>2028.5</v>
      </c>
      <c r="S619" s="16" t="s">
        <v>63</v>
      </c>
      <c r="T619" s="16"/>
      <c r="U619" s="17">
        <f t="shared" si="31"/>
        <v>2028.5</v>
      </c>
      <c r="V619" s="401">
        <v>12</v>
      </c>
      <c r="W619" s="401"/>
      <c r="X619" s="401">
        <f>SUM(V619:W621)</f>
        <v>12</v>
      </c>
      <c r="Y619" s="331" t="s">
        <v>7003</v>
      </c>
    </row>
    <row r="620" spans="1:25" ht="24" x14ac:dyDescent="0.25">
      <c r="A620" s="331"/>
      <c r="B620" s="331"/>
      <c r="C620" s="331"/>
      <c r="D620" s="348"/>
      <c r="E620" s="331"/>
      <c r="F620" s="125" t="s">
        <v>34</v>
      </c>
      <c r="G620" s="117"/>
      <c r="H620" s="117"/>
      <c r="I620" s="66"/>
      <c r="J620" s="66">
        <v>2.7</v>
      </c>
      <c r="K620" s="117">
        <v>108</v>
      </c>
      <c r="L620" s="117">
        <v>8</v>
      </c>
      <c r="M620" s="16">
        <v>2016</v>
      </c>
      <c r="N620" s="114">
        <v>2023</v>
      </c>
      <c r="O620" s="114">
        <v>2025</v>
      </c>
      <c r="P620" s="16">
        <v>12.5</v>
      </c>
      <c r="Q620" s="125" t="s">
        <v>3893</v>
      </c>
      <c r="R620" s="17">
        <f t="shared" si="30"/>
        <v>2028.5</v>
      </c>
      <c r="S620" s="16" t="s">
        <v>63</v>
      </c>
      <c r="T620" s="16"/>
      <c r="U620" s="17">
        <f t="shared" si="31"/>
        <v>2028.5</v>
      </c>
      <c r="V620" s="401"/>
      <c r="W620" s="401"/>
      <c r="X620" s="401"/>
      <c r="Y620" s="331"/>
    </row>
    <row r="621" spans="1:25" ht="24" x14ac:dyDescent="0.25">
      <c r="A621" s="331"/>
      <c r="B621" s="331"/>
      <c r="C621" s="331"/>
      <c r="D621" s="348"/>
      <c r="E621" s="331"/>
      <c r="F621" s="125" t="s">
        <v>34</v>
      </c>
      <c r="G621" s="117"/>
      <c r="H621" s="117"/>
      <c r="I621" s="66"/>
      <c r="J621" s="66">
        <v>2.1</v>
      </c>
      <c r="K621" s="117">
        <v>57</v>
      </c>
      <c r="L621" s="117">
        <v>5</v>
      </c>
      <c r="M621" s="16">
        <v>2016</v>
      </c>
      <c r="N621" s="114">
        <v>2023</v>
      </c>
      <c r="O621" s="114">
        <v>2025</v>
      </c>
      <c r="P621" s="16">
        <v>12.5</v>
      </c>
      <c r="Q621" s="125" t="s">
        <v>3893</v>
      </c>
      <c r="R621" s="17">
        <f t="shared" si="30"/>
        <v>2028.5</v>
      </c>
      <c r="S621" s="16" t="s">
        <v>63</v>
      </c>
      <c r="T621" s="16"/>
      <c r="U621" s="17">
        <f t="shared" si="31"/>
        <v>2028.5</v>
      </c>
      <c r="V621" s="401"/>
      <c r="W621" s="401"/>
      <c r="X621" s="401"/>
      <c r="Y621" s="331"/>
    </row>
    <row r="622" spans="1:25" ht="24" x14ac:dyDescent="0.25">
      <c r="A622" s="331">
        <v>58</v>
      </c>
      <c r="B622" s="331" t="s">
        <v>4307</v>
      </c>
      <c r="C622" s="331" t="s">
        <v>4308</v>
      </c>
      <c r="D622" s="114" t="s">
        <v>4309</v>
      </c>
      <c r="E622" s="331" t="s">
        <v>3962</v>
      </c>
      <c r="F622" s="125" t="s">
        <v>34</v>
      </c>
      <c r="G622" s="117">
        <v>1.2</v>
      </c>
      <c r="H622" s="117">
        <v>1.2</v>
      </c>
      <c r="I622" s="66">
        <v>120</v>
      </c>
      <c r="J622" s="66">
        <v>30.6</v>
      </c>
      <c r="K622" s="117">
        <v>159</v>
      </c>
      <c r="L622" s="117">
        <v>8</v>
      </c>
      <c r="M622" s="16">
        <v>2016</v>
      </c>
      <c r="N622" s="114">
        <v>2023</v>
      </c>
      <c r="O622" s="114">
        <v>2025</v>
      </c>
      <c r="P622" s="16">
        <v>12.5</v>
      </c>
      <c r="Q622" s="125" t="s">
        <v>3893</v>
      </c>
      <c r="R622" s="17">
        <f t="shared" si="30"/>
        <v>2028.5</v>
      </c>
      <c r="S622" s="16" t="s">
        <v>63</v>
      </c>
      <c r="T622" s="16"/>
      <c r="U622" s="17">
        <f t="shared" si="31"/>
        <v>2028.5</v>
      </c>
      <c r="V622" s="401">
        <v>23</v>
      </c>
      <c r="W622" s="401">
        <v>4</v>
      </c>
      <c r="X622" s="401">
        <f>SUM(V622:W631)</f>
        <v>27</v>
      </c>
      <c r="Y622" s="331" t="s">
        <v>7003</v>
      </c>
    </row>
    <row r="623" spans="1:25" ht="24" x14ac:dyDescent="0.25">
      <c r="A623" s="331"/>
      <c r="B623" s="331"/>
      <c r="C623" s="331"/>
      <c r="D623" s="348" t="s">
        <v>4310</v>
      </c>
      <c r="E623" s="331"/>
      <c r="F623" s="125" t="s">
        <v>34</v>
      </c>
      <c r="G623" s="117">
        <v>1.2</v>
      </c>
      <c r="H623" s="117">
        <v>1.2</v>
      </c>
      <c r="I623" s="66">
        <v>120</v>
      </c>
      <c r="J623" s="66">
        <v>17.2</v>
      </c>
      <c r="K623" s="117">
        <v>219</v>
      </c>
      <c r="L623" s="117">
        <v>8</v>
      </c>
      <c r="M623" s="16">
        <v>2016</v>
      </c>
      <c r="N623" s="114">
        <v>2023</v>
      </c>
      <c r="O623" s="114">
        <v>2025</v>
      </c>
      <c r="P623" s="16">
        <v>12.5</v>
      </c>
      <c r="Q623" s="125" t="s">
        <v>3893</v>
      </c>
      <c r="R623" s="17">
        <f t="shared" si="30"/>
        <v>2028.5</v>
      </c>
      <c r="S623" s="16" t="s">
        <v>63</v>
      </c>
      <c r="T623" s="16"/>
      <c r="U623" s="17">
        <f t="shared" si="31"/>
        <v>2028.5</v>
      </c>
      <c r="V623" s="401"/>
      <c r="W623" s="401"/>
      <c r="X623" s="401"/>
      <c r="Y623" s="331"/>
    </row>
    <row r="624" spans="1:25" ht="24" x14ac:dyDescent="0.25">
      <c r="A624" s="331"/>
      <c r="B624" s="331"/>
      <c r="C624" s="331"/>
      <c r="D624" s="348"/>
      <c r="E624" s="331"/>
      <c r="F624" s="125" t="s">
        <v>34</v>
      </c>
      <c r="G624" s="117"/>
      <c r="H624" s="117"/>
      <c r="I624" s="66"/>
      <c r="J624" s="66">
        <v>3.3</v>
      </c>
      <c r="K624" s="117">
        <v>159</v>
      </c>
      <c r="L624" s="117">
        <v>8</v>
      </c>
      <c r="M624" s="16">
        <v>2016</v>
      </c>
      <c r="N624" s="114">
        <v>2023</v>
      </c>
      <c r="O624" s="114">
        <v>2025</v>
      </c>
      <c r="P624" s="16">
        <v>12.5</v>
      </c>
      <c r="Q624" s="125" t="s">
        <v>3893</v>
      </c>
      <c r="R624" s="17">
        <f t="shared" si="30"/>
        <v>2028.5</v>
      </c>
      <c r="S624" s="16" t="s">
        <v>63</v>
      </c>
      <c r="T624" s="16"/>
      <c r="U624" s="17">
        <f t="shared" si="31"/>
        <v>2028.5</v>
      </c>
      <c r="V624" s="401"/>
      <c r="W624" s="401"/>
      <c r="X624" s="401"/>
      <c r="Y624" s="331"/>
    </row>
    <row r="625" spans="1:25" ht="24" x14ac:dyDescent="0.25">
      <c r="A625" s="331"/>
      <c r="B625" s="331"/>
      <c r="C625" s="331"/>
      <c r="D625" s="348"/>
      <c r="E625" s="331"/>
      <c r="F625" s="125" t="s">
        <v>34</v>
      </c>
      <c r="G625" s="117"/>
      <c r="H625" s="117"/>
      <c r="I625" s="66"/>
      <c r="J625" s="66">
        <v>0.3</v>
      </c>
      <c r="K625" s="117">
        <v>89</v>
      </c>
      <c r="L625" s="117">
        <v>6</v>
      </c>
      <c r="M625" s="16">
        <v>2016</v>
      </c>
      <c r="N625" s="114">
        <v>2023</v>
      </c>
      <c r="O625" s="114">
        <v>2025</v>
      </c>
      <c r="P625" s="16">
        <v>12.5</v>
      </c>
      <c r="Q625" s="125" t="s">
        <v>3893</v>
      </c>
      <c r="R625" s="17">
        <f t="shared" si="30"/>
        <v>2028.5</v>
      </c>
      <c r="S625" s="16" t="s">
        <v>63</v>
      </c>
      <c r="T625" s="16"/>
      <c r="U625" s="17">
        <f t="shared" si="31"/>
        <v>2028.5</v>
      </c>
      <c r="V625" s="401"/>
      <c r="W625" s="401"/>
      <c r="X625" s="401"/>
      <c r="Y625" s="331"/>
    </row>
    <row r="626" spans="1:25" ht="24" x14ac:dyDescent="0.25">
      <c r="A626" s="331"/>
      <c r="B626" s="331"/>
      <c r="C626" s="331"/>
      <c r="D626" s="348"/>
      <c r="E626" s="331"/>
      <c r="F626" s="125" t="s">
        <v>34</v>
      </c>
      <c r="G626" s="117"/>
      <c r="H626" s="117"/>
      <c r="I626" s="66"/>
      <c r="J626" s="66">
        <v>0.3</v>
      </c>
      <c r="K626" s="117">
        <v>57</v>
      </c>
      <c r="L626" s="117">
        <v>5</v>
      </c>
      <c r="M626" s="16">
        <v>2016</v>
      </c>
      <c r="N626" s="114">
        <v>2023</v>
      </c>
      <c r="O626" s="114">
        <v>2025</v>
      </c>
      <c r="P626" s="16">
        <v>12.5</v>
      </c>
      <c r="Q626" s="125" t="s">
        <v>3893</v>
      </c>
      <c r="R626" s="17">
        <f t="shared" si="30"/>
        <v>2028.5</v>
      </c>
      <c r="S626" s="16" t="s">
        <v>63</v>
      </c>
      <c r="T626" s="16"/>
      <c r="U626" s="17">
        <f t="shared" si="31"/>
        <v>2028.5</v>
      </c>
      <c r="V626" s="401"/>
      <c r="W626" s="401"/>
      <c r="X626" s="401"/>
      <c r="Y626" s="331"/>
    </row>
    <row r="627" spans="1:25" ht="24" x14ac:dyDescent="0.25">
      <c r="A627" s="331"/>
      <c r="B627" s="331"/>
      <c r="C627" s="331"/>
      <c r="D627" s="475" t="s">
        <v>4311</v>
      </c>
      <c r="E627" s="331"/>
      <c r="F627" s="125" t="s">
        <v>34</v>
      </c>
      <c r="G627" s="142">
        <v>1.2</v>
      </c>
      <c r="H627" s="142">
        <v>1.2</v>
      </c>
      <c r="I627" s="142">
        <v>120</v>
      </c>
      <c r="J627" s="142">
        <v>114.8</v>
      </c>
      <c r="K627" s="142">
        <v>219</v>
      </c>
      <c r="L627" s="142">
        <v>8</v>
      </c>
      <c r="M627" s="16">
        <v>2016</v>
      </c>
      <c r="N627" s="114">
        <v>2023</v>
      </c>
      <c r="O627" s="114">
        <v>2025</v>
      </c>
      <c r="P627" s="16">
        <v>12.5</v>
      </c>
      <c r="Q627" s="125" t="s">
        <v>3893</v>
      </c>
      <c r="R627" s="17">
        <f t="shared" si="30"/>
        <v>2028.5</v>
      </c>
      <c r="S627" s="16" t="s">
        <v>63</v>
      </c>
      <c r="T627" s="16"/>
      <c r="U627" s="17">
        <f t="shared" si="31"/>
        <v>2028.5</v>
      </c>
      <c r="V627" s="401"/>
      <c r="W627" s="401"/>
      <c r="X627" s="401"/>
      <c r="Y627" s="331"/>
    </row>
    <row r="628" spans="1:25" ht="24" x14ac:dyDescent="0.25">
      <c r="A628" s="331"/>
      <c r="B628" s="331"/>
      <c r="C628" s="331"/>
      <c r="D628" s="475"/>
      <c r="E628" s="331"/>
      <c r="F628" s="125" t="s">
        <v>34</v>
      </c>
      <c r="G628" s="142"/>
      <c r="H628" s="142"/>
      <c r="I628" s="142"/>
      <c r="J628" s="142">
        <v>16.5</v>
      </c>
      <c r="K628" s="142">
        <v>89</v>
      </c>
      <c r="L628" s="142">
        <v>6</v>
      </c>
      <c r="M628" s="16">
        <v>2016</v>
      </c>
      <c r="N628" s="114">
        <v>2023</v>
      </c>
      <c r="O628" s="114">
        <v>2025</v>
      </c>
      <c r="P628" s="16">
        <v>12.5</v>
      </c>
      <c r="Q628" s="125" t="s">
        <v>3893</v>
      </c>
      <c r="R628" s="17">
        <f t="shared" si="30"/>
        <v>2028.5</v>
      </c>
      <c r="S628" s="16" t="s">
        <v>63</v>
      </c>
      <c r="T628" s="16"/>
      <c r="U628" s="17">
        <f t="shared" si="31"/>
        <v>2028.5</v>
      </c>
      <c r="V628" s="401"/>
      <c r="W628" s="401"/>
      <c r="X628" s="401"/>
      <c r="Y628" s="331"/>
    </row>
    <row r="629" spans="1:25" ht="24" x14ac:dyDescent="0.25">
      <c r="A629" s="331"/>
      <c r="B629" s="331"/>
      <c r="C629" s="331"/>
      <c r="D629" s="348" t="s">
        <v>4312</v>
      </c>
      <c r="E629" s="331"/>
      <c r="F629" s="125" t="s">
        <v>34</v>
      </c>
      <c r="G629" s="66">
        <v>1.2</v>
      </c>
      <c r="H629" s="66">
        <v>1.2</v>
      </c>
      <c r="I629" s="66">
        <v>120</v>
      </c>
      <c r="J629" s="66">
        <v>43.7</v>
      </c>
      <c r="K629" s="66">
        <v>219</v>
      </c>
      <c r="L629" s="66">
        <v>8</v>
      </c>
      <c r="M629" s="16">
        <v>2016</v>
      </c>
      <c r="N629" s="114">
        <v>2023</v>
      </c>
      <c r="O629" s="114">
        <v>2025</v>
      </c>
      <c r="P629" s="16">
        <v>12.5</v>
      </c>
      <c r="Q629" s="125" t="s">
        <v>3893</v>
      </c>
      <c r="R629" s="17">
        <f t="shared" si="30"/>
        <v>2028.5</v>
      </c>
      <c r="S629" s="16" t="s">
        <v>63</v>
      </c>
      <c r="T629" s="16"/>
      <c r="U629" s="17">
        <f t="shared" si="31"/>
        <v>2028.5</v>
      </c>
      <c r="V629" s="401"/>
      <c r="W629" s="401"/>
      <c r="X629" s="401"/>
      <c r="Y629" s="331"/>
    </row>
    <row r="630" spans="1:25" ht="24" x14ac:dyDescent="0.25">
      <c r="A630" s="331"/>
      <c r="B630" s="331"/>
      <c r="C630" s="331"/>
      <c r="D630" s="348"/>
      <c r="E630" s="331"/>
      <c r="F630" s="125" t="s">
        <v>34</v>
      </c>
      <c r="G630" s="66"/>
      <c r="H630" s="66"/>
      <c r="I630" s="66"/>
      <c r="J630" s="66">
        <v>1.3</v>
      </c>
      <c r="K630" s="66">
        <v>108</v>
      </c>
      <c r="L630" s="66">
        <v>8</v>
      </c>
      <c r="M630" s="16">
        <v>2016</v>
      </c>
      <c r="N630" s="114">
        <v>2023</v>
      </c>
      <c r="O630" s="114">
        <v>2025</v>
      </c>
      <c r="P630" s="16">
        <v>12.5</v>
      </c>
      <c r="Q630" s="125" t="s">
        <v>3893</v>
      </c>
      <c r="R630" s="17">
        <f t="shared" si="30"/>
        <v>2028.5</v>
      </c>
      <c r="S630" s="16" t="s">
        <v>63</v>
      </c>
      <c r="T630" s="16"/>
      <c r="U630" s="17">
        <f t="shared" si="31"/>
        <v>2028.5</v>
      </c>
      <c r="V630" s="401"/>
      <c r="W630" s="401"/>
      <c r="X630" s="401"/>
      <c r="Y630" s="331"/>
    </row>
    <row r="631" spans="1:25" ht="24" x14ac:dyDescent="0.25">
      <c r="A631" s="331"/>
      <c r="B631" s="331"/>
      <c r="C631" s="331"/>
      <c r="D631" s="348"/>
      <c r="E631" s="331"/>
      <c r="F631" s="125" t="s">
        <v>34</v>
      </c>
      <c r="G631" s="66"/>
      <c r="H631" s="66"/>
      <c r="I631" s="66"/>
      <c r="J631" s="66">
        <v>0.8</v>
      </c>
      <c r="K631" s="66">
        <v>57</v>
      </c>
      <c r="L631" s="66">
        <v>5</v>
      </c>
      <c r="M631" s="16">
        <v>2016</v>
      </c>
      <c r="N631" s="114">
        <v>2023</v>
      </c>
      <c r="O631" s="114">
        <v>2025</v>
      </c>
      <c r="P631" s="16">
        <v>12.5</v>
      </c>
      <c r="Q631" s="125" t="s">
        <v>3893</v>
      </c>
      <c r="R631" s="17">
        <f t="shared" si="30"/>
        <v>2028.5</v>
      </c>
      <c r="S631" s="16" t="s">
        <v>63</v>
      </c>
      <c r="T631" s="16"/>
      <c r="U631" s="17">
        <f t="shared" si="31"/>
        <v>2028.5</v>
      </c>
      <c r="V631" s="401"/>
      <c r="W631" s="401"/>
      <c r="X631" s="401"/>
      <c r="Y631" s="331"/>
    </row>
    <row r="632" spans="1:25" ht="24" x14ac:dyDescent="0.25">
      <c r="A632" s="331">
        <v>59</v>
      </c>
      <c r="B632" s="331" t="s">
        <v>4313</v>
      </c>
      <c r="C632" s="331" t="s">
        <v>4314</v>
      </c>
      <c r="D632" s="331" t="s">
        <v>4315</v>
      </c>
      <c r="E632" s="331" t="s">
        <v>3978</v>
      </c>
      <c r="F632" s="125" t="s">
        <v>39</v>
      </c>
      <c r="G632" s="125">
        <v>2.6</v>
      </c>
      <c r="H632" s="125">
        <v>2.6</v>
      </c>
      <c r="I632" s="125">
        <v>120</v>
      </c>
      <c r="J632" s="125">
        <v>3.5</v>
      </c>
      <c r="K632" s="125">
        <v>57</v>
      </c>
      <c r="L632" s="125">
        <v>6</v>
      </c>
      <c r="M632" s="16">
        <v>2016</v>
      </c>
      <c r="N632" s="114">
        <v>2023</v>
      </c>
      <c r="O632" s="114">
        <v>2025</v>
      </c>
      <c r="P632" s="16">
        <v>12.5</v>
      </c>
      <c r="Q632" s="125" t="s">
        <v>3893</v>
      </c>
      <c r="R632" s="17">
        <f t="shared" si="30"/>
        <v>2028.5</v>
      </c>
      <c r="S632" s="16" t="s">
        <v>63</v>
      </c>
      <c r="T632" s="16"/>
      <c r="U632" s="17">
        <f t="shared" ref="U632:U680" si="32">IFERROR(IF(S632="",R632,S632+T632),R632)</f>
        <v>2028.5</v>
      </c>
      <c r="V632" s="401">
        <v>24</v>
      </c>
      <c r="W632" s="401">
        <v>14</v>
      </c>
      <c r="X632" s="401">
        <f>SUM(V632:W649)</f>
        <v>38</v>
      </c>
      <c r="Y632" s="331" t="s">
        <v>7003</v>
      </c>
    </row>
    <row r="633" spans="1:25" ht="24" x14ac:dyDescent="0.25">
      <c r="A633" s="331"/>
      <c r="B633" s="331"/>
      <c r="C633" s="331"/>
      <c r="D633" s="331"/>
      <c r="E633" s="331"/>
      <c r="F633" s="125" t="s">
        <v>39</v>
      </c>
      <c r="G633" s="125"/>
      <c r="H633" s="125"/>
      <c r="I633" s="125"/>
      <c r="J633" s="125">
        <v>3.4</v>
      </c>
      <c r="K633" s="125">
        <v>32</v>
      </c>
      <c r="L633" s="125">
        <v>4.5</v>
      </c>
      <c r="M633" s="16">
        <v>2016</v>
      </c>
      <c r="N633" s="114">
        <v>2023</v>
      </c>
      <c r="O633" s="114">
        <v>2025</v>
      </c>
      <c r="P633" s="16">
        <v>12.5</v>
      </c>
      <c r="Q633" s="125" t="s">
        <v>3893</v>
      </c>
      <c r="R633" s="17">
        <f t="shared" si="30"/>
        <v>2028.5</v>
      </c>
      <c r="S633" s="16" t="s">
        <v>63</v>
      </c>
      <c r="T633" s="16"/>
      <c r="U633" s="17">
        <f t="shared" si="32"/>
        <v>2028.5</v>
      </c>
      <c r="V633" s="401"/>
      <c r="W633" s="401"/>
      <c r="X633" s="401"/>
      <c r="Y633" s="331"/>
    </row>
    <row r="634" spans="1:25" ht="24" x14ac:dyDescent="0.25">
      <c r="A634" s="331"/>
      <c r="B634" s="331"/>
      <c r="C634" s="331"/>
      <c r="D634" s="331"/>
      <c r="E634" s="331"/>
      <c r="F634" s="125" t="s">
        <v>39</v>
      </c>
      <c r="G634" s="125"/>
      <c r="H634" s="125"/>
      <c r="I634" s="125"/>
      <c r="J634" s="125">
        <v>0.1</v>
      </c>
      <c r="K634" s="125">
        <v>25</v>
      </c>
      <c r="L634" s="125">
        <v>4.5</v>
      </c>
      <c r="M634" s="16">
        <v>2016</v>
      </c>
      <c r="N634" s="114">
        <v>2023</v>
      </c>
      <c r="O634" s="114">
        <v>2025</v>
      </c>
      <c r="P634" s="16">
        <v>12.5</v>
      </c>
      <c r="Q634" s="125" t="s">
        <v>3893</v>
      </c>
      <c r="R634" s="17">
        <f t="shared" si="30"/>
        <v>2028.5</v>
      </c>
      <c r="S634" s="16" t="s">
        <v>63</v>
      </c>
      <c r="T634" s="16"/>
      <c r="U634" s="17">
        <f t="shared" si="32"/>
        <v>2028.5</v>
      </c>
      <c r="V634" s="401"/>
      <c r="W634" s="401"/>
      <c r="X634" s="401"/>
      <c r="Y634" s="331"/>
    </row>
    <row r="635" spans="1:25" ht="24" x14ac:dyDescent="0.25">
      <c r="A635" s="331"/>
      <c r="B635" s="331"/>
      <c r="C635" s="331"/>
      <c r="D635" s="331" t="s">
        <v>4316</v>
      </c>
      <c r="E635" s="331"/>
      <c r="F635" s="125" t="s">
        <v>39</v>
      </c>
      <c r="G635" s="125">
        <v>2.6</v>
      </c>
      <c r="H635" s="125">
        <v>2.6</v>
      </c>
      <c r="I635" s="125">
        <v>120</v>
      </c>
      <c r="J635" s="125">
        <v>24.1</v>
      </c>
      <c r="K635" s="125">
        <v>108</v>
      </c>
      <c r="L635" s="125">
        <v>8</v>
      </c>
      <c r="M635" s="16">
        <v>2016</v>
      </c>
      <c r="N635" s="114">
        <v>2023</v>
      </c>
      <c r="O635" s="114">
        <v>2025</v>
      </c>
      <c r="P635" s="16">
        <v>12.5</v>
      </c>
      <c r="Q635" s="125" t="s">
        <v>3893</v>
      </c>
      <c r="R635" s="17">
        <f t="shared" si="30"/>
        <v>2028.5</v>
      </c>
      <c r="S635" s="16" t="s">
        <v>63</v>
      </c>
      <c r="T635" s="16"/>
      <c r="U635" s="17">
        <f t="shared" si="32"/>
        <v>2028.5</v>
      </c>
      <c r="V635" s="401"/>
      <c r="W635" s="401"/>
      <c r="X635" s="401"/>
      <c r="Y635" s="331"/>
    </row>
    <row r="636" spans="1:25" ht="24" x14ac:dyDescent="0.25">
      <c r="A636" s="331"/>
      <c r="B636" s="331"/>
      <c r="C636" s="331"/>
      <c r="D636" s="331"/>
      <c r="E636" s="331"/>
      <c r="F636" s="125" t="s">
        <v>39</v>
      </c>
      <c r="G636" s="125"/>
      <c r="H636" s="125"/>
      <c r="I636" s="125"/>
      <c r="J636" s="125">
        <v>0.5</v>
      </c>
      <c r="K636" s="125">
        <v>89</v>
      </c>
      <c r="L636" s="125">
        <v>6</v>
      </c>
      <c r="M636" s="16">
        <v>2016</v>
      </c>
      <c r="N636" s="114">
        <v>2023</v>
      </c>
      <c r="O636" s="114">
        <v>2025</v>
      </c>
      <c r="P636" s="16">
        <v>12.5</v>
      </c>
      <c r="Q636" s="125" t="s">
        <v>3893</v>
      </c>
      <c r="R636" s="17">
        <f t="shared" si="30"/>
        <v>2028.5</v>
      </c>
      <c r="S636" s="16" t="s">
        <v>63</v>
      </c>
      <c r="T636" s="16"/>
      <c r="U636" s="17">
        <f t="shared" si="32"/>
        <v>2028.5</v>
      </c>
      <c r="V636" s="401"/>
      <c r="W636" s="401"/>
      <c r="X636" s="401"/>
      <c r="Y636" s="331"/>
    </row>
    <row r="637" spans="1:25" ht="24" x14ac:dyDescent="0.25">
      <c r="A637" s="331"/>
      <c r="B637" s="331"/>
      <c r="C637" s="331"/>
      <c r="D637" s="331"/>
      <c r="E637" s="331"/>
      <c r="F637" s="125" t="s">
        <v>39</v>
      </c>
      <c r="G637" s="125"/>
      <c r="H637" s="125"/>
      <c r="I637" s="125"/>
      <c r="J637" s="125">
        <v>0.1</v>
      </c>
      <c r="K637" s="125">
        <v>57</v>
      </c>
      <c r="L637" s="125">
        <v>5</v>
      </c>
      <c r="M637" s="16">
        <v>2016</v>
      </c>
      <c r="N637" s="114">
        <v>2023</v>
      </c>
      <c r="O637" s="114">
        <v>2025</v>
      </c>
      <c r="P637" s="16">
        <v>12.5</v>
      </c>
      <c r="Q637" s="125" t="s">
        <v>3893</v>
      </c>
      <c r="R637" s="17">
        <f t="shared" si="30"/>
        <v>2028.5</v>
      </c>
      <c r="S637" s="16" t="s">
        <v>63</v>
      </c>
      <c r="T637" s="16"/>
      <c r="U637" s="17">
        <f t="shared" si="32"/>
        <v>2028.5</v>
      </c>
      <c r="V637" s="401"/>
      <c r="W637" s="401"/>
      <c r="X637" s="401"/>
      <c r="Y637" s="331"/>
    </row>
    <row r="638" spans="1:25" ht="24" x14ac:dyDescent="0.25">
      <c r="A638" s="331"/>
      <c r="B638" s="331"/>
      <c r="C638" s="331"/>
      <c r="D638" s="331" t="s">
        <v>4317</v>
      </c>
      <c r="E638" s="331"/>
      <c r="F638" s="125" t="s">
        <v>39</v>
      </c>
      <c r="G638" s="125">
        <v>2.6</v>
      </c>
      <c r="H638" s="125">
        <v>2.6</v>
      </c>
      <c r="I638" s="125">
        <v>120</v>
      </c>
      <c r="J638" s="125">
        <v>62.2</v>
      </c>
      <c r="K638" s="125">
        <v>108</v>
      </c>
      <c r="L638" s="125">
        <v>8</v>
      </c>
      <c r="M638" s="16">
        <v>2016</v>
      </c>
      <c r="N638" s="114">
        <v>2023</v>
      </c>
      <c r="O638" s="114">
        <v>2025</v>
      </c>
      <c r="P638" s="16">
        <v>12.5</v>
      </c>
      <c r="Q638" s="125" t="s">
        <v>3893</v>
      </c>
      <c r="R638" s="17">
        <f t="shared" si="30"/>
        <v>2028.5</v>
      </c>
      <c r="S638" s="16" t="s">
        <v>63</v>
      </c>
      <c r="T638" s="16"/>
      <c r="U638" s="17">
        <f t="shared" si="32"/>
        <v>2028.5</v>
      </c>
      <c r="V638" s="401"/>
      <c r="W638" s="401"/>
      <c r="X638" s="401"/>
      <c r="Y638" s="331"/>
    </row>
    <row r="639" spans="1:25" ht="24" x14ac:dyDescent="0.25">
      <c r="A639" s="331"/>
      <c r="B639" s="331"/>
      <c r="C639" s="331"/>
      <c r="D639" s="331"/>
      <c r="E639" s="331"/>
      <c r="F639" s="125" t="s">
        <v>39</v>
      </c>
      <c r="G639" s="125"/>
      <c r="H639" s="125"/>
      <c r="I639" s="125"/>
      <c r="J639" s="125">
        <v>0.1</v>
      </c>
      <c r="K639" s="125">
        <v>18</v>
      </c>
      <c r="L639" s="125">
        <v>4</v>
      </c>
      <c r="M639" s="16">
        <v>2016</v>
      </c>
      <c r="N639" s="114">
        <v>2023</v>
      </c>
      <c r="O639" s="114">
        <v>2025</v>
      </c>
      <c r="P639" s="16">
        <v>12.5</v>
      </c>
      <c r="Q639" s="125" t="s">
        <v>3893</v>
      </c>
      <c r="R639" s="17">
        <f t="shared" si="30"/>
        <v>2028.5</v>
      </c>
      <c r="S639" s="16" t="s">
        <v>63</v>
      </c>
      <c r="T639" s="16"/>
      <c r="U639" s="17">
        <f t="shared" si="32"/>
        <v>2028.5</v>
      </c>
      <c r="V639" s="401"/>
      <c r="W639" s="401"/>
      <c r="X639" s="401"/>
      <c r="Y639" s="331"/>
    </row>
    <row r="640" spans="1:25" ht="24" x14ac:dyDescent="0.25">
      <c r="A640" s="331"/>
      <c r="B640" s="331"/>
      <c r="C640" s="331"/>
      <c r="D640" s="145" t="s">
        <v>4318</v>
      </c>
      <c r="E640" s="331"/>
      <c r="F640" s="125" t="s">
        <v>39</v>
      </c>
      <c r="G640" s="142">
        <v>2.6</v>
      </c>
      <c r="H640" s="142">
        <v>2.6</v>
      </c>
      <c r="I640" s="142">
        <v>120</v>
      </c>
      <c r="J640" s="142">
        <v>9.1999999999999993</v>
      </c>
      <c r="K640" s="142">
        <v>108</v>
      </c>
      <c r="L640" s="142">
        <v>8</v>
      </c>
      <c r="M640" s="16">
        <v>2016</v>
      </c>
      <c r="N640" s="114">
        <v>2023</v>
      </c>
      <c r="O640" s="114">
        <v>2025</v>
      </c>
      <c r="P640" s="16">
        <v>12.5</v>
      </c>
      <c r="Q640" s="125" t="s">
        <v>3893</v>
      </c>
      <c r="R640" s="17">
        <f t="shared" si="30"/>
        <v>2028.5</v>
      </c>
      <c r="S640" s="16" t="s">
        <v>63</v>
      </c>
      <c r="T640" s="16"/>
      <c r="U640" s="17">
        <f t="shared" si="32"/>
        <v>2028.5</v>
      </c>
      <c r="V640" s="401"/>
      <c r="W640" s="401"/>
      <c r="X640" s="401"/>
      <c r="Y640" s="331"/>
    </row>
    <row r="641" spans="1:25" ht="24" x14ac:dyDescent="0.25">
      <c r="A641" s="331"/>
      <c r="B641" s="331"/>
      <c r="C641" s="331"/>
      <c r="D641" s="331" t="s">
        <v>4319</v>
      </c>
      <c r="E641" s="331"/>
      <c r="F641" s="125" t="s">
        <v>39</v>
      </c>
      <c r="G641" s="125">
        <v>2.6</v>
      </c>
      <c r="H641" s="125">
        <v>2.6</v>
      </c>
      <c r="I641" s="125">
        <v>120</v>
      </c>
      <c r="J641" s="125">
        <v>1.1000000000000001</v>
      </c>
      <c r="K641" s="125">
        <v>108</v>
      </c>
      <c r="L641" s="125">
        <v>8</v>
      </c>
      <c r="M641" s="16">
        <v>2016</v>
      </c>
      <c r="N641" s="114">
        <v>2023</v>
      </c>
      <c r="O641" s="114">
        <v>2025</v>
      </c>
      <c r="P641" s="16">
        <v>12.5</v>
      </c>
      <c r="Q641" s="125" t="s">
        <v>3893</v>
      </c>
      <c r="R641" s="17">
        <f t="shared" si="30"/>
        <v>2028.5</v>
      </c>
      <c r="S641" s="16" t="s">
        <v>63</v>
      </c>
      <c r="T641" s="16"/>
      <c r="U641" s="17">
        <f t="shared" si="32"/>
        <v>2028.5</v>
      </c>
      <c r="V641" s="401"/>
      <c r="W641" s="401"/>
      <c r="X641" s="401"/>
      <c r="Y641" s="331"/>
    </row>
    <row r="642" spans="1:25" ht="24" x14ac:dyDescent="0.25">
      <c r="A642" s="331"/>
      <c r="B642" s="331"/>
      <c r="C642" s="331"/>
      <c r="D642" s="331"/>
      <c r="E642" s="331"/>
      <c r="F642" s="125" t="s">
        <v>39</v>
      </c>
      <c r="G642" s="125"/>
      <c r="H642" s="125"/>
      <c r="I642" s="125"/>
      <c r="J642" s="125">
        <v>0.4</v>
      </c>
      <c r="K642" s="125">
        <v>57</v>
      </c>
      <c r="L642" s="125">
        <v>6</v>
      </c>
      <c r="M642" s="16">
        <v>2016</v>
      </c>
      <c r="N642" s="114">
        <v>2023</v>
      </c>
      <c r="O642" s="114">
        <v>2025</v>
      </c>
      <c r="P642" s="16">
        <v>12.5</v>
      </c>
      <c r="Q642" s="125" t="s">
        <v>3893</v>
      </c>
      <c r="R642" s="17">
        <f t="shared" si="30"/>
        <v>2028.5</v>
      </c>
      <c r="S642" s="16" t="s">
        <v>63</v>
      </c>
      <c r="T642" s="16"/>
      <c r="U642" s="17">
        <f t="shared" si="32"/>
        <v>2028.5</v>
      </c>
      <c r="V642" s="401"/>
      <c r="W642" s="401"/>
      <c r="X642" s="401"/>
      <c r="Y642" s="331"/>
    </row>
    <row r="643" spans="1:25" ht="24" x14ac:dyDescent="0.25">
      <c r="A643" s="331"/>
      <c r="B643" s="331"/>
      <c r="C643" s="331"/>
      <c r="D643" s="331"/>
      <c r="E643" s="331"/>
      <c r="F643" s="125" t="s">
        <v>39</v>
      </c>
      <c r="G643" s="125"/>
      <c r="H643" s="125"/>
      <c r="I643" s="125"/>
      <c r="J643" s="125">
        <v>0.1</v>
      </c>
      <c r="K643" s="125">
        <v>32</v>
      </c>
      <c r="L643" s="125">
        <v>4.5</v>
      </c>
      <c r="M643" s="16">
        <v>2016</v>
      </c>
      <c r="N643" s="114">
        <v>2023</v>
      </c>
      <c r="O643" s="114">
        <v>2025</v>
      </c>
      <c r="P643" s="16">
        <v>12.5</v>
      </c>
      <c r="Q643" s="125" t="s">
        <v>3893</v>
      </c>
      <c r="R643" s="17">
        <f t="shared" si="30"/>
        <v>2028.5</v>
      </c>
      <c r="S643" s="16" t="s">
        <v>63</v>
      </c>
      <c r="T643" s="16"/>
      <c r="U643" s="17">
        <f t="shared" si="32"/>
        <v>2028.5</v>
      </c>
      <c r="V643" s="401"/>
      <c r="W643" s="401"/>
      <c r="X643" s="401"/>
      <c r="Y643" s="331"/>
    </row>
    <row r="644" spans="1:25" ht="24" x14ac:dyDescent="0.25">
      <c r="A644" s="331"/>
      <c r="B644" s="331"/>
      <c r="C644" s="331"/>
      <c r="D644" s="331" t="s">
        <v>4320</v>
      </c>
      <c r="E644" s="331"/>
      <c r="F644" s="125" t="s">
        <v>39</v>
      </c>
      <c r="G644" s="125">
        <v>2.6</v>
      </c>
      <c r="H644" s="125">
        <v>2.6</v>
      </c>
      <c r="I644" s="125">
        <v>120</v>
      </c>
      <c r="J644" s="125">
        <v>1.1000000000000001</v>
      </c>
      <c r="K644" s="125">
        <v>108</v>
      </c>
      <c r="L644" s="125">
        <v>8</v>
      </c>
      <c r="M644" s="16">
        <v>2016</v>
      </c>
      <c r="N644" s="114">
        <v>2023</v>
      </c>
      <c r="O644" s="114">
        <v>2025</v>
      </c>
      <c r="P644" s="16">
        <v>12.5</v>
      </c>
      <c r="Q644" s="125" t="s">
        <v>3893</v>
      </c>
      <c r="R644" s="17">
        <f t="shared" si="30"/>
        <v>2028.5</v>
      </c>
      <c r="S644" s="16" t="s">
        <v>63</v>
      </c>
      <c r="T644" s="16"/>
      <c r="U644" s="17">
        <f t="shared" si="32"/>
        <v>2028.5</v>
      </c>
      <c r="V644" s="401"/>
      <c r="W644" s="401"/>
      <c r="X644" s="401"/>
      <c r="Y644" s="331"/>
    </row>
    <row r="645" spans="1:25" ht="24" x14ac:dyDescent="0.25">
      <c r="A645" s="331"/>
      <c r="B645" s="331"/>
      <c r="C645" s="331"/>
      <c r="D645" s="331"/>
      <c r="E645" s="331"/>
      <c r="F645" s="125" t="s">
        <v>39</v>
      </c>
      <c r="G645" s="125"/>
      <c r="H645" s="125"/>
      <c r="I645" s="125"/>
      <c r="J645" s="125">
        <v>0.4</v>
      </c>
      <c r="K645" s="125">
        <v>57</v>
      </c>
      <c r="L645" s="125">
        <v>6</v>
      </c>
      <c r="M645" s="16">
        <v>2016</v>
      </c>
      <c r="N645" s="114">
        <v>2023</v>
      </c>
      <c r="O645" s="114">
        <v>2025</v>
      </c>
      <c r="P645" s="16">
        <v>12.5</v>
      </c>
      <c r="Q645" s="125" t="s">
        <v>3893</v>
      </c>
      <c r="R645" s="17">
        <f t="shared" si="30"/>
        <v>2028.5</v>
      </c>
      <c r="S645" s="16" t="s">
        <v>63</v>
      </c>
      <c r="T645" s="16"/>
      <c r="U645" s="17">
        <f t="shared" si="32"/>
        <v>2028.5</v>
      </c>
      <c r="V645" s="401"/>
      <c r="W645" s="401"/>
      <c r="X645" s="401"/>
      <c r="Y645" s="331"/>
    </row>
    <row r="646" spans="1:25" ht="24" x14ac:dyDescent="0.25">
      <c r="A646" s="331"/>
      <c r="B646" s="331"/>
      <c r="C646" s="331"/>
      <c r="D646" s="331"/>
      <c r="E646" s="331"/>
      <c r="F646" s="125" t="s">
        <v>39</v>
      </c>
      <c r="G646" s="125"/>
      <c r="H646" s="125"/>
      <c r="I646" s="125"/>
      <c r="J646" s="125">
        <v>0.1</v>
      </c>
      <c r="K646" s="125">
        <v>32</v>
      </c>
      <c r="L646" s="125">
        <v>4.5</v>
      </c>
      <c r="M646" s="16">
        <v>2016</v>
      </c>
      <c r="N646" s="114">
        <v>2023</v>
      </c>
      <c r="O646" s="114">
        <v>2025</v>
      </c>
      <c r="P646" s="16">
        <v>12.5</v>
      </c>
      <c r="Q646" s="125" t="s">
        <v>3893</v>
      </c>
      <c r="R646" s="17">
        <f t="shared" si="30"/>
        <v>2028.5</v>
      </c>
      <c r="S646" s="16" t="s">
        <v>63</v>
      </c>
      <c r="T646" s="16"/>
      <c r="U646" s="17">
        <f t="shared" si="32"/>
        <v>2028.5</v>
      </c>
      <c r="V646" s="401"/>
      <c r="W646" s="401"/>
      <c r="X646" s="401"/>
      <c r="Y646" s="331"/>
    </row>
    <row r="647" spans="1:25" ht="24" x14ac:dyDescent="0.25">
      <c r="A647" s="331"/>
      <c r="B647" s="331"/>
      <c r="C647" s="331"/>
      <c r="D647" s="331" t="s">
        <v>4321</v>
      </c>
      <c r="E647" s="331"/>
      <c r="F647" s="125" t="s">
        <v>39</v>
      </c>
      <c r="G647" s="125">
        <v>2.6</v>
      </c>
      <c r="H647" s="125">
        <v>2.6</v>
      </c>
      <c r="I647" s="125">
        <v>120</v>
      </c>
      <c r="J647" s="125">
        <v>3.2</v>
      </c>
      <c r="K647" s="125">
        <v>57</v>
      </c>
      <c r="L647" s="125">
        <v>6</v>
      </c>
      <c r="M647" s="16">
        <v>2016</v>
      </c>
      <c r="N647" s="114">
        <v>2023</v>
      </c>
      <c r="O647" s="114">
        <v>2025</v>
      </c>
      <c r="P647" s="16">
        <v>12.5</v>
      </c>
      <c r="Q647" s="125" t="s">
        <v>3893</v>
      </c>
      <c r="R647" s="17">
        <f t="shared" si="30"/>
        <v>2028.5</v>
      </c>
      <c r="S647" s="16" t="s">
        <v>63</v>
      </c>
      <c r="T647" s="16"/>
      <c r="U647" s="17">
        <f t="shared" si="32"/>
        <v>2028.5</v>
      </c>
      <c r="V647" s="401"/>
      <c r="W647" s="401"/>
      <c r="X647" s="401"/>
      <c r="Y647" s="331"/>
    </row>
    <row r="648" spans="1:25" ht="24" x14ac:dyDescent="0.25">
      <c r="A648" s="331"/>
      <c r="B648" s="331"/>
      <c r="C648" s="331"/>
      <c r="D648" s="331"/>
      <c r="E648" s="331"/>
      <c r="F648" s="125" t="s">
        <v>39</v>
      </c>
      <c r="G648" s="125"/>
      <c r="H648" s="125"/>
      <c r="I648" s="125"/>
      <c r="J648" s="125">
        <v>3.4</v>
      </c>
      <c r="K648" s="125">
        <v>32</v>
      </c>
      <c r="L648" s="125">
        <v>4.5</v>
      </c>
      <c r="M648" s="16">
        <v>2016</v>
      </c>
      <c r="N648" s="114">
        <v>2023</v>
      </c>
      <c r="O648" s="114">
        <v>2025</v>
      </c>
      <c r="P648" s="16">
        <v>12.5</v>
      </c>
      <c r="Q648" s="125" t="s">
        <v>3893</v>
      </c>
      <c r="R648" s="17">
        <f t="shared" si="30"/>
        <v>2028.5</v>
      </c>
      <c r="S648" s="16" t="s">
        <v>63</v>
      </c>
      <c r="T648" s="16"/>
      <c r="U648" s="17">
        <f t="shared" si="32"/>
        <v>2028.5</v>
      </c>
      <c r="V648" s="401"/>
      <c r="W648" s="401"/>
      <c r="X648" s="401"/>
      <c r="Y648" s="331"/>
    </row>
    <row r="649" spans="1:25" ht="24" x14ac:dyDescent="0.25">
      <c r="A649" s="331"/>
      <c r="B649" s="331"/>
      <c r="C649" s="331"/>
      <c r="D649" s="331"/>
      <c r="E649" s="331"/>
      <c r="F649" s="125" t="s">
        <v>39</v>
      </c>
      <c r="G649" s="125"/>
      <c r="H649" s="125"/>
      <c r="I649" s="125"/>
      <c r="J649" s="125">
        <v>0.1</v>
      </c>
      <c r="K649" s="125">
        <v>25</v>
      </c>
      <c r="L649" s="125">
        <v>4.5</v>
      </c>
      <c r="M649" s="16">
        <v>2016</v>
      </c>
      <c r="N649" s="114">
        <v>2023</v>
      </c>
      <c r="O649" s="114">
        <v>2025</v>
      </c>
      <c r="P649" s="16">
        <v>12.5</v>
      </c>
      <c r="Q649" s="125" t="s">
        <v>3893</v>
      </c>
      <c r="R649" s="17">
        <f t="shared" si="30"/>
        <v>2028.5</v>
      </c>
      <c r="S649" s="16" t="s">
        <v>63</v>
      </c>
      <c r="T649" s="16"/>
      <c r="U649" s="17">
        <f t="shared" si="32"/>
        <v>2028.5</v>
      </c>
      <c r="V649" s="401"/>
      <c r="W649" s="401"/>
      <c r="X649" s="401"/>
      <c r="Y649" s="331"/>
    </row>
    <row r="650" spans="1:25" ht="24" x14ac:dyDescent="0.25">
      <c r="A650" s="331">
        <v>60</v>
      </c>
      <c r="B650" s="331" t="s">
        <v>4322</v>
      </c>
      <c r="C650" s="331" t="s">
        <v>4323</v>
      </c>
      <c r="D650" s="331" t="s">
        <v>4324</v>
      </c>
      <c r="E650" s="331" t="s">
        <v>3967</v>
      </c>
      <c r="F650" s="125" t="s">
        <v>39</v>
      </c>
      <c r="G650" s="125">
        <v>2.6</v>
      </c>
      <c r="H650" s="125">
        <v>2.6</v>
      </c>
      <c r="I650" s="125">
        <v>120</v>
      </c>
      <c r="J650" s="125">
        <v>65.7</v>
      </c>
      <c r="K650" s="125">
        <v>89</v>
      </c>
      <c r="L650" s="125">
        <v>7</v>
      </c>
      <c r="M650" s="16">
        <v>2016</v>
      </c>
      <c r="N650" s="114">
        <v>2023</v>
      </c>
      <c r="O650" s="114">
        <v>2025</v>
      </c>
      <c r="P650" s="16">
        <v>12.5</v>
      </c>
      <c r="Q650" s="125" t="s">
        <v>3893</v>
      </c>
      <c r="R650" s="17">
        <f t="shared" ref="R650:R713" si="33">IF(M650="","",M650+P650)</f>
        <v>2028.5</v>
      </c>
      <c r="S650" s="16" t="s">
        <v>63</v>
      </c>
      <c r="T650" s="16"/>
      <c r="U650" s="17">
        <f t="shared" si="32"/>
        <v>2028.5</v>
      </c>
      <c r="V650" s="401">
        <v>34</v>
      </c>
      <c r="W650" s="401">
        <v>13</v>
      </c>
      <c r="X650" s="401">
        <f>SUM(V650:W655)</f>
        <v>47</v>
      </c>
      <c r="Y650" s="331" t="s">
        <v>7003</v>
      </c>
    </row>
    <row r="651" spans="1:25" ht="24" x14ac:dyDescent="0.25">
      <c r="A651" s="331"/>
      <c r="B651" s="331"/>
      <c r="C651" s="331"/>
      <c r="D651" s="331"/>
      <c r="E651" s="331"/>
      <c r="F651" s="125" t="s">
        <v>39</v>
      </c>
      <c r="G651" s="125"/>
      <c r="H651" s="125"/>
      <c r="I651" s="125"/>
      <c r="J651" s="125">
        <v>0.8</v>
      </c>
      <c r="K651" s="125">
        <v>57</v>
      </c>
      <c r="L651" s="125">
        <v>6</v>
      </c>
      <c r="M651" s="16">
        <v>2016</v>
      </c>
      <c r="N651" s="114">
        <v>2023</v>
      </c>
      <c r="O651" s="114">
        <v>2025</v>
      </c>
      <c r="P651" s="16">
        <v>12.5</v>
      </c>
      <c r="Q651" s="125" t="s">
        <v>3893</v>
      </c>
      <c r="R651" s="17">
        <f t="shared" si="33"/>
        <v>2028.5</v>
      </c>
      <c r="S651" s="16" t="s">
        <v>63</v>
      </c>
      <c r="T651" s="16"/>
      <c r="U651" s="17">
        <f t="shared" si="32"/>
        <v>2028.5</v>
      </c>
      <c r="V651" s="401"/>
      <c r="W651" s="401"/>
      <c r="X651" s="401"/>
      <c r="Y651" s="331"/>
    </row>
    <row r="652" spans="1:25" ht="24" x14ac:dyDescent="0.25">
      <c r="A652" s="331"/>
      <c r="B652" s="331"/>
      <c r="C652" s="331"/>
      <c r="D652" s="331"/>
      <c r="E652" s="331"/>
      <c r="F652" s="125" t="s">
        <v>39</v>
      </c>
      <c r="G652" s="125"/>
      <c r="H652" s="125"/>
      <c r="I652" s="125"/>
      <c r="J652" s="125">
        <v>1.47</v>
      </c>
      <c r="K652" s="125">
        <v>32</v>
      </c>
      <c r="L652" s="125">
        <v>4.5</v>
      </c>
      <c r="M652" s="16">
        <v>2016</v>
      </c>
      <c r="N652" s="114">
        <v>2023</v>
      </c>
      <c r="O652" s="114">
        <v>2025</v>
      </c>
      <c r="P652" s="16">
        <v>12.5</v>
      </c>
      <c r="Q652" s="125" t="s">
        <v>3893</v>
      </c>
      <c r="R652" s="17">
        <f t="shared" si="33"/>
        <v>2028.5</v>
      </c>
      <c r="S652" s="16" t="s">
        <v>63</v>
      </c>
      <c r="T652" s="16"/>
      <c r="U652" s="17">
        <f t="shared" si="32"/>
        <v>2028.5</v>
      </c>
      <c r="V652" s="401"/>
      <c r="W652" s="401"/>
      <c r="X652" s="401"/>
      <c r="Y652" s="331"/>
    </row>
    <row r="653" spans="1:25" ht="24" x14ac:dyDescent="0.25">
      <c r="A653" s="331"/>
      <c r="B653" s="331"/>
      <c r="C653" s="331"/>
      <c r="D653" s="331"/>
      <c r="E653" s="331"/>
      <c r="F653" s="125" t="s">
        <v>39</v>
      </c>
      <c r="G653" s="125"/>
      <c r="H653" s="125"/>
      <c r="I653" s="125"/>
      <c r="J653" s="125">
        <v>0.1</v>
      </c>
      <c r="K653" s="125">
        <v>18</v>
      </c>
      <c r="L653" s="125">
        <v>4</v>
      </c>
      <c r="M653" s="16">
        <v>2016</v>
      </c>
      <c r="N653" s="114">
        <v>2023</v>
      </c>
      <c r="O653" s="114">
        <v>2025</v>
      </c>
      <c r="P653" s="16">
        <v>12.5</v>
      </c>
      <c r="Q653" s="125" t="s">
        <v>3893</v>
      </c>
      <c r="R653" s="17">
        <f t="shared" si="33"/>
        <v>2028.5</v>
      </c>
      <c r="S653" s="16" t="s">
        <v>63</v>
      </c>
      <c r="T653" s="16"/>
      <c r="U653" s="17">
        <f t="shared" si="32"/>
        <v>2028.5</v>
      </c>
      <c r="V653" s="401"/>
      <c r="W653" s="401"/>
      <c r="X653" s="401"/>
      <c r="Y653" s="331"/>
    </row>
    <row r="654" spans="1:25" ht="24" x14ac:dyDescent="0.25">
      <c r="A654" s="331"/>
      <c r="B654" s="331"/>
      <c r="C654" s="331"/>
      <c r="D654" s="16" t="s">
        <v>4325</v>
      </c>
      <c r="E654" s="331"/>
      <c r="F654" s="125" t="s">
        <v>39</v>
      </c>
      <c r="G654" s="125">
        <v>2.6</v>
      </c>
      <c r="H654" s="125">
        <v>2.6</v>
      </c>
      <c r="I654" s="125">
        <v>120</v>
      </c>
      <c r="J654" s="125">
        <v>0.6</v>
      </c>
      <c r="K654" s="125">
        <v>89</v>
      </c>
      <c r="L654" s="125">
        <v>7</v>
      </c>
      <c r="M654" s="16">
        <v>2016</v>
      </c>
      <c r="N654" s="114">
        <v>2023</v>
      </c>
      <c r="O654" s="114">
        <v>2025</v>
      </c>
      <c r="P654" s="16">
        <v>12.5</v>
      </c>
      <c r="Q654" s="125" t="s">
        <v>3893</v>
      </c>
      <c r="R654" s="17">
        <f t="shared" si="33"/>
        <v>2028.5</v>
      </c>
      <c r="S654" s="16" t="s">
        <v>63</v>
      </c>
      <c r="T654" s="16"/>
      <c r="U654" s="17">
        <f t="shared" si="32"/>
        <v>2028.5</v>
      </c>
      <c r="V654" s="401"/>
      <c r="W654" s="401"/>
      <c r="X654" s="401"/>
      <c r="Y654" s="331"/>
    </row>
    <row r="655" spans="1:25" ht="24" x14ac:dyDescent="0.25">
      <c r="A655" s="331"/>
      <c r="B655" s="331"/>
      <c r="C655" s="331"/>
      <c r="D655" s="16" t="s">
        <v>4326</v>
      </c>
      <c r="E655" s="331"/>
      <c r="F655" s="125" t="s">
        <v>39</v>
      </c>
      <c r="G655" s="125">
        <v>2.6</v>
      </c>
      <c r="H655" s="125">
        <v>2.6</v>
      </c>
      <c r="I655" s="125">
        <v>120</v>
      </c>
      <c r="J655" s="125">
        <v>25.15</v>
      </c>
      <c r="K655" s="125">
        <v>89</v>
      </c>
      <c r="L655" s="125">
        <v>7</v>
      </c>
      <c r="M655" s="16">
        <v>2016</v>
      </c>
      <c r="N655" s="114">
        <v>2023</v>
      </c>
      <c r="O655" s="114">
        <v>2025</v>
      </c>
      <c r="P655" s="16">
        <v>12.5</v>
      </c>
      <c r="Q655" s="125" t="s">
        <v>3893</v>
      </c>
      <c r="R655" s="17">
        <f t="shared" si="33"/>
        <v>2028.5</v>
      </c>
      <c r="S655" s="16" t="s">
        <v>63</v>
      </c>
      <c r="T655" s="16"/>
      <c r="U655" s="17">
        <f t="shared" si="32"/>
        <v>2028.5</v>
      </c>
      <c r="V655" s="401"/>
      <c r="W655" s="401"/>
      <c r="X655" s="401"/>
      <c r="Y655" s="331"/>
    </row>
    <row r="656" spans="1:25" ht="24" x14ac:dyDescent="0.25">
      <c r="A656" s="331">
        <v>61</v>
      </c>
      <c r="B656" s="331" t="s">
        <v>4328</v>
      </c>
      <c r="C656" s="475" t="s">
        <v>4329</v>
      </c>
      <c r="D656" s="145" t="s">
        <v>4330</v>
      </c>
      <c r="E656" s="475" t="s">
        <v>4327</v>
      </c>
      <c r="F656" s="125" t="s">
        <v>709</v>
      </c>
      <c r="G656" s="142">
        <v>2.6</v>
      </c>
      <c r="H656" s="142">
        <v>2.6</v>
      </c>
      <c r="I656" s="142">
        <v>120</v>
      </c>
      <c r="J656" s="142">
        <v>79.3</v>
      </c>
      <c r="K656" s="142">
        <v>108</v>
      </c>
      <c r="L656" s="142">
        <v>8</v>
      </c>
      <c r="M656" s="16">
        <v>2016</v>
      </c>
      <c r="N656" s="114">
        <v>2021</v>
      </c>
      <c r="O656" s="114">
        <v>2025</v>
      </c>
      <c r="P656" s="16">
        <v>12.5</v>
      </c>
      <c r="Q656" s="125" t="s">
        <v>3893</v>
      </c>
      <c r="R656" s="17">
        <f t="shared" si="33"/>
        <v>2028.5</v>
      </c>
      <c r="S656" s="16" t="s">
        <v>63</v>
      </c>
      <c r="T656" s="16"/>
      <c r="U656" s="17">
        <f t="shared" si="32"/>
        <v>2028.5</v>
      </c>
      <c r="V656" s="401">
        <v>114</v>
      </c>
      <c r="W656" s="401">
        <v>120</v>
      </c>
      <c r="X656" s="401">
        <f>SUM(V656:W663)</f>
        <v>234</v>
      </c>
      <c r="Y656" s="331" t="s">
        <v>7003</v>
      </c>
    </row>
    <row r="657" spans="1:25" ht="24" x14ac:dyDescent="0.25">
      <c r="A657" s="331"/>
      <c r="B657" s="331"/>
      <c r="C657" s="475"/>
      <c r="D657" s="331" t="s">
        <v>4331</v>
      </c>
      <c r="E657" s="475"/>
      <c r="F657" s="125" t="s">
        <v>709</v>
      </c>
      <c r="G657" s="125">
        <v>2.6</v>
      </c>
      <c r="H657" s="125">
        <v>2.6</v>
      </c>
      <c r="I657" s="125">
        <v>120</v>
      </c>
      <c r="J657" s="125">
        <v>20.9</v>
      </c>
      <c r="K657" s="125">
        <v>108</v>
      </c>
      <c r="L657" s="125">
        <v>8</v>
      </c>
      <c r="M657" s="16">
        <v>2016</v>
      </c>
      <c r="N657" s="114">
        <v>2021</v>
      </c>
      <c r="O657" s="114">
        <v>2025</v>
      </c>
      <c r="P657" s="16">
        <v>12.5</v>
      </c>
      <c r="Q657" s="125" t="s">
        <v>3893</v>
      </c>
      <c r="R657" s="17">
        <f t="shared" si="33"/>
        <v>2028.5</v>
      </c>
      <c r="S657" s="16" t="s">
        <v>63</v>
      </c>
      <c r="T657" s="16"/>
      <c r="U657" s="17">
        <f t="shared" si="32"/>
        <v>2028.5</v>
      </c>
      <c r="V657" s="401"/>
      <c r="W657" s="401"/>
      <c r="X657" s="401"/>
      <c r="Y657" s="331"/>
    </row>
    <row r="658" spans="1:25" ht="24" x14ac:dyDescent="0.25">
      <c r="A658" s="331"/>
      <c r="B658" s="331"/>
      <c r="C658" s="475"/>
      <c r="D658" s="331"/>
      <c r="E658" s="475"/>
      <c r="F658" s="125" t="s">
        <v>709</v>
      </c>
      <c r="G658" s="125"/>
      <c r="H658" s="125"/>
      <c r="I658" s="125"/>
      <c r="J658" s="125">
        <v>12</v>
      </c>
      <c r="K658" s="125">
        <v>89</v>
      </c>
      <c r="L658" s="125">
        <v>7</v>
      </c>
      <c r="M658" s="16">
        <v>2016</v>
      </c>
      <c r="N658" s="114">
        <v>2021</v>
      </c>
      <c r="O658" s="114">
        <v>2025</v>
      </c>
      <c r="P658" s="16">
        <v>12.5</v>
      </c>
      <c r="Q658" s="125" t="s">
        <v>3893</v>
      </c>
      <c r="R658" s="17">
        <f t="shared" si="33"/>
        <v>2028.5</v>
      </c>
      <c r="S658" s="16" t="s">
        <v>63</v>
      </c>
      <c r="T658" s="16"/>
      <c r="U658" s="17">
        <f t="shared" si="32"/>
        <v>2028.5</v>
      </c>
      <c r="V658" s="401"/>
      <c r="W658" s="401"/>
      <c r="X658" s="401"/>
      <c r="Y658" s="331"/>
    </row>
    <row r="659" spans="1:25" ht="24" x14ac:dyDescent="0.25">
      <c r="A659" s="331"/>
      <c r="B659" s="331"/>
      <c r="C659" s="475"/>
      <c r="D659" s="331"/>
      <c r="E659" s="475"/>
      <c r="F659" s="125" t="s">
        <v>709</v>
      </c>
      <c r="G659" s="125"/>
      <c r="H659" s="125"/>
      <c r="I659" s="125"/>
      <c r="J659" s="125">
        <v>10.199999999999999</v>
      </c>
      <c r="K659" s="125">
        <v>57</v>
      </c>
      <c r="L659" s="125">
        <v>6</v>
      </c>
      <c r="M659" s="16">
        <v>2016</v>
      </c>
      <c r="N659" s="114">
        <v>2021</v>
      </c>
      <c r="O659" s="114">
        <v>2025</v>
      </c>
      <c r="P659" s="16">
        <v>12.5</v>
      </c>
      <c r="Q659" s="125" t="s">
        <v>3893</v>
      </c>
      <c r="R659" s="17">
        <f t="shared" si="33"/>
        <v>2028.5</v>
      </c>
      <c r="S659" s="16" t="s">
        <v>63</v>
      </c>
      <c r="T659" s="16"/>
      <c r="U659" s="17">
        <f t="shared" si="32"/>
        <v>2028.5</v>
      </c>
      <c r="V659" s="401"/>
      <c r="W659" s="401"/>
      <c r="X659" s="401"/>
      <c r="Y659" s="331"/>
    </row>
    <row r="660" spans="1:25" ht="24" x14ac:dyDescent="0.25">
      <c r="A660" s="331"/>
      <c r="B660" s="331"/>
      <c r="C660" s="475"/>
      <c r="D660" s="331"/>
      <c r="E660" s="475"/>
      <c r="F660" s="125" t="s">
        <v>709</v>
      </c>
      <c r="G660" s="125"/>
      <c r="H660" s="125"/>
      <c r="I660" s="125"/>
      <c r="J660" s="125">
        <v>0.5</v>
      </c>
      <c r="K660" s="125">
        <v>32</v>
      </c>
      <c r="L660" s="125">
        <v>4.5</v>
      </c>
      <c r="M660" s="16">
        <v>2016</v>
      </c>
      <c r="N660" s="114">
        <v>2021</v>
      </c>
      <c r="O660" s="114">
        <v>2025</v>
      </c>
      <c r="P660" s="16">
        <v>12.5</v>
      </c>
      <c r="Q660" s="125" t="s">
        <v>3893</v>
      </c>
      <c r="R660" s="17">
        <f t="shared" si="33"/>
        <v>2028.5</v>
      </c>
      <c r="S660" s="16" t="s">
        <v>63</v>
      </c>
      <c r="T660" s="16"/>
      <c r="U660" s="17">
        <f t="shared" si="32"/>
        <v>2028.5</v>
      </c>
      <c r="V660" s="401"/>
      <c r="W660" s="401"/>
      <c r="X660" s="401"/>
      <c r="Y660" s="331"/>
    </row>
    <row r="661" spans="1:25" ht="24" x14ac:dyDescent="0.25">
      <c r="A661" s="331"/>
      <c r="B661" s="331"/>
      <c r="C661" s="475"/>
      <c r="D661" s="475" t="s">
        <v>4332</v>
      </c>
      <c r="E661" s="475"/>
      <c r="F661" s="125" t="s">
        <v>709</v>
      </c>
      <c r="G661" s="142">
        <v>2.6</v>
      </c>
      <c r="H661" s="142">
        <v>2.6</v>
      </c>
      <c r="I661" s="142">
        <v>120</v>
      </c>
      <c r="J661" s="142">
        <v>54</v>
      </c>
      <c r="K661" s="142">
        <v>108</v>
      </c>
      <c r="L661" s="142">
        <v>8</v>
      </c>
      <c r="M661" s="16">
        <v>2016</v>
      </c>
      <c r="N661" s="114">
        <v>2021</v>
      </c>
      <c r="O661" s="114">
        <v>2025</v>
      </c>
      <c r="P661" s="16">
        <v>12.5</v>
      </c>
      <c r="Q661" s="125" t="s">
        <v>3893</v>
      </c>
      <c r="R661" s="17">
        <f t="shared" si="33"/>
        <v>2028.5</v>
      </c>
      <c r="S661" s="16" t="s">
        <v>63</v>
      </c>
      <c r="T661" s="16"/>
      <c r="U661" s="17">
        <f t="shared" si="32"/>
        <v>2028.5</v>
      </c>
      <c r="V661" s="401"/>
      <c r="W661" s="401"/>
      <c r="X661" s="401"/>
      <c r="Y661" s="331"/>
    </row>
    <row r="662" spans="1:25" ht="24" x14ac:dyDescent="0.25">
      <c r="A662" s="331"/>
      <c r="B662" s="331"/>
      <c r="C662" s="475"/>
      <c r="D662" s="475"/>
      <c r="E662" s="475"/>
      <c r="F662" s="125" t="s">
        <v>709</v>
      </c>
      <c r="G662" s="142"/>
      <c r="H662" s="142"/>
      <c r="I662" s="142"/>
      <c r="J662" s="66">
        <v>0.5</v>
      </c>
      <c r="K662" s="66">
        <v>57</v>
      </c>
      <c r="L662" s="66">
        <v>6</v>
      </c>
      <c r="M662" s="16">
        <v>2016</v>
      </c>
      <c r="N662" s="114">
        <v>2021</v>
      </c>
      <c r="O662" s="114">
        <v>2025</v>
      </c>
      <c r="P662" s="16">
        <v>12.5</v>
      </c>
      <c r="Q662" s="125" t="s">
        <v>3893</v>
      </c>
      <c r="R662" s="17">
        <f t="shared" si="33"/>
        <v>2028.5</v>
      </c>
      <c r="S662" s="16" t="s">
        <v>63</v>
      </c>
      <c r="T662" s="16"/>
      <c r="U662" s="17">
        <f t="shared" si="32"/>
        <v>2028.5</v>
      </c>
      <c r="V662" s="401"/>
      <c r="W662" s="401"/>
      <c r="X662" s="401"/>
      <c r="Y662" s="331"/>
    </row>
    <row r="663" spans="1:25" ht="24" x14ac:dyDescent="0.25">
      <c r="A663" s="331"/>
      <c r="B663" s="331"/>
      <c r="C663" s="475"/>
      <c r="D663" s="475"/>
      <c r="E663" s="475"/>
      <c r="F663" s="125" t="s">
        <v>709</v>
      </c>
      <c r="G663" s="142"/>
      <c r="H663" s="142"/>
      <c r="I663" s="142"/>
      <c r="J663" s="144">
        <v>0.1</v>
      </c>
      <c r="K663" s="144">
        <v>25</v>
      </c>
      <c r="L663" s="144">
        <v>4.5</v>
      </c>
      <c r="M663" s="16">
        <v>2016</v>
      </c>
      <c r="N663" s="114">
        <v>2021</v>
      </c>
      <c r="O663" s="114">
        <v>2025</v>
      </c>
      <c r="P663" s="16">
        <v>12.5</v>
      </c>
      <c r="Q663" s="125" t="s">
        <v>3893</v>
      </c>
      <c r="R663" s="17">
        <f t="shared" si="33"/>
        <v>2028.5</v>
      </c>
      <c r="S663" s="16" t="s">
        <v>63</v>
      </c>
      <c r="T663" s="16"/>
      <c r="U663" s="17">
        <f t="shared" si="32"/>
        <v>2028.5</v>
      </c>
      <c r="V663" s="401"/>
      <c r="W663" s="401"/>
      <c r="X663" s="401"/>
      <c r="Y663" s="331"/>
    </row>
    <row r="664" spans="1:25" ht="24" x14ac:dyDescent="0.25">
      <c r="A664" s="331">
        <v>62</v>
      </c>
      <c r="B664" s="331" t="s">
        <v>4333</v>
      </c>
      <c r="C664" s="475" t="s">
        <v>4334</v>
      </c>
      <c r="D664" s="331" t="s">
        <v>4335</v>
      </c>
      <c r="E664" s="331" t="s">
        <v>4015</v>
      </c>
      <c r="F664" s="125" t="s">
        <v>709</v>
      </c>
      <c r="G664" s="125">
        <v>1.55</v>
      </c>
      <c r="H664" s="125">
        <v>1.55</v>
      </c>
      <c r="I664" s="125">
        <v>350</v>
      </c>
      <c r="J664" s="125">
        <v>4.8</v>
      </c>
      <c r="K664" s="125">
        <v>273</v>
      </c>
      <c r="L664" s="125">
        <v>10</v>
      </c>
      <c r="M664" s="16">
        <v>2016</v>
      </c>
      <c r="N664" s="114">
        <v>2021</v>
      </c>
      <c r="O664" s="114">
        <v>2025</v>
      </c>
      <c r="P664" s="16">
        <v>12.5</v>
      </c>
      <c r="Q664" s="142" t="s">
        <v>4336</v>
      </c>
      <c r="R664" s="17">
        <f t="shared" si="33"/>
        <v>2028.5</v>
      </c>
      <c r="S664" s="16" t="s">
        <v>63</v>
      </c>
      <c r="T664" s="16"/>
      <c r="U664" s="17">
        <f t="shared" si="32"/>
        <v>2028.5</v>
      </c>
      <c r="V664" s="401">
        <v>80</v>
      </c>
      <c r="W664" s="401">
        <v>96</v>
      </c>
      <c r="X664" s="401">
        <f>SUM(V664:W678)</f>
        <v>176</v>
      </c>
      <c r="Y664" s="331" t="s">
        <v>7003</v>
      </c>
    </row>
    <row r="665" spans="1:25" ht="24" x14ac:dyDescent="0.25">
      <c r="A665" s="331"/>
      <c r="B665" s="331"/>
      <c r="C665" s="475"/>
      <c r="D665" s="331"/>
      <c r="E665" s="331"/>
      <c r="F665" s="125" t="s">
        <v>709</v>
      </c>
      <c r="G665" s="125"/>
      <c r="H665" s="125"/>
      <c r="I665" s="125"/>
      <c r="J665" s="125">
        <v>1.2</v>
      </c>
      <c r="K665" s="125">
        <v>57</v>
      </c>
      <c r="L665" s="125">
        <v>5</v>
      </c>
      <c r="M665" s="16">
        <v>2016</v>
      </c>
      <c r="N665" s="114">
        <v>2021</v>
      </c>
      <c r="O665" s="114">
        <v>2025</v>
      </c>
      <c r="P665" s="16">
        <v>12.5</v>
      </c>
      <c r="Q665" s="142" t="s">
        <v>4336</v>
      </c>
      <c r="R665" s="17">
        <f t="shared" si="33"/>
        <v>2028.5</v>
      </c>
      <c r="S665" s="16" t="s">
        <v>63</v>
      </c>
      <c r="T665" s="16"/>
      <c r="U665" s="17">
        <f t="shared" si="32"/>
        <v>2028.5</v>
      </c>
      <c r="V665" s="401"/>
      <c r="W665" s="401"/>
      <c r="X665" s="401"/>
      <c r="Y665" s="331"/>
    </row>
    <row r="666" spans="1:25" ht="24" x14ac:dyDescent="0.25">
      <c r="A666" s="331"/>
      <c r="B666" s="331"/>
      <c r="C666" s="475"/>
      <c r="D666" s="331"/>
      <c r="E666" s="331"/>
      <c r="F666" s="125" t="s">
        <v>709</v>
      </c>
      <c r="G666" s="125"/>
      <c r="H666" s="125"/>
      <c r="I666" s="125"/>
      <c r="J666" s="125">
        <v>0.1</v>
      </c>
      <c r="K666" s="125">
        <v>32</v>
      </c>
      <c r="L666" s="125">
        <v>4</v>
      </c>
      <c r="M666" s="16">
        <v>2016</v>
      </c>
      <c r="N666" s="114">
        <v>2021</v>
      </c>
      <c r="O666" s="114">
        <v>2025</v>
      </c>
      <c r="P666" s="16">
        <v>12.5</v>
      </c>
      <c r="Q666" s="142" t="s">
        <v>4050</v>
      </c>
      <c r="R666" s="17">
        <f t="shared" si="33"/>
        <v>2028.5</v>
      </c>
      <c r="S666" s="16" t="s">
        <v>63</v>
      </c>
      <c r="T666" s="16"/>
      <c r="U666" s="17">
        <f t="shared" si="32"/>
        <v>2028.5</v>
      </c>
      <c r="V666" s="401"/>
      <c r="W666" s="401"/>
      <c r="X666" s="401"/>
      <c r="Y666" s="331"/>
    </row>
    <row r="667" spans="1:25" ht="24" x14ac:dyDescent="0.25">
      <c r="A667" s="331"/>
      <c r="B667" s="331"/>
      <c r="C667" s="475"/>
      <c r="D667" s="16" t="s">
        <v>4337</v>
      </c>
      <c r="E667" s="331"/>
      <c r="F667" s="125" t="s">
        <v>709</v>
      </c>
      <c r="G667" s="125">
        <v>1.0900000000000001</v>
      </c>
      <c r="H667" s="125">
        <v>1.55</v>
      </c>
      <c r="I667" s="125">
        <v>350</v>
      </c>
      <c r="J667" s="125">
        <v>47.7</v>
      </c>
      <c r="K667" s="125">
        <v>273</v>
      </c>
      <c r="L667" s="125">
        <v>10</v>
      </c>
      <c r="M667" s="16">
        <v>2016</v>
      </c>
      <c r="N667" s="114">
        <v>2021</v>
      </c>
      <c r="O667" s="114">
        <v>2025</v>
      </c>
      <c r="P667" s="16">
        <v>12.5</v>
      </c>
      <c r="Q667" s="142" t="s">
        <v>4336</v>
      </c>
      <c r="R667" s="17">
        <f t="shared" si="33"/>
        <v>2028.5</v>
      </c>
      <c r="S667" s="16" t="s">
        <v>63</v>
      </c>
      <c r="T667" s="16"/>
      <c r="U667" s="17">
        <f t="shared" si="32"/>
        <v>2028.5</v>
      </c>
      <c r="V667" s="401"/>
      <c r="W667" s="401"/>
      <c r="X667" s="401"/>
      <c r="Y667" s="331"/>
    </row>
    <row r="668" spans="1:25" ht="24" x14ac:dyDescent="0.25">
      <c r="A668" s="331"/>
      <c r="B668" s="331"/>
      <c r="C668" s="475"/>
      <c r="D668" s="331" t="s">
        <v>4338</v>
      </c>
      <c r="E668" s="331"/>
      <c r="F668" s="125" t="s">
        <v>709</v>
      </c>
      <c r="G668" s="125">
        <v>1.55</v>
      </c>
      <c r="H668" s="125">
        <v>1.55</v>
      </c>
      <c r="I668" s="125">
        <v>350</v>
      </c>
      <c r="J668" s="125">
        <v>0.9</v>
      </c>
      <c r="K668" s="125">
        <v>273</v>
      </c>
      <c r="L668" s="125">
        <v>10</v>
      </c>
      <c r="M668" s="16">
        <v>2016</v>
      </c>
      <c r="N668" s="114">
        <v>2021</v>
      </c>
      <c r="O668" s="114">
        <v>2025</v>
      </c>
      <c r="P668" s="16">
        <v>12.5</v>
      </c>
      <c r="Q668" s="142" t="s">
        <v>4336</v>
      </c>
      <c r="R668" s="17">
        <f t="shared" si="33"/>
        <v>2028.5</v>
      </c>
      <c r="S668" s="16" t="s">
        <v>63</v>
      </c>
      <c r="T668" s="16"/>
      <c r="U668" s="17">
        <f t="shared" si="32"/>
        <v>2028.5</v>
      </c>
      <c r="V668" s="401"/>
      <c r="W668" s="401"/>
      <c r="X668" s="401"/>
      <c r="Y668" s="331"/>
    </row>
    <row r="669" spans="1:25" ht="24" x14ac:dyDescent="0.25">
      <c r="A669" s="331"/>
      <c r="B669" s="331"/>
      <c r="C669" s="475"/>
      <c r="D669" s="331"/>
      <c r="E669" s="331"/>
      <c r="F669" s="125" t="s">
        <v>709</v>
      </c>
      <c r="G669" s="125"/>
      <c r="H669" s="125"/>
      <c r="I669" s="125"/>
      <c r="J669" s="125">
        <v>0.8</v>
      </c>
      <c r="K669" s="125">
        <v>57</v>
      </c>
      <c r="L669" s="125">
        <v>5</v>
      </c>
      <c r="M669" s="16">
        <v>2016</v>
      </c>
      <c r="N669" s="114">
        <v>2021</v>
      </c>
      <c r="O669" s="114">
        <v>2025</v>
      </c>
      <c r="P669" s="16">
        <v>12.5</v>
      </c>
      <c r="Q669" s="142" t="s">
        <v>4336</v>
      </c>
      <c r="R669" s="17">
        <f t="shared" si="33"/>
        <v>2028.5</v>
      </c>
      <c r="S669" s="16" t="s">
        <v>63</v>
      </c>
      <c r="T669" s="16"/>
      <c r="U669" s="17">
        <f t="shared" si="32"/>
        <v>2028.5</v>
      </c>
      <c r="V669" s="401"/>
      <c r="W669" s="401"/>
      <c r="X669" s="401"/>
      <c r="Y669" s="331"/>
    </row>
    <row r="670" spans="1:25" ht="24" x14ac:dyDescent="0.25">
      <c r="A670" s="331"/>
      <c r="B670" s="331"/>
      <c r="C670" s="475"/>
      <c r="D670" s="331"/>
      <c r="E670" s="331"/>
      <c r="F670" s="125" t="s">
        <v>709</v>
      </c>
      <c r="G670" s="125"/>
      <c r="H670" s="125"/>
      <c r="I670" s="125"/>
      <c r="J670" s="125">
        <v>0.4</v>
      </c>
      <c r="K670" s="125">
        <v>32</v>
      </c>
      <c r="L670" s="125">
        <v>4.5</v>
      </c>
      <c r="M670" s="16">
        <v>2016</v>
      </c>
      <c r="N670" s="114">
        <v>2021</v>
      </c>
      <c r="O670" s="114">
        <v>2025</v>
      </c>
      <c r="P670" s="16">
        <v>12.5</v>
      </c>
      <c r="Q670" s="142" t="s">
        <v>4050</v>
      </c>
      <c r="R670" s="17">
        <f t="shared" si="33"/>
        <v>2028.5</v>
      </c>
      <c r="S670" s="16" t="s">
        <v>63</v>
      </c>
      <c r="T670" s="16"/>
      <c r="U670" s="17">
        <f t="shared" si="32"/>
        <v>2028.5</v>
      </c>
      <c r="V670" s="401"/>
      <c r="W670" s="401"/>
      <c r="X670" s="401"/>
      <c r="Y670" s="331"/>
    </row>
    <row r="671" spans="1:25" ht="24" x14ac:dyDescent="0.25">
      <c r="A671" s="331"/>
      <c r="B671" s="331"/>
      <c r="C671" s="475"/>
      <c r="D671" s="331" t="s">
        <v>4339</v>
      </c>
      <c r="E671" s="331"/>
      <c r="F671" s="125" t="s">
        <v>709</v>
      </c>
      <c r="G671" s="125">
        <v>1.55</v>
      </c>
      <c r="H671" s="125">
        <v>1.55</v>
      </c>
      <c r="I671" s="125">
        <v>350</v>
      </c>
      <c r="J671" s="125">
        <v>3.1</v>
      </c>
      <c r="K671" s="125">
        <v>57</v>
      </c>
      <c r="L671" s="125">
        <v>5</v>
      </c>
      <c r="M671" s="16">
        <v>2016</v>
      </c>
      <c r="N671" s="114">
        <v>2021</v>
      </c>
      <c r="O671" s="114">
        <v>2025</v>
      </c>
      <c r="P671" s="16">
        <v>12.5</v>
      </c>
      <c r="Q671" s="142" t="s">
        <v>4336</v>
      </c>
      <c r="R671" s="17">
        <f t="shared" si="33"/>
        <v>2028.5</v>
      </c>
      <c r="S671" s="16" t="s">
        <v>63</v>
      </c>
      <c r="T671" s="16"/>
      <c r="U671" s="17">
        <f t="shared" si="32"/>
        <v>2028.5</v>
      </c>
      <c r="V671" s="401"/>
      <c r="W671" s="401"/>
      <c r="X671" s="401"/>
      <c r="Y671" s="331"/>
    </row>
    <row r="672" spans="1:25" ht="24" x14ac:dyDescent="0.25">
      <c r="A672" s="331"/>
      <c r="B672" s="331"/>
      <c r="C672" s="475"/>
      <c r="D672" s="331"/>
      <c r="E672" s="331"/>
      <c r="F672" s="125" t="s">
        <v>709</v>
      </c>
      <c r="G672" s="125"/>
      <c r="H672" s="125"/>
      <c r="I672" s="125"/>
      <c r="J672" s="125">
        <v>3.5</v>
      </c>
      <c r="K672" s="125">
        <v>32</v>
      </c>
      <c r="L672" s="125">
        <v>4.5</v>
      </c>
      <c r="M672" s="16">
        <v>2016</v>
      </c>
      <c r="N672" s="114">
        <v>2021</v>
      </c>
      <c r="O672" s="114">
        <v>2025</v>
      </c>
      <c r="P672" s="16">
        <v>12.5</v>
      </c>
      <c r="Q672" s="142" t="s">
        <v>4050</v>
      </c>
      <c r="R672" s="17">
        <f t="shared" si="33"/>
        <v>2028.5</v>
      </c>
      <c r="S672" s="16" t="s">
        <v>63</v>
      </c>
      <c r="T672" s="16"/>
      <c r="U672" s="17">
        <f t="shared" si="32"/>
        <v>2028.5</v>
      </c>
      <c r="V672" s="401"/>
      <c r="W672" s="401"/>
      <c r="X672" s="401"/>
      <c r="Y672" s="331"/>
    </row>
    <row r="673" spans="1:25" ht="24" x14ac:dyDescent="0.25">
      <c r="A673" s="331"/>
      <c r="B673" s="331"/>
      <c r="C673" s="475"/>
      <c r="D673" s="331" t="s">
        <v>4340</v>
      </c>
      <c r="E673" s="331"/>
      <c r="F673" s="125" t="s">
        <v>709</v>
      </c>
      <c r="G673" s="125">
        <v>1.55</v>
      </c>
      <c r="H673" s="125">
        <v>1.55</v>
      </c>
      <c r="I673" s="125">
        <v>350</v>
      </c>
      <c r="J673" s="125">
        <v>0.9</v>
      </c>
      <c r="K673" s="125">
        <v>273</v>
      </c>
      <c r="L673" s="125">
        <v>10</v>
      </c>
      <c r="M673" s="16">
        <v>2016</v>
      </c>
      <c r="N673" s="114">
        <v>2021</v>
      </c>
      <c r="O673" s="114">
        <v>2025</v>
      </c>
      <c r="P673" s="16">
        <v>12.5</v>
      </c>
      <c r="Q673" s="142" t="s">
        <v>4336</v>
      </c>
      <c r="R673" s="17">
        <f t="shared" si="33"/>
        <v>2028.5</v>
      </c>
      <c r="S673" s="16" t="s">
        <v>63</v>
      </c>
      <c r="T673" s="16"/>
      <c r="U673" s="17">
        <f t="shared" si="32"/>
        <v>2028.5</v>
      </c>
      <c r="V673" s="401"/>
      <c r="W673" s="401"/>
      <c r="X673" s="401"/>
      <c r="Y673" s="331"/>
    </row>
    <row r="674" spans="1:25" ht="24" x14ac:dyDescent="0.25">
      <c r="A674" s="331"/>
      <c r="B674" s="331"/>
      <c r="C674" s="475"/>
      <c r="D674" s="331"/>
      <c r="E674" s="331"/>
      <c r="F674" s="125" t="s">
        <v>709</v>
      </c>
      <c r="G674" s="125"/>
      <c r="H674" s="125"/>
      <c r="I674" s="125"/>
      <c r="J674" s="125">
        <v>1</v>
      </c>
      <c r="K674" s="125">
        <v>57</v>
      </c>
      <c r="L674" s="125">
        <v>5</v>
      </c>
      <c r="M674" s="16">
        <v>2016</v>
      </c>
      <c r="N674" s="114">
        <v>2021</v>
      </c>
      <c r="O674" s="114">
        <v>2025</v>
      </c>
      <c r="P674" s="16">
        <v>12.5</v>
      </c>
      <c r="Q674" s="142" t="s">
        <v>4336</v>
      </c>
      <c r="R674" s="17">
        <f t="shared" si="33"/>
        <v>2028.5</v>
      </c>
      <c r="S674" s="16" t="s">
        <v>63</v>
      </c>
      <c r="T674" s="16"/>
      <c r="U674" s="17">
        <f t="shared" si="32"/>
        <v>2028.5</v>
      </c>
      <c r="V674" s="401"/>
      <c r="W674" s="401"/>
      <c r="X674" s="401"/>
      <c r="Y674" s="331"/>
    </row>
    <row r="675" spans="1:25" ht="24" x14ac:dyDescent="0.25">
      <c r="A675" s="331"/>
      <c r="B675" s="331"/>
      <c r="C675" s="475"/>
      <c r="D675" s="331"/>
      <c r="E675" s="331"/>
      <c r="F675" s="125" t="s">
        <v>709</v>
      </c>
      <c r="G675" s="125"/>
      <c r="H675" s="125"/>
      <c r="I675" s="125"/>
      <c r="J675" s="125">
        <v>0.4</v>
      </c>
      <c r="K675" s="125">
        <v>32</v>
      </c>
      <c r="L675" s="125">
        <v>4.5</v>
      </c>
      <c r="M675" s="16">
        <v>2016</v>
      </c>
      <c r="N675" s="114">
        <v>2021</v>
      </c>
      <c r="O675" s="114">
        <v>2025</v>
      </c>
      <c r="P675" s="16">
        <v>12.5</v>
      </c>
      <c r="Q675" s="142" t="s">
        <v>4050</v>
      </c>
      <c r="R675" s="17">
        <f t="shared" si="33"/>
        <v>2028.5</v>
      </c>
      <c r="S675" s="16" t="s">
        <v>63</v>
      </c>
      <c r="T675" s="16"/>
      <c r="U675" s="17">
        <f t="shared" si="32"/>
        <v>2028.5</v>
      </c>
      <c r="V675" s="401"/>
      <c r="W675" s="401"/>
      <c r="X675" s="401"/>
      <c r="Y675" s="331"/>
    </row>
    <row r="676" spans="1:25" ht="24" x14ac:dyDescent="0.25">
      <c r="A676" s="331"/>
      <c r="B676" s="331"/>
      <c r="C676" s="475"/>
      <c r="D676" s="331" t="s">
        <v>4341</v>
      </c>
      <c r="E676" s="331"/>
      <c r="F676" s="125" t="s">
        <v>709</v>
      </c>
      <c r="G676" s="125">
        <v>1.55</v>
      </c>
      <c r="H676" s="125">
        <v>1.55</v>
      </c>
      <c r="I676" s="125">
        <v>350</v>
      </c>
      <c r="J676" s="125">
        <v>2.9</v>
      </c>
      <c r="K676" s="125">
        <v>57</v>
      </c>
      <c r="L676" s="125">
        <v>5</v>
      </c>
      <c r="M676" s="16">
        <v>2016</v>
      </c>
      <c r="N676" s="114">
        <v>2021</v>
      </c>
      <c r="O676" s="114">
        <v>2025</v>
      </c>
      <c r="P676" s="16">
        <v>12.5</v>
      </c>
      <c r="Q676" s="142" t="s">
        <v>4336</v>
      </c>
      <c r="R676" s="17">
        <f t="shared" si="33"/>
        <v>2028.5</v>
      </c>
      <c r="S676" s="16" t="s">
        <v>63</v>
      </c>
      <c r="T676" s="16"/>
      <c r="U676" s="17">
        <f t="shared" si="32"/>
        <v>2028.5</v>
      </c>
      <c r="V676" s="401"/>
      <c r="W676" s="401"/>
      <c r="X676" s="401"/>
      <c r="Y676" s="331"/>
    </row>
    <row r="677" spans="1:25" ht="24" x14ac:dyDescent="0.25">
      <c r="A677" s="331"/>
      <c r="B677" s="331"/>
      <c r="C677" s="475"/>
      <c r="D677" s="331"/>
      <c r="E677" s="331"/>
      <c r="F677" s="125" t="s">
        <v>709</v>
      </c>
      <c r="G677" s="125"/>
      <c r="H677" s="125"/>
      <c r="I677" s="125"/>
      <c r="J677" s="125">
        <v>0.1</v>
      </c>
      <c r="K677" s="125">
        <v>32</v>
      </c>
      <c r="L677" s="125">
        <v>4.5</v>
      </c>
      <c r="M677" s="16">
        <v>2016</v>
      </c>
      <c r="N677" s="114">
        <v>2021</v>
      </c>
      <c r="O677" s="114">
        <v>2025</v>
      </c>
      <c r="P677" s="16">
        <v>12.5</v>
      </c>
      <c r="Q677" s="142" t="s">
        <v>4050</v>
      </c>
      <c r="R677" s="17">
        <f t="shared" si="33"/>
        <v>2028.5</v>
      </c>
      <c r="S677" s="16" t="s">
        <v>63</v>
      </c>
      <c r="T677" s="16"/>
      <c r="U677" s="17">
        <f t="shared" si="32"/>
        <v>2028.5</v>
      </c>
      <c r="V677" s="401"/>
      <c r="W677" s="401"/>
      <c r="X677" s="401"/>
      <c r="Y677" s="331"/>
    </row>
    <row r="678" spans="1:25" ht="24" x14ac:dyDescent="0.25">
      <c r="A678" s="331"/>
      <c r="B678" s="331"/>
      <c r="C678" s="475"/>
      <c r="D678" s="16" t="s">
        <v>4342</v>
      </c>
      <c r="E678" s="331"/>
      <c r="F678" s="125" t="s">
        <v>709</v>
      </c>
      <c r="G678" s="125">
        <v>1.55</v>
      </c>
      <c r="H678" s="125">
        <v>1.55</v>
      </c>
      <c r="I678" s="125">
        <v>350</v>
      </c>
      <c r="J678" s="125">
        <v>2.8</v>
      </c>
      <c r="K678" s="125">
        <v>32</v>
      </c>
      <c r="L678" s="125">
        <v>4.5</v>
      </c>
      <c r="M678" s="16">
        <v>2016</v>
      </c>
      <c r="N678" s="114">
        <v>2021</v>
      </c>
      <c r="O678" s="114">
        <v>2025</v>
      </c>
      <c r="P678" s="16">
        <v>12.5</v>
      </c>
      <c r="Q678" s="142" t="s">
        <v>4050</v>
      </c>
      <c r="R678" s="17">
        <f t="shared" si="33"/>
        <v>2028.5</v>
      </c>
      <c r="S678" s="16" t="s">
        <v>63</v>
      </c>
      <c r="T678" s="16"/>
      <c r="U678" s="17">
        <f t="shared" si="32"/>
        <v>2028.5</v>
      </c>
      <c r="V678" s="401"/>
      <c r="W678" s="401"/>
      <c r="X678" s="401"/>
      <c r="Y678" s="331"/>
    </row>
    <row r="679" spans="1:25" ht="24" x14ac:dyDescent="0.25">
      <c r="A679" s="331">
        <v>63</v>
      </c>
      <c r="B679" s="331" t="s">
        <v>4343</v>
      </c>
      <c r="C679" s="475" t="s">
        <v>4344</v>
      </c>
      <c r="D679" s="16" t="s">
        <v>4345</v>
      </c>
      <c r="E679" s="331" t="s">
        <v>4015</v>
      </c>
      <c r="F679" s="125" t="s">
        <v>709</v>
      </c>
      <c r="G679" s="125">
        <v>1.55</v>
      </c>
      <c r="H679" s="125">
        <v>1.55</v>
      </c>
      <c r="I679" s="125">
        <v>350</v>
      </c>
      <c r="J679" s="125">
        <v>12.79</v>
      </c>
      <c r="K679" s="125">
        <v>219</v>
      </c>
      <c r="L679" s="125">
        <v>8</v>
      </c>
      <c r="M679" s="16">
        <v>2016</v>
      </c>
      <c r="N679" s="114">
        <v>2021</v>
      </c>
      <c r="O679" s="114">
        <v>2025</v>
      </c>
      <c r="P679" s="16">
        <v>12.5</v>
      </c>
      <c r="Q679" s="125" t="s">
        <v>4336</v>
      </c>
      <c r="R679" s="17">
        <f t="shared" si="33"/>
        <v>2028.5</v>
      </c>
      <c r="S679" s="16" t="s">
        <v>63</v>
      </c>
      <c r="T679" s="16"/>
      <c r="U679" s="17">
        <f t="shared" si="32"/>
        <v>2028.5</v>
      </c>
      <c r="V679" s="401">
        <v>26</v>
      </c>
      <c r="W679" s="401">
        <v>52</v>
      </c>
      <c r="X679" s="401">
        <f>SUM(V679:W683)</f>
        <v>78</v>
      </c>
      <c r="Y679" s="331" t="s">
        <v>7003</v>
      </c>
    </row>
    <row r="680" spans="1:25" ht="24" x14ac:dyDescent="0.25">
      <c r="A680" s="331"/>
      <c r="B680" s="331"/>
      <c r="C680" s="475"/>
      <c r="D680" s="331" t="s">
        <v>4346</v>
      </c>
      <c r="E680" s="331"/>
      <c r="F680" s="125" t="s">
        <v>709</v>
      </c>
      <c r="G680" s="125">
        <v>1.55</v>
      </c>
      <c r="H680" s="125">
        <v>1.55</v>
      </c>
      <c r="I680" s="125">
        <v>350</v>
      </c>
      <c r="J680" s="125">
        <v>22.59</v>
      </c>
      <c r="K680" s="125">
        <v>219</v>
      </c>
      <c r="L680" s="125">
        <v>8</v>
      </c>
      <c r="M680" s="16">
        <v>2016</v>
      </c>
      <c r="N680" s="114">
        <v>2021</v>
      </c>
      <c r="O680" s="114">
        <v>2025</v>
      </c>
      <c r="P680" s="16">
        <v>12.5</v>
      </c>
      <c r="Q680" s="125" t="s">
        <v>4336</v>
      </c>
      <c r="R680" s="17">
        <f t="shared" si="33"/>
        <v>2028.5</v>
      </c>
      <c r="S680" s="16" t="s">
        <v>63</v>
      </c>
      <c r="T680" s="16"/>
      <c r="U680" s="17">
        <f t="shared" si="32"/>
        <v>2028.5</v>
      </c>
      <c r="V680" s="401"/>
      <c r="W680" s="401"/>
      <c r="X680" s="401"/>
      <c r="Y680" s="331"/>
    </row>
    <row r="681" spans="1:25" ht="24" x14ac:dyDescent="0.25">
      <c r="A681" s="331"/>
      <c r="B681" s="331"/>
      <c r="C681" s="475"/>
      <c r="D681" s="331"/>
      <c r="E681" s="331"/>
      <c r="F681" s="125" t="s">
        <v>709</v>
      </c>
      <c r="G681" s="125"/>
      <c r="H681" s="125"/>
      <c r="I681" s="125"/>
      <c r="J681" s="125">
        <v>1.59</v>
      </c>
      <c r="K681" s="125">
        <v>108</v>
      </c>
      <c r="L681" s="125">
        <v>6</v>
      </c>
      <c r="M681" s="16">
        <v>2016</v>
      </c>
      <c r="N681" s="114">
        <v>2021</v>
      </c>
      <c r="O681" s="114">
        <v>2025</v>
      </c>
      <c r="P681" s="16">
        <v>12.5</v>
      </c>
      <c r="Q681" s="125" t="s">
        <v>4336</v>
      </c>
      <c r="R681" s="17">
        <f t="shared" si="33"/>
        <v>2028.5</v>
      </c>
      <c r="S681" s="16" t="s">
        <v>63</v>
      </c>
      <c r="T681" s="16"/>
      <c r="U681" s="17">
        <f t="shared" ref="U681:U707" si="34">IFERROR(IF(S681="",R681,S681+T681),R681)</f>
        <v>2028.5</v>
      </c>
      <c r="V681" s="401"/>
      <c r="W681" s="401"/>
      <c r="X681" s="401"/>
      <c r="Y681" s="331"/>
    </row>
    <row r="682" spans="1:25" ht="24" x14ac:dyDescent="0.25">
      <c r="A682" s="331"/>
      <c r="B682" s="331"/>
      <c r="C682" s="475"/>
      <c r="D682" s="331"/>
      <c r="E682" s="331"/>
      <c r="F682" s="125" t="s">
        <v>709</v>
      </c>
      <c r="G682" s="125"/>
      <c r="H682" s="125"/>
      <c r="I682" s="125"/>
      <c r="J682" s="125">
        <v>0.11</v>
      </c>
      <c r="K682" s="125">
        <v>32</v>
      </c>
      <c r="L682" s="125">
        <v>4</v>
      </c>
      <c r="M682" s="16">
        <v>2016</v>
      </c>
      <c r="N682" s="114">
        <v>2021</v>
      </c>
      <c r="O682" s="114">
        <v>2025</v>
      </c>
      <c r="P682" s="16">
        <v>12.5</v>
      </c>
      <c r="Q682" s="142" t="s">
        <v>4050</v>
      </c>
      <c r="R682" s="17">
        <f t="shared" si="33"/>
        <v>2028.5</v>
      </c>
      <c r="S682" s="16" t="s">
        <v>63</v>
      </c>
      <c r="T682" s="16"/>
      <c r="U682" s="17">
        <f t="shared" si="34"/>
        <v>2028.5</v>
      </c>
      <c r="V682" s="401"/>
      <c r="W682" s="401"/>
      <c r="X682" s="401"/>
      <c r="Y682" s="331"/>
    </row>
    <row r="683" spans="1:25" ht="24" x14ac:dyDescent="0.25">
      <c r="A683" s="331"/>
      <c r="B683" s="331"/>
      <c r="C683" s="475"/>
      <c r="D683" s="16" t="s">
        <v>4347</v>
      </c>
      <c r="E683" s="331"/>
      <c r="F683" s="125" t="s">
        <v>709</v>
      </c>
      <c r="G683" s="125">
        <v>1.55</v>
      </c>
      <c r="H683" s="125">
        <v>1.55</v>
      </c>
      <c r="I683" s="125">
        <v>350</v>
      </c>
      <c r="J683" s="125">
        <v>3.66</v>
      </c>
      <c r="K683" s="125">
        <v>32</v>
      </c>
      <c r="L683" s="125">
        <v>4.5</v>
      </c>
      <c r="M683" s="16">
        <v>2016</v>
      </c>
      <c r="N683" s="114">
        <v>2021</v>
      </c>
      <c r="O683" s="114">
        <v>2025</v>
      </c>
      <c r="P683" s="16">
        <v>12.5</v>
      </c>
      <c r="Q683" s="142" t="s">
        <v>4050</v>
      </c>
      <c r="R683" s="17">
        <f t="shared" si="33"/>
        <v>2028.5</v>
      </c>
      <c r="S683" s="16" t="s">
        <v>63</v>
      </c>
      <c r="T683" s="16"/>
      <c r="U683" s="17">
        <f t="shared" si="34"/>
        <v>2028.5</v>
      </c>
      <c r="V683" s="401"/>
      <c r="W683" s="401"/>
      <c r="X683" s="401"/>
      <c r="Y683" s="331"/>
    </row>
    <row r="684" spans="1:25" ht="24" x14ac:dyDescent="0.25">
      <c r="A684" s="406">
        <v>64</v>
      </c>
      <c r="B684" s="406" t="s">
        <v>4348</v>
      </c>
      <c r="C684" s="331" t="s">
        <v>4349</v>
      </c>
      <c r="D684" s="331" t="s">
        <v>4350</v>
      </c>
      <c r="E684" s="331" t="s">
        <v>4261</v>
      </c>
      <c r="F684" s="125" t="s">
        <v>709</v>
      </c>
      <c r="G684" s="125">
        <v>1.1499999999999999</v>
      </c>
      <c r="H684" s="125">
        <v>1.1499999999999999</v>
      </c>
      <c r="I684" s="125">
        <v>371</v>
      </c>
      <c r="J684" s="125">
        <v>31.3</v>
      </c>
      <c r="K684" s="125">
        <v>219.1</v>
      </c>
      <c r="L684" s="125">
        <v>12.7</v>
      </c>
      <c r="M684" s="16">
        <v>2016</v>
      </c>
      <c r="N684" s="114">
        <v>2024</v>
      </c>
      <c r="O684" s="114">
        <v>2025</v>
      </c>
      <c r="P684" s="16">
        <v>12.5</v>
      </c>
      <c r="Q684" s="145" t="s">
        <v>4262</v>
      </c>
      <c r="R684" s="17">
        <f t="shared" si="33"/>
        <v>2028.5</v>
      </c>
      <c r="S684" s="16" t="s">
        <v>63</v>
      </c>
      <c r="T684" s="16"/>
      <c r="U684" s="17">
        <f t="shared" si="34"/>
        <v>2028.5</v>
      </c>
      <c r="V684" s="402">
        <v>1</v>
      </c>
      <c r="W684" s="402">
        <v>3</v>
      </c>
      <c r="X684" s="402">
        <f>SUM(V684:W692)</f>
        <v>4</v>
      </c>
      <c r="Y684" s="406" t="s">
        <v>7003</v>
      </c>
    </row>
    <row r="685" spans="1:25" ht="24" x14ac:dyDescent="0.25">
      <c r="A685" s="406"/>
      <c r="B685" s="406"/>
      <c r="C685" s="331"/>
      <c r="D685" s="331"/>
      <c r="E685" s="331"/>
      <c r="F685" s="125" t="s">
        <v>709</v>
      </c>
      <c r="G685" s="125"/>
      <c r="H685" s="125"/>
      <c r="I685" s="125"/>
      <c r="J685" s="125">
        <v>0.3</v>
      </c>
      <c r="K685" s="125">
        <v>60.3</v>
      </c>
      <c r="L685" s="125">
        <v>8.74</v>
      </c>
      <c r="M685" s="16">
        <v>2016</v>
      </c>
      <c r="N685" s="114">
        <v>2024</v>
      </c>
      <c r="O685" s="114">
        <v>2025</v>
      </c>
      <c r="P685" s="16">
        <v>12.5</v>
      </c>
      <c r="Q685" s="145" t="s">
        <v>4262</v>
      </c>
      <c r="R685" s="17">
        <f t="shared" si="33"/>
        <v>2028.5</v>
      </c>
      <c r="S685" s="16" t="s">
        <v>63</v>
      </c>
      <c r="T685" s="16"/>
      <c r="U685" s="17">
        <f t="shared" si="34"/>
        <v>2028.5</v>
      </c>
      <c r="V685" s="402"/>
      <c r="W685" s="402"/>
      <c r="X685" s="402"/>
      <c r="Y685" s="406"/>
    </row>
    <row r="686" spans="1:25" ht="24" x14ac:dyDescent="0.25">
      <c r="A686" s="406"/>
      <c r="B686" s="406"/>
      <c r="C686" s="331"/>
      <c r="D686" s="331"/>
      <c r="E686" s="331"/>
      <c r="F686" s="125" t="s">
        <v>709</v>
      </c>
      <c r="G686" s="125"/>
      <c r="H686" s="125"/>
      <c r="I686" s="125"/>
      <c r="J686" s="125">
        <v>0.2</v>
      </c>
      <c r="K686" s="125">
        <v>26.7</v>
      </c>
      <c r="L686" s="125">
        <v>5.56</v>
      </c>
      <c r="M686" s="16">
        <v>2016</v>
      </c>
      <c r="N686" s="114">
        <v>2024</v>
      </c>
      <c r="O686" s="114">
        <v>2025</v>
      </c>
      <c r="P686" s="16">
        <v>12.5</v>
      </c>
      <c r="Q686" s="145" t="s">
        <v>4262</v>
      </c>
      <c r="R686" s="17">
        <f t="shared" si="33"/>
        <v>2028.5</v>
      </c>
      <c r="S686" s="16" t="s">
        <v>63</v>
      </c>
      <c r="T686" s="16"/>
      <c r="U686" s="17">
        <f t="shared" si="34"/>
        <v>2028.5</v>
      </c>
      <c r="V686" s="402"/>
      <c r="W686" s="402"/>
      <c r="X686" s="402"/>
      <c r="Y686" s="406"/>
    </row>
    <row r="687" spans="1:25" ht="24" x14ac:dyDescent="0.25">
      <c r="A687" s="406"/>
      <c r="B687" s="406"/>
      <c r="C687" s="331"/>
      <c r="D687" s="331" t="s">
        <v>4351</v>
      </c>
      <c r="E687" s="331"/>
      <c r="F687" s="125" t="s">
        <v>709</v>
      </c>
      <c r="G687" s="125">
        <v>1.1499999999999999</v>
      </c>
      <c r="H687" s="125">
        <v>1.1499999999999999</v>
      </c>
      <c r="I687" s="125">
        <v>371</v>
      </c>
      <c r="J687" s="125">
        <v>1.8</v>
      </c>
      <c r="K687" s="125">
        <v>219.1</v>
      </c>
      <c r="L687" s="125">
        <v>12.7</v>
      </c>
      <c r="M687" s="16">
        <v>2016</v>
      </c>
      <c r="N687" s="114">
        <v>2024</v>
      </c>
      <c r="O687" s="114">
        <v>2025</v>
      </c>
      <c r="P687" s="16">
        <v>12.5</v>
      </c>
      <c r="Q687" s="145" t="s">
        <v>4262</v>
      </c>
      <c r="R687" s="17">
        <f t="shared" si="33"/>
        <v>2028.5</v>
      </c>
      <c r="S687" s="16" t="s">
        <v>63</v>
      </c>
      <c r="T687" s="16"/>
      <c r="U687" s="17">
        <f t="shared" si="34"/>
        <v>2028.5</v>
      </c>
      <c r="V687" s="402"/>
      <c r="W687" s="402"/>
      <c r="X687" s="402"/>
      <c r="Y687" s="406"/>
    </row>
    <row r="688" spans="1:25" ht="24" x14ac:dyDescent="0.25">
      <c r="A688" s="406"/>
      <c r="B688" s="406"/>
      <c r="C688" s="331"/>
      <c r="D688" s="331"/>
      <c r="E688" s="331"/>
      <c r="F688" s="125" t="s">
        <v>709</v>
      </c>
      <c r="G688" s="125"/>
      <c r="H688" s="125"/>
      <c r="I688" s="125"/>
      <c r="J688" s="125">
        <v>0.9</v>
      </c>
      <c r="K688" s="125">
        <v>60.3</v>
      </c>
      <c r="L688" s="125">
        <v>8.74</v>
      </c>
      <c r="M688" s="16">
        <v>2016</v>
      </c>
      <c r="N688" s="114">
        <v>2024</v>
      </c>
      <c r="O688" s="114">
        <v>2025</v>
      </c>
      <c r="P688" s="16">
        <v>12.5</v>
      </c>
      <c r="Q688" s="145" t="s">
        <v>4262</v>
      </c>
      <c r="R688" s="17">
        <f t="shared" si="33"/>
        <v>2028.5</v>
      </c>
      <c r="S688" s="16" t="s">
        <v>63</v>
      </c>
      <c r="T688" s="16"/>
      <c r="U688" s="17">
        <f t="shared" si="34"/>
        <v>2028.5</v>
      </c>
      <c r="V688" s="402"/>
      <c r="W688" s="402"/>
      <c r="X688" s="402"/>
      <c r="Y688" s="406"/>
    </row>
    <row r="689" spans="1:25" ht="24" x14ac:dyDescent="0.25">
      <c r="A689" s="406"/>
      <c r="B689" s="406"/>
      <c r="C689" s="331"/>
      <c r="D689" s="331"/>
      <c r="E689" s="331"/>
      <c r="F689" s="125" t="s">
        <v>709</v>
      </c>
      <c r="G689" s="125"/>
      <c r="H689" s="125"/>
      <c r="I689" s="125"/>
      <c r="J689" s="125">
        <v>0.3</v>
      </c>
      <c r="K689" s="125">
        <v>33.4</v>
      </c>
      <c r="L689" s="125">
        <v>6.35</v>
      </c>
      <c r="M689" s="16">
        <v>2016</v>
      </c>
      <c r="N689" s="114">
        <v>2024</v>
      </c>
      <c r="O689" s="114">
        <v>2025</v>
      </c>
      <c r="P689" s="16">
        <v>12.5</v>
      </c>
      <c r="Q689" s="145" t="s">
        <v>4262</v>
      </c>
      <c r="R689" s="17">
        <f t="shared" si="33"/>
        <v>2028.5</v>
      </c>
      <c r="S689" s="16" t="s">
        <v>63</v>
      </c>
      <c r="T689" s="16"/>
      <c r="U689" s="17">
        <f t="shared" si="34"/>
        <v>2028.5</v>
      </c>
      <c r="V689" s="402"/>
      <c r="W689" s="402"/>
      <c r="X689" s="402"/>
      <c r="Y689" s="406"/>
    </row>
    <row r="690" spans="1:25" ht="24" x14ac:dyDescent="0.25">
      <c r="A690" s="406"/>
      <c r="B690" s="406"/>
      <c r="C690" s="331"/>
      <c r="D690" s="331" t="s">
        <v>4352</v>
      </c>
      <c r="E690" s="331"/>
      <c r="F690" s="125" t="s">
        <v>709</v>
      </c>
      <c r="G690" s="125">
        <v>1.1499999999999999</v>
      </c>
      <c r="H690" s="125">
        <v>1.1499999999999999</v>
      </c>
      <c r="I690" s="125">
        <v>371</v>
      </c>
      <c r="J690" s="125">
        <v>3.9</v>
      </c>
      <c r="K690" s="125">
        <v>60.3</v>
      </c>
      <c r="L690" s="125">
        <v>8.74</v>
      </c>
      <c r="M690" s="16">
        <v>2016</v>
      </c>
      <c r="N690" s="114">
        <v>2024</v>
      </c>
      <c r="O690" s="114">
        <v>2025</v>
      </c>
      <c r="P690" s="16">
        <v>12.5</v>
      </c>
      <c r="Q690" s="145" t="s">
        <v>4262</v>
      </c>
      <c r="R690" s="17">
        <f t="shared" si="33"/>
        <v>2028.5</v>
      </c>
      <c r="S690" s="16" t="s">
        <v>63</v>
      </c>
      <c r="T690" s="16"/>
      <c r="U690" s="17">
        <f t="shared" si="34"/>
        <v>2028.5</v>
      </c>
      <c r="V690" s="402"/>
      <c r="W690" s="402"/>
      <c r="X690" s="402"/>
      <c r="Y690" s="406"/>
    </row>
    <row r="691" spans="1:25" ht="24" x14ac:dyDescent="0.25">
      <c r="A691" s="406"/>
      <c r="B691" s="406"/>
      <c r="C691" s="331"/>
      <c r="D691" s="331"/>
      <c r="E691" s="331"/>
      <c r="F691" s="125" t="s">
        <v>709</v>
      </c>
      <c r="G691" s="125"/>
      <c r="H691" s="125"/>
      <c r="I691" s="125"/>
      <c r="J691" s="125">
        <v>3.7</v>
      </c>
      <c r="K691" s="125">
        <v>33.4</v>
      </c>
      <c r="L691" s="125">
        <v>6.35</v>
      </c>
      <c r="M691" s="16">
        <v>2016</v>
      </c>
      <c r="N691" s="114">
        <v>2024</v>
      </c>
      <c r="O691" s="114">
        <v>2025</v>
      </c>
      <c r="P691" s="16">
        <v>12.5</v>
      </c>
      <c r="Q691" s="145" t="s">
        <v>4262</v>
      </c>
      <c r="R691" s="17">
        <f t="shared" si="33"/>
        <v>2028.5</v>
      </c>
      <c r="S691" s="16" t="s">
        <v>63</v>
      </c>
      <c r="T691" s="16"/>
      <c r="U691" s="17">
        <f t="shared" si="34"/>
        <v>2028.5</v>
      </c>
      <c r="V691" s="402"/>
      <c r="W691" s="402"/>
      <c r="X691" s="402"/>
      <c r="Y691" s="406"/>
    </row>
    <row r="692" spans="1:25" ht="24" x14ac:dyDescent="0.25">
      <c r="A692" s="406"/>
      <c r="B692" s="406"/>
      <c r="C692" s="331"/>
      <c r="D692" s="331"/>
      <c r="E692" s="331"/>
      <c r="F692" s="125" t="s">
        <v>709</v>
      </c>
      <c r="G692" s="125"/>
      <c r="H692" s="125"/>
      <c r="I692" s="125"/>
      <c r="J692" s="125">
        <v>0.1</v>
      </c>
      <c r="K692" s="125">
        <v>26.7</v>
      </c>
      <c r="L692" s="125">
        <v>5.56</v>
      </c>
      <c r="M692" s="16">
        <v>2016</v>
      </c>
      <c r="N692" s="114">
        <v>2024</v>
      </c>
      <c r="O692" s="114">
        <v>2025</v>
      </c>
      <c r="P692" s="16">
        <v>12.5</v>
      </c>
      <c r="Q692" s="145" t="s">
        <v>4262</v>
      </c>
      <c r="R692" s="17">
        <f t="shared" si="33"/>
        <v>2028.5</v>
      </c>
      <c r="S692" s="16" t="s">
        <v>63</v>
      </c>
      <c r="T692" s="16"/>
      <c r="U692" s="17">
        <f t="shared" si="34"/>
        <v>2028.5</v>
      </c>
      <c r="V692" s="402"/>
      <c r="W692" s="402"/>
      <c r="X692" s="402"/>
      <c r="Y692" s="406"/>
    </row>
    <row r="693" spans="1:25" ht="24" x14ac:dyDescent="0.25">
      <c r="A693" s="406">
        <v>65</v>
      </c>
      <c r="B693" s="406" t="s">
        <v>4353</v>
      </c>
      <c r="C693" s="331" t="s">
        <v>4354</v>
      </c>
      <c r="D693" s="331" t="s">
        <v>4355</v>
      </c>
      <c r="E693" s="331" t="s">
        <v>4261</v>
      </c>
      <c r="F693" s="125" t="s">
        <v>709</v>
      </c>
      <c r="G693" s="125">
        <v>1.1499999999999999</v>
      </c>
      <c r="H693" s="125">
        <v>1.1499999999999999</v>
      </c>
      <c r="I693" s="125">
        <v>371</v>
      </c>
      <c r="J693" s="125">
        <v>14.53</v>
      </c>
      <c r="K693" s="125">
        <v>168.3</v>
      </c>
      <c r="L693" s="125">
        <v>10.97</v>
      </c>
      <c r="M693" s="16">
        <v>2016</v>
      </c>
      <c r="N693" s="16">
        <v>2023</v>
      </c>
      <c r="O693" s="16">
        <v>2025</v>
      </c>
      <c r="P693" s="16">
        <v>12.5</v>
      </c>
      <c r="Q693" s="145" t="s">
        <v>4262</v>
      </c>
      <c r="R693" s="17">
        <f t="shared" si="33"/>
        <v>2028.5</v>
      </c>
      <c r="S693" s="16" t="s">
        <v>63</v>
      </c>
      <c r="T693" s="16"/>
      <c r="U693" s="17">
        <f t="shared" si="34"/>
        <v>2028.5</v>
      </c>
      <c r="V693" s="402">
        <v>26</v>
      </c>
      <c r="W693" s="402">
        <v>7</v>
      </c>
      <c r="X693" s="402">
        <f>SUM(V693:W707)</f>
        <v>33</v>
      </c>
      <c r="Y693" s="406" t="s">
        <v>7003</v>
      </c>
    </row>
    <row r="694" spans="1:25" ht="24" x14ac:dyDescent="0.25">
      <c r="A694" s="406"/>
      <c r="B694" s="406"/>
      <c r="C694" s="331"/>
      <c r="D694" s="331"/>
      <c r="E694" s="331"/>
      <c r="F694" s="125" t="s">
        <v>709</v>
      </c>
      <c r="G694" s="125"/>
      <c r="H694" s="125"/>
      <c r="I694" s="125"/>
      <c r="J694" s="125">
        <v>0.1</v>
      </c>
      <c r="K694" s="125">
        <v>114.3</v>
      </c>
      <c r="L694" s="125">
        <v>8.56</v>
      </c>
      <c r="M694" s="16">
        <v>2016</v>
      </c>
      <c r="N694" s="16">
        <v>2023</v>
      </c>
      <c r="O694" s="16">
        <v>2025</v>
      </c>
      <c r="P694" s="16">
        <v>12.5</v>
      </c>
      <c r="Q694" s="145" t="s">
        <v>4262</v>
      </c>
      <c r="R694" s="17">
        <f t="shared" si="33"/>
        <v>2028.5</v>
      </c>
      <c r="S694" s="16" t="s">
        <v>63</v>
      </c>
      <c r="T694" s="16"/>
      <c r="U694" s="17">
        <f t="shared" si="34"/>
        <v>2028.5</v>
      </c>
      <c r="V694" s="402"/>
      <c r="W694" s="402"/>
      <c r="X694" s="402"/>
      <c r="Y694" s="406"/>
    </row>
    <row r="695" spans="1:25" ht="24" x14ac:dyDescent="0.25">
      <c r="A695" s="406"/>
      <c r="B695" s="406"/>
      <c r="C695" s="331"/>
      <c r="D695" s="331"/>
      <c r="E695" s="331"/>
      <c r="F695" s="125" t="s">
        <v>709</v>
      </c>
      <c r="G695" s="125"/>
      <c r="H695" s="125"/>
      <c r="I695" s="125"/>
      <c r="J695" s="125">
        <v>8.8699999999999992</v>
      </c>
      <c r="K695" s="125">
        <v>60.3</v>
      </c>
      <c r="L695" s="125">
        <v>8.74</v>
      </c>
      <c r="M695" s="16">
        <v>2016</v>
      </c>
      <c r="N695" s="16">
        <v>2023</v>
      </c>
      <c r="O695" s="16">
        <v>2025</v>
      </c>
      <c r="P695" s="16">
        <v>12.5</v>
      </c>
      <c r="Q695" s="145" t="s">
        <v>4262</v>
      </c>
      <c r="R695" s="17">
        <f t="shared" si="33"/>
        <v>2028.5</v>
      </c>
      <c r="S695" s="16" t="s">
        <v>63</v>
      </c>
      <c r="T695" s="16"/>
      <c r="U695" s="17">
        <f t="shared" si="34"/>
        <v>2028.5</v>
      </c>
      <c r="V695" s="402"/>
      <c r="W695" s="402"/>
      <c r="X695" s="402"/>
      <c r="Y695" s="406"/>
    </row>
    <row r="696" spans="1:25" ht="24" x14ac:dyDescent="0.25">
      <c r="A696" s="406"/>
      <c r="B696" s="406"/>
      <c r="C696" s="331"/>
      <c r="D696" s="331"/>
      <c r="E696" s="331"/>
      <c r="F696" s="125" t="s">
        <v>709</v>
      </c>
      <c r="G696" s="125"/>
      <c r="H696" s="125"/>
      <c r="I696" s="125"/>
      <c r="J696" s="125">
        <v>0.98</v>
      </c>
      <c r="K696" s="125">
        <v>33.4</v>
      </c>
      <c r="L696" s="125">
        <v>6.35</v>
      </c>
      <c r="M696" s="16">
        <v>2016</v>
      </c>
      <c r="N696" s="16">
        <v>2023</v>
      </c>
      <c r="O696" s="16">
        <v>2025</v>
      </c>
      <c r="P696" s="16">
        <v>12.5</v>
      </c>
      <c r="Q696" s="145" t="s">
        <v>4262</v>
      </c>
      <c r="R696" s="17">
        <f t="shared" si="33"/>
        <v>2028.5</v>
      </c>
      <c r="S696" s="16" t="s">
        <v>63</v>
      </c>
      <c r="T696" s="16"/>
      <c r="U696" s="17">
        <f t="shared" si="34"/>
        <v>2028.5</v>
      </c>
      <c r="V696" s="402"/>
      <c r="W696" s="402"/>
      <c r="X696" s="402"/>
      <c r="Y696" s="406"/>
    </row>
    <row r="697" spans="1:25" ht="24" x14ac:dyDescent="0.25">
      <c r="A697" s="406"/>
      <c r="B697" s="406"/>
      <c r="C697" s="331"/>
      <c r="D697" s="331"/>
      <c r="E697" s="331"/>
      <c r="F697" s="125" t="s">
        <v>709</v>
      </c>
      <c r="G697" s="125"/>
      <c r="H697" s="125"/>
      <c r="I697" s="125"/>
      <c r="J697" s="125">
        <v>0.3</v>
      </c>
      <c r="K697" s="125">
        <v>26.7</v>
      </c>
      <c r="L697" s="125">
        <v>5.56</v>
      </c>
      <c r="M697" s="16">
        <v>2016</v>
      </c>
      <c r="N697" s="16">
        <v>2023</v>
      </c>
      <c r="O697" s="16">
        <v>2025</v>
      </c>
      <c r="P697" s="16">
        <v>12.5</v>
      </c>
      <c r="Q697" s="145" t="s">
        <v>4262</v>
      </c>
      <c r="R697" s="17">
        <f t="shared" si="33"/>
        <v>2028.5</v>
      </c>
      <c r="S697" s="16" t="s">
        <v>63</v>
      </c>
      <c r="T697" s="16"/>
      <c r="U697" s="17">
        <f t="shared" si="34"/>
        <v>2028.5</v>
      </c>
      <c r="V697" s="402"/>
      <c r="W697" s="402"/>
      <c r="X697" s="402"/>
      <c r="Y697" s="406"/>
    </row>
    <row r="698" spans="1:25" ht="24" x14ac:dyDescent="0.25">
      <c r="A698" s="406"/>
      <c r="B698" s="406"/>
      <c r="C698" s="331"/>
      <c r="D698" s="331" t="s">
        <v>4356</v>
      </c>
      <c r="E698" s="331"/>
      <c r="F698" s="125" t="s">
        <v>709</v>
      </c>
      <c r="G698" s="125">
        <v>1.1499999999999999</v>
      </c>
      <c r="H698" s="125">
        <v>1.1499999999999999</v>
      </c>
      <c r="I698" s="125">
        <v>371</v>
      </c>
      <c r="J698" s="125">
        <v>18.13</v>
      </c>
      <c r="K698" s="125">
        <v>114.3</v>
      </c>
      <c r="L698" s="125">
        <v>8.56</v>
      </c>
      <c r="M698" s="16">
        <v>2016</v>
      </c>
      <c r="N698" s="16">
        <v>2023</v>
      </c>
      <c r="O698" s="16">
        <v>2025</v>
      </c>
      <c r="P698" s="16">
        <v>12.5</v>
      </c>
      <c r="Q698" s="145" t="s">
        <v>4262</v>
      </c>
      <c r="R698" s="17">
        <f t="shared" si="33"/>
        <v>2028.5</v>
      </c>
      <c r="S698" s="16" t="s">
        <v>63</v>
      </c>
      <c r="T698" s="16"/>
      <c r="U698" s="17">
        <f t="shared" si="34"/>
        <v>2028.5</v>
      </c>
      <c r="V698" s="402"/>
      <c r="W698" s="402"/>
      <c r="X698" s="402"/>
      <c r="Y698" s="406"/>
    </row>
    <row r="699" spans="1:25" ht="24" x14ac:dyDescent="0.25">
      <c r="A699" s="406"/>
      <c r="B699" s="406"/>
      <c r="C699" s="331"/>
      <c r="D699" s="331"/>
      <c r="E699" s="331"/>
      <c r="F699" s="125" t="s">
        <v>709</v>
      </c>
      <c r="G699" s="125"/>
      <c r="H699" s="125"/>
      <c r="I699" s="125"/>
      <c r="J699" s="125">
        <v>0.98</v>
      </c>
      <c r="K699" s="125">
        <v>60.3</v>
      </c>
      <c r="L699" s="125">
        <v>8.74</v>
      </c>
      <c r="M699" s="16">
        <v>2016</v>
      </c>
      <c r="N699" s="16">
        <v>2023</v>
      </c>
      <c r="O699" s="16">
        <v>2025</v>
      </c>
      <c r="P699" s="16">
        <v>12.5</v>
      </c>
      <c r="Q699" s="145" t="s">
        <v>4262</v>
      </c>
      <c r="R699" s="17">
        <f t="shared" si="33"/>
        <v>2028.5</v>
      </c>
      <c r="S699" s="16" t="s">
        <v>63</v>
      </c>
      <c r="T699" s="16"/>
      <c r="U699" s="17">
        <f t="shared" si="34"/>
        <v>2028.5</v>
      </c>
      <c r="V699" s="402"/>
      <c r="W699" s="402"/>
      <c r="X699" s="402"/>
      <c r="Y699" s="406"/>
    </row>
    <row r="700" spans="1:25" ht="24" x14ac:dyDescent="0.25">
      <c r="A700" s="406"/>
      <c r="B700" s="406"/>
      <c r="C700" s="331"/>
      <c r="D700" s="331"/>
      <c r="E700" s="331"/>
      <c r="F700" s="125" t="s">
        <v>709</v>
      </c>
      <c r="G700" s="125"/>
      <c r="H700" s="125"/>
      <c r="I700" s="125"/>
      <c r="J700" s="125">
        <v>0.1</v>
      </c>
      <c r="K700" s="125">
        <v>26.7</v>
      </c>
      <c r="L700" s="125">
        <v>5.56</v>
      </c>
      <c r="M700" s="16">
        <v>2016</v>
      </c>
      <c r="N700" s="16">
        <v>2023</v>
      </c>
      <c r="O700" s="16">
        <v>2025</v>
      </c>
      <c r="P700" s="16">
        <v>12.5</v>
      </c>
      <c r="Q700" s="145" t="s">
        <v>4262</v>
      </c>
      <c r="R700" s="17">
        <f t="shared" si="33"/>
        <v>2028.5</v>
      </c>
      <c r="S700" s="16" t="s">
        <v>63</v>
      </c>
      <c r="T700" s="16"/>
      <c r="U700" s="17">
        <f t="shared" si="34"/>
        <v>2028.5</v>
      </c>
      <c r="V700" s="402"/>
      <c r="W700" s="402"/>
      <c r="X700" s="402"/>
      <c r="Y700" s="406"/>
    </row>
    <row r="701" spans="1:25" ht="24" x14ac:dyDescent="0.25">
      <c r="A701" s="406"/>
      <c r="B701" s="406"/>
      <c r="C701" s="331"/>
      <c r="D701" s="331" t="s">
        <v>4357</v>
      </c>
      <c r="E701" s="331"/>
      <c r="F701" s="125" t="s">
        <v>709</v>
      </c>
      <c r="G701" s="125">
        <v>1.1499999999999999</v>
      </c>
      <c r="H701" s="125">
        <v>1.1499999999999999</v>
      </c>
      <c r="I701" s="125">
        <v>371</v>
      </c>
      <c r="J701" s="125">
        <v>16.78</v>
      </c>
      <c r="K701" s="125">
        <v>114.3</v>
      </c>
      <c r="L701" s="125">
        <v>8.56</v>
      </c>
      <c r="M701" s="16">
        <v>2016</v>
      </c>
      <c r="N701" s="16">
        <v>2023</v>
      </c>
      <c r="O701" s="16">
        <v>2025</v>
      </c>
      <c r="P701" s="16">
        <v>12.5</v>
      </c>
      <c r="Q701" s="145" t="s">
        <v>4262</v>
      </c>
      <c r="R701" s="17">
        <f t="shared" si="33"/>
        <v>2028.5</v>
      </c>
      <c r="S701" s="16" t="s">
        <v>63</v>
      </c>
      <c r="T701" s="16"/>
      <c r="U701" s="17">
        <f t="shared" si="34"/>
        <v>2028.5</v>
      </c>
      <c r="V701" s="402"/>
      <c r="W701" s="402"/>
      <c r="X701" s="402"/>
      <c r="Y701" s="406"/>
    </row>
    <row r="702" spans="1:25" ht="24" x14ac:dyDescent="0.25">
      <c r="A702" s="406"/>
      <c r="B702" s="406"/>
      <c r="C702" s="331"/>
      <c r="D702" s="331"/>
      <c r="E702" s="331"/>
      <c r="F702" s="125" t="s">
        <v>709</v>
      </c>
      <c r="G702" s="125"/>
      <c r="H702" s="125"/>
      <c r="I702" s="125"/>
      <c r="J702" s="125">
        <v>7.99</v>
      </c>
      <c r="K702" s="125">
        <v>60.3</v>
      </c>
      <c r="L702" s="125">
        <v>8.74</v>
      </c>
      <c r="M702" s="16">
        <v>2016</v>
      </c>
      <c r="N702" s="16">
        <v>2023</v>
      </c>
      <c r="O702" s="16">
        <v>2025</v>
      </c>
      <c r="P702" s="16">
        <v>12.5</v>
      </c>
      <c r="Q702" s="145" t="s">
        <v>4262</v>
      </c>
      <c r="R702" s="17">
        <f t="shared" si="33"/>
        <v>2028.5</v>
      </c>
      <c r="S702" s="16" t="s">
        <v>63</v>
      </c>
      <c r="T702" s="16"/>
      <c r="U702" s="17">
        <f t="shared" si="34"/>
        <v>2028.5</v>
      </c>
      <c r="V702" s="402"/>
      <c r="W702" s="402"/>
      <c r="X702" s="402"/>
      <c r="Y702" s="406"/>
    </row>
    <row r="703" spans="1:25" ht="24" x14ac:dyDescent="0.25">
      <c r="A703" s="406"/>
      <c r="B703" s="406"/>
      <c r="C703" s="331"/>
      <c r="D703" s="331"/>
      <c r="E703" s="331"/>
      <c r="F703" s="125" t="s">
        <v>709</v>
      </c>
      <c r="G703" s="125"/>
      <c r="H703" s="125"/>
      <c r="I703" s="125"/>
      <c r="J703" s="125">
        <v>0.1</v>
      </c>
      <c r="K703" s="125">
        <v>26.7</v>
      </c>
      <c r="L703" s="125">
        <v>5.56</v>
      </c>
      <c r="M703" s="16">
        <v>2016</v>
      </c>
      <c r="N703" s="16">
        <v>2023</v>
      </c>
      <c r="O703" s="16">
        <v>2025</v>
      </c>
      <c r="P703" s="16">
        <v>12.5</v>
      </c>
      <c r="Q703" s="145" t="s">
        <v>4262</v>
      </c>
      <c r="R703" s="17">
        <f t="shared" si="33"/>
        <v>2028.5</v>
      </c>
      <c r="S703" s="16" t="s">
        <v>63</v>
      </c>
      <c r="T703" s="16"/>
      <c r="U703" s="17">
        <f t="shared" si="34"/>
        <v>2028.5</v>
      </c>
      <c r="V703" s="402"/>
      <c r="W703" s="402"/>
      <c r="X703" s="402"/>
      <c r="Y703" s="406"/>
    </row>
    <row r="704" spans="1:25" ht="24" x14ac:dyDescent="0.25">
      <c r="A704" s="406"/>
      <c r="B704" s="406"/>
      <c r="C704" s="331"/>
      <c r="D704" s="331" t="s">
        <v>4358</v>
      </c>
      <c r="E704" s="331"/>
      <c r="F704" s="125" t="s">
        <v>709</v>
      </c>
      <c r="G704" s="125">
        <v>1.1499999999999999</v>
      </c>
      <c r="H704" s="125">
        <v>1.1499999999999999</v>
      </c>
      <c r="I704" s="125">
        <v>371</v>
      </c>
      <c r="J704" s="125">
        <v>16.100000000000001</v>
      </c>
      <c r="K704" s="125">
        <v>168.3</v>
      </c>
      <c r="L704" s="125">
        <v>10.97</v>
      </c>
      <c r="M704" s="16">
        <v>2016</v>
      </c>
      <c r="N704" s="16">
        <v>2023</v>
      </c>
      <c r="O704" s="16">
        <v>2025</v>
      </c>
      <c r="P704" s="16">
        <v>12.5</v>
      </c>
      <c r="Q704" s="145" t="s">
        <v>4262</v>
      </c>
      <c r="R704" s="17">
        <f t="shared" si="33"/>
        <v>2028.5</v>
      </c>
      <c r="S704" s="16" t="s">
        <v>63</v>
      </c>
      <c r="T704" s="16"/>
      <c r="U704" s="17">
        <f t="shared" si="34"/>
        <v>2028.5</v>
      </c>
      <c r="V704" s="402"/>
      <c r="W704" s="402"/>
      <c r="X704" s="402"/>
      <c r="Y704" s="406"/>
    </row>
    <row r="705" spans="1:25" ht="24" x14ac:dyDescent="0.25">
      <c r="A705" s="406"/>
      <c r="B705" s="406"/>
      <c r="C705" s="331"/>
      <c r="D705" s="331"/>
      <c r="E705" s="331"/>
      <c r="F705" s="125" t="s">
        <v>709</v>
      </c>
      <c r="G705" s="125"/>
      <c r="H705" s="125"/>
      <c r="I705" s="125"/>
      <c r="J705" s="125">
        <v>8.42</v>
      </c>
      <c r="K705" s="125">
        <v>60.3</v>
      </c>
      <c r="L705" s="125">
        <v>8.74</v>
      </c>
      <c r="M705" s="16">
        <v>2016</v>
      </c>
      <c r="N705" s="16">
        <v>2023</v>
      </c>
      <c r="O705" s="16">
        <v>2025</v>
      </c>
      <c r="P705" s="16">
        <v>12.5</v>
      </c>
      <c r="Q705" s="145" t="s">
        <v>4262</v>
      </c>
      <c r="R705" s="17">
        <f t="shared" si="33"/>
        <v>2028.5</v>
      </c>
      <c r="S705" s="16" t="s">
        <v>63</v>
      </c>
      <c r="T705" s="16"/>
      <c r="U705" s="17">
        <f t="shared" si="34"/>
        <v>2028.5</v>
      </c>
      <c r="V705" s="402"/>
      <c r="W705" s="402"/>
      <c r="X705" s="402"/>
      <c r="Y705" s="406"/>
    </row>
    <row r="706" spans="1:25" ht="24" x14ac:dyDescent="0.25">
      <c r="A706" s="406"/>
      <c r="B706" s="406"/>
      <c r="C706" s="331"/>
      <c r="D706" s="331"/>
      <c r="E706" s="331"/>
      <c r="F706" s="125" t="s">
        <v>709</v>
      </c>
      <c r="G706" s="125"/>
      <c r="H706" s="125"/>
      <c r="I706" s="125"/>
      <c r="J706" s="125">
        <v>0.17</v>
      </c>
      <c r="K706" s="125">
        <v>33.4</v>
      </c>
      <c r="L706" s="125">
        <v>6.35</v>
      </c>
      <c r="M706" s="16">
        <v>2016</v>
      </c>
      <c r="N706" s="16">
        <v>2023</v>
      </c>
      <c r="O706" s="16">
        <v>2025</v>
      </c>
      <c r="P706" s="16">
        <v>12.5</v>
      </c>
      <c r="Q706" s="145" t="s">
        <v>4262</v>
      </c>
      <c r="R706" s="17">
        <f t="shared" si="33"/>
        <v>2028.5</v>
      </c>
      <c r="S706" s="16" t="s">
        <v>63</v>
      </c>
      <c r="T706" s="16"/>
      <c r="U706" s="17">
        <f t="shared" si="34"/>
        <v>2028.5</v>
      </c>
      <c r="V706" s="402"/>
      <c r="W706" s="402"/>
      <c r="X706" s="402"/>
      <c r="Y706" s="406"/>
    </row>
    <row r="707" spans="1:25" ht="24" x14ac:dyDescent="0.25">
      <c r="A707" s="406"/>
      <c r="B707" s="406"/>
      <c r="C707" s="331"/>
      <c r="D707" s="331"/>
      <c r="E707" s="331"/>
      <c r="F707" s="125" t="s">
        <v>709</v>
      </c>
      <c r="G707" s="125"/>
      <c r="H707" s="125"/>
      <c r="I707" s="125"/>
      <c r="J707" s="125">
        <v>0.3</v>
      </c>
      <c r="K707" s="125">
        <v>26.7</v>
      </c>
      <c r="L707" s="125">
        <v>5.56</v>
      </c>
      <c r="M707" s="16">
        <v>2016</v>
      </c>
      <c r="N707" s="16">
        <v>2023</v>
      </c>
      <c r="O707" s="16">
        <v>2025</v>
      </c>
      <c r="P707" s="16">
        <v>12.5</v>
      </c>
      <c r="Q707" s="145" t="s">
        <v>4262</v>
      </c>
      <c r="R707" s="17">
        <f t="shared" si="33"/>
        <v>2028.5</v>
      </c>
      <c r="S707" s="16" t="s">
        <v>63</v>
      </c>
      <c r="T707" s="16"/>
      <c r="U707" s="17">
        <f t="shared" si="34"/>
        <v>2028.5</v>
      </c>
      <c r="V707" s="402"/>
      <c r="W707" s="402"/>
      <c r="X707" s="402"/>
      <c r="Y707" s="406"/>
    </row>
    <row r="708" spans="1:25" ht="24" x14ac:dyDescent="0.25">
      <c r="A708" s="406">
        <v>66</v>
      </c>
      <c r="B708" s="406" t="s">
        <v>4359</v>
      </c>
      <c r="C708" s="331" t="s">
        <v>4360</v>
      </c>
      <c r="D708" s="475" t="s">
        <v>4361</v>
      </c>
      <c r="E708" s="475" t="s">
        <v>4261</v>
      </c>
      <c r="F708" s="125" t="s">
        <v>709</v>
      </c>
      <c r="G708" s="172">
        <v>5.75</v>
      </c>
      <c r="H708" s="172">
        <v>5.75</v>
      </c>
      <c r="I708" s="142">
        <v>371</v>
      </c>
      <c r="J708" s="142">
        <v>11.9</v>
      </c>
      <c r="K708" s="172">
        <v>114.3</v>
      </c>
      <c r="L708" s="172">
        <v>8.56</v>
      </c>
      <c r="M708" s="16">
        <v>2016</v>
      </c>
      <c r="N708" s="16">
        <v>2023</v>
      </c>
      <c r="O708" s="16">
        <v>2025</v>
      </c>
      <c r="P708" s="16">
        <v>12.5</v>
      </c>
      <c r="Q708" s="145" t="s">
        <v>4262</v>
      </c>
      <c r="R708" s="17">
        <f t="shared" si="33"/>
        <v>2028.5</v>
      </c>
      <c r="S708" s="16" t="s">
        <v>63</v>
      </c>
      <c r="T708" s="16"/>
      <c r="U708" s="17">
        <f t="shared" ref="U708:U735" si="35">IFERROR(IF(S708="",R708,S708+T708),R708)</f>
        <v>2028.5</v>
      </c>
      <c r="V708" s="402">
        <v>30</v>
      </c>
      <c r="W708" s="402">
        <v>2</v>
      </c>
      <c r="X708" s="402">
        <f>SUM(V708:W715)</f>
        <v>32</v>
      </c>
      <c r="Y708" s="406" t="s">
        <v>7003</v>
      </c>
    </row>
    <row r="709" spans="1:25" ht="24" x14ac:dyDescent="0.25">
      <c r="A709" s="406"/>
      <c r="B709" s="406"/>
      <c r="C709" s="331"/>
      <c r="D709" s="475"/>
      <c r="E709" s="475"/>
      <c r="F709" s="125" t="s">
        <v>709</v>
      </c>
      <c r="G709" s="172"/>
      <c r="H709" s="172"/>
      <c r="I709" s="142"/>
      <c r="J709" s="142">
        <v>1.1000000000000001</v>
      </c>
      <c r="K709" s="172">
        <v>60.3</v>
      </c>
      <c r="L709" s="172">
        <v>5.54</v>
      </c>
      <c r="M709" s="16">
        <v>2016</v>
      </c>
      <c r="N709" s="16">
        <v>2023</v>
      </c>
      <c r="O709" s="16">
        <v>2025</v>
      </c>
      <c r="P709" s="16">
        <v>12.5</v>
      </c>
      <c r="Q709" s="145" t="s">
        <v>4262</v>
      </c>
      <c r="R709" s="17">
        <f t="shared" si="33"/>
        <v>2028.5</v>
      </c>
      <c r="S709" s="16" t="s">
        <v>63</v>
      </c>
      <c r="T709" s="16"/>
      <c r="U709" s="17">
        <f t="shared" si="35"/>
        <v>2028.5</v>
      </c>
      <c r="V709" s="402"/>
      <c r="W709" s="402"/>
      <c r="X709" s="402"/>
      <c r="Y709" s="406"/>
    </row>
    <row r="710" spans="1:25" ht="24" x14ac:dyDescent="0.25">
      <c r="A710" s="406"/>
      <c r="B710" s="406"/>
      <c r="C710" s="331"/>
      <c r="D710" s="475" t="s">
        <v>4362</v>
      </c>
      <c r="E710" s="475"/>
      <c r="F710" s="125" t="s">
        <v>709</v>
      </c>
      <c r="G710" s="172">
        <v>5.75</v>
      </c>
      <c r="H710" s="172">
        <v>5.75</v>
      </c>
      <c r="I710" s="142">
        <v>371</v>
      </c>
      <c r="J710" s="142">
        <v>14.8</v>
      </c>
      <c r="K710" s="172">
        <v>114.3</v>
      </c>
      <c r="L710" s="172">
        <v>8.56</v>
      </c>
      <c r="M710" s="16">
        <v>2016</v>
      </c>
      <c r="N710" s="16">
        <v>2023</v>
      </c>
      <c r="O710" s="16">
        <v>2025</v>
      </c>
      <c r="P710" s="16">
        <v>12.5</v>
      </c>
      <c r="Q710" s="145" t="s">
        <v>4262</v>
      </c>
      <c r="R710" s="17">
        <f t="shared" si="33"/>
        <v>2028.5</v>
      </c>
      <c r="S710" s="16" t="s">
        <v>63</v>
      </c>
      <c r="T710" s="16"/>
      <c r="U710" s="17">
        <f t="shared" si="35"/>
        <v>2028.5</v>
      </c>
      <c r="V710" s="402"/>
      <c r="W710" s="402"/>
      <c r="X710" s="402"/>
      <c r="Y710" s="406"/>
    </row>
    <row r="711" spans="1:25" ht="24" x14ac:dyDescent="0.25">
      <c r="A711" s="406"/>
      <c r="B711" s="406"/>
      <c r="C711" s="331"/>
      <c r="D711" s="475"/>
      <c r="E711" s="475"/>
      <c r="F711" s="125" t="s">
        <v>709</v>
      </c>
      <c r="G711" s="172"/>
      <c r="H711" s="172"/>
      <c r="I711" s="142"/>
      <c r="J711" s="142">
        <v>1</v>
      </c>
      <c r="K711" s="172">
        <v>60.3</v>
      </c>
      <c r="L711" s="172">
        <v>5.54</v>
      </c>
      <c r="M711" s="16">
        <v>2016</v>
      </c>
      <c r="N711" s="16">
        <v>2023</v>
      </c>
      <c r="O711" s="16">
        <v>2025</v>
      </c>
      <c r="P711" s="16">
        <v>12.5</v>
      </c>
      <c r="Q711" s="145" t="s">
        <v>4262</v>
      </c>
      <c r="R711" s="17">
        <f t="shared" si="33"/>
        <v>2028.5</v>
      </c>
      <c r="S711" s="16" t="s">
        <v>63</v>
      </c>
      <c r="T711" s="16"/>
      <c r="U711" s="17">
        <f t="shared" si="35"/>
        <v>2028.5</v>
      </c>
      <c r="V711" s="402"/>
      <c r="W711" s="402"/>
      <c r="X711" s="402"/>
      <c r="Y711" s="406"/>
    </row>
    <row r="712" spans="1:25" ht="24" x14ac:dyDescent="0.25">
      <c r="A712" s="406"/>
      <c r="B712" s="406"/>
      <c r="C712" s="331"/>
      <c r="D712" s="475" t="s">
        <v>4363</v>
      </c>
      <c r="E712" s="475"/>
      <c r="F712" s="125" t="s">
        <v>709</v>
      </c>
      <c r="G712" s="172">
        <v>5.75</v>
      </c>
      <c r="H712" s="172">
        <v>5.75</v>
      </c>
      <c r="I712" s="142">
        <v>371</v>
      </c>
      <c r="J712" s="142">
        <v>13.6</v>
      </c>
      <c r="K712" s="172">
        <v>114.3</v>
      </c>
      <c r="L712" s="172">
        <v>8.56</v>
      </c>
      <c r="M712" s="16">
        <v>2016</v>
      </c>
      <c r="N712" s="16">
        <v>2023</v>
      </c>
      <c r="O712" s="16">
        <v>2025</v>
      </c>
      <c r="P712" s="16">
        <v>12.5</v>
      </c>
      <c r="Q712" s="145" t="s">
        <v>4262</v>
      </c>
      <c r="R712" s="17">
        <f t="shared" si="33"/>
        <v>2028.5</v>
      </c>
      <c r="S712" s="16" t="s">
        <v>63</v>
      </c>
      <c r="T712" s="16"/>
      <c r="U712" s="17">
        <f t="shared" si="35"/>
        <v>2028.5</v>
      </c>
      <c r="V712" s="402"/>
      <c r="W712" s="402"/>
      <c r="X712" s="402"/>
      <c r="Y712" s="406"/>
    </row>
    <row r="713" spans="1:25" ht="24" x14ac:dyDescent="0.25">
      <c r="A713" s="406"/>
      <c r="B713" s="406"/>
      <c r="C713" s="331"/>
      <c r="D713" s="475"/>
      <c r="E713" s="475"/>
      <c r="F713" s="125" t="s">
        <v>709</v>
      </c>
      <c r="G713" s="172"/>
      <c r="H713" s="172"/>
      <c r="I713" s="142"/>
      <c r="J713" s="142">
        <v>0.2</v>
      </c>
      <c r="K713" s="172">
        <v>60.3</v>
      </c>
      <c r="L713" s="172">
        <v>5.54</v>
      </c>
      <c r="M713" s="16">
        <v>2016</v>
      </c>
      <c r="N713" s="16">
        <v>2023</v>
      </c>
      <c r="O713" s="16">
        <v>2025</v>
      </c>
      <c r="P713" s="16">
        <v>12.5</v>
      </c>
      <c r="Q713" s="145" t="s">
        <v>4262</v>
      </c>
      <c r="R713" s="17">
        <f t="shared" si="33"/>
        <v>2028.5</v>
      </c>
      <c r="S713" s="16" t="s">
        <v>63</v>
      </c>
      <c r="T713" s="16"/>
      <c r="U713" s="17">
        <f t="shared" si="35"/>
        <v>2028.5</v>
      </c>
      <c r="V713" s="402"/>
      <c r="W713" s="402"/>
      <c r="X713" s="402"/>
      <c r="Y713" s="406"/>
    </row>
    <row r="714" spans="1:25" ht="24" x14ac:dyDescent="0.25">
      <c r="A714" s="406"/>
      <c r="B714" s="406"/>
      <c r="C714" s="331"/>
      <c r="D714" s="475" t="s">
        <v>4364</v>
      </c>
      <c r="E714" s="475"/>
      <c r="F714" s="125" t="s">
        <v>709</v>
      </c>
      <c r="G714" s="172">
        <v>5.75</v>
      </c>
      <c r="H714" s="172">
        <v>5.75</v>
      </c>
      <c r="I714" s="142">
        <v>371</v>
      </c>
      <c r="J714" s="142">
        <v>10.9</v>
      </c>
      <c r="K714" s="172">
        <v>114.3</v>
      </c>
      <c r="L714" s="172">
        <v>8.56</v>
      </c>
      <c r="M714" s="16">
        <v>2016</v>
      </c>
      <c r="N714" s="16">
        <v>2023</v>
      </c>
      <c r="O714" s="16">
        <v>2025</v>
      </c>
      <c r="P714" s="16">
        <v>12.5</v>
      </c>
      <c r="Q714" s="145" t="s">
        <v>4262</v>
      </c>
      <c r="R714" s="17">
        <f t="shared" ref="R714:R777" si="36">IF(M714="","",M714+P714)</f>
        <v>2028.5</v>
      </c>
      <c r="S714" s="16" t="s">
        <v>63</v>
      </c>
      <c r="T714" s="16"/>
      <c r="U714" s="17">
        <f t="shared" si="35"/>
        <v>2028.5</v>
      </c>
      <c r="V714" s="402"/>
      <c r="W714" s="402"/>
      <c r="X714" s="402"/>
      <c r="Y714" s="406"/>
    </row>
    <row r="715" spans="1:25" ht="24" x14ac:dyDescent="0.25">
      <c r="A715" s="406"/>
      <c r="B715" s="406"/>
      <c r="C715" s="331"/>
      <c r="D715" s="475"/>
      <c r="E715" s="475"/>
      <c r="F715" s="125" t="s">
        <v>709</v>
      </c>
      <c r="G715" s="172"/>
      <c r="H715" s="172"/>
      <c r="I715" s="142"/>
      <c r="J715" s="142">
        <v>0.3</v>
      </c>
      <c r="K715" s="172">
        <v>60.3</v>
      </c>
      <c r="L715" s="172">
        <v>5.54</v>
      </c>
      <c r="M715" s="16">
        <v>2016</v>
      </c>
      <c r="N715" s="16">
        <v>2023</v>
      </c>
      <c r="O715" s="16">
        <v>2025</v>
      </c>
      <c r="P715" s="16">
        <v>12.5</v>
      </c>
      <c r="Q715" s="145" t="s">
        <v>4262</v>
      </c>
      <c r="R715" s="17">
        <f t="shared" si="36"/>
        <v>2028.5</v>
      </c>
      <c r="S715" s="16" t="s">
        <v>63</v>
      </c>
      <c r="T715" s="16"/>
      <c r="U715" s="17">
        <f t="shared" si="35"/>
        <v>2028.5</v>
      </c>
      <c r="V715" s="402"/>
      <c r="W715" s="402"/>
      <c r="X715" s="402"/>
      <c r="Y715" s="406"/>
    </row>
    <row r="716" spans="1:25" ht="24" x14ac:dyDescent="0.25">
      <c r="A716" s="406">
        <v>67</v>
      </c>
      <c r="B716" s="406" t="s">
        <v>4365</v>
      </c>
      <c r="C716" s="331" t="s">
        <v>4366</v>
      </c>
      <c r="D716" s="475" t="s">
        <v>4367</v>
      </c>
      <c r="E716" s="475" t="s">
        <v>4261</v>
      </c>
      <c r="F716" s="125" t="s">
        <v>709</v>
      </c>
      <c r="G716" s="142">
        <v>5.75</v>
      </c>
      <c r="H716" s="142">
        <v>5.75</v>
      </c>
      <c r="I716" s="142">
        <v>371</v>
      </c>
      <c r="J716" s="142">
        <v>8</v>
      </c>
      <c r="K716" s="172">
        <v>114.3</v>
      </c>
      <c r="L716" s="172">
        <v>8.56</v>
      </c>
      <c r="M716" s="16">
        <v>2016</v>
      </c>
      <c r="N716" s="16">
        <v>2023</v>
      </c>
      <c r="O716" s="16">
        <v>2025</v>
      </c>
      <c r="P716" s="16">
        <v>12.5</v>
      </c>
      <c r="Q716" s="145" t="s">
        <v>4262</v>
      </c>
      <c r="R716" s="17">
        <f t="shared" si="36"/>
        <v>2028.5</v>
      </c>
      <c r="S716" s="16" t="s">
        <v>63</v>
      </c>
      <c r="T716" s="16"/>
      <c r="U716" s="17">
        <f t="shared" si="35"/>
        <v>2028.5</v>
      </c>
      <c r="V716" s="402">
        <v>13</v>
      </c>
      <c r="W716" s="402">
        <v>3</v>
      </c>
      <c r="X716" s="402">
        <f>SUM(V716:W735)</f>
        <v>16</v>
      </c>
      <c r="Y716" s="406" t="s">
        <v>7003</v>
      </c>
    </row>
    <row r="717" spans="1:25" ht="24" x14ac:dyDescent="0.25">
      <c r="A717" s="406"/>
      <c r="B717" s="406"/>
      <c r="C717" s="331"/>
      <c r="D717" s="475"/>
      <c r="E717" s="475"/>
      <c r="F717" s="125" t="s">
        <v>709</v>
      </c>
      <c r="G717" s="142"/>
      <c r="H717" s="142"/>
      <c r="I717" s="142"/>
      <c r="J717" s="142">
        <v>9</v>
      </c>
      <c r="K717" s="172">
        <v>88.9</v>
      </c>
      <c r="L717" s="172">
        <v>7.62</v>
      </c>
      <c r="M717" s="16">
        <v>2016</v>
      </c>
      <c r="N717" s="16">
        <v>2023</v>
      </c>
      <c r="O717" s="16">
        <v>2025</v>
      </c>
      <c r="P717" s="16">
        <v>12.5</v>
      </c>
      <c r="Q717" s="145" t="s">
        <v>4262</v>
      </c>
      <c r="R717" s="17">
        <f t="shared" si="36"/>
        <v>2028.5</v>
      </c>
      <c r="S717" s="16" t="s">
        <v>63</v>
      </c>
      <c r="T717" s="16"/>
      <c r="U717" s="17">
        <f t="shared" si="35"/>
        <v>2028.5</v>
      </c>
      <c r="V717" s="402"/>
      <c r="W717" s="402"/>
      <c r="X717" s="402"/>
      <c r="Y717" s="406"/>
    </row>
    <row r="718" spans="1:25" ht="24" x14ac:dyDescent="0.25">
      <c r="A718" s="406"/>
      <c r="B718" s="406"/>
      <c r="C718" s="331"/>
      <c r="D718" s="475"/>
      <c r="E718" s="475"/>
      <c r="F718" s="125" t="s">
        <v>709</v>
      </c>
      <c r="G718" s="142"/>
      <c r="H718" s="142"/>
      <c r="I718" s="142"/>
      <c r="J718" s="142">
        <v>10.5</v>
      </c>
      <c r="K718" s="172">
        <v>60.3</v>
      </c>
      <c r="L718" s="172">
        <v>5.54</v>
      </c>
      <c r="M718" s="16">
        <v>2016</v>
      </c>
      <c r="N718" s="16">
        <v>2023</v>
      </c>
      <c r="O718" s="16">
        <v>2025</v>
      </c>
      <c r="P718" s="16">
        <v>12.5</v>
      </c>
      <c r="Q718" s="145" t="s">
        <v>4262</v>
      </c>
      <c r="R718" s="17">
        <f t="shared" si="36"/>
        <v>2028.5</v>
      </c>
      <c r="S718" s="16" t="s">
        <v>63</v>
      </c>
      <c r="T718" s="16"/>
      <c r="U718" s="17">
        <f t="shared" si="35"/>
        <v>2028.5</v>
      </c>
      <c r="V718" s="402"/>
      <c r="W718" s="402"/>
      <c r="X718" s="402"/>
      <c r="Y718" s="406"/>
    </row>
    <row r="719" spans="1:25" ht="24" x14ac:dyDescent="0.25">
      <c r="A719" s="406"/>
      <c r="B719" s="406"/>
      <c r="C719" s="331"/>
      <c r="D719" s="475"/>
      <c r="E719" s="475"/>
      <c r="F719" s="125" t="s">
        <v>709</v>
      </c>
      <c r="G719" s="142"/>
      <c r="H719" s="142"/>
      <c r="I719" s="142"/>
      <c r="J719" s="142">
        <v>0.5</v>
      </c>
      <c r="K719" s="172">
        <v>26.7</v>
      </c>
      <c r="L719" s="172">
        <v>7.82</v>
      </c>
      <c r="M719" s="16">
        <v>2016</v>
      </c>
      <c r="N719" s="16">
        <v>2023</v>
      </c>
      <c r="O719" s="16">
        <v>2025</v>
      </c>
      <c r="P719" s="16">
        <v>12.5</v>
      </c>
      <c r="Q719" s="145" t="s">
        <v>4262</v>
      </c>
      <c r="R719" s="17">
        <f t="shared" si="36"/>
        <v>2028.5</v>
      </c>
      <c r="S719" s="16" t="s">
        <v>63</v>
      </c>
      <c r="T719" s="16"/>
      <c r="U719" s="17">
        <f t="shared" si="35"/>
        <v>2028.5</v>
      </c>
      <c r="V719" s="402"/>
      <c r="W719" s="402"/>
      <c r="X719" s="402"/>
      <c r="Y719" s="406"/>
    </row>
    <row r="720" spans="1:25" ht="24" x14ac:dyDescent="0.25">
      <c r="A720" s="406"/>
      <c r="B720" s="406"/>
      <c r="C720" s="331"/>
      <c r="D720" s="475" t="s">
        <v>4368</v>
      </c>
      <c r="E720" s="475"/>
      <c r="F720" s="125" t="s">
        <v>709</v>
      </c>
      <c r="G720" s="142">
        <v>5.75</v>
      </c>
      <c r="H720" s="142">
        <v>5.75</v>
      </c>
      <c r="I720" s="142">
        <v>371</v>
      </c>
      <c r="J720" s="142">
        <v>16.5</v>
      </c>
      <c r="K720" s="172">
        <v>60.3</v>
      </c>
      <c r="L720" s="172">
        <v>5.54</v>
      </c>
      <c r="M720" s="16">
        <v>2016</v>
      </c>
      <c r="N720" s="16">
        <v>2023</v>
      </c>
      <c r="O720" s="16">
        <v>2025</v>
      </c>
      <c r="P720" s="16">
        <v>12.5</v>
      </c>
      <c r="Q720" s="145" t="s">
        <v>4262</v>
      </c>
      <c r="R720" s="17">
        <f t="shared" si="36"/>
        <v>2028.5</v>
      </c>
      <c r="S720" s="16" t="s">
        <v>63</v>
      </c>
      <c r="T720" s="16"/>
      <c r="U720" s="17">
        <f t="shared" si="35"/>
        <v>2028.5</v>
      </c>
      <c r="V720" s="402"/>
      <c r="W720" s="402"/>
      <c r="X720" s="402"/>
      <c r="Y720" s="406"/>
    </row>
    <row r="721" spans="1:25" ht="24" x14ac:dyDescent="0.25">
      <c r="A721" s="406"/>
      <c r="B721" s="406"/>
      <c r="C721" s="331"/>
      <c r="D721" s="475"/>
      <c r="E721" s="475"/>
      <c r="F721" s="125" t="s">
        <v>709</v>
      </c>
      <c r="G721" s="142"/>
      <c r="H721" s="142"/>
      <c r="I721" s="142"/>
      <c r="J721" s="142">
        <v>21.3</v>
      </c>
      <c r="K721" s="172">
        <v>48.3</v>
      </c>
      <c r="L721" s="172">
        <v>10.15</v>
      </c>
      <c r="M721" s="16">
        <v>2016</v>
      </c>
      <c r="N721" s="16">
        <v>2023</v>
      </c>
      <c r="O721" s="16">
        <v>2025</v>
      </c>
      <c r="P721" s="16">
        <v>12.5</v>
      </c>
      <c r="Q721" s="145" t="s">
        <v>4262</v>
      </c>
      <c r="R721" s="17">
        <f t="shared" si="36"/>
        <v>2028.5</v>
      </c>
      <c r="S721" s="16" t="s">
        <v>63</v>
      </c>
      <c r="T721" s="16"/>
      <c r="U721" s="17">
        <f t="shared" si="35"/>
        <v>2028.5</v>
      </c>
      <c r="V721" s="402"/>
      <c r="W721" s="402"/>
      <c r="X721" s="402"/>
      <c r="Y721" s="406"/>
    </row>
    <row r="722" spans="1:25" ht="24" x14ac:dyDescent="0.25">
      <c r="A722" s="406"/>
      <c r="B722" s="406"/>
      <c r="C722" s="331"/>
      <c r="D722" s="475"/>
      <c r="E722" s="475"/>
      <c r="F722" s="125" t="s">
        <v>709</v>
      </c>
      <c r="G722" s="142"/>
      <c r="H722" s="142"/>
      <c r="I722" s="142"/>
      <c r="J722" s="142">
        <v>0.5</v>
      </c>
      <c r="K722" s="172">
        <v>33.4</v>
      </c>
      <c r="L722" s="172">
        <v>9.09</v>
      </c>
      <c r="M722" s="16">
        <v>2016</v>
      </c>
      <c r="N722" s="16">
        <v>2023</v>
      </c>
      <c r="O722" s="16">
        <v>2025</v>
      </c>
      <c r="P722" s="16">
        <v>12.5</v>
      </c>
      <c r="Q722" s="145" t="s">
        <v>4262</v>
      </c>
      <c r="R722" s="17">
        <f t="shared" si="36"/>
        <v>2028.5</v>
      </c>
      <c r="S722" s="16" t="s">
        <v>63</v>
      </c>
      <c r="T722" s="16"/>
      <c r="U722" s="17">
        <f t="shared" si="35"/>
        <v>2028.5</v>
      </c>
      <c r="V722" s="402"/>
      <c r="W722" s="402"/>
      <c r="X722" s="402"/>
      <c r="Y722" s="406"/>
    </row>
    <row r="723" spans="1:25" ht="24" x14ac:dyDescent="0.25">
      <c r="A723" s="406"/>
      <c r="B723" s="406"/>
      <c r="C723" s="331"/>
      <c r="D723" s="475"/>
      <c r="E723" s="475"/>
      <c r="F723" s="125" t="s">
        <v>709</v>
      </c>
      <c r="G723" s="142"/>
      <c r="H723" s="142"/>
      <c r="I723" s="142"/>
      <c r="J723" s="142">
        <v>0.5</v>
      </c>
      <c r="K723" s="172">
        <v>26.7</v>
      </c>
      <c r="L723" s="172">
        <v>7.82</v>
      </c>
      <c r="M723" s="16">
        <v>2016</v>
      </c>
      <c r="N723" s="16">
        <v>2023</v>
      </c>
      <c r="O723" s="16">
        <v>2025</v>
      </c>
      <c r="P723" s="16">
        <v>12.5</v>
      </c>
      <c r="Q723" s="145" t="s">
        <v>4262</v>
      </c>
      <c r="R723" s="17">
        <f t="shared" si="36"/>
        <v>2028.5</v>
      </c>
      <c r="S723" s="16" t="s">
        <v>63</v>
      </c>
      <c r="T723" s="16"/>
      <c r="U723" s="17">
        <f t="shared" si="35"/>
        <v>2028.5</v>
      </c>
      <c r="V723" s="402"/>
      <c r="W723" s="402"/>
      <c r="X723" s="402"/>
      <c r="Y723" s="406"/>
    </row>
    <row r="724" spans="1:25" ht="24" x14ac:dyDescent="0.25">
      <c r="A724" s="406"/>
      <c r="B724" s="406"/>
      <c r="C724" s="331"/>
      <c r="D724" s="475" t="s">
        <v>4369</v>
      </c>
      <c r="E724" s="475"/>
      <c r="F724" s="125" t="s">
        <v>709</v>
      </c>
      <c r="G724" s="142">
        <v>5.75</v>
      </c>
      <c r="H724" s="142">
        <v>5.75</v>
      </c>
      <c r="I724" s="142">
        <v>371</v>
      </c>
      <c r="J724" s="142">
        <v>18.899999999999999</v>
      </c>
      <c r="K724" s="172">
        <v>60.3</v>
      </c>
      <c r="L724" s="172">
        <v>5.54</v>
      </c>
      <c r="M724" s="16">
        <v>2016</v>
      </c>
      <c r="N724" s="16">
        <v>2023</v>
      </c>
      <c r="O724" s="16">
        <v>2025</v>
      </c>
      <c r="P724" s="16">
        <v>12.5</v>
      </c>
      <c r="Q724" s="145" t="s">
        <v>4262</v>
      </c>
      <c r="R724" s="17">
        <f t="shared" si="36"/>
        <v>2028.5</v>
      </c>
      <c r="S724" s="16" t="s">
        <v>63</v>
      </c>
      <c r="T724" s="16"/>
      <c r="U724" s="17">
        <f t="shared" si="35"/>
        <v>2028.5</v>
      </c>
      <c r="V724" s="402"/>
      <c r="W724" s="402"/>
      <c r="X724" s="402"/>
      <c r="Y724" s="406"/>
    </row>
    <row r="725" spans="1:25" ht="24" x14ac:dyDescent="0.25">
      <c r="A725" s="406"/>
      <c r="B725" s="406"/>
      <c r="C725" s="331"/>
      <c r="D725" s="475"/>
      <c r="E725" s="475"/>
      <c r="F725" s="125" t="s">
        <v>709</v>
      </c>
      <c r="G725" s="142"/>
      <c r="H725" s="142"/>
      <c r="I725" s="142"/>
      <c r="J725" s="142">
        <v>19.100000000000001</v>
      </c>
      <c r="K725" s="172">
        <v>48.3</v>
      </c>
      <c r="L725" s="172">
        <v>10.15</v>
      </c>
      <c r="M725" s="16">
        <v>2016</v>
      </c>
      <c r="N725" s="16">
        <v>2023</v>
      </c>
      <c r="O725" s="16">
        <v>2025</v>
      </c>
      <c r="P725" s="16">
        <v>12.5</v>
      </c>
      <c r="Q725" s="145" t="s">
        <v>4262</v>
      </c>
      <c r="R725" s="17">
        <f t="shared" si="36"/>
        <v>2028.5</v>
      </c>
      <c r="S725" s="16" t="s">
        <v>63</v>
      </c>
      <c r="T725" s="16"/>
      <c r="U725" s="17">
        <f t="shared" si="35"/>
        <v>2028.5</v>
      </c>
      <c r="V725" s="402"/>
      <c r="W725" s="402"/>
      <c r="X725" s="402"/>
      <c r="Y725" s="406"/>
    </row>
    <row r="726" spans="1:25" ht="24" x14ac:dyDescent="0.25">
      <c r="A726" s="406"/>
      <c r="B726" s="406"/>
      <c r="C726" s="331"/>
      <c r="D726" s="475"/>
      <c r="E726" s="475"/>
      <c r="F726" s="125" t="s">
        <v>709</v>
      </c>
      <c r="G726" s="142"/>
      <c r="H726" s="142"/>
      <c r="I726" s="142"/>
      <c r="J726" s="142">
        <v>0.5</v>
      </c>
      <c r="K726" s="172">
        <v>33.4</v>
      </c>
      <c r="L726" s="172">
        <v>9.09</v>
      </c>
      <c r="M726" s="16">
        <v>2016</v>
      </c>
      <c r="N726" s="16">
        <v>2023</v>
      </c>
      <c r="O726" s="16">
        <v>2025</v>
      </c>
      <c r="P726" s="16">
        <v>12.5</v>
      </c>
      <c r="Q726" s="145" t="s">
        <v>4262</v>
      </c>
      <c r="R726" s="17">
        <f t="shared" si="36"/>
        <v>2028.5</v>
      </c>
      <c r="S726" s="16" t="s">
        <v>63</v>
      </c>
      <c r="T726" s="16"/>
      <c r="U726" s="17">
        <f t="shared" si="35"/>
        <v>2028.5</v>
      </c>
      <c r="V726" s="402"/>
      <c r="W726" s="402"/>
      <c r="X726" s="402"/>
      <c r="Y726" s="406"/>
    </row>
    <row r="727" spans="1:25" ht="24" x14ac:dyDescent="0.25">
      <c r="A727" s="406"/>
      <c r="B727" s="406"/>
      <c r="C727" s="331"/>
      <c r="D727" s="475"/>
      <c r="E727" s="475"/>
      <c r="F727" s="125" t="s">
        <v>709</v>
      </c>
      <c r="G727" s="142"/>
      <c r="H727" s="142"/>
      <c r="I727" s="142"/>
      <c r="J727" s="142">
        <v>0.5</v>
      </c>
      <c r="K727" s="172">
        <v>26.7</v>
      </c>
      <c r="L727" s="172">
        <v>7.82</v>
      </c>
      <c r="M727" s="16">
        <v>2016</v>
      </c>
      <c r="N727" s="16">
        <v>2023</v>
      </c>
      <c r="O727" s="16">
        <v>2025</v>
      </c>
      <c r="P727" s="16">
        <v>12.5</v>
      </c>
      <c r="Q727" s="145" t="s">
        <v>4262</v>
      </c>
      <c r="R727" s="17">
        <f t="shared" si="36"/>
        <v>2028.5</v>
      </c>
      <c r="S727" s="16" t="s">
        <v>63</v>
      </c>
      <c r="T727" s="16"/>
      <c r="U727" s="17">
        <f t="shared" si="35"/>
        <v>2028.5</v>
      </c>
      <c r="V727" s="402"/>
      <c r="W727" s="402"/>
      <c r="X727" s="402"/>
      <c r="Y727" s="406"/>
    </row>
    <row r="728" spans="1:25" ht="24" x14ac:dyDescent="0.25">
      <c r="A728" s="406"/>
      <c r="B728" s="406"/>
      <c r="C728" s="331"/>
      <c r="D728" s="475" t="s">
        <v>4370</v>
      </c>
      <c r="E728" s="475"/>
      <c r="F728" s="125" t="s">
        <v>709</v>
      </c>
      <c r="G728" s="142">
        <v>5.75</v>
      </c>
      <c r="H728" s="142">
        <v>5.75</v>
      </c>
      <c r="I728" s="142">
        <v>371</v>
      </c>
      <c r="J728" s="142">
        <v>17.100000000000001</v>
      </c>
      <c r="K728" s="172">
        <v>60.3</v>
      </c>
      <c r="L728" s="172">
        <v>5.54</v>
      </c>
      <c r="M728" s="16">
        <v>2016</v>
      </c>
      <c r="N728" s="16">
        <v>2023</v>
      </c>
      <c r="O728" s="16">
        <v>2025</v>
      </c>
      <c r="P728" s="16">
        <v>12.5</v>
      </c>
      <c r="Q728" s="145" t="s">
        <v>4262</v>
      </c>
      <c r="R728" s="17">
        <f t="shared" si="36"/>
        <v>2028.5</v>
      </c>
      <c r="S728" s="16" t="s">
        <v>63</v>
      </c>
      <c r="T728" s="16"/>
      <c r="U728" s="17">
        <f t="shared" si="35"/>
        <v>2028.5</v>
      </c>
      <c r="V728" s="402"/>
      <c r="W728" s="402"/>
      <c r="X728" s="402"/>
      <c r="Y728" s="406"/>
    </row>
    <row r="729" spans="1:25" ht="24" x14ac:dyDescent="0.25">
      <c r="A729" s="406"/>
      <c r="B729" s="406"/>
      <c r="C729" s="331"/>
      <c r="D729" s="475"/>
      <c r="E729" s="475"/>
      <c r="F729" s="125" t="s">
        <v>709</v>
      </c>
      <c r="G729" s="142"/>
      <c r="H729" s="142"/>
      <c r="I729" s="142"/>
      <c r="J729" s="142">
        <v>21.9</v>
      </c>
      <c r="K729" s="172">
        <v>48.3</v>
      </c>
      <c r="L729" s="172">
        <v>10.15</v>
      </c>
      <c r="M729" s="16">
        <v>2016</v>
      </c>
      <c r="N729" s="16">
        <v>2023</v>
      </c>
      <c r="O729" s="16">
        <v>2025</v>
      </c>
      <c r="P729" s="16">
        <v>12.5</v>
      </c>
      <c r="Q729" s="145" t="s">
        <v>4262</v>
      </c>
      <c r="R729" s="17">
        <f t="shared" si="36"/>
        <v>2028.5</v>
      </c>
      <c r="S729" s="16" t="s">
        <v>63</v>
      </c>
      <c r="T729" s="16"/>
      <c r="U729" s="17">
        <f t="shared" si="35"/>
        <v>2028.5</v>
      </c>
      <c r="V729" s="402"/>
      <c r="W729" s="402"/>
      <c r="X729" s="402"/>
      <c r="Y729" s="406"/>
    </row>
    <row r="730" spans="1:25" ht="24" x14ac:dyDescent="0.25">
      <c r="A730" s="406"/>
      <c r="B730" s="406"/>
      <c r="C730" s="331"/>
      <c r="D730" s="475"/>
      <c r="E730" s="475"/>
      <c r="F730" s="125" t="s">
        <v>709</v>
      </c>
      <c r="G730" s="142"/>
      <c r="H730" s="142"/>
      <c r="I730" s="142"/>
      <c r="J730" s="142">
        <v>0.5</v>
      </c>
      <c r="K730" s="172">
        <v>33.4</v>
      </c>
      <c r="L730" s="172">
        <v>9.09</v>
      </c>
      <c r="M730" s="16">
        <v>2016</v>
      </c>
      <c r="N730" s="16">
        <v>2023</v>
      </c>
      <c r="O730" s="16">
        <v>2025</v>
      </c>
      <c r="P730" s="16">
        <v>12.5</v>
      </c>
      <c r="Q730" s="145" t="s">
        <v>4262</v>
      </c>
      <c r="R730" s="17">
        <f t="shared" si="36"/>
        <v>2028.5</v>
      </c>
      <c r="S730" s="16" t="s">
        <v>63</v>
      </c>
      <c r="T730" s="16"/>
      <c r="U730" s="17">
        <f t="shared" si="35"/>
        <v>2028.5</v>
      </c>
      <c r="V730" s="402"/>
      <c r="W730" s="402"/>
      <c r="X730" s="402"/>
      <c r="Y730" s="406"/>
    </row>
    <row r="731" spans="1:25" ht="24" x14ac:dyDescent="0.25">
      <c r="A731" s="406"/>
      <c r="B731" s="406"/>
      <c r="C731" s="331"/>
      <c r="D731" s="475"/>
      <c r="E731" s="475"/>
      <c r="F731" s="125" t="s">
        <v>709</v>
      </c>
      <c r="G731" s="142"/>
      <c r="H731" s="142"/>
      <c r="I731" s="142"/>
      <c r="J731" s="142">
        <v>0.5</v>
      </c>
      <c r="K731" s="172">
        <v>26.7</v>
      </c>
      <c r="L731" s="172">
        <v>7.82</v>
      </c>
      <c r="M731" s="16">
        <v>2016</v>
      </c>
      <c r="N731" s="16">
        <v>2023</v>
      </c>
      <c r="O731" s="16">
        <v>2025</v>
      </c>
      <c r="P731" s="16">
        <v>12.5</v>
      </c>
      <c r="Q731" s="145" t="s">
        <v>4262</v>
      </c>
      <c r="R731" s="17">
        <f t="shared" si="36"/>
        <v>2028.5</v>
      </c>
      <c r="S731" s="16" t="s">
        <v>63</v>
      </c>
      <c r="T731" s="16"/>
      <c r="U731" s="17">
        <f t="shared" si="35"/>
        <v>2028.5</v>
      </c>
      <c r="V731" s="402"/>
      <c r="W731" s="402"/>
      <c r="X731" s="402"/>
      <c r="Y731" s="406"/>
    </row>
    <row r="732" spans="1:25" ht="24" x14ac:dyDescent="0.25">
      <c r="A732" s="406"/>
      <c r="B732" s="406"/>
      <c r="C732" s="331"/>
      <c r="D732" s="475" t="s">
        <v>4371</v>
      </c>
      <c r="E732" s="475"/>
      <c r="F732" s="125" t="s">
        <v>709</v>
      </c>
      <c r="G732" s="142">
        <v>5.75</v>
      </c>
      <c r="H732" s="142">
        <v>5.75</v>
      </c>
      <c r="I732" s="142">
        <v>371</v>
      </c>
      <c r="J732" s="142">
        <v>18.3</v>
      </c>
      <c r="K732" s="172">
        <v>60.3</v>
      </c>
      <c r="L732" s="172">
        <v>5.54</v>
      </c>
      <c r="M732" s="16">
        <v>2016</v>
      </c>
      <c r="N732" s="16">
        <v>2023</v>
      </c>
      <c r="O732" s="16">
        <v>2025</v>
      </c>
      <c r="P732" s="16">
        <v>12.5</v>
      </c>
      <c r="Q732" s="145" t="s">
        <v>4262</v>
      </c>
      <c r="R732" s="17">
        <f t="shared" si="36"/>
        <v>2028.5</v>
      </c>
      <c r="S732" s="16" t="s">
        <v>63</v>
      </c>
      <c r="T732" s="16"/>
      <c r="U732" s="17">
        <f t="shared" si="35"/>
        <v>2028.5</v>
      </c>
      <c r="V732" s="402"/>
      <c r="W732" s="402"/>
      <c r="X732" s="402"/>
      <c r="Y732" s="406"/>
    </row>
    <row r="733" spans="1:25" ht="24" x14ac:dyDescent="0.25">
      <c r="A733" s="406"/>
      <c r="B733" s="406"/>
      <c r="C733" s="331"/>
      <c r="D733" s="475"/>
      <c r="E733" s="475"/>
      <c r="F733" s="125" t="s">
        <v>709</v>
      </c>
      <c r="G733" s="142"/>
      <c r="H733" s="142"/>
      <c r="I733" s="142"/>
      <c r="J733" s="142">
        <v>22.6</v>
      </c>
      <c r="K733" s="172">
        <v>48.3</v>
      </c>
      <c r="L733" s="172">
        <v>10.15</v>
      </c>
      <c r="M733" s="16">
        <v>2016</v>
      </c>
      <c r="N733" s="16">
        <v>2023</v>
      </c>
      <c r="O733" s="16">
        <v>2025</v>
      </c>
      <c r="P733" s="16">
        <v>12.5</v>
      </c>
      <c r="Q733" s="145" t="s">
        <v>4262</v>
      </c>
      <c r="R733" s="17">
        <f t="shared" si="36"/>
        <v>2028.5</v>
      </c>
      <c r="S733" s="16" t="s">
        <v>63</v>
      </c>
      <c r="T733" s="16"/>
      <c r="U733" s="17">
        <f t="shared" si="35"/>
        <v>2028.5</v>
      </c>
      <c r="V733" s="402"/>
      <c r="W733" s="402"/>
      <c r="X733" s="402"/>
      <c r="Y733" s="406"/>
    </row>
    <row r="734" spans="1:25" ht="24" x14ac:dyDescent="0.25">
      <c r="A734" s="406"/>
      <c r="B734" s="406"/>
      <c r="C734" s="331"/>
      <c r="D734" s="475"/>
      <c r="E734" s="475"/>
      <c r="F734" s="125" t="s">
        <v>709</v>
      </c>
      <c r="G734" s="142"/>
      <c r="H734" s="142"/>
      <c r="I734" s="142"/>
      <c r="J734" s="142">
        <v>0.5</v>
      </c>
      <c r="K734" s="172">
        <v>33.4</v>
      </c>
      <c r="L734" s="172">
        <v>9.09</v>
      </c>
      <c r="M734" s="16">
        <v>2016</v>
      </c>
      <c r="N734" s="16">
        <v>2023</v>
      </c>
      <c r="O734" s="16">
        <v>2025</v>
      </c>
      <c r="P734" s="16">
        <v>12.5</v>
      </c>
      <c r="Q734" s="145" t="s">
        <v>4262</v>
      </c>
      <c r="R734" s="17">
        <f t="shared" si="36"/>
        <v>2028.5</v>
      </c>
      <c r="S734" s="16" t="s">
        <v>63</v>
      </c>
      <c r="T734" s="16"/>
      <c r="U734" s="17">
        <f t="shared" si="35"/>
        <v>2028.5</v>
      </c>
      <c r="V734" s="402"/>
      <c r="W734" s="402"/>
      <c r="X734" s="402"/>
      <c r="Y734" s="406"/>
    </row>
    <row r="735" spans="1:25" ht="24" x14ac:dyDescent="0.25">
      <c r="A735" s="406"/>
      <c r="B735" s="406"/>
      <c r="C735" s="331"/>
      <c r="D735" s="475"/>
      <c r="E735" s="475"/>
      <c r="F735" s="125" t="s">
        <v>709</v>
      </c>
      <c r="G735" s="142"/>
      <c r="H735" s="142"/>
      <c r="I735" s="142"/>
      <c r="J735" s="142">
        <v>0.5</v>
      </c>
      <c r="K735" s="172">
        <v>26.7</v>
      </c>
      <c r="L735" s="172">
        <v>7.82</v>
      </c>
      <c r="M735" s="16">
        <v>2016</v>
      </c>
      <c r="N735" s="16">
        <v>2023</v>
      </c>
      <c r="O735" s="16">
        <v>2025</v>
      </c>
      <c r="P735" s="16">
        <v>12.5</v>
      </c>
      <c r="Q735" s="145" t="s">
        <v>4262</v>
      </c>
      <c r="R735" s="17">
        <f t="shared" si="36"/>
        <v>2028.5</v>
      </c>
      <c r="S735" s="16" t="s">
        <v>63</v>
      </c>
      <c r="T735" s="16"/>
      <c r="U735" s="17">
        <f t="shared" si="35"/>
        <v>2028.5</v>
      </c>
      <c r="V735" s="402"/>
      <c r="W735" s="402"/>
      <c r="X735" s="402"/>
      <c r="Y735" s="406"/>
    </row>
    <row r="736" spans="1:25" ht="24" x14ac:dyDescent="0.25">
      <c r="A736" s="406">
        <v>68</v>
      </c>
      <c r="B736" s="406" t="s">
        <v>4372</v>
      </c>
      <c r="C736" s="475" t="s">
        <v>4373</v>
      </c>
      <c r="D736" s="145" t="s">
        <v>4374</v>
      </c>
      <c r="E736" s="475" t="s">
        <v>4375</v>
      </c>
      <c r="F736" s="142" t="s">
        <v>34</v>
      </c>
      <c r="G736" s="142">
        <v>0.84</v>
      </c>
      <c r="H736" s="142">
        <v>0.84</v>
      </c>
      <c r="I736" s="142">
        <v>454</v>
      </c>
      <c r="J736" s="125">
        <v>4.0999999999999996</v>
      </c>
      <c r="K736" s="172">
        <v>57</v>
      </c>
      <c r="L736" s="172">
        <v>5</v>
      </c>
      <c r="M736" s="16">
        <v>2016</v>
      </c>
      <c r="N736" s="114">
        <v>2023</v>
      </c>
      <c r="O736" s="114">
        <v>2025</v>
      </c>
      <c r="P736" s="16">
        <v>12.5</v>
      </c>
      <c r="Q736" s="142" t="s">
        <v>3893</v>
      </c>
      <c r="R736" s="17">
        <f t="shared" si="36"/>
        <v>2028.5</v>
      </c>
      <c r="S736" s="16" t="s">
        <v>63</v>
      </c>
      <c r="T736" s="16"/>
      <c r="U736" s="17">
        <f t="shared" ref="U736:U739" si="37">IFERROR(IF(S736="",R736,S736+T736),R736)</f>
        <v>2028.5</v>
      </c>
      <c r="V736" s="402">
        <v>4</v>
      </c>
      <c r="W736" s="402">
        <v>3</v>
      </c>
      <c r="X736" s="402">
        <f>SUM(V736:W739)</f>
        <v>7</v>
      </c>
      <c r="Y736" s="406" t="s">
        <v>7003</v>
      </c>
    </row>
    <row r="737" spans="1:25" ht="24" x14ac:dyDescent="0.25">
      <c r="A737" s="406"/>
      <c r="B737" s="406"/>
      <c r="C737" s="475"/>
      <c r="D737" s="16" t="s">
        <v>4376</v>
      </c>
      <c r="E737" s="475"/>
      <c r="F737" s="142" t="s">
        <v>34</v>
      </c>
      <c r="G737" s="125">
        <v>0.84</v>
      </c>
      <c r="H737" s="125">
        <v>0.84</v>
      </c>
      <c r="I737" s="125">
        <v>454</v>
      </c>
      <c r="J737" s="125">
        <v>7.3</v>
      </c>
      <c r="K737" s="125">
        <v>57</v>
      </c>
      <c r="L737" s="125">
        <v>5</v>
      </c>
      <c r="M737" s="16">
        <v>2016</v>
      </c>
      <c r="N737" s="114">
        <v>2023</v>
      </c>
      <c r="O737" s="114">
        <v>2025</v>
      </c>
      <c r="P737" s="16">
        <v>12.5</v>
      </c>
      <c r="Q737" s="142" t="s">
        <v>3893</v>
      </c>
      <c r="R737" s="17">
        <f t="shared" si="36"/>
        <v>2028.5</v>
      </c>
      <c r="S737" s="16" t="s">
        <v>63</v>
      </c>
      <c r="T737" s="16"/>
      <c r="U737" s="17">
        <f t="shared" si="37"/>
        <v>2028.5</v>
      </c>
      <c r="V737" s="402"/>
      <c r="W737" s="402"/>
      <c r="X737" s="402"/>
      <c r="Y737" s="406"/>
    </row>
    <row r="738" spans="1:25" ht="24" x14ac:dyDescent="0.25">
      <c r="A738" s="406"/>
      <c r="B738" s="406"/>
      <c r="C738" s="475"/>
      <c r="D738" s="16" t="s">
        <v>4377</v>
      </c>
      <c r="E738" s="475"/>
      <c r="F738" s="142" t="s">
        <v>34</v>
      </c>
      <c r="G738" s="125">
        <v>0.84</v>
      </c>
      <c r="H738" s="125">
        <v>0.84</v>
      </c>
      <c r="I738" s="125">
        <v>454</v>
      </c>
      <c r="J738" s="125">
        <v>19.100000000000001</v>
      </c>
      <c r="K738" s="125">
        <v>57</v>
      </c>
      <c r="L738" s="125">
        <v>5</v>
      </c>
      <c r="M738" s="16">
        <v>2016</v>
      </c>
      <c r="N738" s="114">
        <v>2023</v>
      </c>
      <c r="O738" s="114">
        <v>2025</v>
      </c>
      <c r="P738" s="16">
        <v>12.5</v>
      </c>
      <c r="Q738" s="125" t="s">
        <v>3893</v>
      </c>
      <c r="R738" s="17">
        <f t="shared" si="36"/>
        <v>2028.5</v>
      </c>
      <c r="S738" s="16" t="s">
        <v>63</v>
      </c>
      <c r="T738" s="16"/>
      <c r="U738" s="17">
        <f t="shared" si="37"/>
        <v>2028.5</v>
      </c>
      <c r="V738" s="402"/>
      <c r="W738" s="402"/>
      <c r="X738" s="402"/>
      <c r="Y738" s="406"/>
    </row>
    <row r="739" spans="1:25" ht="24" x14ac:dyDescent="0.25">
      <c r="A739" s="406"/>
      <c r="B739" s="406"/>
      <c r="C739" s="475"/>
      <c r="D739" s="145" t="s">
        <v>4378</v>
      </c>
      <c r="E739" s="475"/>
      <c r="F739" s="142" t="s">
        <v>34</v>
      </c>
      <c r="G739" s="142">
        <v>0.84</v>
      </c>
      <c r="H739" s="142">
        <v>0.84</v>
      </c>
      <c r="I739" s="142">
        <v>454</v>
      </c>
      <c r="J739" s="142">
        <v>24.2</v>
      </c>
      <c r="K739" s="125">
        <v>57</v>
      </c>
      <c r="L739" s="125">
        <v>5</v>
      </c>
      <c r="M739" s="16">
        <v>2016</v>
      </c>
      <c r="N739" s="114">
        <v>2023</v>
      </c>
      <c r="O739" s="114">
        <v>2025</v>
      </c>
      <c r="P739" s="16">
        <v>12.5</v>
      </c>
      <c r="Q739" s="125" t="s">
        <v>3893</v>
      </c>
      <c r="R739" s="17">
        <f t="shared" si="36"/>
        <v>2028.5</v>
      </c>
      <c r="S739" s="16" t="s">
        <v>63</v>
      </c>
      <c r="T739" s="16"/>
      <c r="U739" s="17">
        <f t="shared" si="37"/>
        <v>2028.5</v>
      </c>
      <c r="V739" s="402"/>
      <c r="W739" s="402"/>
      <c r="X739" s="402"/>
      <c r="Y739" s="406"/>
    </row>
    <row r="740" spans="1:25" ht="24" x14ac:dyDescent="0.25">
      <c r="A740" s="406">
        <v>69</v>
      </c>
      <c r="B740" s="406" t="s">
        <v>4379</v>
      </c>
      <c r="C740" s="331" t="s">
        <v>4380</v>
      </c>
      <c r="D740" s="348" t="s">
        <v>4381</v>
      </c>
      <c r="E740" s="348" t="s">
        <v>4382</v>
      </c>
      <c r="F740" s="66" t="s">
        <v>709</v>
      </c>
      <c r="G740" s="66">
        <v>1.03</v>
      </c>
      <c r="H740" s="66">
        <v>1.03</v>
      </c>
      <c r="I740" s="66">
        <v>405</v>
      </c>
      <c r="J740" s="66">
        <v>14.16</v>
      </c>
      <c r="K740" s="66">
        <v>355.6</v>
      </c>
      <c r="L740" s="66">
        <v>15.09</v>
      </c>
      <c r="M740" s="16">
        <v>2016</v>
      </c>
      <c r="N740" s="114">
        <v>2021</v>
      </c>
      <c r="O740" s="114">
        <v>2025</v>
      </c>
      <c r="P740" s="16">
        <v>12.5</v>
      </c>
      <c r="Q740" s="145" t="s">
        <v>4262</v>
      </c>
      <c r="R740" s="17">
        <f t="shared" si="36"/>
        <v>2028.5</v>
      </c>
      <c r="S740" s="16" t="s">
        <v>63</v>
      </c>
      <c r="T740" s="16"/>
      <c r="U740" s="17">
        <f t="shared" ref="U740:U776" si="38">IFERROR(IF(S740="",R740,S740+T740),R740)</f>
        <v>2028.5</v>
      </c>
      <c r="V740" s="402">
        <v>161</v>
      </c>
      <c r="W740" s="402">
        <v>217</v>
      </c>
      <c r="X740" s="402">
        <f>SUM(V740:W767)</f>
        <v>378</v>
      </c>
      <c r="Y740" s="406" t="s">
        <v>7003</v>
      </c>
    </row>
    <row r="741" spans="1:25" ht="24" x14ac:dyDescent="0.25">
      <c r="A741" s="406"/>
      <c r="B741" s="406"/>
      <c r="C741" s="331"/>
      <c r="D741" s="348"/>
      <c r="E741" s="348"/>
      <c r="F741" s="66" t="s">
        <v>709</v>
      </c>
      <c r="G741" s="66"/>
      <c r="H741" s="66"/>
      <c r="I741" s="66"/>
      <c r="J741" s="66">
        <v>16.64</v>
      </c>
      <c r="K741" s="66">
        <v>323.8</v>
      </c>
      <c r="L741" s="66">
        <v>14.27</v>
      </c>
      <c r="M741" s="16">
        <v>2016</v>
      </c>
      <c r="N741" s="114">
        <v>2021</v>
      </c>
      <c r="O741" s="114">
        <v>2025</v>
      </c>
      <c r="P741" s="16">
        <v>12.5</v>
      </c>
      <c r="Q741" s="145" t="s">
        <v>4262</v>
      </c>
      <c r="R741" s="17">
        <f t="shared" si="36"/>
        <v>2028.5</v>
      </c>
      <c r="S741" s="16" t="s">
        <v>63</v>
      </c>
      <c r="T741" s="16"/>
      <c r="U741" s="17">
        <f t="shared" si="38"/>
        <v>2028.5</v>
      </c>
      <c r="V741" s="402"/>
      <c r="W741" s="402"/>
      <c r="X741" s="402"/>
      <c r="Y741" s="406"/>
    </row>
    <row r="742" spans="1:25" ht="24" x14ac:dyDescent="0.25">
      <c r="A742" s="406"/>
      <c r="B742" s="406"/>
      <c r="C742" s="331"/>
      <c r="D742" s="348"/>
      <c r="E742" s="348"/>
      <c r="F742" s="66" t="s">
        <v>709</v>
      </c>
      <c r="G742" s="66"/>
      <c r="H742" s="66"/>
      <c r="I742" s="66"/>
      <c r="J742" s="66">
        <v>0.2</v>
      </c>
      <c r="K742" s="66">
        <v>60.3</v>
      </c>
      <c r="L742" s="66">
        <v>8.74</v>
      </c>
      <c r="M742" s="16">
        <v>2016</v>
      </c>
      <c r="N742" s="114">
        <v>2021</v>
      </c>
      <c r="O742" s="114">
        <v>2025</v>
      </c>
      <c r="P742" s="16">
        <v>12.5</v>
      </c>
      <c r="Q742" s="145" t="s">
        <v>4262</v>
      </c>
      <c r="R742" s="17">
        <f t="shared" si="36"/>
        <v>2028.5</v>
      </c>
      <c r="S742" s="16" t="s">
        <v>63</v>
      </c>
      <c r="T742" s="16"/>
      <c r="U742" s="17">
        <f t="shared" si="38"/>
        <v>2028.5</v>
      </c>
      <c r="V742" s="402"/>
      <c r="W742" s="402"/>
      <c r="X742" s="402"/>
      <c r="Y742" s="406"/>
    </row>
    <row r="743" spans="1:25" ht="24" x14ac:dyDescent="0.25">
      <c r="A743" s="406"/>
      <c r="B743" s="406"/>
      <c r="C743" s="331"/>
      <c r="D743" s="348" t="s">
        <v>4383</v>
      </c>
      <c r="E743" s="348"/>
      <c r="F743" s="66" t="s">
        <v>709</v>
      </c>
      <c r="G743" s="66">
        <v>1.03</v>
      </c>
      <c r="H743" s="66">
        <v>1.03</v>
      </c>
      <c r="I743" s="66">
        <v>405</v>
      </c>
      <c r="J743" s="66">
        <v>75.66</v>
      </c>
      <c r="K743" s="66">
        <v>355.6</v>
      </c>
      <c r="L743" s="66">
        <v>15.09</v>
      </c>
      <c r="M743" s="16">
        <v>2016</v>
      </c>
      <c r="N743" s="114">
        <v>2021</v>
      </c>
      <c r="O743" s="114">
        <v>2025</v>
      </c>
      <c r="P743" s="16">
        <v>12.5</v>
      </c>
      <c r="Q743" s="145" t="s">
        <v>4262</v>
      </c>
      <c r="R743" s="17">
        <f t="shared" si="36"/>
        <v>2028.5</v>
      </c>
      <c r="S743" s="16" t="s">
        <v>63</v>
      </c>
      <c r="T743" s="16"/>
      <c r="U743" s="17">
        <f t="shared" si="38"/>
        <v>2028.5</v>
      </c>
      <c r="V743" s="402"/>
      <c r="W743" s="402"/>
      <c r="X743" s="402"/>
      <c r="Y743" s="406"/>
    </row>
    <row r="744" spans="1:25" ht="24" x14ac:dyDescent="0.25">
      <c r="A744" s="406"/>
      <c r="B744" s="406"/>
      <c r="C744" s="331"/>
      <c r="D744" s="348"/>
      <c r="E744" s="348"/>
      <c r="F744" s="66" t="s">
        <v>709</v>
      </c>
      <c r="G744" s="66"/>
      <c r="H744" s="66"/>
      <c r="I744" s="66"/>
      <c r="J744" s="66">
        <v>0.4</v>
      </c>
      <c r="K744" s="66">
        <v>168.3</v>
      </c>
      <c r="L744" s="66">
        <v>10.97</v>
      </c>
      <c r="M744" s="16">
        <v>2016</v>
      </c>
      <c r="N744" s="114">
        <v>2021</v>
      </c>
      <c r="O744" s="114">
        <v>2025</v>
      </c>
      <c r="P744" s="16">
        <v>12.5</v>
      </c>
      <c r="Q744" s="145" t="s">
        <v>4262</v>
      </c>
      <c r="R744" s="17">
        <f t="shared" si="36"/>
        <v>2028.5</v>
      </c>
      <c r="S744" s="16" t="s">
        <v>63</v>
      </c>
      <c r="T744" s="16"/>
      <c r="U744" s="17">
        <f t="shared" si="38"/>
        <v>2028.5</v>
      </c>
      <c r="V744" s="402"/>
      <c r="W744" s="402"/>
      <c r="X744" s="402"/>
      <c r="Y744" s="406"/>
    </row>
    <row r="745" spans="1:25" ht="24" x14ac:dyDescent="0.25">
      <c r="A745" s="406"/>
      <c r="B745" s="406"/>
      <c r="C745" s="331"/>
      <c r="D745" s="348"/>
      <c r="E745" s="348"/>
      <c r="F745" s="66" t="s">
        <v>709</v>
      </c>
      <c r="G745" s="66"/>
      <c r="H745" s="66"/>
      <c r="I745" s="66"/>
      <c r="J745" s="66">
        <v>0.64</v>
      </c>
      <c r="K745" s="66">
        <v>60.3</v>
      </c>
      <c r="L745" s="66">
        <v>8.74</v>
      </c>
      <c r="M745" s="16">
        <v>2016</v>
      </c>
      <c r="N745" s="114">
        <v>2021</v>
      </c>
      <c r="O745" s="114">
        <v>2025</v>
      </c>
      <c r="P745" s="16">
        <v>12.5</v>
      </c>
      <c r="Q745" s="145" t="s">
        <v>4262</v>
      </c>
      <c r="R745" s="17">
        <f t="shared" si="36"/>
        <v>2028.5</v>
      </c>
      <c r="S745" s="16" t="s">
        <v>63</v>
      </c>
      <c r="T745" s="16"/>
      <c r="U745" s="17">
        <f t="shared" si="38"/>
        <v>2028.5</v>
      </c>
      <c r="V745" s="402"/>
      <c r="W745" s="402"/>
      <c r="X745" s="402"/>
      <c r="Y745" s="406"/>
    </row>
    <row r="746" spans="1:25" ht="24" x14ac:dyDescent="0.25">
      <c r="A746" s="406"/>
      <c r="B746" s="406"/>
      <c r="C746" s="331"/>
      <c r="D746" s="348"/>
      <c r="E746" s="348"/>
      <c r="F746" s="66" t="s">
        <v>709</v>
      </c>
      <c r="G746" s="66"/>
      <c r="H746" s="66"/>
      <c r="I746" s="66"/>
      <c r="J746" s="66">
        <v>0.1</v>
      </c>
      <c r="K746" s="66">
        <v>33.4</v>
      </c>
      <c r="L746" s="66">
        <v>6.35</v>
      </c>
      <c r="M746" s="16">
        <v>2016</v>
      </c>
      <c r="N746" s="114">
        <v>2021</v>
      </c>
      <c r="O746" s="114">
        <v>2025</v>
      </c>
      <c r="P746" s="16">
        <v>12.5</v>
      </c>
      <c r="Q746" s="145" t="s">
        <v>4262</v>
      </c>
      <c r="R746" s="17">
        <f t="shared" si="36"/>
        <v>2028.5</v>
      </c>
      <c r="S746" s="16" t="s">
        <v>63</v>
      </c>
      <c r="T746" s="16"/>
      <c r="U746" s="17">
        <f t="shared" si="38"/>
        <v>2028.5</v>
      </c>
      <c r="V746" s="402"/>
      <c r="W746" s="402"/>
      <c r="X746" s="402"/>
      <c r="Y746" s="406"/>
    </row>
    <row r="747" spans="1:25" ht="24" x14ac:dyDescent="0.25">
      <c r="A747" s="406"/>
      <c r="B747" s="406"/>
      <c r="C747" s="331"/>
      <c r="D747" s="348" t="s">
        <v>4384</v>
      </c>
      <c r="E747" s="348"/>
      <c r="F747" s="66" t="s">
        <v>709</v>
      </c>
      <c r="G747" s="66">
        <v>1.03</v>
      </c>
      <c r="H747" s="66">
        <v>1.03</v>
      </c>
      <c r="I747" s="66">
        <v>405</v>
      </c>
      <c r="J747" s="66">
        <v>5.68</v>
      </c>
      <c r="K747" s="66">
        <v>355.6</v>
      </c>
      <c r="L747" s="66">
        <v>15.09</v>
      </c>
      <c r="M747" s="16">
        <v>2016</v>
      </c>
      <c r="N747" s="114">
        <v>2021</v>
      </c>
      <c r="O747" s="114">
        <v>2025</v>
      </c>
      <c r="P747" s="16">
        <v>12.5</v>
      </c>
      <c r="Q747" s="145" t="s">
        <v>4262</v>
      </c>
      <c r="R747" s="17">
        <f t="shared" si="36"/>
        <v>2028.5</v>
      </c>
      <c r="S747" s="16" t="s">
        <v>63</v>
      </c>
      <c r="T747" s="16"/>
      <c r="U747" s="17">
        <f t="shared" si="38"/>
        <v>2028.5</v>
      </c>
      <c r="V747" s="402"/>
      <c r="W747" s="402"/>
      <c r="X747" s="402"/>
      <c r="Y747" s="406"/>
    </row>
    <row r="748" spans="1:25" ht="24" x14ac:dyDescent="0.25">
      <c r="A748" s="406"/>
      <c r="B748" s="406"/>
      <c r="C748" s="331"/>
      <c r="D748" s="348"/>
      <c r="E748" s="348"/>
      <c r="F748" s="66" t="s">
        <v>709</v>
      </c>
      <c r="G748" s="66"/>
      <c r="H748" s="66"/>
      <c r="I748" s="66"/>
      <c r="J748" s="66">
        <v>0.73</v>
      </c>
      <c r="K748" s="66">
        <v>60.3</v>
      </c>
      <c r="L748" s="66">
        <v>8.74</v>
      </c>
      <c r="M748" s="16">
        <v>2016</v>
      </c>
      <c r="N748" s="114">
        <v>2021</v>
      </c>
      <c r="O748" s="114">
        <v>2025</v>
      </c>
      <c r="P748" s="16">
        <v>12.5</v>
      </c>
      <c r="Q748" s="145" t="s">
        <v>4262</v>
      </c>
      <c r="R748" s="17">
        <f t="shared" si="36"/>
        <v>2028.5</v>
      </c>
      <c r="S748" s="16" t="s">
        <v>63</v>
      </c>
      <c r="T748" s="16"/>
      <c r="U748" s="17">
        <f t="shared" si="38"/>
        <v>2028.5</v>
      </c>
      <c r="V748" s="402"/>
      <c r="W748" s="402"/>
      <c r="X748" s="402"/>
      <c r="Y748" s="406"/>
    </row>
    <row r="749" spans="1:25" ht="24" x14ac:dyDescent="0.25">
      <c r="A749" s="406"/>
      <c r="B749" s="406"/>
      <c r="C749" s="331"/>
      <c r="D749" s="348"/>
      <c r="E749" s="348"/>
      <c r="F749" s="66" t="s">
        <v>709</v>
      </c>
      <c r="G749" s="66"/>
      <c r="H749" s="66"/>
      <c r="I749" s="66"/>
      <c r="J749" s="66">
        <v>0.22</v>
      </c>
      <c r="K749" s="66">
        <v>33.4</v>
      </c>
      <c r="L749" s="66">
        <v>6.35</v>
      </c>
      <c r="M749" s="16">
        <v>2016</v>
      </c>
      <c r="N749" s="114">
        <v>2021</v>
      </c>
      <c r="O749" s="114">
        <v>2025</v>
      </c>
      <c r="P749" s="16">
        <v>12.5</v>
      </c>
      <c r="Q749" s="145" t="s">
        <v>4262</v>
      </c>
      <c r="R749" s="17">
        <f t="shared" si="36"/>
        <v>2028.5</v>
      </c>
      <c r="S749" s="16" t="s">
        <v>63</v>
      </c>
      <c r="T749" s="16"/>
      <c r="U749" s="17">
        <f t="shared" si="38"/>
        <v>2028.5</v>
      </c>
      <c r="V749" s="402"/>
      <c r="W749" s="402"/>
      <c r="X749" s="402"/>
      <c r="Y749" s="406"/>
    </row>
    <row r="750" spans="1:25" ht="24" x14ac:dyDescent="0.25">
      <c r="A750" s="406"/>
      <c r="B750" s="406"/>
      <c r="C750" s="331"/>
      <c r="D750" s="348" t="s">
        <v>4385</v>
      </c>
      <c r="E750" s="348"/>
      <c r="F750" s="66" t="s">
        <v>709</v>
      </c>
      <c r="G750" s="66">
        <v>1.03</v>
      </c>
      <c r="H750" s="66">
        <v>1.03</v>
      </c>
      <c r="I750" s="66">
        <v>405</v>
      </c>
      <c r="J750" s="66">
        <v>5.45</v>
      </c>
      <c r="K750" s="66">
        <v>60.3</v>
      </c>
      <c r="L750" s="66">
        <v>8.74</v>
      </c>
      <c r="M750" s="16">
        <v>2016</v>
      </c>
      <c r="N750" s="114">
        <v>2021</v>
      </c>
      <c r="O750" s="114">
        <v>2025</v>
      </c>
      <c r="P750" s="16">
        <v>12.5</v>
      </c>
      <c r="Q750" s="145" t="s">
        <v>4262</v>
      </c>
      <c r="R750" s="17">
        <f t="shared" si="36"/>
        <v>2028.5</v>
      </c>
      <c r="S750" s="16" t="s">
        <v>63</v>
      </c>
      <c r="T750" s="16"/>
      <c r="U750" s="17">
        <f t="shared" si="38"/>
        <v>2028.5</v>
      </c>
      <c r="V750" s="402"/>
      <c r="W750" s="402"/>
      <c r="X750" s="402"/>
      <c r="Y750" s="406"/>
    </row>
    <row r="751" spans="1:25" ht="24" x14ac:dyDescent="0.25">
      <c r="A751" s="406"/>
      <c r="B751" s="406"/>
      <c r="C751" s="331"/>
      <c r="D751" s="348"/>
      <c r="E751" s="348"/>
      <c r="F751" s="66" t="s">
        <v>709</v>
      </c>
      <c r="G751" s="66"/>
      <c r="H751" s="66"/>
      <c r="I751" s="66"/>
      <c r="J751" s="66">
        <v>0.11</v>
      </c>
      <c r="K751" s="66">
        <v>33.4</v>
      </c>
      <c r="L751" s="66">
        <v>6.35</v>
      </c>
      <c r="M751" s="16">
        <v>2016</v>
      </c>
      <c r="N751" s="114">
        <v>2021</v>
      </c>
      <c r="O751" s="114">
        <v>2025</v>
      </c>
      <c r="P751" s="16">
        <v>12.5</v>
      </c>
      <c r="Q751" s="145" t="s">
        <v>4262</v>
      </c>
      <c r="R751" s="17">
        <f t="shared" si="36"/>
        <v>2028.5</v>
      </c>
      <c r="S751" s="16" t="s">
        <v>63</v>
      </c>
      <c r="T751" s="16"/>
      <c r="U751" s="17">
        <f t="shared" si="38"/>
        <v>2028.5</v>
      </c>
      <c r="V751" s="402"/>
      <c r="W751" s="402"/>
      <c r="X751" s="402"/>
      <c r="Y751" s="406"/>
    </row>
    <row r="752" spans="1:25" ht="24" x14ac:dyDescent="0.25">
      <c r="A752" s="406"/>
      <c r="B752" s="406"/>
      <c r="C752" s="331"/>
      <c r="D752" s="348" t="s">
        <v>4386</v>
      </c>
      <c r="E752" s="348"/>
      <c r="F752" s="66" t="s">
        <v>709</v>
      </c>
      <c r="G752" s="66">
        <v>1.03</v>
      </c>
      <c r="H752" s="66">
        <v>1.03</v>
      </c>
      <c r="I752" s="66">
        <v>405</v>
      </c>
      <c r="J752" s="66">
        <v>5.68</v>
      </c>
      <c r="K752" s="66">
        <v>355.6</v>
      </c>
      <c r="L752" s="66">
        <v>15.09</v>
      </c>
      <c r="M752" s="16">
        <v>2016</v>
      </c>
      <c r="N752" s="114">
        <v>2021</v>
      </c>
      <c r="O752" s="114">
        <v>2025</v>
      </c>
      <c r="P752" s="16">
        <v>12.5</v>
      </c>
      <c r="Q752" s="145" t="s">
        <v>4262</v>
      </c>
      <c r="R752" s="17">
        <f t="shared" si="36"/>
        <v>2028.5</v>
      </c>
      <c r="S752" s="16" t="s">
        <v>63</v>
      </c>
      <c r="T752" s="16"/>
      <c r="U752" s="17">
        <f t="shared" si="38"/>
        <v>2028.5</v>
      </c>
      <c r="V752" s="402"/>
      <c r="W752" s="402"/>
      <c r="X752" s="402"/>
      <c r="Y752" s="406"/>
    </row>
    <row r="753" spans="1:25" ht="24" x14ac:dyDescent="0.25">
      <c r="A753" s="406"/>
      <c r="B753" s="406"/>
      <c r="C753" s="331"/>
      <c r="D753" s="348"/>
      <c r="E753" s="348"/>
      <c r="F753" s="66" t="s">
        <v>709</v>
      </c>
      <c r="G753" s="66"/>
      <c r="H753" s="66"/>
      <c r="I753" s="66"/>
      <c r="J753" s="66">
        <v>0.76</v>
      </c>
      <c r="K753" s="66">
        <v>60.3</v>
      </c>
      <c r="L753" s="66">
        <v>8.74</v>
      </c>
      <c r="M753" s="16">
        <v>2016</v>
      </c>
      <c r="N753" s="114">
        <v>2021</v>
      </c>
      <c r="O753" s="114">
        <v>2025</v>
      </c>
      <c r="P753" s="16">
        <v>12.5</v>
      </c>
      <c r="Q753" s="145" t="s">
        <v>4262</v>
      </c>
      <c r="R753" s="17">
        <f t="shared" si="36"/>
        <v>2028.5</v>
      </c>
      <c r="S753" s="16" t="s">
        <v>63</v>
      </c>
      <c r="T753" s="16"/>
      <c r="U753" s="17">
        <f t="shared" si="38"/>
        <v>2028.5</v>
      </c>
      <c r="V753" s="402"/>
      <c r="W753" s="402"/>
      <c r="X753" s="402"/>
      <c r="Y753" s="406"/>
    </row>
    <row r="754" spans="1:25" ht="24" x14ac:dyDescent="0.25">
      <c r="A754" s="406"/>
      <c r="B754" s="406"/>
      <c r="C754" s="331"/>
      <c r="D754" s="348"/>
      <c r="E754" s="348"/>
      <c r="F754" s="66" t="s">
        <v>709</v>
      </c>
      <c r="G754" s="66"/>
      <c r="H754" s="66"/>
      <c r="I754" s="66"/>
      <c r="J754" s="66">
        <v>0.22</v>
      </c>
      <c r="K754" s="66">
        <v>33.4</v>
      </c>
      <c r="L754" s="66">
        <v>6.35</v>
      </c>
      <c r="M754" s="16">
        <v>2016</v>
      </c>
      <c r="N754" s="114">
        <v>2021</v>
      </c>
      <c r="O754" s="114">
        <v>2025</v>
      </c>
      <c r="P754" s="16">
        <v>12.5</v>
      </c>
      <c r="Q754" s="145" t="s">
        <v>4262</v>
      </c>
      <c r="R754" s="17">
        <f t="shared" si="36"/>
        <v>2028.5</v>
      </c>
      <c r="S754" s="16" t="s">
        <v>63</v>
      </c>
      <c r="T754" s="16"/>
      <c r="U754" s="17">
        <f t="shared" si="38"/>
        <v>2028.5</v>
      </c>
      <c r="V754" s="402"/>
      <c r="W754" s="402"/>
      <c r="X754" s="402"/>
      <c r="Y754" s="406"/>
    </row>
    <row r="755" spans="1:25" ht="24" x14ac:dyDescent="0.25">
      <c r="A755" s="406"/>
      <c r="B755" s="406"/>
      <c r="C755" s="331"/>
      <c r="D755" s="348" t="s">
        <v>4387</v>
      </c>
      <c r="E755" s="348"/>
      <c r="F755" s="66" t="s">
        <v>709</v>
      </c>
      <c r="G755" s="66">
        <v>1.03</v>
      </c>
      <c r="H755" s="66">
        <v>1.03</v>
      </c>
      <c r="I755" s="66">
        <v>405</v>
      </c>
      <c r="J755" s="66">
        <v>5.78</v>
      </c>
      <c r="K755" s="66">
        <v>60.3</v>
      </c>
      <c r="L755" s="66">
        <v>8.74</v>
      </c>
      <c r="M755" s="16">
        <v>2016</v>
      </c>
      <c r="N755" s="114">
        <v>2021</v>
      </c>
      <c r="O755" s="114">
        <v>2025</v>
      </c>
      <c r="P755" s="16">
        <v>12.5</v>
      </c>
      <c r="Q755" s="145" t="s">
        <v>4262</v>
      </c>
      <c r="R755" s="17">
        <f t="shared" si="36"/>
        <v>2028.5</v>
      </c>
      <c r="S755" s="16" t="s">
        <v>63</v>
      </c>
      <c r="T755" s="16"/>
      <c r="U755" s="17">
        <f t="shared" si="38"/>
        <v>2028.5</v>
      </c>
      <c r="V755" s="402"/>
      <c r="W755" s="402"/>
      <c r="X755" s="402"/>
      <c r="Y755" s="406"/>
    </row>
    <row r="756" spans="1:25" ht="24" x14ac:dyDescent="0.25">
      <c r="A756" s="406"/>
      <c r="B756" s="406"/>
      <c r="C756" s="331"/>
      <c r="D756" s="348"/>
      <c r="E756" s="348"/>
      <c r="F756" s="66" t="s">
        <v>709</v>
      </c>
      <c r="G756" s="66"/>
      <c r="H756" s="66"/>
      <c r="I756" s="66"/>
      <c r="J756" s="66">
        <v>0.11</v>
      </c>
      <c r="K756" s="66">
        <v>33.4</v>
      </c>
      <c r="L756" s="66">
        <v>6.35</v>
      </c>
      <c r="M756" s="16">
        <v>2016</v>
      </c>
      <c r="N756" s="114">
        <v>2021</v>
      </c>
      <c r="O756" s="114">
        <v>2025</v>
      </c>
      <c r="P756" s="16">
        <v>12.5</v>
      </c>
      <c r="Q756" s="145" t="s">
        <v>4262</v>
      </c>
      <c r="R756" s="17">
        <f t="shared" si="36"/>
        <v>2028.5</v>
      </c>
      <c r="S756" s="16" t="s">
        <v>63</v>
      </c>
      <c r="T756" s="16"/>
      <c r="U756" s="17">
        <f t="shared" si="38"/>
        <v>2028.5</v>
      </c>
      <c r="V756" s="402"/>
      <c r="W756" s="402"/>
      <c r="X756" s="402"/>
      <c r="Y756" s="406"/>
    </row>
    <row r="757" spans="1:25" ht="24" x14ac:dyDescent="0.25">
      <c r="A757" s="406"/>
      <c r="B757" s="406"/>
      <c r="C757" s="331"/>
      <c r="D757" s="114" t="s">
        <v>4388</v>
      </c>
      <c r="E757" s="348"/>
      <c r="F757" s="66" t="s">
        <v>709</v>
      </c>
      <c r="G757" s="66">
        <v>1.03</v>
      </c>
      <c r="H757" s="66">
        <v>1.03</v>
      </c>
      <c r="I757" s="66">
        <v>405</v>
      </c>
      <c r="J757" s="66">
        <v>23.27</v>
      </c>
      <c r="K757" s="66">
        <v>168.3</v>
      </c>
      <c r="L757" s="66">
        <v>10.97</v>
      </c>
      <c r="M757" s="16">
        <v>2016</v>
      </c>
      <c r="N757" s="114">
        <v>2021</v>
      </c>
      <c r="O757" s="114">
        <v>2025</v>
      </c>
      <c r="P757" s="16">
        <v>12.5</v>
      </c>
      <c r="Q757" s="145" t="s">
        <v>4262</v>
      </c>
      <c r="R757" s="17">
        <f t="shared" si="36"/>
        <v>2028.5</v>
      </c>
      <c r="S757" s="16" t="s">
        <v>63</v>
      </c>
      <c r="T757" s="16"/>
      <c r="U757" s="17">
        <f t="shared" si="38"/>
        <v>2028.5</v>
      </c>
      <c r="V757" s="402"/>
      <c r="W757" s="402"/>
      <c r="X757" s="402"/>
      <c r="Y757" s="406"/>
    </row>
    <row r="758" spans="1:25" ht="24" x14ac:dyDescent="0.25">
      <c r="A758" s="406"/>
      <c r="B758" s="406"/>
      <c r="C758" s="331"/>
      <c r="D758" s="348" t="s">
        <v>4389</v>
      </c>
      <c r="E758" s="348"/>
      <c r="F758" s="66" t="s">
        <v>709</v>
      </c>
      <c r="G758" s="66">
        <v>1.03</v>
      </c>
      <c r="H758" s="66">
        <v>1.03</v>
      </c>
      <c r="I758" s="66">
        <v>405</v>
      </c>
      <c r="J758" s="66">
        <v>24.95</v>
      </c>
      <c r="K758" s="66">
        <v>168.3</v>
      </c>
      <c r="L758" s="66">
        <v>10.97</v>
      </c>
      <c r="M758" s="16">
        <v>2016</v>
      </c>
      <c r="N758" s="114">
        <v>2021</v>
      </c>
      <c r="O758" s="114">
        <v>2025</v>
      </c>
      <c r="P758" s="16">
        <v>12.5</v>
      </c>
      <c r="Q758" s="145" t="s">
        <v>4262</v>
      </c>
      <c r="R758" s="17">
        <f t="shared" si="36"/>
        <v>2028.5</v>
      </c>
      <c r="S758" s="16" t="s">
        <v>63</v>
      </c>
      <c r="T758" s="16"/>
      <c r="U758" s="17">
        <f t="shared" si="38"/>
        <v>2028.5</v>
      </c>
      <c r="V758" s="402"/>
      <c r="W758" s="402"/>
      <c r="X758" s="402"/>
      <c r="Y758" s="406"/>
    </row>
    <row r="759" spans="1:25" ht="24" x14ac:dyDescent="0.25">
      <c r="A759" s="406"/>
      <c r="B759" s="406"/>
      <c r="C759" s="331"/>
      <c r="D759" s="348"/>
      <c r="E759" s="348"/>
      <c r="F759" s="66" t="s">
        <v>709</v>
      </c>
      <c r="G759" s="66"/>
      <c r="H759" s="66"/>
      <c r="I759" s="66"/>
      <c r="J759" s="66">
        <v>3.79</v>
      </c>
      <c r="K759" s="66">
        <v>114.3</v>
      </c>
      <c r="L759" s="66">
        <v>8.56</v>
      </c>
      <c r="M759" s="16">
        <v>2016</v>
      </c>
      <c r="N759" s="114">
        <v>2021</v>
      </c>
      <c r="O759" s="114">
        <v>2025</v>
      </c>
      <c r="P759" s="16">
        <v>12.5</v>
      </c>
      <c r="Q759" s="145" t="s">
        <v>4262</v>
      </c>
      <c r="R759" s="17">
        <f t="shared" si="36"/>
        <v>2028.5</v>
      </c>
      <c r="S759" s="16" t="s">
        <v>63</v>
      </c>
      <c r="T759" s="16"/>
      <c r="U759" s="17">
        <f t="shared" si="38"/>
        <v>2028.5</v>
      </c>
      <c r="V759" s="402"/>
      <c r="W759" s="402"/>
      <c r="X759" s="402"/>
      <c r="Y759" s="406"/>
    </row>
    <row r="760" spans="1:25" ht="24" x14ac:dyDescent="0.25">
      <c r="A760" s="406"/>
      <c r="B760" s="406"/>
      <c r="C760" s="331"/>
      <c r="D760" s="348"/>
      <c r="E760" s="348"/>
      <c r="F760" s="66" t="s">
        <v>709</v>
      </c>
      <c r="G760" s="66"/>
      <c r="H760" s="66"/>
      <c r="I760" s="66"/>
      <c r="J760" s="66">
        <v>0.2</v>
      </c>
      <c r="K760" s="66">
        <v>60.3</v>
      </c>
      <c r="L760" s="66">
        <v>8.74</v>
      </c>
      <c r="M760" s="16">
        <v>2016</v>
      </c>
      <c r="N760" s="114">
        <v>2021</v>
      </c>
      <c r="O760" s="114">
        <v>2025</v>
      </c>
      <c r="P760" s="16">
        <v>12.5</v>
      </c>
      <c r="Q760" s="145" t="s">
        <v>4262</v>
      </c>
      <c r="R760" s="17">
        <f t="shared" si="36"/>
        <v>2028.5</v>
      </c>
      <c r="S760" s="16" t="s">
        <v>63</v>
      </c>
      <c r="T760" s="16"/>
      <c r="U760" s="17">
        <f t="shared" si="38"/>
        <v>2028.5</v>
      </c>
      <c r="V760" s="402"/>
      <c r="W760" s="402"/>
      <c r="X760" s="402"/>
      <c r="Y760" s="406"/>
    </row>
    <row r="761" spans="1:25" ht="24" x14ac:dyDescent="0.25">
      <c r="A761" s="406"/>
      <c r="B761" s="406"/>
      <c r="C761" s="331"/>
      <c r="D761" s="348" t="s">
        <v>4390</v>
      </c>
      <c r="E761" s="348"/>
      <c r="F761" s="66" t="s">
        <v>709</v>
      </c>
      <c r="G761" s="66">
        <v>1.03</v>
      </c>
      <c r="H761" s="66">
        <v>1.03</v>
      </c>
      <c r="I761" s="66">
        <v>405</v>
      </c>
      <c r="J761" s="66">
        <v>0.89500000000000002</v>
      </c>
      <c r="K761" s="66">
        <v>89</v>
      </c>
      <c r="L761" s="66">
        <v>8</v>
      </c>
      <c r="M761" s="16">
        <v>2017</v>
      </c>
      <c r="N761" s="114">
        <v>2021</v>
      </c>
      <c r="O761" s="114">
        <v>2025</v>
      </c>
      <c r="P761" s="16">
        <v>12.5</v>
      </c>
      <c r="Q761" s="173" t="s">
        <v>4050</v>
      </c>
      <c r="R761" s="17">
        <f t="shared" si="36"/>
        <v>2029.5</v>
      </c>
      <c r="S761" s="16" t="s">
        <v>63</v>
      </c>
      <c r="T761" s="16"/>
      <c r="U761" s="17">
        <f t="shared" si="38"/>
        <v>2029.5</v>
      </c>
      <c r="V761" s="402"/>
      <c r="W761" s="402"/>
      <c r="X761" s="402"/>
      <c r="Y761" s="406"/>
    </row>
    <row r="762" spans="1:25" ht="24" x14ac:dyDescent="0.25">
      <c r="A762" s="406"/>
      <c r="B762" s="406"/>
      <c r="C762" s="331"/>
      <c r="D762" s="348"/>
      <c r="E762" s="348"/>
      <c r="F762" s="66" t="s">
        <v>709</v>
      </c>
      <c r="G762" s="66"/>
      <c r="H762" s="66"/>
      <c r="I762" s="66"/>
      <c r="J762" s="66">
        <v>0.125</v>
      </c>
      <c r="K762" s="66">
        <v>25</v>
      </c>
      <c r="L762" s="66">
        <v>4.5</v>
      </c>
      <c r="M762" s="16">
        <v>2017</v>
      </c>
      <c r="N762" s="114">
        <v>2021</v>
      </c>
      <c r="O762" s="114">
        <v>2025</v>
      </c>
      <c r="P762" s="16">
        <v>12.5</v>
      </c>
      <c r="Q762" s="173" t="s">
        <v>4050</v>
      </c>
      <c r="R762" s="17">
        <f t="shared" si="36"/>
        <v>2029.5</v>
      </c>
      <c r="S762" s="16" t="s">
        <v>63</v>
      </c>
      <c r="T762" s="16"/>
      <c r="U762" s="17">
        <f t="shared" si="38"/>
        <v>2029.5</v>
      </c>
      <c r="V762" s="402"/>
      <c r="W762" s="402"/>
      <c r="X762" s="402"/>
      <c r="Y762" s="406"/>
    </row>
    <row r="763" spans="1:25" ht="24" x14ac:dyDescent="0.25">
      <c r="A763" s="406"/>
      <c r="B763" s="406"/>
      <c r="C763" s="331"/>
      <c r="D763" s="114" t="s">
        <v>4391</v>
      </c>
      <c r="E763" s="348"/>
      <c r="F763" s="66" t="s">
        <v>709</v>
      </c>
      <c r="G763" s="66">
        <v>1.03</v>
      </c>
      <c r="H763" s="66">
        <v>1.03</v>
      </c>
      <c r="I763" s="66">
        <v>405</v>
      </c>
      <c r="J763" s="66">
        <v>6.61</v>
      </c>
      <c r="K763" s="66">
        <v>108</v>
      </c>
      <c r="L763" s="66">
        <v>8</v>
      </c>
      <c r="M763" s="16">
        <v>2017</v>
      </c>
      <c r="N763" s="114">
        <v>2021</v>
      </c>
      <c r="O763" s="114">
        <v>2025</v>
      </c>
      <c r="P763" s="16">
        <v>12.5</v>
      </c>
      <c r="Q763" s="173" t="s">
        <v>4050</v>
      </c>
      <c r="R763" s="17">
        <f t="shared" si="36"/>
        <v>2029.5</v>
      </c>
      <c r="S763" s="16" t="s">
        <v>63</v>
      </c>
      <c r="T763" s="16"/>
      <c r="U763" s="17">
        <f t="shared" si="38"/>
        <v>2029.5</v>
      </c>
      <c r="V763" s="402"/>
      <c r="W763" s="402"/>
      <c r="X763" s="402"/>
      <c r="Y763" s="406"/>
    </row>
    <row r="764" spans="1:25" ht="24" x14ac:dyDescent="0.25">
      <c r="A764" s="406"/>
      <c r="B764" s="406"/>
      <c r="C764" s="331"/>
      <c r="D764" s="348" t="s">
        <v>4392</v>
      </c>
      <c r="E764" s="348"/>
      <c r="F764" s="66" t="s">
        <v>709</v>
      </c>
      <c r="G764" s="66">
        <v>1.03</v>
      </c>
      <c r="H764" s="66">
        <v>1.03</v>
      </c>
      <c r="I764" s="66">
        <v>405</v>
      </c>
      <c r="J764" s="66">
        <v>0.4</v>
      </c>
      <c r="K764" s="66">
        <v>33.4</v>
      </c>
      <c r="L764" s="66">
        <v>6.35</v>
      </c>
      <c r="M764" s="16">
        <v>2016</v>
      </c>
      <c r="N764" s="114">
        <v>2021</v>
      </c>
      <c r="O764" s="114">
        <v>2025</v>
      </c>
      <c r="P764" s="16">
        <v>12.5</v>
      </c>
      <c r="Q764" s="145" t="s">
        <v>4262</v>
      </c>
      <c r="R764" s="17">
        <f t="shared" si="36"/>
        <v>2028.5</v>
      </c>
      <c r="S764" s="16" t="s">
        <v>63</v>
      </c>
      <c r="T764" s="16"/>
      <c r="U764" s="17">
        <f t="shared" si="38"/>
        <v>2028.5</v>
      </c>
      <c r="V764" s="402"/>
      <c r="W764" s="402"/>
      <c r="X764" s="402"/>
      <c r="Y764" s="406"/>
    </row>
    <row r="765" spans="1:25" ht="24" x14ac:dyDescent="0.25">
      <c r="A765" s="406"/>
      <c r="B765" s="406"/>
      <c r="C765" s="331"/>
      <c r="D765" s="348"/>
      <c r="E765" s="348"/>
      <c r="F765" s="66" t="s">
        <v>709</v>
      </c>
      <c r="G765" s="66"/>
      <c r="H765" s="66"/>
      <c r="I765" s="66"/>
      <c r="J765" s="66">
        <v>4.3499999999999996</v>
      </c>
      <c r="K765" s="66">
        <v>26.7</v>
      </c>
      <c r="L765" s="66">
        <v>5.56</v>
      </c>
      <c r="M765" s="16">
        <v>2016</v>
      </c>
      <c r="N765" s="114">
        <v>2021</v>
      </c>
      <c r="O765" s="114">
        <v>2025</v>
      </c>
      <c r="P765" s="16">
        <v>12.5</v>
      </c>
      <c r="Q765" s="145" t="s">
        <v>4262</v>
      </c>
      <c r="R765" s="17">
        <f t="shared" si="36"/>
        <v>2028.5</v>
      </c>
      <c r="S765" s="16" t="s">
        <v>63</v>
      </c>
      <c r="T765" s="16"/>
      <c r="U765" s="17">
        <f t="shared" si="38"/>
        <v>2028.5</v>
      </c>
      <c r="V765" s="402"/>
      <c r="W765" s="402"/>
      <c r="X765" s="402"/>
      <c r="Y765" s="406"/>
    </row>
    <row r="766" spans="1:25" ht="24" x14ac:dyDescent="0.25">
      <c r="A766" s="406"/>
      <c r="B766" s="406"/>
      <c r="C766" s="331"/>
      <c r="D766" s="348" t="s">
        <v>4393</v>
      </c>
      <c r="E766" s="348"/>
      <c r="F766" s="66" t="s">
        <v>709</v>
      </c>
      <c r="G766" s="66">
        <v>1.03</v>
      </c>
      <c r="H766" s="66">
        <v>1.03</v>
      </c>
      <c r="I766" s="66">
        <v>405</v>
      </c>
      <c r="J766" s="66">
        <v>0.4</v>
      </c>
      <c r="K766" s="66">
        <v>33.4</v>
      </c>
      <c r="L766" s="66">
        <v>6.35</v>
      </c>
      <c r="M766" s="16">
        <v>2016</v>
      </c>
      <c r="N766" s="114">
        <v>2021</v>
      </c>
      <c r="O766" s="114">
        <v>2025</v>
      </c>
      <c r="P766" s="16">
        <v>12.5</v>
      </c>
      <c r="Q766" s="145" t="s">
        <v>4262</v>
      </c>
      <c r="R766" s="17">
        <f t="shared" si="36"/>
        <v>2028.5</v>
      </c>
      <c r="S766" s="16" t="s">
        <v>63</v>
      </c>
      <c r="T766" s="16"/>
      <c r="U766" s="17">
        <f t="shared" si="38"/>
        <v>2028.5</v>
      </c>
      <c r="V766" s="402"/>
      <c r="W766" s="402"/>
      <c r="X766" s="402"/>
      <c r="Y766" s="406"/>
    </row>
    <row r="767" spans="1:25" ht="24" x14ac:dyDescent="0.25">
      <c r="A767" s="406"/>
      <c r="B767" s="406"/>
      <c r="C767" s="331"/>
      <c r="D767" s="348"/>
      <c r="E767" s="348"/>
      <c r="F767" s="66" t="s">
        <v>709</v>
      </c>
      <c r="G767" s="66"/>
      <c r="H767" s="66"/>
      <c r="I767" s="66"/>
      <c r="J767" s="66">
        <v>4.3499999999999996</v>
      </c>
      <c r="K767" s="66">
        <v>26.7</v>
      </c>
      <c r="L767" s="66">
        <v>5.56</v>
      </c>
      <c r="M767" s="16">
        <v>2016</v>
      </c>
      <c r="N767" s="114">
        <v>2021</v>
      </c>
      <c r="O767" s="114">
        <v>2025</v>
      </c>
      <c r="P767" s="16">
        <v>12.5</v>
      </c>
      <c r="Q767" s="145" t="s">
        <v>4262</v>
      </c>
      <c r="R767" s="17">
        <f t="shared" si="36"/>
        <v>2028.5</v>
      </c>
      <c r="S767" s="16" t="s">
        <v>63</v>
      </c>
      <c r="T767" s="16"/>
      <c r="U767" s="17">
        <f t="shared" si="38"/>
        <v>2028.5</v>
      </c>
      <c r="V767" s="402"/>
      <c r="W767" s="402"/>
      <c r="X767" s="402"/>
      <c r="Y767" s="406"/>
    </row>
    <row r="768" spans="1:25" ht="24" x14ac:dyDescent="0.25">
      <c r="A768" s="406">
        <v>70</v>
      </c>
      <c r="B768" s="406" t="s">
        <v>4394</v>
      </c>
      <c r="C768" s="331" t="s">
        <v>4395</v>
      </c>
      <c r="D768" s="348" t="s">
        <v>4396</v>
      </c>
      <c r="E768" s="348" t="s">
        <v>4382</v>
      </c>
      <c r="F768" s="66" t="s">
        <v>709</v>
      </c>
      <c r="G768" s="66">
        <v>2.5</v>
      </c>
      <c r="H768" s="66">
        <v>2.5</v>
      </c>
      <c r="I768" s="66">
        <v>405</v>
      </c>
      <c r="J768" s="66">
        <v>40</v>
      </c>
      <c r="K768" s="66">
        <v>273</v>
      </c>
      <c r="L768" s="66">
        <v>12.7</v>
      </c>
      <c r="M768" s="16">
        <v>2016</v>
      </c>
      <c r="N768" s="114">
        <v>2021</v>
      </c>
      <c r="O768" s="114">
        <v>2025</v>
      </c>
      <c r="P768" s="16">
        <v>12.5</v>
      </c>
      <c r="Q768" s="145" t="s">
        <v>4262</v>
      </c>
      <c r="R768" s="17">
        <f t="shared" si="36"/>
        <v>2028.5</v>
      </c>
      <c r="S768" s="16" t="s">
        <v>63</v>
      </c>
      <c r="T768" s="16"/>
      <c r="U768" s="17">
        <f t="shared" si="38"/>
        <v>2028.5</v>
      </c>
      <c r="V768" s="402">
        <v>324</v>
      </c>
      <c r="W768" s="402">
        <v>335</v>
      </c>
      <c r="X768" s="402">
        <f>SUM(V768:W804)</f>
        <v>659</v>
      </c>
      <c r="Y768" s="406" t="s">
        <v>7003</v>
      </c>
    </row>
    <row r="769" spans="1:25" ht="24" x14ac:dyDescent="0.25">
      <c r="A769" s="406"/>
      <c r="B769" s="406"/>
      <c r="C769" s="331"/>
      <c r="D769" s="348"/>
      <c r="E769" s="348"/>
      <c r="F769" s="66" t="s">
        <v>709</v>
      </c>
      <c r="G769" s="66"/>
      <c r="H769" s="66"/>
      <c r="I769" s="66"/>
      <c r="J769" s="66">
        <v>16.7</v>
      </c>
      <c r="K769" s="66">
        <v>60.3</v>
      </c>
      <c r="L769" s="66">
        <v>8.74</v>
      </c>
      <c r="M769" s="16">
        <v>2016</v>
      </c>
      <c r="N769" s="114">
        <v>2021</v>
      </c>
      <c r="O769" s="114">
        <v>2025</v>
      </c>
      <c r="P769" s="16">
        <v>12.5</v>
      </c>
      <c r="Q769" s="145" t="s">
        <v>4262</v>
      </c>
      <c r="R769" s="17">
        <f t="shared" si="36"/>
        <v>2028.5</v>
      </c>
      <c r="S769" s="16" t="s">
        <v>63</v>
      </c>
      <c r="T769" s="16"/>
      <c r="U769" s="17">
        <f t="shared" si="38"/>
        <v>2028.5</v>
      </c>
      <c r="V769" s="402"/>
      <c r="W769" s="402"/>
      <c r="X769" s="402"/>
      <c r="Y769" s="406"/>
    </row>
    <row r="770" spans="1:25" ht="24" x14ac:dyDescent="0.25">
      <c r="A770" s="406"/>
      <c r="B770" s="406"/>
      <c r="C770" s="331"/>
      <c r="D770" s="348"/>
      <c r="E770" s="348"/>
      <c r="F770" s="66" t="s">
        <v>709</v>
      </c>
      <c r="G770" s="66"/>
      <c r="H770" s="66"/>
      <c r="I770" s="66"/>
      <c r="J770" s="66">
        <v>2.2000000000000002</v>
      </c>
      <c r="K770" s="66">
        <v>33.4</v>
      </c>
      <c r="L770" s="66">
        <v>6.35</v>
      </c>
      <c r="M770" s="16">
        <v>2016</v>
      </c>
      <c r="N770" s="114">
        <v>2021</v>
      </c>
      <c r="O770" s="114">
        <v>2025</v>
      </c>
      <c r="P770" s="16">
        <v>12.5</v>
      </c>
      <c r="Q770" s="145" t="s">
        <v>4262</v>
      </c>
      <c r="R770" s="17">
        <f t="shared" si="36"/>
        <v>2028.5</v>
      </c>
      <c r="S770" s="16" t="s">
        <v>63</v>
      </c>
      <c r="T770" s="16"/>
      <c r="U770" s="17">
        <f t="shared" si="38"/>
        <v>2028.5</v>
      </c>
      <c r="V770" s="402"/>
      <c r="W770" s="402"/>
      <c r="X770" s="402"/>
      <c r="Y770" s="406"/>
    </row>
    <row r="771" spans="1:25" ht="24" x14ac:dyDescent="0.25">
      <c r="A771" s="406"/>
      <c r="B771" s="406"/>
      <c r="C771" s="331"/>
      <c r="D771" s="348"/>
      <c r="E771" s="348"/>
      <c r="F771" s="66" t="s">
        <v>709</v>
      </c>
      <c r="G771" s="66"/>
      <c r="H771" s="66"/>
      <c r="I771" s="66"/>
      <c r="J771" s="66">
        <v>0.3</v>
      </c>
      <c r="K771" s="66">
        <v>26.7</v>
      </c>
      <c r="L771" s="66">
        <v>5.56</v>
      </c>
      <c r="M771" s="16">
        <v>2016</v>
      </c>
      <c r="N771" s="114">
        <v>2021</v>
      </c>
      <c r="O771" s="114">
        <v>2025</v>
      </c>
      <c r="P771" s="16">
        <v>12.5</v>
      </c>
      <c r="Q771" s="145" t="s">
        <v>4262</v>
      </c>
      <c r="R771" s="17">
        <f t="shared" si="36"/>
        <v>2028.5</v>
      </c>
      <c r="S771" s="16" t="s">
        <v>63</v>
      </c>
      <c r="T771" s="16"/>
      <c r="U771" s="17">
        <f t="shared" si="38"/>
        <v>2028.5</v>
      </c>
      <c r="V771" s="402"/>
      <c r="W771" s="402"/>
      <c r="X771" s="402"/>
      <c r="Y771" s="406"/>
    </row>
    <row r="772" spans="1:25" ht="24" x14ac:dyDescent="0.25">
      <c r="A772" s="406"/>
      <c r="B772" s="406"/>
      <c r="C772" s="331"/>
      <c r="D772" s="348" t="s">
        <v>4397</v>
      </c>
      <c r="E772" s="348"/>
      <c r="F772" s="66" t="s">
        <v>709</v>
      </c>
      <c r="G772" s="66">
        <v>2.5</v>
      </c>
      <c r="H772" s="66">
        <v>2.5</v>
      </c>
      <c r="I772" s="66">
        <v>405</v>
      </c>
      <c r="J772" s="66">
        <v>12.6</v>
      </c>
      <c r="K772" s="66">
        <v>168.3</v>
      </c>
      <c r="L772" s="66">
        <v>10.97</v>
      </c>
      <c r="M772" s="16">
        <v>2016</v>
      </c>
      <c r="N772" s="114">
        <v>2021</v>
      </c>
      <c r="O772" s="114">
        <v>2025</v>
      </c>
      <c r="P772" s="16">
        <v>12.5</v>
      </c>
      <c r="Q772" s="145" t="s">
        <v>4262</v>
      </c>
      <c r="R772" s="17">
        <f t="shared" si="36"/>
        <v>2028.5</v>
      </c>
      <c r="S772" s="16" t="s">
        <v>63</v>
      </c>
      <c r="T772" s="16"/>
      <c r="U772" s="17">
        <f t="shared" si="38"/>
        <v>2028.5</v>
      </c>
      <c r="V772" s="402"/>
      <c r="W772" s="402"/>
      <c r="X772" s="402"/>
      <c r="Y772" s="406"/>
    </row>
    <row r="773" spans="1:25" ht="24" x14ac:dyDescent="0.25">
      <c r="A773" s="406"/>
      <c r="B773" s="406"/>
      <c r="C773" s="331"/>
      <c r="D773" s="348"/>
      <c r="E773" s="348"/>
      <c r="F773" s="66" t="s">
        <v>709</v>
      </c>
      <c r="G773" s="66"/>
      <c r="H773" s="66"/>
      <c r="I773" s="66"/>
      <c r="J773" s="66">
        <v>12.3</v>
      </c>
      <c r="K773" s="66">
        <v>114.3</v>
      </c>
      <c r="L773" s="66">
        <v>8.56</v>
      </c>
      <c r="M773" s="16">
        <v>2016</v>
      </c>
      <c r="N773" s="114">
        <v>2021</v>
      </c>
      <c r="O773" s="114">
        <v>2025</v>
      </c>
      <c r="P773" s="16">
        <v>12.5</v>
      </c>
      <c r="Q773" s="145" t="s">
        <v>4262</v>
      </c>
      <c r="R773" s="17">
        <f t="shared" si="36"/>
        <v>2028.5</v>
      </c>
      <c r="S773" s="16" t="s">
        <v>63</v>
      </c>
      <c r="T773" s="16"/>
      <c r="U773" s="17">
        <f t="shared" si="38"/>
        <v>2028.5</v>
      </c>
      <c r="V773" s="402"/>
      <c r="W773" s="402"/>
      <c r="X773" s="402"/>
      <c r="Y773" s="406"/>
    </row>
    <row r="774" spans="1:25" ht="24" x14ac:dyDescent="0.25">
      <c r="A774" s="406"/>
      <c r="B774" s="406"/>
      <c r="C774" s="331"/>
      <c r="D774" s="348"/>
      <c r="E774" s="348"/>
      <c r="F774" s="66" t="s">
        <v>709</v>
      </c>
      <c r="G774" s="66"/>
      <c r="H774" s="66"/>
      <c r="I774" s="66"/>
      <c r="J774" s="66">
        <v>0.9</v>
      </c>
      <c r="K774" s="66">
        <v>88.9</v>
      </c>
      <c r="L774" s="66">
        <v>7.62</v>
      </c>
      <c r="M774" s="16">
        <v>2016</v>
      </c>
      <c r="N774" s="114">
        <v>2021</v>
      </c>
      <c r="O774" s="114">
        <v>2025</v>
      </c>
      <c r="P774" s="16">
        <v>12.5</v>
      </c>
      <c r="Q774" s="145" t="s">
        <v>4262</v>
      </c>
      <c r="R774" s="17">
        <f t="shared" si="36"/>
        <v>2028.5</v>
      </c>
      <c r="S774" s="16" t="s">
        <v>63</v>
      </c>
      <c r="T774" s="16"/>
      <c r="U774" s="17">
        <f t="shared" si="38"/>
        <v>2028.5</v>
      </c>
      <c r="V774" s="402"/>
      <c r="W774" s="402"/>
      <c r="X774" s="402"/>
      <c r="Y774" s="406"/>
    </row>
    <row r="775" spans="1:25" ht="24" x14ac:dyDescent="0.25">
      <c r="A775" s="406"/>
      <c r="B775" s="406"/>
      <c r="C775" s="331"/>
      <c r="D775" s="348"/>
      <c r="E775" s="348"/>
      <c r="F775" s="66" t="s">
        <v>709</v>
      </c>
      <c r="G775" s="66"/>
      <c r="H775" s="66"/>
      <c r="I775" s="66"/>
      <c r="J775" s="66">
        <v>0.3</v>
      </c>
      <c r="K775" s="66">
        <v>26.7</v>
      </c>
      <c r="L775" s="66">
        <v>5.56</v>
      </c>
      <c r="M775" s="16">
        <v>2016</v>
      </c>
      <c r="N775" s="114">
        <v>2021</v>
      </c>
      <c r="O775" s="114">
        <v>2025</v>
      </c>
      <c r="P775" s="16">
        <v>12.5</v>
      </c>
      <c r="Q775" s="145" t="s">
        <v>4262</v>
      </c>
      <c r="R775" s="17">
        <f t="shared" si="36"/>
        <v>2028.5</v>
      </c>
      <c r="S775" s="16" t="s">
        <v>63</v>
      </c>
      <c r="T775" s="16"/>
      <c r="U775" s="17">
        <f t="shared" si="38"/>
        <v>2028.5</v>
      </c>
      <c r="V775" s="402"/>
      <c r="W775" s="402"/>
      <c r="X775" s="402"/>
      <c r="Y775" s="406"/>
    </row>
    <row r="776" spans="1:25" ht="24" x14ac:dyDescent="0.25">
      <c r="A776" s="406"/>
      <c r="B776" s="406"/>
      <c r="C776" s="331"/>
      <c r="D776" s="348" t="s">
        <v>4398</v>
      </c>
      <c r="E776" s="348"/>
      <c r="F776" s="66" t="s">
        <v>709</v>
      </c>
      <c r="G776" s="66">
        <v>2.5</v>
      </c>
      <c r="H776" s="66">
        <v>2.5</v>
      </c>
      <c r="I776" s="66">
        <v>405</v>
      </c>
      <c r="J776" s="66">
        <v>14.3</v>
      </c>
      <c r="K776" s="66">
        <v>219.1</v>
      </c>
      <c r="L776" s="66">
        <v>12.7</v>
      </c>
      <c r="M776" s="16">
        <v>2016</v>
      </c>
      <c r="N776" s="114">
        <v>2021</v>
      </c>
      <c r="O776" s="114">
        <v>2025</v>
      </c>
      <c r="P776" s="16">
        <v>12.5</v>
      </c>
      <c r="Q776" s="145" t="s">
        <v>4262</v>
      </c>
      <c r="R776" s="17">
        <f t="shared" si="36"/>
        <v>2028.5</v>
      </c>
      <c r="S776" s="16" t="s">
        <v>63</v>
      </c>
      <c r="T776" s="16"/>
      <c r="U776" s="17">
        <f t="shared" si="38"/>
        <v>2028.5</v>
      </c>
      <c r="V776" s="402"/>
      <c r="W776" s="402"/>
      <c r="X776" s="402"/>
      <c r="Y776" s="406"/>
    </row>
    <row r="777" spans="1:25" ht="24" x14ac:dyDescent="0.25">
      <c r="A777" s="406"/>
      <c r="B777" s="406"/>
      <c r="C777" s="331"/>
      <c r="D777" s="348"/>
      <c r="E777" s="348"/>
      <c r="F777" s="66" t="s">
        <v>709</v>
      </c>
      <c r="G777" s="66"/>
      <c r="H777" s="66"/>
      <c r="I777" s="66"/>
      <c r="J777" s="66">
        <v>6.9</v>
      </c>
      <c r="K777" s="66">
        <v>60.3</v>
      </c>
      <c r="L777" s="66">
        <v>8.74</v>
      </c>
      <c r="M777" s="16">
        <v>2016</v>
      </c>
      <c r="N777" s="114">
        <v>2021</v>
      </c>
      <c r="O777" s="114">
        <v>2025</v>
      </c>
      <c r="P777" s="16">
        <v>12.5</v>
      </c>
      <c r="Q777" s="145" t="s">
        <v>4262</v>
      </c>
      <c r="R777" s="17">
        <f t="shared" si="36"/>
        <v>2028.5</v>
      </c>
      <c r="S777" s="16" t="s">
        <v>63</v>
      </c>
      <c r="T777" s="16"/>
      <c r="U777" s="17">
        <f t="shared" ref="U777:U821" si="39">IFERROR(IF(S777="",R777,S777+T777),R777)</f>
        <v>2028.5</v>
      </c>
      <c r="V777" s="402"/>
      <c r="W777" s="402"/>
      <c r="X777" s="402"/>
      <c r="Y777" s="406"/>
    </row>
    <row r="778" spans="1:25" ht="24" x14ac:dyDescent="0.25">
      <c r="A778" s="406"/>
      <c r="B778" s="406"/>
      <c r="C778" s="331"/>
      <c r="D778" s="348"/>
      <c r="E778" s="348"/>
      <c r="F778" s="66" t="s">
        <v>709</v>
      </c>
      <c r="G778" s="66"/>
      <c r="H778" s="66"/>
      <c r="I778" s="66"/>
      <c r="J778" s="66">
        <v>0.3</v>
      </c>
      <c r="K778" s="66">
        <v>26.7</v>
      </c>
      <c r="L778" s="66">
        <v>5.56</v>
      </c>
      <c r="M778" s="16">
        <v>2016</v>
      </c>
      <c r="N778" s="114">
        <v>2021</v>
      </c>
      <c r="O778" s="114">
        <v>2025</v>
      </c>
      <c r="P778" s="16">
        <v>12.5</v>
      </c>
      <c r="Q778" s="145" t="s">
        <v>4262</v>
      </c>
      <c r="R778" s="17">
        <f t="shared" ref="R778:R841" si="40">IF(M778="","",M778+P778)</f>
        <v>2028.5</v>
      </c>
      <c r="S778" s="16" t="s">
        <v>63</v>
      </c>
      <c r="T778" s="16"/>
      <c r="U778" s="17">
        <f t="shared" si="39"/>
        <v>2028.5</v>
      </c>
      <c r="V778" s="402"/>
      <c r="W778" s="402"/>
      <c r="X778" s="402"/>
      <c r="Y778" s="406"/>
    </row>
    <row r="779" spans="1:25" ht="24" x14ac:dyDescent="0.25">
      <c r="A779" s="406"/>
      <c r="B779" s="406"/>
      <c r="C779" s="331"/>
      <c r="D779" s="348" t="s">
        <v>4399</v>
      </c>
      <c r="E779" s="348"/>
      <c r="F779" s="66" t="s">
        <v>709</v>
      </c>
      <c r="G779" s="66">
        <v>2.5</v>
      </c>
      <c r="H779" s="66">
        <v>2.5</v>
      </c>
      <c r="I779" s="66">
        <v>405</v>
      </c>
      <c r="J779" s="66">
        <v>5.4</v>
      </c>
      <c r="K779" s="66">
        <v>219.1</v>
      </c>
      <c r="L779" s="66">
        <v>12.7</v>
      </c>
      <c r="M779" s="16">
        <v>2016</v>
      </c>
      <c r="N779" s="114">
        <v>2021</v>
      </c>
      <c r="O779" s="114">
        <v>2025</v>
      </c>
      <c r="P779" s="16">
        <v>12.5</v>
      </c>
      <c r="Q779" s="145" t="s">
        <v>4262</v>
      </c>
      <c r="R779" s="17">
        <f t="shared" si="40"/>
        <v>2028.5</v>
      </c>
      <c r="S779" s="16" t="s">
        <v>63</v>
      </c>
      <c r="T779" s="16"/>
      <c r="U779" s="17">
        <f t="shared" si="39"/>
        <v>2028.5</v>
      </c>
      <c r="V779" s="402"/>
      <c r="W779" s="402"/>
      <c r="X779" s="402"/>
      <c r="Y779" s="406"/>
    </row>
    <row r="780" spans="1:25" ht="24" x14ac:dyDescent="0.25">
      <c r="A780" s="406"/>
      <c r="B780" s="406"/>
      <c r="C780" s="331"/>
      <c r="D780" s="348"/>
      <c r="E780" s="348"/>
      <c r="F780" s="66" t="s">
        <v>709</v>
      </c>
      <c r="G780" s="66"/>
      <c r="H780" s="66"/>
      <c r="I780" s="66"/>
      <c r="J780" s="66">
        <v>0.1</v>
      </c>
      <c r="K780" s="66">
        <v>168.3</v>
      </c>
      <c r="L780" s="66">
        <v>10.97</v>
      </c>
      <c r="M780" s="16">
        <v>2016</v>
      </c>
      <c r="N780" s="114">
        <v>2021</v>
      </c>
      <c r="O780" s="114">
        <v>2025</v>
      </c>
      <c r="P780" s="16">
        <v>12.5</v>
      </c>
      <c r="Q780" s="145" t="s">
        <v>4262</v>
      </c>
      <c r="R780" s="17">
        <f t="shared" si="40"/>
        <v>2028.5</v>
      </c>
      <c r="S780" s="16" t="s">
        <v>63</v>
      </c>
      <c r="T780" s="16"/>
      <c r="U780" s="17">
        <f t="shared" si="39"/>
        <v>2028.5</v>
      </c>
      <c r="V780" s="402"/>
      <c r="W780" s="402"/>
      <c r="X780" s="402"/>
      <c r="Y780" s="406"/>
    </row>
    <row r="781" spans="1:25" ht="24" x14ac:dyDescent="0.25">
      <c r="A781" s="406"/>
      <c r="B781" s="406"/>
      <c r="C781" s="331"/>
      <c r="D781" s="348"/>
      <c r="E781" s="348"/>
      <c r="F781" s="66" t="s">
        <v>709</v>
      </c>
      <c r="G781" s="66"/>
      <c r="H781" s="66"/>
      <c r="I781" s="66"/>
      <c r="J781" s="66">
        <v>4.0999999999999996</v>
      </c>
      <c r="K781" s="66">
        <v>114.3</v>
      </c>
      <c r="L781" s="66">
        <v>8.56</v>
      </c>
      <c r="M781" s="16">
        <v>2016</v>
      </c>
      <c r="N781" s="114">
        <v>2021</v>
      </c>
      <c r="O781" s="114">
        <v>2025</v>
      </c>
      <c r="P781" s="16">
        <v>12.5</v>
      </c>
      <c r="Q781" s="145" t="s">
        <v>4262</v>
      </c>
      <c r="R781" s="17">
        <f t="shared" si="40"/>
        <v>2028.5</v>
      </c>
      <c r="S781" s="16" t="s">
        <v>63</v>
      </c>
      <c r="T781" s="16"/>
      <c r="U781" s="17">
        <f t="shared" si="39"/>
        <v>2028.5</v>
      </c>
      <c r="V781" s="402"/>
      <c r="W781" s="402"/>
      <c r="X781" s="402"/>
      <c r="Y781" s="406"/>
    </row>
    <row r="782" spans="1:25" ht="24" x14ac:dyDescent="0.25">
      <c r="A782" s="406"/>
      <c r="B782" s="406"/>
      <c r="C782" s="331"/>
      <c r="D782" s="348"/>
      <c r="E782" s="348"/>
      <c r="F782" s="66" t="s">
        <v>709</v>
      </c>
      <c r="G782" s="66"/>
      <c r="H782" s="66"/>
      <c r="I782" s="66"/>
      <c r="J782" s="66">
        <v>1.8</v>
      </c>
      <c r="K782" s="66">
        <v>88.9</v>
      </c>
      <c r="L782" s="66">
        <v>7.62</v>
      </c>
      <c r="M782" s="16">
        <v>2016</v>
      </c>
      <c r="N782" s="114">
        <v>2021</v>
      </c>
      <c r="O782" s="114">
        <v>2025</v>
      </c>
      <c r="P782" s="16">
        <v>12.5</v>
      </c>
      <c r="Q782" s="145" t="s">
        <v>4262</v>
      </c>
      <c r="R782" s="17">
        <f t="shared" si="40"/>
        <v>2028.5</v>
      </c>
      <c r="S782" s="16" t="s">
        <v>63</v>
      </c>
      <c r="T782" s="16"/>
      <c r="U782" s="17">
        <f t="shared" si="39"/>
        <v>2028.5</v>
      </c>
      <c r="V782" s="402"/>
      <c r="W782" s="402"/>
      <c r="X782" s="402"/>
      <c r="Y782" s="406"/>
    </row>
    <row r="783" spans="1:25" ht="24" x14ac:dyDescent="0.25">
      <c r="A783" s="406"/>
      <c r="B783" s="406"/>
      <c r="C783" s="331"/>
      <c r="D783" s="348"/>
      <c r="E783" s="348"/>
      <c r="F783" s="66" t="s">
        <v>709</v>
      </c>
      <c r="G783" s="66"/>
      <c r="H783" s="66"/>
      <c r="I783" s="66"/>
      <c r="J783" s="66">
        <v>0.3</v>
      </c>
      <c r="K783" s="66">
        <v>60.3</v>
      </c>
      <c r="L783" s="66">
        <v>8.74</v>
      </c>
      <c r="M783" s="16">
        <v>2016</v>
      </c>
      <c r="N783" s="114">
        <v>2021</v>
      </c>
      <c r="O783" s="114">
        <v>2025</v>
      </c>
      <c r="P783" s="16">
        <v>12.5</v>
      </c>
      <c r="Q783" s="145" t="s">
        <v>4262</v>
      </c>
      <c r="R783" s="17">
        <f t="shared" si="40"/>
        <v>2028.5</v>
      </c>
      <c r="S783" s="16" t="s">
        <v>63</v>
      </c>
      <c r="T783" s="16"/>
      <c r="U783" s="17">
        <f t="shared" si="39"/>
        <v>2028.5</v>
      </c>
      <c r="V783" s="402"/>
      <c r="W783" s="402"/>
      <c r="X783" s="402"/>
      <c r="Y783" s="406"/>
    </row>
    <row r="784" spans="1:25" ht="24" x14ac:dyDescent="0.25">
      <c r="A784" s="406"/>
      <c r="B784" s="406"/>
      <c r="C784" s="331"/>
      <c r="D784" s="348"/>
      <c r="E784" s="348"/>
      <c r="F784" s="66" t="s">
        <v>709</v>
      </c>
      <c r="G784" s="66"/>
      <c r="H784" s="66"/>
      <c r="I784" s="66"/>
      <c r="J784" s="66">
        <v>0.3</v>
      </c>
      <c r="K784" s="66">
        <v>26.7</v>
      </c>
      <c r="L784" s="66">
        <v>5.56</v>
      </c>
      <c r="M784" s="16">
        <v>2016</v>
      </c>
      <c r="N784" s="114">
        <v>2021</v>
      </c>
      <c r="O784" s="114">
        <v>2025</v>
      </c>
      <c r="P784" s="16">
        <v>12.5</v>
      </c>
      <c r="Q784" s="145" t="s">
        <v>4262</v>
      </c>
      <c r="R784" s="17">
        <f t="shared" si="40"/>
        <v>2028.5</v>
      </c>
      <c r="S784" s="16" t="s">
        <v>63</v>
      </c>
      <c r="T784" s="16"/>
      <c r="U784" s="17">
        <f t="shared" si="39"/>
        <v>2028.5</v>
      </c>
      <c r="V784" s="402"/>
      <c r="W784" s="402"/>
      <c r="X784" s="402"/>
      <c r="Y784" s="406"/>
    </row>
    <row r="785" spans="1:25" ht="24" x14ac:dyDescent="0.25">
      <c r="A785" s="406"/>
      <c r="B785" s="406"/>
      <c r="C785" s="331"/>
      <c r="D785" s="348" t="s">
        <v>4400</v>
      </c>
      <c r="E785" s="348"/>
      <c r="F785" s="66" t="s">
        <v>709</v>
      </c>
      <c r="G785" s="66">
        <v>2.5</v>
      </c>
      <c r="H785" s="66">
        <v>2.5</v>
      </c>
      <c r="I785" s="66">
        <v>405</v>
      </c>
      <c r="J785" s="66">
        <v>8.1</v>
      </c>
      <c r="K785" s="66">
        <v>168.3</v>
      </c>
      <c r="L785" s="66">
        <v>10.97</v>
      </c>
      <c r="M785" s="16">
        <v>2016</v>
      </c>
      <c r="N785" s="114">
        <v>2021</v>
      </c>
      <c r="O785" s="114">
        <v>2025</v>
      </c>
      <c r="P785" s="16">
        <v>12.5</v>
      </c>
      <c r="Q785" s="145" t="s">
        <v>4262</v>
      </c>
      <c r="R785" s="17">
        <f t="shared" si="40"/>
        <v>2028.5</v>
      </c>
      <c r="S785" s="16" t="s">
        <v>63</v>
      </c>
      <c r="T785" s="16"/>
      <c r="U785" s="17">
        <f t="shared" si="39"/>
        <v>2028.5</v>
      </c>
      <c r="V785" s="402"/>
      <c r="W785" s="402"/>
      <c r="X785" s="402"/>
      <c r="Y785" s="406"/>
    </row>
    <row r="786" spans="1:25" ht="24" x14ac:dyDescent="0.25">
      <c r="A786" s="406"/>
      <c r="B786" s="406"/>
      <c r="C786" s="331"/>
      <c r="D786" s="348"/>
      <c r="E786" s="348"/>
      <c r="F786" s="66" t="s">
        <v>709</v>
      </c>
      <c r="G786" s="66"/>
      <c r="H786" s="66"/>
      <c r="I786" s="66"/>
      <c r="J786" s="66">
        <v>5.0999999999999996</v>
      </c>
      <c r="K786" s="66">
        <v>114.3</v>
      </c>
      <c r="L786" s="66">
        <v>8.56</v>
      </c>
      <c r="M786" s="16">
        <v>2016</v>
      </c>
      <c r="N786" s="114">
        <v>2021</v>
      </c>
      <c r="O786" s="114">
        <v>2025</v>
      </c>
      <c r="P786" s="16">
        <v>12.5</v>
      </c>
      <c r="Q786" s="145" t="s">
        <v>4262</v>
      </c>
      <c r="R786" s="17">
        <f t="shared" si="40"/>
        <v>2028.5</v>
      </c>
      <c r="S786" s="16" t="s">
        <v>63</v>
      </c>
      <c r="T786" s="16"/>
      <c r="U786" s="17">
        <f t="shared" si="39"/>
        <v>2028.5</v>
      </c>
      <c r="V786" s="402"/>
      <c r="W786" s="402"/>
      <c r="X786" s="402"/>
      <c r="Y786" s="406"/>
    </row>
    <row r="787" spans="1:25" ht="24" x14ac:dyDescent="0.25">
      <c r="A787" s="406"/>
      <c r="B787" s="406"/>
      <c r="C787" s="331"/>
      <c r="D787" s="348"/>
      <c r="E787" s="348"/>
      <c r="F787" s="66" t="s">
        <v>709</v>
      </c>
      <c r="G787" s="66"/>
      <c r="H787" s="66"/>
      <c r="I787" s="66"/>
      <c r="J787" s="66">
        <v>2.1</v>
      </c>
      <c r="K787" s="66">
        <v>60.3</v>
      </c>
      <c r="L787" s="66">
        <v>8.74</v>
      </c>
      <c r="M787" s="16">
        <v>2016</v>
      </c>
      <c r="N787" s="114">
        <v>2021</v>
      </c>
      <c r="O787" s="114">
        <v>2025</v>
      </c>
      <c r="P787" s="16">
        <v>12.5</v>
      </c>
      <c r="Q787" s="145" t="s">
        <v>4262</v>
      </c>
      <c r="R787" s="17">
        <f t="shared" si="40"/>
        <v>2028.5</v>
      </c>
      <c r="S787" s="16" t="s">
        <v>63</v>
      </c>
      <c r="T787" s="16"/>
      <c r="U787" s="17">
        <f t="shared" si="39"/>
        <v>2028.5</v>
      </c>
      <c r="V787" s="402"/>
      <c r="W787" s="402"/>
      <c r="X787" s="402"/>
      <c r="Y787" s="406"/>
    </row>
    <row r="788" spans="1:25" ht="24" x14ac:dyDescent="0.25">
      <c r="A788" s="406"/>
      <c r="B788" s="406"/>
      <c r="C788" s="331"/>
      <c r="D788" s="348"/>
      <c r="E788" s="348"/>
      <c r="F788" s="66" t="s">
        <v>709</v>
      </c>
      <c r="G788" s="66"/>
      <c r="H788" s="66"/>
      <c r="I788" s="66"/>
      <c r="J788" s="66">
        <v>0.1</v>
      </c>
      <c r="K788" s="66">
        <v>33.4</v>
      </c>
      <c r="L788" s="66">
        <v>6.35</v>
      </c>
      <c r="M788" s="16">
        <v>2016</v>
      </c>
      <c r="N788" s="114">
        <v>2021</v>
      </c>
      <c r="O788" s="114">
        <v>2025</v>
      </c>
      <c r="P788" s="16">
        <v>12.5</v>
      </c>
      <c r="Q788" s="145" t="s">
        <v>4262</v>
      </c>
      <c r="R788" s="17">
        <f t="shared" si="40"/>
        <v>2028.5</v>
      </c>
      <c r="S788" s="16" t="s">
        <v>63</v>
      </c>
      <c r="T788" s="16"/>
      <c r="U788" s="17">
        <f t="shared" si="39"/>
        <v>2028.5</v>
      </c>
      <c r="V788" s="402"/>
      <c r="W788" s="402"/>
      <c r="X788" s="402"/>
      <c r="Y788" s="406"/>
    </row>
    <row r="789" spans="1:25" ht="24" x14ac:dyDescent="0.25">
      <c r="A789" s="406"/>
      <c r="B789" s="406"/>
      <c r="C789" s="331"/>
      <c r="D789" s="348"/>
      <c r="E789" s="348"/>
      <c r="F789" s="66" t="s">
        <v>709</v>
      </c>
      <c r="G789" s="66"/>
      <c r="H789" s="66"/>
      <c r="I789" s="66"/>
      <c r="J789" s="66">
        <v>0.1</v>
      </c>
      <c r="K789" s="66">
        <v>26.7</v>
      </c>
      <c r="L789" s="66">
        <v>5.56</v>
      </c>
      <c r="M789" s="16">
        <v>2016</v>
      </c>
      <c r="N789" s="114">
        <v>2021</v>
      </c>
      <c r="O789" s="114">
        <v>2025</v>
      </c>
      <c r="P789" s="16">
        <v>12.5</v>
      </c>
      <c r="Q789" s="145" t="s">
        <v>4262</v>
      </c>
      <c r="R789" s="17">
        <f t="shared" si="40"/>
        <v>2028.5</v>
      </c>
      <c r="S789" s="16" t="s">
        <v>63</v>
      </c>
      <c r="T789" s="16"/>
      <c r="U789" s="17">
        <f t="shared" si="39"/>
        <v>2028.5</v>
      </c>
      <c r="V789" s="402"/>
      <c r="W789" s="402"/>
      <c r="X789" s="402"/>
      <c r="Y789" s="406"/>
    </row>
    <row r="790" spans="1:25" ht="24" x14ac:dyDescent="0.25">
      <c r="A790" s="406"/>
      <c r="B790" s="406"/>
      <c r="C790" s="331"/>
      <c r="D790" s="348" t="s">
        <v>4401</v>
      </c>
      <c r="E790" s="348"/>
      <c r="F790" s="66" t="s">
        <v>709</v>
      </c>
      <c r="G790" s="66">
        <v>2.5</v>
      </c>
      <c r="H790" s="66">
        <v>2.5</v>
      </c>
      <c r="I790" s="66">
        <v>405</v>
      </c>
      <c r="J790" s="66">
        <v>56.8</v>
      </c>
      <c r="K790" s="66">
        <v>159</v>
      </c>
      <c r="L790" s="66">
        <v>9</v>
      </c>
      <c r="M790" s="16">
        <v>2017</v>
      </c>
      <c r="N790" s="114">
        <v>2021</v>
      </c>
      <c r="O790" s="114">
        <v>2025</v>
      </c>
      <c r="P790" s="16">
        <v>12.5</v>
      </c>
      <c r="Q790" s="173" t="s">
        <v>4050</v>
      </c>
      <c r="R790" s="17">
        <f t="shared" si="40"/>
        <v>2029.5</v>
      </c>
      <c r="S790" s="16" t="s">
        <v>63</v>
      </c>
      <c r="T790" s="16"/>
      <c r="U790" s="17">
        <f t="shared" si="39"/>
        <v>2029.5</v>
      </c>
      <c r="V790" s="402"/>
      <c r="W790" s="402"/>
      <c r="X790" s="402"/>
      <c r="Y790" s="406"/>
    </row>
    <row r="791" spans="1:25" ht="24" x14ac:dyDescent="0.25">
      <c r="A791" s="406"/>
      <c r="B791" s="406"/>
      <c r="C791" s="331"/>
      <c r="D791" s="348"/>
      <c r="E791" s="348"/>
      <c r="F791" s="66" t="s">
        <v>709</v>
      </c>
      <c r="G791" s="66"/>
      <c r="H791" s="66"/>
      <c r="I791" s="66"/>
      <c r="J791" s="66">
        <v>5.04</v>
      </c>
      <c r="K791" s="66">
        <v>108</v>
      </c>
      <c r="L791" s="66">
        <v>8</v>
      </c>
      <c r="M791" s="16">
        <v>2017</v>
      </c>
      <c r="N791" s="114">
        <v>2021</v>
      </c>
      <c r="O791" s="114">
        <v>2025</v>
      </c>
      <c r="P791" s="16">
        <v>12.5</v>
      </c>
      <c r="Q791" s="173" t="s">
        <v>4050</v>
      </c>
      <c r="R791" s="17">
        <f t="shared" si="40"/>
        <v>2029.5</v>
      </c>
      <c r="S791" s="16" t="s">
        <v>63</v>
      </c>
      <c r="T791" s="16"/>
      <c r="U791" s="17">
        <f t="shared" si="39"/>
        <v>2029.5</v>
      </c>
      <c r="V791" s="402"/>
      <c r="W791" s="402"/>
      <c r="X791" s="402"/>
      <c r="Y791" s="406"/>
    </row>
    <row r="792" spans="1:25" ht="24" x14ac:dyDescent="0.25">
      <c r="A792" s="406"/>
      <c r="B792" s="406"/>
      <c r="C792" s="331"/>
      <c r="D792" s="348"/>
      <c r="E792" s="348"/>
      <c r="F792" s="66" t="s">
        <v>709</v>
      </c>
      <c r="G792" s="66"/>
      <c r="H792" s="66"/>
      <c r="I792" s="66"/>
      <c r="J792" s="66">
        <v>5.86</v>
      </c>
      <c r="K792" s="66">
        <v>57</v>
      </c>
      <c r="L792" s="66">
        <v>6</v>
      </c>
      <c r="M792" s="16">
        <v>2017</v>
      </c>
      <c r="N792" s="114">
        <v>2021</v>
      </c>
      <c r="O792" s="114">
        <v>2025</v>
      </c>
      <c r="P792" s="16">
        <v>12.5</v>
      </c>
      <c r="Q792" s="173" t="s">
        <v>4050</v>
      </c>
      <c r="R792" s="17">
        <f t="shared" si="40"/>
        <v>2029.5</v>
      </c>
      <c r="S792" s="16" t="s">
        <v>63</v>
      </c>
      <c r="T792" s="16"/>
      <c r="U792" s="17">
        <f t="shared" si="39"/>
        <v>2029.5</v>
      </c>
      <c r="V792" s="402"/>
      <c r="W792" s="402"/>
      <c r="X792" s="402"/>
      <c r="Y792" s="406"/>
    </row>
    <row r="793" spans="1:25" ht="24" x14ac:dyDescent="0.25">
      <c r="A793" s="406"/>
      <c r="B793" s="406"/>
      <c r="C793" s="331"/>
      <c r="D793" s="348" t="s">
        <v>4402</v>
      </c>
      <c r="E793" s="348"/>
      <c r="F793" s="66" t="s">
        <v>709</v>
      </c>
      <c r="G793" s="66">
        <v>2.5</v>
      </c>
      <c r="H793" s="66">
        <v>2.5</v>
      </c>
      <c r="I793" s="66">
        <v>405</v>
      </c>
      <c r="J793" s="66">
        <v>7.88</v>
      </c>
      <c r="K793" s="66">
        <v>159</v>
      </c>
      <c r="L793" s="66">
        <v>9</v>
      </c>
      <c r="M793" s="16">
        <v>2017</v>
      </c>
      <c r="N793" s="114">
        <v>2021</v>
      </c>
      <c r="O793" s="114">
        <v>2025</v>
      </c>
      <c r="P793" s="16">
        <v>12.5</v>
      </c>
      <c r="Q793" s="173" t="s">
        <v>4050</v>
      </c>
      <c r="R793" s="17">
        <f t="shared" si="40"/>
        <v>2029.5</v>
      </c>
      <c r="S793" s="16" t="s">
        <v>63</v>
      </c>
      <c r="T793" s="16"/>
      <c r="U793" s="17">
        <f t="shared" si="39"/>
        <v>2029.5</v>
      </c>
      <c r="V793" s="402"/>
      <c r="W793" s="402"/>
      <c r="X793" s="402"/>
      <c r="Y793" s="406"/>
    </row>
    <row r="794" spans="1:25" ht="24" x14ac:dyDescent="0.25">
      <c r="A794" s="406"/>
      <c r="B794" s="406"/>
      <c r="C794" s="331"/>
      <c r="D794" s="348"/>
      <c r="E794" s="348"/>
      <c r="F794" s="66" t="s">
        <v>709</v>
      </c>
      <c r="G794" s="66"/>
      <c r="H794" s="66"/>
      <c r="I794" s="66"/>
      <c r="J794" s="66">
        <v>0.4</v>
      </c>
      <c r="K794" s="66">
        <v>57</v>
      </c>
      <c r="L794" s="66">
        <v>6</v>
      </c>
      <c r="M794" s="16">
        <v>2017</v>
      </c>
      <c r="N794" s="114">
        <v>2021</v>
      </c>
      <c r="O794" s="114">
        <v>2025</v>
      </c>
      <c r="P794" s="16">
        <v>12.5</v>
      </c>
      <c r="Q794" s="173" t="s">
        <v>4050</v>
      </c>
      <c r="R794" s="17">
        <f t="shared" si="40"/>
        <v>2029.5</v>
      </c>
      <c r="S794" s="16" t="s">
        <v>63</v>
      </c>
      <c r="T794" s="16"/>
      <c r="U794" s="17">
        <f t="shared" si="39"/>
        <v>2029.5</v>
      </c>
      <c r="V794" s="402"/>
      <c r="W794" s="402"/>
      <c r="X794" s="402"/>
      <c r="Y794" s="406"/>
    </row>
    <row r="795" spans="1:25" ht="24" x14ac:dyDescent="0.25">
      <c r="A795" s="406"/>
      <c r="B795" s="406"/>
      <c r="C795" s="331"/>
      <c r="D795" s="348" t="s">
        <v>4403</v>
      </c>
      <c r="E795" s="348"/>
      <c r="F795" s="66" t="s">
        <v>709</v>
      </c>
      <c r="G795" s="66">
        <v>2.5</v>
      </c>
      <c r="H795" s="66">
        <v>2.5</v>
      </c>
      <c r="I795" s="66">
        <v>405</v>
      </c>
      <c r="J795" s="66">
        <v>51.704999999999998</v>
      </c>
      <c r="K795" s="66">
        <v>159</v>
      </c>
      <c r="L795" s="66">
        <v>9</v>
      </c>
      <c r="M795" s="16">
        <v>2017</v>
      </c>
      <c r="N795" s="114">
        <v>2021</v>
      </c>
      <c r="O795" s="114">
        <v>2025</v>
      </c>
      <c r="P795" s="16">
        <v>12.5</v>
      </c>
      <c r="Q795" s="173" t="s">
        <v>4050</v>
      </c>
      <c r="R795" s="17">
        <f t="shared" si="40"/>
        <v>2029.5</v>
      </c>
      <c r="S795" s="16" t="s">
        <v>63</v>
      </c>
      <c r="T795" s="16"/>
      <c r="U795" s="17">
        <f t="shared" si="39"/>
        <v>2029.5</v>
      </c>
      <c r="V795" s="402"/>
      <c r="W795" s="402"/>
      <c r="X795" s="402"/>
      <c r="Y795" s="406"/>
    </row>
    <row r="796" spans="1:25" ht="24" x14ac:dyDescent="0.25">
      <c r="A796" s="406"/>
      <c r="B796" s="406"/>
      <c r="C796" s="331"/>
      <c r="D796" s="348"/>
      <c r="E796" s="348"/>
      <c r="F796" s="66" t="s">
        <v>709</v>
      </c>
      <c r="G796" s="66"/>
      <c r="H796" s="66"/>
      <c r="I796" s="66"/>
      <c r="J796" s="66">
        <v>2.27</v>
      </c>
      <c r="K796" s="66">
        <v>108</v>
      </c>
      <c r="L796" s="66">
        <v>8</v>
      </c>
      <c r="M796" s="16">
        <v>2017</v>
      </c>
      <c r="N796" s="114">
        <v>2021</v>
      </c>
      <c r="O796" s="114">
        <v>2025</v>
      </c>
      <c r="P796" s="16">
        <v>12.5</v>
      </c>
      <c r="Q796" s="173" t="s">
        <v>4050</v>
      </c>
      <c r="R796" s="17">
        <f t="shared" si="40"/>
        <v>2029.5</v>
      </c>
      <c r="S796" s="16" t="s">
        <v>63</v>
      </c>
      <c r="T796" s="16"/>
      <c r="U796" s="17">
        <f t="shared" si="39"/>
        <v>2029.5</v>
      </c>
      <c r="V796" s="402"/>
      <c r="W796" s="402"/>
      <c r="X796" s="402"/>
      <c r="Y796" s="406"/>
    </row>
    <row r="797" spans="1:25" ht="24" x14ac:dyDescent="0.25">
      <c r="A797" s="406"/>
      <c r="B797" s="406"/>
      <c r="C797" s="331"/>
      <c r="D797" s="348"/>
      <c r="E797" s="348"/>
      <c r="F797" s="66" t="s">
        <v>709</v>
      </c>
      <c r="G797" s="66"/>
      <c r="H797" s="66"/>
      <c r="I797" s="66"/>
      <c r="J797" s="66">
        <v>0.95</v>
      </c>
      <c r="K797" s="66">
        <v>57</v>
      </c>
      <c r="L797" s="66">
        <v>6</v>
      </c>
      <c r="M797" s="16">
        <v>2017</v>
      </c>
      <c r="N797" s="114">
        <v>2021</v>
      </c>
      <c r="O797" s="114">
        <v>2025</v>
      </c>
      <c r="P797" s="16">
        <v>12.5</v>
      </c>
      <c r="Q797" s="173" t="s">
        <v>4050</v>
      </c>
      <c r="R797" s="17">
        <f t="shared" si="40"/>
        <v>2029.5</v>
      </c>
      <c r="S797" s="16" t="s">
        <v>63</v>
      </c>
      <c r="T797" s="16"/>
      <c r="U797" s="17">
        <f t="shared" si="39"/>
        <v>2029.5</v>
      </c>
      <c r="V797" s="402"/>
      <c r="W797" s="402"/>
      <c r="X797" s="402"/>
      <c r="Y797" s="406"/>
    </row>
    <row r="798" spans="1:25" ht="24" x14ac:dyDescent="0.25">
      <c r="A798" s="406"/>
      <c r="B798" s="406"/>
      <c r="C798" s="331"/>
      <c r="D798" s="348" t="s">
        <v>4404</v>
      </c>
      <c r="E798" s="348"/>
      <c r="F798" s="66" t="s">
        <v>709</v>
      </c>
      <c r="G798" s="66">
        <v>2.5</v>
      </c>
      <c r="H798" s="66">
        <v>2.5</v>
      </c>
      <c r="I798" s="66">
        <v>405</v>
      </c>
      <c r="J798" s="66">
        <v>6.83</v>
      </c>
      <c r="K798" s="66">
        <v>108</v>
      </c>
      <c r="L798" s="66">
        <v>8</v>
      </c>
      <c r="M798" s="16">
        <v>2017</v>
      </c>
      <c r="N798" s="114">
        <v>2021</v>
      </c>
      <c r="O798" s="114">
        <v>2025</v>
      </c>
      <c r="P798" s="16">
        <v>12.5</v>
      </c>
      <c r="Q798" s="173" t="s">
        <v>4050</v>
      </c>
      <c r="R798" s="17">
        <f t="shared" si="40"/>
        <v>2029.5</v>
      </c>
      <c r="S798" s="16" t="s">
        <v>63</v>
      </c>
      <c r="T798" s="16"/>
      <c r="U798" s="17">
        <f t="shared" si="39"/>
        <v>2029.5</v>
      </c>
      <c r="V798" s="402"/>
      <c r="W798" s="402"/>
      <c r="X798" s="402"/>
      <c r="Y798" s="406"/>
    </row>
    <row r="799" spans="1:25" ht="24" x14ac:dyDescent="0.25">
      <c r="A799" s="406"/>
      <c r="B799" s="406"/>
      <c r="C799" s="331"/>
      <c r="D799" s="348"/>
      <c r="E799" s="348"/>
      <c r="F799" s="66" t="s">
        <v>709</v>
      </c>
      <c r="G799" s="66"/>
      <c r="H799" s="66"/>
      <c r="I799" s="66"/>
      <c r="J799" s="66">
        <v>1.83</v>
      </c>
      <c r="K799" s="66">
        <v>89</v>
      </c>
      <c r="L799" s="66">
        <v>8</v>
      </c>
      <c r="M799" s="16">
        <v>2017</v>
      </c>
      <c r="N799" s="114">
        <v>2021</v>
      </c>
      <c r="O799" s="114">
        <v>2025</v>
      </c>
      <c r="P799" s="16">
        <v>12.5</v>
      </c>
      <c r="Q799" s="173" t="s">
        <v>4050</v>
      </c>
      <c r="R799" s="17">
        <f t="shared" si="40"/>
        <v>2029.5</v>
      </c>
      <c r="S799" s="16" t="s">
        <v>63</v>
      </c>
      <c r="T799" s="16"/>
      <c r="U799" s="17">
        <f t="shared" si="39"/>
        <v>2029.5</v>
      </c>
      <c r="V799" s="402"/>
      <c r="W799" s="402"/>
      <c r="X799" s="402"/>
      <c r="Y799" s="406"/>
    </row>
    <row r="800" spans="1:25" ht="24" x14ac:dyDescent="0.25">
      <c r="A800" s="406"/>
      <c r="B800" s="406"/>
      <c r="C800" s="331"/>
      <c r="D800" s="348"/>
      <c r="E800" s="348"/>
      <c r="F800" s="66" t="s">
        <v>709</v>
      </c>
      <c r="G800" s="66"/>
      <c r="H800" s="66"/>
      <c r="I800" s="66"/>
      <c r="J800" s="66">
        <v>0.11</v>
      </c>
      <c r="K800" s="66">
        <v>25</v>
      </c>
      <c r="L800" s="66">
        <v>4.5</v>
      </c>
      <c r="M800" s="16">
        <v>2017</v>
      </c>
      <c r="N800" s="114">
        <v>2021</v>
      </c>
      <c r="O800" s="114">
        <v>2025</v>
      </c>
      <c r="P800" s="16">
        <v>12.5</v>
      </c>
      <c r="Q800" s="173" t="s">
        <v>4050</v>
      </c>
      <c r="R800" s="17">
        <f t="shared" si="40"/>
        <v>2029.5</v>
      </c>
      <c r="S800" s="16" t="s">
        <v>63</v>
      </c>
      <c r="T800" s="16"/>
      <c r="U800" s="17">
        <f t="shared" si="39"/>
        <v>2029.5</v>
      </c>
      <c r="V800" s="402"/>
      <c r="W800" s="402"/>
      <c r="X800" s="402"/>
      <c r="Y800" s="406"/>
    </row>
    <row r="801" spans="1:25" ht="24" x14ac:dyDescent="0.25">
      <c r="A801" s="406"/>
      <c r="B801" s="406"/>
      <c r="C801" s="331"/>
      <c r="D801" s="348" t="s">
        <v>4405</v>
      </c>
      <c r="E801" s="348"/>
      <c r="F801" s="66" t="s">
        <v>709</v>
      </c>
      <c r="G801" s="66">
        <v>2.5</v>
      </c>
      <c r="H801" s="66">
        <v>2.5</v>
      </c>
      <c r="I801" s="66">
        <v>405</v>
      </c>
      <c r="J801" s="66">
        <v>17.5</v>
      </c>
      <c r="K801" s="66">
        <v>159</v>
      </c>
      <c r="L801" s="66">
        <v>9</v>
      </c>
      <c r="M801" s="16">
        <v>2017</v>
      </c>
      <c r="N801" s="114">
        <v>2021</v>
      </c>
      <c r="O801" s="114">
        <v>2025</v>
      </c>
      <c r="P801" s="16">
        <v>12.5</v>
      </c>
      <c r="Q801" s="173" t="s">
        <v>4050</v>
      </c>
      <c r="R801" s="17">
        <f t="shared" si="40"/>
        <v>2029.5</v>
      </c>
      <c r="S801" s="16" t="s">
        <v>63</v>
      </c>
      <c r="T801" s="16"/>
      <c r="U801" s="17">
        <f t="shared" si="39"/>
        <v>2029.5</v>
      </c>
      <c r="V801" s="402"/>
      <c r="W801" s="402"/>
      <c r="X801" s="402"/>
      <c r="Y801" s="406"/>
    </row>
    <row r="802" spans="1:25" ht="24" x14ac:dyDescent="0.25">
      <c r="A802" s="406"/>
      <c r="B802" s="406"/>
      <c r="C802" s="331"/>
      <c r="D802" s="348"/>
      <c r="E802" s="348"/>
      <c r="F802" s="66" t="s">
        <v>709</v>
      </c>
      <c r="G802" s="66"/>
      <c r="H802" s="66"/>
      <c r="I802" s="66"/>
      <c r="J802" s="66">
        <v>23.6</v>
      </c>
      <c r="K802" s="66">
        <v>108</v>
      </c>
      <c r="L802" s="66">
        <v>8</v>
      </c>
      <c r="M802" s="16">
        <v>2017</v>
      </c>
      <c r="N802" s="114">
        <v>2021</v>
      </c>
      <c r="O802" s="114">
        <v>2025</v>
      </c>
      <c r="P802" s="16">
        <v>12.5</v>
      </c>
      <c r="Q802" s="173" t="s">
        <v>4050</v>
      </c>
      <c r="R802" s="17">
        <f t="shared" si="40"/>
        <v>2029.5</v>
      </c>
      <c r="S802" s="16" t="s">
        <v>63</v>
      </c>
      <c r="T802" s="16"/>
      <c r="U802" s="17">
        <f t="shared" si="39"/>
        <v>2029.5</v>
      </c>
      <c r="V802" s="402"/>
      <c r="W802" s="402"/>
      <c r="X802" s="402"/>
      <c r="Y802" s="406"/>
    </row>
    <row r="803" spans="1:25" ht="24" x14ac:dyDescent="0.25">
      <c r="A803" s="406"/>
      <c r="B803" s="406"/>
      <c r="C803" s="331"/>
      <c r="D803" s="348"/>
      <c r="E803" s="348"/>
      <c r="F803" s="66" t="s">
        <v>709</v>
      </c>
      <c r="G803" s="66"/>
      <c r="H803" s="66"/>
      <c r="I803" s="66"/>
      <c r="J803" s="66">
        <v>1.61</v>
      </c>
      <c r="K803" s="66">
        <v>89</v>
      </c>
      <c r="L803" s="66">
        <v>8</v>
      </c>
      <c r="M803" s="16">
        <v>2017</v>
      </c>
      <c r="N803" s="114">
        <v>2021</v>
      </c>
      <c r="O803" s="114">
        <v>2025</v>
      </c>
      <c r="P803" s="16">
        <v>12.5</v>
      </c>
      <c r="Q803" s="173" t="s">
        <v>4050</v>
      </c>
      <c r="R803" s="17">
        <f t="shared" si="40"/>
        <v>2029.5</v>
      </c>
      <c r="S803" s="16" t="s">
        <v>63</v>
      </c>
      <c r="T803" s="16"/>
      <c r="U803" s="17">
        <f t="shared" si="39"/>
        <v>2029.5</v>
      </c>
      <c r="V803" s="402"/>
      <c r="W803" s="402"/>
      <c r="X803" s="402"/>
      <c r="Y803" s="406"/>
    </row>
    <row r="804" spans="1:25" ht="24" x14ac:dyDescent="0.25">
      <c r="A804" s="406"/>
      <c r="B804" s="406"/>
      <c r="C804" s="331"/>
      <c r="D804" s="348"/>
      <c r="E804" s="348"/>
      <c r="F804" s="66" t="s">
        <v>709</v>
      </c>
      <c r="G804" s="66"/>
      <c r="H804" s="66"/>
      <c r="I804" s="66"/>
      <c r="J804" s="66">
        <v>0.1</v>
      </c>
      <c r="K804" s="66">
        <v>25</v>
      </c>
      <c r="L804" s="66">
        <v>4.5</v>
      </c>
      <c r="M804" s="16">
        <v>2017</v>
      </c>
      <c r="N804" s="114">
        <v>2021</v>
      </c>
      <c r="O804" s="114">
        <v>2025</v>
      </c>
      <c r="P804" s="16">
        <v>12.5</v>
      </c>
      <c r="Q804" s="173" t="s">
        <v>4050</v>
      </c>
      <c r="R804" s="17">
        <f t="shared" si="40"/>
        <v>2029.5</v>
      </c>
      <c r="S804" s="16" t="s">
        <v>63</v>
      </c>
      <c r="T804" s="16"/>
      <c r="U804" s="17">
        <f t="shared" si="39"/>
        <v>2029.5</v>
      </c>
      <c r="V804" s="402"/>
      <c r="W804" s="402"/>
      <c r="X804" s="402"/>
      <c r="Y804" s="406"/>
    </row>
    <row r="805" spans="1:25" ht="24" x14ac:dyDescent="0.25">
      <c r="A805" s="406">
        <v>71</v>
      </c>
      <c r="B805" s="406" t="s">
        <v>4406</v>
      </c>
      <c r="C805" s="348" t="s">
        <v>4407</v>
      </c>
      <c r="D805" s="348" t="s">
        <v>4408</v>
      </c>
      <c r="E805" s="348" t="s">
        <v>4382</v>
      </c>
      <c r="F805" s="66" t="s">
        <v>709</v>
      </c>
      <c r="G805" s="66">
        <v>2.5</v>
      </c>
      <c r="H805" s="66">
        <v>2.5</v>
      </c>
      <c r="I805" s="66">
        <v>321</v>
      </c>
      <c r="J805" s="66">
        <v>16.7</v>
      </c>
      <c r="K805" s="66">
        <v>159</v>
      </c>
      <c r="L805" s="66">
        <v>8</v>
      </c>
      <c r="M805" s="16">
        <v>2016</v>
      </c>
      <c r="N805" s="114">
        <v>2021</v>
      </c>
      <c r="O805" s="114">
        <v>2025</v>
      </c>
      <c r="P805" s="16">
        <v>12.5</v>
      </c>
      <c r="Q805" s="142" t="s">
        <v>3893</v>
      </c>
      <c r="R805" s="17">
        <f t="shared" si="40"/>
        <v>2028.5</v>
      </c>
      <c r="S805" s="16" t="s">
        <v>63</v>
      </c>
      <c r="T805" s="16"/>
      <c r="U805" s="17">
        <f t="shared" si="39"/>
        <v>2028.5</v>
      </c>
      <c r="V805" s="402">
        <v>122</v>
      </c>
      <c r="W805" s="402">
        <v>175</v>
      </c>
      <c r="X805" s="402">
        <f>SUM(V805:W819)</f>
        <v>297</v>
      </c>
      <c r="Y805" s="406" t="s">
        <v>7003</v>
      </c>
    </row>
    <row r="806" spans="1:25" ht="24" x14ac:dyDescent="0.25">
      <c r="A806" s="406"/>
      <c r="B806" s="406"/>
      <c r="C806" s="348"/>
      <c r="D806" s="348"/>
      <c r="E806" s="348"/>
      <c r="F806" s="66" t="s">
        <v>709</v>
      </c>
      <c r="G806" s="66"/>
      <c r="H806" s="66"/>
      <c r="I806" s="66"/>
      <c r="J806" s="66">
        <v>0.1</v>
      </c>
      <c r="K806" s="66">
        <v>108</v>
      </c>
      <c r="L806" s="66">
        <v>8</v>
      </c>
      <c r="M806" s="16">
        <v>2016</v>
      </c>
      <c r="N806" s="114">
        <v>2021</v>
      </c>
      <c r="O806" s="114">
        <v>2025</v>
      </c>
      <c r="P806" s="16">
        <v>12.5</v>
      </c>
      <c r="Q806" s="142" t="s">
        <v>3893</v>
      </c>
      <c r="R806" s="17">
        <f t="shared" si="40"/>
        <v>2028.5</v>
      </c>
      <c r="S806" s="16" t="s">
        <v>63</v>
      </c>
      <c r="T806" s="16"/>
      <c r="U806" s="17">
        <f t="shared" si="39"/>
        <v>2028.5</v>
      </c>
      <c r="V806" s="402"/>
      <c r="W806" s="402"/>
      <c r="X806" s="402"/>
      <c r="Y806" s="406"/>
    </row>
    <row r="807" spans="1:25" ht="24" x14ac:dyDescent="0.25">
      <c r="A807" s="406"/>
      <c r="B807" s="406"/>
      <c r="C807" s="348"/>
      <c r="D807" s="348"/>
      <c r="E807" s="348"/>
      <c r="F807" s="66" t="s">
        <v>709</v>
      </c>
      <c r="G807" s="66"/>
      <c r="H807" s="66"/>
      <c r="I807" s="66"/>
      <c r="J807" s="66">
        <v>1.2</v>
      </c>
      <c r="K807" s="66">
        <v>57</v>
      </c>
      <c r="L807" s="66">
        <v>6</v>
      </c>
      <c r="M807" s="16">
        <v>2016</v>
      </c>
      <c r="N807" s="114">
        <v>2021</v>
      </c>
      <c r="O807" s="114">
        <v>2025</v>
      </c>
      <c r="P807" s="16">
        <v>12.5</v>
      </c>
      <c r="Q807" s="142" t="s">
        <v>3893</v>
      </c>
      <c r="R807" s="17">
        <f t="shared" si="40"/>
        <v>2028.5</v>
      </c>
      <c r="S807" s="16" t="s">
        <v>63</v>
      </c>
      <c r="T807" s="16"/>
      <c r="U807" s="17">
        <f t="shared" si="39"/>
        <v>2028.5</v>
      </c>
      <c r="V807" s="402"/>
      <c r="W807" s="402"/>
      <c r="X807" s="402"/>
      <c r="Y807" s="406"/>
    </row>
    <row r="808" spans="1:25" ht="24" x14ac:dyDescent="0.25">
      <c r="A808" s="406"/>
      <c r="B808" s="406"/>
      <c r="C808" s="348"/>
      <c r="D808" s="348"/>
      <c r="E808" s="348"/>
      <c r="F808" s="66" t="s">
        <v>709</v>
      </c>
      <c r="G808" s="66"/>
      <c r="H808" s="66"/>
      <c r="I808" s="66"/>
      <c r="J808" s="66">
        <v>0.1</v>
      </c>
      <c r="K808" s="66">
        <v>32</v>
      </c>
      <c r="L808" s="66">
        <v>4.5</v>
      </c>
      <c r="M808" s="16">
        <v>2016</v>
      </c>
      <c r="N808" s="114">
        <v>2021</v>
      </c>
      <c r="O808" s="114">
        <v>2025</v>
      </c>
      <c r="P808" s="16">
        <v>12.5</v>
      </c>
      <c r="Q808" s="142" t="s">
        <v>3893</v>
      </c>
      <c r="R808" s="17">
        <f t="shared" si="40"/>
        <v>2028.5</v>
      </c>
      <c r="S808" s="16" t="s">
        <v>63</v>
      </c>
      <c r="T808" s="16"/>
      <c r="U808" s="17">
        <f t="shared" si="39"/>
        <v>2028.5</v>
      </c>
      <c r="V808" s="402"/>
      <c r="W808" s="402"/>
      <c r="X808" s="402"/>
      <c r="Y808" s="406"/>
    </row>
    <row r="809" spans="1:25" ht="24" x14ac:dyDescent="0.25">
      <c r="A809" s="406"/>
      <c r="B809" s="406"/>
      <c r="C809" s="348"/>
      <c r="D809" s="348" t="s">
        <v>4409</v>
      </c>
      <c r="E809" s="348"/>
      <c r="F809" s="66" t="s">
        <v>709</v>
      </c>
      <c r="G809" s="66">
        <v>2.5</v>
      </c>
      <c r="H809" s="66">
        <v>2.5</v>
      </c>
      <c r="I809" s="66">
        <v>321</v>
      </c>
      <c r="J809" s="66">
        <v>2.5</v>
      </c>
      <c r="K809" s="66">
        <v>159</v>
      </c>
      <c r="L809" s="66">
        <v>8</v>
      </c>
      <c r="M809" s="16">
        <v>2016</v>
      </c>
      <c r="N809" s="114">
        <v>2021</v>
      </c>
      <c r="O809" s="114">
        <v>2025</v>
      </c>
      <c r="P809" s="16">
        <v>12.5</v>
      </c>
      <c r="Q809" s="142" t="s">
        <v>3893</v>
      </c>
      <c r="R809" s="17">
        <f t="shared" si="40"/>
        <v>2028.5</v>
      </c>
      <c r="S809" s="16" t="s">
        <v>63</v>
      </c>
      <c r="T809" s="16"/>
      <c r="U809" s="17">
        <f t="shared" si="39"/>
        <v>2028.5</v>
      </c>
      <c r="V809" s="402"/>
      <c r="W809" s="402"/>
      <c r="X809" s="402"/>
      <c r="Y809" s="406"/>
    </row>
    <row r="810" spans="1:25" ht="24" x14ac:dyDescent="0.25">
      <c r="A810" s="406"/>
      <c r="B810" s="406"/>
      <c r="C810" s="348"/>
      <c r="D810" s="348"/>
      <c r="E810" s="348"/>
      <c r="F810" s="66" t="s">
        <v>709</v>
      </c>
      <c r="G810" s="66"/>
      <c r="H810" s="66"/>
      <c r="I810" s="66"/>
      <c r="J810" s="66">
        <v>3.7</v>
      </c>
      <c r="K810" s="66">
        <v>108</v>
      </c>
      <c r="L810" s="66">
        <v>8</v>
      </c>
      <c r="M810" s="16">
        <v>2016</v>
      </c>
      <c r="N810" s="114">
        <v>2021</v>
      </c>
      <c r="O810" s="114">
        <v>2025</v>
      </c>
      <c r="P810" s="16">
        <v>12.5</v>
      </c>
      <c r="Q810" s="142" t="s">
        <v>3893</v>
      </c>
      <c r="R810" s="17">
        <f t="shared" si="40"/>
        <v>2028.5</v>
      </c>
      <c r="S810" s="16" t="s">
        <v>63</v>
      </c>
      <c r="T810" s="16"/>
      <c r="U810" s="17">
        <f t="shared" si="39"/>
        <v>2028.5</v>
      </c>
      <c r="V810" s="402"/>
      <c r="W810" s="402"/>
      <c r="X810" s="402"/>
      <c r="Y810" s="406"/>
    </row>
    <row r="811" spans="1:25" ht="24" x14ac:dyDescent="0.25">
      <c r="A811" s="406"/>
      <c r="B811" s="406"/>
      <c r="C811" s="348"/>
      <c r="D811" s="348" t="s">
        <v>4410</v>
      </c>
      <c r="E811" s="348"/>
      <c r="F811" s="66" t="s">
        <v>709</v>
      </c>
      <c r="G811" s="66">
        <v>2.5</v>
      </c>
      <c r="H811" s="66">
        <v>2.5</v>
      </c>
      <c r="I811" s="66">
        <v>321</v>
      </c>
      <c r="J811" s="66">
        <v>7</v>
      </c>
      <c r="K811" s="66">
        <v>159</v>
      </c>
      <c r="L811" s="66">
        <v>8</v>
      </c>
      <c r="M811" s="16">
        <v>2016</v>
      </c>
      <c r="N811" s="114">
        <v>2021</v>
      </c>
      <c r="O811" s="114">
        <v>2025</v>
      </c>
      <c r="P811" s="16">
        <v>12.5</v>
      </c>
      <c r="Q811" s="142" t="s">
        <v>3893</v>
      </c>
      <c r="R811" s="17">
        <f t="shared" si="40"/>
        <v>2028.5</v>
      </c>
      <c r="S811" s="16" t="s">
        <v>63</v>
      </c>
      <c r="T811" s="16"/>
      <c r="U811" s="17">
        <f t="shared" si="39"/>
        <v>2028.5</v>
      </c>
      <c r="V811" s="402"/>
      <c r="W811" s="402"/>
      <c r="X811" s="402"/>
      <c r="Y811" s="406"/>
    </row>
    <row r="812" spans="1:25" ht="24" x14ac:dyDescent="0.25">
      <c r="A812" s="406"/>
      <c r="B812" s="406"/>
      <c r="C812" s="348"/>
      <c r="D812" s="348"/>
      <c r="E812" s="348"/>
      <c r="F812" s="66" t="s">
        <v>709</v>
      </c>
      <c r="G812" s="66"/>
      <c r="H812" s="66"/>
      <c r="I812" s="66"/>
      <c r="J812" s="66">
        <v>3.1</v>
      </c>
      <c r="K812" s="66">
        <v>108</v>
      </c>
      <c r="L812" s="66">
        <v>8</v>
      </c>
      <c r="M812" s="16">
        <v>2016</v>
      </c>
      <c r="N812" s="114">
        <v>2021</v>
      </c>
      <c r="O812" s="114">
        <v>2025</v>
      </c>
      <c r="P812" s="16">
        <v>12.5</v>
      </c>
      <c r="Q812" s="142" t="s">
        <v>3893</v>
      </c>
      <c r="R812" s="17">
        <f t="shared" si="40"/>
        <v>2028.5</v>
      </c>
      <c r="S812" s="16" t="s">
        <v>63</v>
      </c>
      <c r="T812" s="16"/>
      <c r="U812" s="17">
        <f t="shared" si="39"/>
        <v>2028.5</v>
      </c>
      <c r="V812" s="402"/>
      <c r="W812" s="402"/>
      <c r="X812" s="402"/>
      <c r="Y812" s="406"/>
    </row>
    <row r="813" spans="1:25" ht="24" x14ac:dyDescent="0.25">
      <c r="A813" s="406"/>
      <c r="B813" s="406"/>
      <c r="C813" s="348"/>
      <c r="D813" s="348"/>
      <c r="E813" s="348"/>
      <c r="F813" s="66" t="s">
        <v>709</v>
      </c>
      <c r="G813" s="66"/>
      <c r="H813" s="66"/>
      <c r="I813" s="66"/>
      <c r="J813" s="66">
        <v>14.8</v>
      </c>
      <c r="K813" s="66">
        <v>57</v>
      </c>
      <c r="L813" s="66">
        <v>6</v>
      </c>
      <c r="M813" s="16">
        <v>2016</v>
      </c>
      <c r="N813" s="114">
        <v>2021</v>
      </c>
      <c r="O813" s="114">
        <v>2025</v>
      </c>
      <c r="P813" s="16">
        <v>12.5</v>
      </c>
      <c r="Q813" s="142" t="s">
        <v>3893</v>
      </c>
      <c r="R813" s="17">
        <f t="shared" si="40"/>
        <v>2028.5</v>
      </c>
      <c r="S813" s="16" t="s">
        <v>63</v>
      </c>
      <c r="T813" s="16"/>
      <c r="U813" s="17">
        <f t="shared" si="39"/>
        <v>2028.5</v>
      </c>
      <c r="V813" s="402"/>
      <c r="W813" s="402"/>
      <c r="X813" s="402"/>
      <c r="Y813" s="406"/>
    </row>
    <row r="814" spans="1:25" ht="24" x14ac:dyDescent="0.25">
      <c r="A814" s="406"/>
      <c r="B814" s="406"/>
      <c r="C814" s="348"/>
      <c r="D814" s="348"/>
      <c r="E814" s="348"/>
      <c r="F814" s="66" t="s">
        <v>709</v>
      </c>
      <c r="G814" s="66"/>
      <c r="H814" s="66"/>
      <c r="I814" s="66"/>
      <c r="J814" s="66">
        <v>0.6</v>
      </c>
      <c r="K814" s="66">
        <v>32</v>
      </c>
      <c r="L814" s="66">
        <v>4.5</v>
      </c>
      <c r="M814" s="16">
        <v>2016</v>
      </c>
      <c r="N814" s="114">
        <v>2021</v>
      </c>
      <c r="O814" s="114">
        <v>2025</v>
      </c>
      <c r="P814" s="16">
        <v>12.5</v>
      </c>
      <c r="Q814" s="142" t="s">
        <v>3893</v>
      </c>
      <c r="R814" s="17">
        <f t="shared" si="40"/>
        <v>2028.5</v>
      </c>
      <c r="S814" s="16" t="s">
        <v>63</v>
      </c>
      <c r="T814" s="16"/>
      <c r="U814" s="17">
        <f t="shared" si="39"/>
        <v>2028.5</v>
      </c>
      <c r="V814" s="402"/>
      <c r="W814" s="402"/>
      <c r="X814" s="402"/>
      <c r="Y814" s="406"/>
    </row>
    <row r="815" spans="1:25" ht="24" x14ac:dyDescent="0.25">
      <c r="A815" s="406"/>
      <c r="B815" s="406"/>
      <c r="C815" s="348"/>
      <c r="D815" s="348" t="s">
        <v>4411</v>
      </c>
      <c r="E815" s="348"/>
      <c r="F815" s="66" t="s">
        <v>709</v>
      </c>
      <c r="G815" s="66">
        <v>2.5</v>
      </c>
      <c r="H815" s="66">
        <v>2.5</v>
      </c>
      <c r="I815" s="66">
        <v>321</v>
      </c>
      <c r="J815" s="66">
        <v>4.8600000000000003</v>
      </c>
      <c r="K815" s="66">
        <v>89</v>
      </c>
      <c r="L815" s="66">
        <v>7</v>
      </c>
      <c r="M815" s="16">
        <v>2016</v>
      </c>
      <c r="N815" s="114">
        <v>2021</v>
      </c>
      <c r="O815" s="114">
        <v>2025</v>
      </c>
      <c r="P815" s="16">
        <v>12.5</v>
      </c>
      <c r="Q815" s="142" t="s">
        <v>3893</v>
      </c>
      <c r="R815" s="17">
        <f t="shared" si="40"/>
        <v>2028.5</v>
      </c>
      <c r="S815" s="16" t="s">
        <v>63</v>
      </c>
      <c r="T815" s="16"/>
      <c r="U815" s="17">
        <f t="shared" si="39"/>
        <v>2028.5</v>
      </c>
      <c r="V815" s="402"/>
      <c r="W815" s="402"/>
      <c r="X815" s="402"/>
      <c r="Y815" s="406"/>
    </row>
    <row r="816" spans="1:25" ht="24" x14ac:dyDescent="0.25">
      <c r="A816" s="406"/>
      <c r="B816" s="406"/>
      <c r="C816" s="348"/>
      <c r="D816" s="348"/>
      <c r="E816" s="348"/>
      <c r="F816" s="66" t="s">
        <v>709</v>
      </c>
      <c r="G816" s="66"/>
      <c r="H816" s="66"/>
      <c r="I816" s="66"/>
      <c r="J816" s="66">
        <v>1.1100000000000001</v>
      </c>
      <c r="K816" s="66">
        <v>57</v>
      </c>
      <c r="L816" s="66">
        <v>6</v>
      </c>
      <c r="M816" s="16">
        <v>2016</v>
      </c>
      <c r="N816" s="114">
        <v>2021</v>
      </c>
      <c r="O816" s="114">
        <v>2025</v>
      </c>
      <c r="P816" s="16">
        <v>12.5</v>
      </c>
      <c r="Q816" s="142" t="s">
        <v>3893</v>
      </c>
      <c r="R816" s="17">
        <f t="shared" si="40"/>
        <v>2028.5</v>
      </c>
      <c r="S816" s="16" t="s">
        <v>63</v>
      </c>
      <c r="T816" s="16"/>
      <c r="U816" s="17">
        <f t="shared" si="39"/>
        <v>2028.5</v>
      </c>
      <c r="V816" s="402"/>
      <c r="W816" s="402"/>
      <c r="X816" s="402"/>
      <c r="Y816" s="406"/>
    </row>
    <row r="817" spans="1:25" ht="24" x14ac:dyDescent="0.25">
      <c r="A817" s="406"/>
      <c r="B817" s="406"/>
      <c r="C817" s="348"/>
      <c r="D817" s="348" t="s">
        <v>4412</v>
      </c>
      <c r="E817" s="348"/>
      <c r="F817" s="66" t="s">
        <v>709</v>
      </c>
      <c r="G817" s="66">
        <v>2.5</v>
      </c>
      <c r="H817" s="66">
        <v>2.5</v>
      </c>
      <c r="I817" s="66">
        <v>321</v>
      </c>
      <c r="J817" s="66">
        <v>28.21</v>
      </c>
      <c r="K817" s="66">
        <v>89</v>
      </c>
      <c r="L817" s="66">
        <v>7</v>
      </c>
      <c r="M817" s="16">
        <v>2016</v>
      </c>
      <c r="N817" s="114">
        <v>2021</v>
      </c>
      <c r="O817" s="114">
        <v>2025</v>
      </c>
      <c r="P817" s="16">
        <v>12.5</v>
      </c>
      <c r="Q817" s="142" t="s">
        <v>3893</v>
      </c>
      <c r="R817" s="17">
        <f t="shared" si="40"/>
        <v>2028.5</v>
      </c>
      <c r="S817" s="16" t="s">
        <v>63</v>
      </c>
      <c r="T817" s="16"/>
      <c r="U817" s="17">
        <f t="shared" si="39"/>
        <v>2028.5</v>
      </c>
      <c r="V817" s="402"/>
      <c r="W817" s="402"/>
      <c r="X817" s="402"/>
      <c r="Y817" s="406"/>
    </row>
    <row r="818" spans="1:25" ht="24" x14ac:dyDescent="0.25">
      <c r="A818" s="406"/>
      <c r="B818" s="406"/>
      <c r="C818" s="348"/>
      <c r="D818" s="348"/>
      <c r="E818" s="348"/>
      <c r="F818" s="66" t="s">
        <v>709</v>
      </c>
      <c r="G818" s="66"/>
      <c r="H818" s="66"/>
      <c r="I818" s="66"/>
      <c r="J818" s="66">
        <v>2.66</v>
      </c>
      <c r="K818" s="66">
        <v>57</v>
      </c>
      <c r="L818" s="66">
        <v>6</v>
      </c>
      <c r="M818" s="16">
        <v>2016</v>
      </c>
      <c r="N818" s="114">
        <v>2021</v>
      </c>
      <c r="O818" s="114">
        <v>2025</v>
      </c>
      <c r="P818" s="16">
        <v>12.5</v>
      </c>
      <c r="Q818" s="142" t="s">
        <v>3893</v>
      </c>
      <c r="R818" s="17">
        <f t="shared" si="40"/>
        <v>2028.5</v>
      </c>
      <c r="S818" s="16" t="s">
        <v>63</v>
      </c>
      <c r="T818" s="16"/>
      <c r="U818" s="17">
        <f t="shared" si="39"/>
        <v>2028.5</v>
      </c>
      <c r="V818" s="402"/>
      <c r="W818" s="402"/>
      <c r="X818" s="402"/>
      <c r="Y818" s="406"/>
    </row>
    <row r="819" spans="1:25" ht="24" x14ac:dyDescent="0.25">
      <c r="A819" s="406"/>
      <c r="B819" s="406"/>
      <c r="C819" s="348"/>
      <c r="D819" s="114" t="s">
        <v>4413</v>
      </c>
      <c r="E819" s="348"/>
      <c r="F819" s="66" t="s">
        <v>709</v>
      </c>
      <c r="G819" s="66">
        <v>2.5</v>
      </c>
      <c r="H819" s="66">
        <v>2.5</v>
      </c>
      <c r="I819" s="66">
        <v>321</v>
      </c>
      <c r="J819" s="66">
        <v>18.63</v>
      </c>
      <c r="K819" s="66">
        <v>108</v>
      </c>
      <c r="L819" s="66">
        <v>8</v>
      </c>
      <c r="M819" s="16">
        <v>2016</v>
      </c>
      <c r="N819" s="114">
        <v>2021</v>
      </c>
      <c r="O819" s="114">
        <v>2025</v>
      </c>
      <c r="P819" s="16">
        <v>12.5</v>
      </c>
      <c r="Q819" s="142" t="s">
        <v>3893</v>
      </c>
      <c r="R819" s="17">
        <f t="shared" si="40"/>
        <v>2028.5</v>
      </c>
      <c r="S819" s="16" t="s">
        <v>63</v>
      </c>
      <c r="T819" s="16"/>
      <c r="U819" s="17">
        <f t="shared" si="39"/>
        <v>2028.5</v>
      </c>
      <c r="V819" s="402"/>
      <c r="W819" s="402"/>
      <c r="X819" s="402"/>
      <c r="Y819" s="406"/>
    </row>
    <row r="820" spans="1:25" ht="24" x14ac:dyDescent="0.25">
      <c r="A820" s="406">
        <v>72</v>
      </c>
      <c r="B820" s="406" t="s">
        <v>4414</v>
      </c>
      <c r="C820" s="348" t="s">
        <v>4415</v>
      </c>
      <c r="D820" s="114" t="s">
        <v>4416</v>
      </c>
      <c r="E820" s="348" t="s">
        <v>4417</v>
      </c>
      <c r="F820" s="66" t="s">
        <v>709</v>
      </c>
      <c r="G820" s="66">
        <v>1.1000000000000001</v>
      </c>
      <c r="H820" s="66">
        <v>1.1000000000000001</v>
      </c>
      <c r="I820" s="66">
        <v>321</v>
      </c>
      <c r="J820" s="66">
        <v>34.5</v>
      </c>
      <c r="K820" s="66">
        <v>159</v>
      </c>
      <c r="L820" s="66">
        <v>8</v>
      </c>
      <c r="M820" s="16">
        <v>2016</v>
      </c>
      <c r="N820" s="114">
        <v>2021</v>
      </c>
      <c r="O820" s="114">
        <v>2025</v>
      </c>
      <c r="P820" s="16">
        <v>12.5</v>
      </c>
      <c r="Q820" s="142" t="s">
        <v>3893</v>
      </c>
      <c r="R820" s="17">
        <f t="shared" si="40"/>
        <v>2028.5</v>
      </c>
      <c r="S820" s="16" t="s">
        <v>63</v>
      </c>
      <c r="T820" s="16"/>
      <c r="U820" s="17">
        <f t="shared" si="39"/>
        <v>2028.5</v>
      </c>
      <c r="V820" s="402">
        <v>11</v>
      </c>
      <c r="W820" s="402">
        <v>18</v>
      </c>
      <c r="X820" s="402">
        <f>SUM(V820:W823)</f>
        <v>29</v>
      </c>
      <c r="Y820" s="406" t="s">
        <v>7003</v>
      </c>
    </row>
    <row r="821" spans="1:25" ht="24" x14ac:dyDescent="0.25">
      <c r="A821" s="406"/>
      <c r="B821" s="406"/>
      <c r="C821" s="348"/>
      <c r="D821" s="348" t="s">
        <v>4418</v>
      </c>
      <c r="E821" s="348"/>
      <c r="F821" s="66" t="s">
        <v>709</v>
      </c>
      <c r="G821" s="66">
        <v>1.1000000000000001</v>
      </c>
      <c r="H821" s="66">
        <v>1.1000000000000001</v>
      </c>
      <c r="I821" s="66">
        <v>321</v>
      </c>
      <c r="J821" s="66">
        <v>49.4</v>
      </c>
      <c r="K821" s="66">
        <v>159</v>
      </c>
      <c r="L821" s="66">
        <v>8</v>
      </c>
      <c r="M821" s="16">
        <v>2016</v>
      </c>
      <c r="N821" s="114">
        <v>2021</v>
      </c>
      <c r="O821" s="114">
        <v>2025</v>
      </c>
      <c r="P821" s="16">
        <v>12.5</v>
      </c>
      <c r="Q821" s="142" t="s">
        <v>3893</v>
      </c>
      <c r="R821" s="17">
        <f t="shared" si="40"/>
        <v>2028.5</v>
      </c>
      <c r="S821" s="16" t="s">
        <v>63</v>
      </c>
      <c r="T821" s="16"/>
      <c r="U821" s="17">
        <f t="shared" si="39"/>
        <v>2028.5</v>
      </c>
      <c r="V821" s="402"/>
      <c r="W821" s="402"/>
      <c r="X821" s="402"/>
      <c r="Y821" s="406"/>
    </row>
    <row r="822" spans="1:25" ht="24" x14ac:dyDescent="0.25">
      <c r="A822" s="406"/>
      <c r="B822" s="406"/>
      <c r="C822" s="348"/>
      <c r="D822" s="348"/>
      <c r="E822" s="348"/>
      <c r="F822" s="66" t="s">
        <v>709</v>
      </c>
      <c r="G822" s="66"/>
      <c r="H822" s="66"/>
      <c r="I822" s="66"/>
      <c r="J822" s="66">
        <v>2.2000000000000002</v>
      </c>
      <c r="K822" s="66">
        <v>108</v>
      </c>
      <c r="L822" s="66">
        <v>8</v>
      </c>
      <c r="M822" s="16">
        <v>2016</v>
      </c>
      <c r="N822" s="114">
        <v>2021</v>
      </c>
      <c r="O822" s="114">
        <v>2025</v>
      </c>
      <c r="P822" s="16">
        <v>12.5</v>
      </c>
      <c r="Q822" s="142" t="s">
        <v>3893</v>
      </c>
      <c r="R822" s="17">
        <f t="shared" si="40"/>
        <v>2028.5</v>
      </c>
      <c r="S822" s="16" t="s">
        <v>63</v>
      </c>
      <c r="T822" s="16"/>
      <c r="U822" s="17">
        <f t="shared" ref="U822:U858" si="41">IFERROR(IF(S822="",R822,S822+T822),R822)</f>
        <v>2028.5</v>
      </c>
      <c r="V822" s="402"/>
      <c r="W822" s="402"/>
      <c r="X822" s="402"/>
      <c r="Y822" s="406"/>
    </row>
    <row r="823" spans="1:25" ht="24" x14ac:dyDescent="0.25">
      <c r="A823" s="406"/>
      <c r="B823" s="406"/>
      <c r="C823" s="348"/>
      <c r="D823" s="348"/>
      <c r="E823" s="348"/>
      <c r="F823" s="66" t="s">
        <v>709</v>
      </c>
      <c r="G823" s="66"/>
      <c r="H823" s="66"/>
      <c r="I823" s="66"/>
      <c r="J823" s="66">
        <v>0.7</v>
      </c>
      <c r="K823" s="66">
        <v>57</v>
      </c>
      <c r="L823" s="66">
        <v>5</v>
      </c>
      <c r="M823" s="16">
        <v>2016</v>
      </c>
      <c r="N823" s="114">
        <v>2021</v>
      </c>
      <c r="O823" s="114">
        <v>2025</v>
      </c>
      <c r="P823" s="16">
        <v>12.5</v>
      </c>
      <c r="Q823" s="142" t="s">
        <v>3893</v>
      </c>
      <c r="R823" s="17">
        <f t="shared" si="40"/>
        <v>2028.5</v>
      </c>
      <c r="S823" s="16" t="s">
        <v>63</v>
      </c>
      <c r="T823" s="16"/>
      <c r="U823" s="17">
        <f t="shared" si="41"/>
        <v>2028.5</v>
      </c>
      <c r="V823" s="402"/>
      <c r="W823" s="402"/>
      <c r="X823" s="402"/>
      <c r="Y823" s="406"/>
    </row>
    <row r="824" spans="1:25" ht="24" x14ac:dyDescent="0.25">
      <c r="A824" s="406">
        <v>73</v>
      </c>
      <c r="B824" s="406" t="s">
        <v>4419</v>
      </c>
      <c r="C824" s="331" t="s">
        <v>4420</v>
      </c>
      <c r="D824" s="348" t="s">
        <v>4421</v>
      </c>
      <c r="E824" s="331" t="s">
        <v>4422</v>
      </c>
      <c r="F824" s="66" t="s">
        <v>709</v>
      </c>
      <c r="G824" s="125">
        <v>2.65</v>
      </c>
      <c r="H824" s="125">
        <v>2.65</v>
      </c>
      <c r="I824" s="125">
        <v>303</v>
      </c>
      <c r="J824" s="125">
        <v>21.4</v>
      </c>
      <c r="K824" s="125">
        <v>325</v>
      </c>
      <c r="L824" s="125">
        <v>12</v>
      </c>
      <c r="M824" s="16">
        <v>2016</v>
      </c>
      <c r="N824" s="114">
        <v>2023</v>
      </c>
      <c r="O824" s="114">
        <v>2025</v>
      </c>
      <c r="P824" s="16">
        <v>12.5</v>
      </c>
      <c r="Q824" s="66" t="s">
        <v>4336</v>
      </c>
      <c r="R824" s="17">
        <f t="shared" si="40"/>
        <v>2028.5</v>
      </c>
      <c r="S824" s="16" t="s">
        <v>63</v>
      </c>
      <c r="T824" s="16"/>
      <c r="U824" s="17">
        <f t="shared" si="41"/>
        <v>2028.5</v>
      </c>
      <c r="V824" s="402">
        <v>2</v>
      </c>
      <c r="W824" s="402"/>
      <c r="X824" s="402">
        <f>SUM(V824:W840)</f>
        <v>2</v>
      </c>
      <c r="Y824" s="406" t="s">
        <v>7003</v>
      </c>
    </row>
    <row r="825" spans="1:25" ht="24" x14ac:dyDescent="0.25">
      <c r="A825" s="406"/>
      <c r="B825" s="406"/>
      <c r="C825" s="331"/>
      <c r="D825" s="348"/>
      <c r="E825" s="331"/>
      <c r="F825" s="66" t="s">
        <v>709</v>
      </c>
      <c r="G825" s="125"/>
      <c r="H825" s="125"/>
      <c r="I825" s="125"/>
      <c r="J825" s="125">
        <v>0.1</v>
      </c>
      <c r="K825" s="125">
        <v>57</v>
      </c>
      <c r="L825" s="125">
        <v>5</v>
      </c>
      <c r="M825" s="16">
        <v>2016</v>
      </c>
      <c r="N825" s="114">
        <v>2023</v>
      </c>
      <c r="O825" s="114">
        <v>2025</v>
      </c>
      <c r="P825" s="16">
        <v>12.5</v>
      </c>
      <c r="Q825" s="66" t="s">
        <v>4336</v>
      </c>
      <c r="R825" s="17">
        <f t="shared" si="40"/>
        <v>2028.5</v>
      </c>
      <c r="S825" s="16" t="s">
        <v>63</v>
      </c>
      <c r="T825" s="16"/>
      <c r="U825" s="17">
        <f t="shared" si="41"/>
        <v>2028.5</v>
      </c>
      <c r="V825" s="402"/>
      <c r="W825" s="402"/>
      <c r="X825" s="402"/>
      <c r="Y825" s="406"/>
    </row>
    <row r="826" spans="1:25" ht="24" x14ac:dyDescent="0.25">
      <c r="A826" s="406"/>
      <c r="B826" s="406"/>
      <c r="C826" s="331"/>
      <c r="D826" s="348" t="s">
        <v>4423</v>
      </c>
      <c r="E826" s="331"/>
      <c r="F826" s="66" t="s">
        <v>709</v>
      </c>
      <c r="G826" s="125">
        <v>2.65</v>
      </c>
      <c r="H826" s="125">
        <v>2.65</v>
      </c>
      <c r="I826" s="125">
        <v>303</v>
      </c>
      <c r="J826" s="125">
        <v>3.5</v>
      </c>
      <c r="K826" s="125">
        <v>325</v>
      </c>
      <c r="L826" s="125">
        <v>12</v>
      </c>
      <c r="M826" s="16">
        <v>2016</v>
      </c>
      <c r="N826" s="114">
        <v>2023</v>
      </c>
      <c r="O826" s="114">
        <v>2025</v>
      </c>
      <c r="P826" s="16">
        <v>12.5</v>
      </c>
      <c r="Q826" s="66" t="s">
        <v>4336</v>
      </c>
      <c r="R826" s="17">
        <f t="shared" si="40"/>
        <v>2028.5</v>
      </c>
      <c r="S826" s="16" t="s">
        <v>63</v>
      </c>
      <c r="T826" s="16"/>
      <c r="U826" s="17">
        <f t="shared" si="41"/>
        <v>2028.5</v>
      </c>
      <c r="V826" s="402"/>
      <c r="W826" s="402"/>
      <c r="X826" s="402"/>
      <c r="Y826" s="406"/>
    </row>
    <row r="827" spans="1:25" ht="24" x14ac:dyDescent="0.25">
      <c r="A827" s="406"/>
      <c r="B827" s="406"/>
      <c r="C827" s="331"/>
      <c r="D827" s="348"/>
      <c r="E827" s="331"/>
      <c r="F827" s="66" t="s">
        <v>709</v>
      </c>
      <c r="G827" s="125"/>
      <c r="H827" s="125"/>
      <c r="I827" s="125"/>
      <c r="J827" s="125">
        <v>64.2</v>
      </c>
      <c r="K827" s="125">
        <v>219</v>
      </c>
      <c r="L827" s="125">
        <v>8</v>
      </c>
      <c r="M827" s="16">
        <v>2016</v>
      </c>
      <c r="N827" s="114">
        <v>2023</v>
      </c>
      <c r="O827" s="114">
        <v>2025</v>
      </c>
      <c r="P827" s="16">
        <v>12.5</v>
      </c>
      <c r="Q827" s="66" t="s">
        <v>4336</v>
      </c>
      <c r="R827" s="17">
        <f t="shared" si="40"/>
        <v>2028.5</v>
      </c>
      <c r="S827" s="16" t="s">
        <v>63</v>
      </c>
      <c r="T827" s="16"/>
      <c r="U827" s="17">
        <f t="shared" si="41"/>
        <v>2028.5</v>
      </c>
      <c r="V827" s="402"/>
      <c r="W827" s="402"/>
      <c r="X827" s="402"/>
      <c r="Y827" s="406"/>
    </row>
    <row r="828" spans="1:25" ht="24" x14ac:dyDescent="0.25">
      <c r="A828" s="406"/>
      <c r="B828" s="406"/>
      <c r="C828" s="331"/>
      <c r="D828" s="348"/>
      <c r="E828" s="331"/>
      <c r="F828" s="66" t="s">
        <v>709</v>
      </c>
      <c r="G828" s="125"/>
      <c r="H828" s="125"/>
      <c r="I828" s="125"/>
      <c r="J828" s="125">
        <v>6.5</v>
      </c>
      <c r="K828" s="125">
        <v>159</v>
      </c>
      <c r="L828" s="125">
        <v>6</v>
      </c>
      <c r="M828" s="16">
        <v>2016</v>
      </c>
      <c r="N828" s="114">
        <v>2023</v>
      </c>
      <c r="O828" s="114">
        <v>2025</v>
      </c>
      <c r="P828" s="16">
        <v>12.5</v>
      </c>
      <c r="Q828" s="66" t="s">
        <v>4336</v>
      </c>
      <c r="R828" s="17">
        <f t="shared" si="40"/>
        <v>2028.5</v>
      </c>
      <c r="S828" s="16" t="s">
        <v>63</v>
      </c>
      <c r="T828" s="16"/>
      <c r="U828" s="17">
        <f t="shared" si="41"/>
        <v>2028.5</v>
      </c>
      <c r="V828" s="402"/>
      <c r="W828" s="402"/>
      <c r="X828" s="402"/>
      <c r="Y828" s="406"/>
    </row>
    <row r="829" spans="1:25" ht="24" x14ac:dyDescent="0.25">
      <c r="A829" s="406"/>
      <c r="B829" s="406"/>
      <c r="C829" s="331"/>
      <c r="D829" s="348"/>
      <c r="E829" s="331"/>
      <c r="F829" s="66" t="s">
        <v>709</v>
      </c>
      <c r="G829" s="125"/>
      <c r="H829" s="125"/>
      <c r="I829" s="125"/>
      <c r="J829" s="125">
        <v>4.2</v>
      </c>
      <c r="K829" s="125">
        <v>108</v>
      </c>
      <c r="L829" s="125">
        <v>6</v>
      </c>
      <c r="M829" s="16">
        <v>2016</v>
      </c>
      <c r="N829" s="114">
        <v>2023</v>
      </c>
      <c r="O829" s="114">
        <v>2025</v>
      </c>
      <c r="P829" s="16">
        <v>12.5</v>
      </c>
      <c r="Q829" s="66" t="s">
        <v>4336</v>
      </c>
      <c r="R829" s="17">
        <f t="shared" si="40"/>
        <v>2028.5</v>
      </c>
      <c r="S829" s="16" t="s">
        <v>63</v>
      </c>
      <c r="T829" s="16"/>
      <c r="U829" s="17">
        <f t="shared" si="41"/>
        <v>2028.5</v>
      </c>
      <c r="V829" s="402"/>
      <c r="W829" s="402"/>
      <c r="X829" s="402"/>
      <c r="Y829" s="406"/>
    </row>
    <row r="830" spans="1:25" ht="24" x14ac:dyDescent="0.25">
      <c r="A830" s="406"/>
      <c r="B830" s="406"/>
      <c r="C830" s="331"/>
      <c r="D830" s="348"/>
      <c r="E830" s="331"/>
      <c r="F830" s="66" t="s">
        <v>709</v>
      </c>
      <c r="G830" s="125"/>
      <c r="H830" s="125"/>
      <c r="I830" s="125"/>
      <c r="J830" s="125">
        <v>0.2</v>
      </c>
      <c r="K830" s="125">
        <v>25</v>
      </c>
      <c r="L830" s="125">
        <v>4</v>
      </c>
      <c r="M830" s="16">
        <v>2016</v>
      </c>
      <c r="N830" s="114">
        <v>2023</v>
      </c>
      <c r="O830" s="114">
        <v>2025</v>
      </c>
      <c r="P830" s="16">
        <v>12.5</v>
      </c>
      <c r="Q830" s="66" t="s">
        <v>4336</v>
      </c>
      <c r="R830" s="17">
        <f t="shared" si="40"/>
        <v>2028.5</v>
      </c>
      <c r="S830" s="16" t="s">
        <v>63</v>
      </c>
      <c r="T830" s="16"/>
      <c r="U830" s="17">
        <f t="shared" si="41"/>
        <v>2028.5</v>
      </c>
      <c r="V830" s="402"/>
      <c r="W830" s="402"/>
      <c r="X830" s="402"/>
      <c r="Y830" s="406"/>
    </row>
    <row r="831" spans="1:25" ht="24" x14ac:dyDescent="0.25">
      <c r="A831" s="406"/>
      <c r="B831" s="406"/>
      <c r="C831" s="331"/>
      <c r="D831" s="348" t="s">
        <v>4424</v>
      </c>
      <c r="E831" s="331"/>
      <c r="F831" s="66" t="s">
        <v>709</v>
      </c>
      <c r="G831" s="125">
        <v>2.65</v>
      </c>
      <c r="H831" s="125">
        <v>2.65</v>
      </c>
      <c r="I831" s="125">
        <v>303</v>
      </c>
      <c r="J831" s="125">
        <v>0.9</v>
      </c>
      <c r="K831" s="125">
        <v>219</v>
      </c>
      <c r="L831" s="125">
        <v>10</v>
      </c>
      <c r="M831" s="16">
        <v>2016</v>
      </c>
      <c r="N831" s="114">
        <v>2023</v>
      </c>
      <c r="O831" s="114">
        <v>2025</v>
      </c>
      <c r="P831" s="16">
        <v>12.5</v>
      </c>
      <c r="Q831" s="66" t="s">
        <v>4336</v>
      </c>
      <c r="R831" s="17">
        <f t="shared" si="40"/>
        <v>2028.5</v>
      </c>
      <c r="S831" s="16" t="s">
        <v>63</v>
      </c>
      <c r="T831" s="16"/>
      <c r="U831" s="17">
        <f t="shared" si="41"/>
        <v>2028.5</v>
      </c>
      <c r="V831" s="402"/>
      <c r="W831" s="402"/>
      <c r="X831" s="402"/>
      <c r="Y831" s="406"/>
    </row>
    <row r="832" spans="1:25" ht="24" x14ac:dyDescent="0.25">
      <c r="A832" s="406"/>
      <c r="B832" s="406"/>
      <c r="C832" s="331"/>
      <c r="D832" s="348"/>
      <c r="E832" s="331"/>
      <c r="F832" s="66" t="s">
        <v>709</v>
      </c>
      <c r="G832" s="125"/>
      <c r="H832" s="125"/>
      <c r="I832" s="125"/>
      <c r="J832" s="125">
        <v>0.4</v>
      </c>
      <c r="K832" s="125">
        <v>57</v>
      </c>
      <c r="L832" s="125">
        <v>6</v>
      </c>
      <c r="M832" s="16">
        <v>2016</v>
      </c>
      <c r="N832" s="114">
        <v>2023</v>
      </c>
      <c r="O832" s="114">
        <v>2025</v>
      </c>
      <c r="P832" s="16">
        <v>12.5</v>
      </c>
      <c r="Q832" s="66" t="s">
        <v>4336</v>
      </c>
      <c r="R832" s="17">
        <f t="shared" si="40"/>
        <v>2028.5</v>
      </c>
      <c r="S832" s="16" t="s">
        <v>63</v>
      </c>
      <c r="T832" s="16"/>
      <c r="U832" s="17">
        <f t="shared" si="41"/>
        <v>2028.5</v>
      </c>
      <c r="V832" s="402"/>
      <c r="W832" s="402"/>
      <c r="X832" s="402"/>
      <c r="Y832" s="406"/>
    </row>
    <row r="833" spans="1:25" ht="24" x14ac:dyDescent="0.25">
      <c r="A833" s="406"/>
      <c r="B833" s="406"/>
      <c r="C833" s="331"/>
      <c r="D833" s="348"/>
      <c r="E833" s="331"/>
      <c r="F833" s="66" t="s">
        <v>709</v>
      </c>
      <c r="G833" s="125"/>
      <c r="H833" s="125"/>
      <c r="I833" s="125"/>
      <c r="J833" s="125">
        <v>0.4</v>
      </c>
      <c r="K833" s="125">
        <v>32</v>
      </c>
      <c r="L833" s="125">
        <v>4.5</v>
      </c>
      <c r="M833" s="16">
        <v>2016</v>
      </c>
      <c r="N833" s="114">
        <v>2023</v>
      </c>
      <c r="O833" s="114">
        <v>2025</v>
      </c>
      <c r="P833" s="16">
        <v>12.5</v>
      </c>
      <c r="Q833" s="66" t="s">
        <v>4336</v>
      </c>
      <c r="R833" s="17">
        <f t="shared" si="40"/>
        <v>2028.5</v>
      </c>
      <c r="S833" s="16" t="s">
        <v>63</v>
      </c>
      <c r="T833" s="16"/>
      <c r="U833" s="17">
        <f t="shared" si="41"/>
        <v>2028.5</v>
      </c>
      <c r="V833" s="402"/>
      <c r="W833" s="402"/>
      <c r="X833" s="402"/>
      <c r="Y833" s="406"/>
    </row>
    <row r="834" spans="1:25" ht="24" x14ac:dyDescent="0.25">
      <c r="A834" s="406"/>
      <c r="B834" s="406"/>
      <c r="C834" s="331"/>
      <c r="D834" s="331" t="s">
        <v>4425</v>
      </c>
      <c r="E834" s="331"/>
      <c r="F834" s="66" t="s">
        <v>709</v>
      </c>
      <c r="G834" s="125">
        <v>2.65</v>
      </c>
      <c r="H834" s="125">
        <v>2.65</v>
      </c>
      <c r="I834" s="125">
        <v>303</v>
      </c>
      <c r="J834" s="125">
        <v>3.6</v>
      </c>
      <c r="K834" s="125">
        <v>57</v>
      </c>
      <c r="L834" s="125">
        <v>6</v>
      </c>
      <c r="M834" s="16">
        <v>2016</v>
      </c>
      <c r="N834" s="114">
        <v>2023</v>
      </c>
      <c r="O834" s="114">
        <v>2025</v>
      </c>
      <c r="P834" s="16">
        <v>12.5</v>
      </c>
      <c r="Q834" s="66" t="s">
        <v>4336</v>
      </c>
      <c r="R834" s="17">
        <f t="shared" si="40"/>
        <v>2028.5</v>
      </c>
      <c r="S834" s="16" t="s">
        <v>63</v>
      </c>
      <c r="T834" s="16"/>
      <c r="U834" s="17">
        <f t="shared" si="41"/>
        <v>2028.5</v>
      </c>
      <c r="V834" s="402"/>
      <c r="W834" s="402"/>
      <c r="X834" s="402"/>
      <c r="Y834" s="406"/>
    </row>
    <row r="835" spans="1:25" ht="24" x14ac:dyDescent="0.25">
      <c r="A835" s="406"/>
      <c r="B835" s="406"/>
      <c r="C835" s="331"/>
      <c r="D835" s="331"/>
      <c r="E835" s="331"/>
      <c r="F835" s="66" t="s">
        <v>709</v>
      </c>
      <c r="G835" s="125"/>
      <c r="H835" s="125"/>
      <c r="I835" s="125"/>
      <c r="J835" s="125">
        <v>0.8</v>
      </c>
      <c r="K835" s="125">
        <v>32</v>
      </c>
      <c r="L835" s="125">
        <v>4.5</v>
      </c>
      <c r="M835" s="16">
        <v>2016</v>
      </c>
      <c r="N835" s="114">
        <v>2023</v>
      </c>
      <c r="O835" s="114">
        <v>2025</v>
      </c>
      <c r="P835" s="16">
        <v>12.5</v>
      </c>
      <c r="Q835" s="66" t="s">
        <v>4336</v>
      </c>
      <c r="R835" s="17">
        <f t="shared" si="40"/>
        <v>2028.5</v>
      </c>
      <c r="S835" s="16" t="s">
        <v>63</v>
      </c>
      <c r="T835" s="16"/>
      <c r="U835" s="17">
        <f t="shared" si="41"/>
        <v>2028.5</v>
      </c>
      <c r="V835" s="402"/>
      <c r="W835" s="402"/>
      <c r="X835" s="402"/>
      <c r="Y835" s="406"/>
    </row>
    <row r="836" spans="1:25" ht="24" x14ac:dyDescent="0.25">
      <c r="A836" s="406"/>
      <c r="B836" s="406"/>
      <c r="C836" s="331"/>
      <c r="D836" s="331" t="s">
        <v>4426</v>
      </c>
      <c r="E836" s="331"/>
      <c r="F836" s="66" t="s">
        <v>709</v>
      </c>
      <c r="G836" s="125">
        <v>2.65</v>
      </c>
      <c r="H836" s="125">
        <v>2.65</v>
      </c>
      <c r="I836" s="125">
        <v>303</v>
      </c>
      <c r="J836" s="125">
        <v>3.6</v>
      </c>
      <c r="K836" s="125">
        <v>57</v>
      </c>
      <c r="L836" s="125">
        <v>6</v>
      </c>
      <c r="M836" s="16">
        <v>2016</v>
      </c>
      <c r="N836" s="114">
        <v>2023</v>
      </c>
      <c r="O836" s="114">
        <v>2025</v>
      </c>
      <c r="P836" s="16">
        <v>12.5</v>
      </c>
      <c r="Q836" s="66" t="s">
        <v>4336</v>
      </c>
      <c r="R836" s="17">
        <f t="shared" si="40"/>
        <v>2028.5</v>
      </c>
      <c r="S836" s="16" t="s">
        <v>63</v>
      </c>
      <c r="T836" s="16"/>
      <c r="U836" s="17">
        <f t="shared" si="41"/>
        <v>2028.5</v>
      </c>
      <c r="V836" s="402"/>
      <c r="W836" s="402"/>
      <c r="X836" s="402"/>
      <c r="Y836" s="406"/>
    </row>
    <row r="837" spans="1:25" ht="24" x14ac:dyDescent="0.25">
      <c r="A837" s="406"/>
      <c r="B837" s="406"/>
      <c r="C837" s="331"/>
      <c r="D837" s="331"/>
      <c r="E837" s="331"/>
      <c r="F837" s="66" t="s">
        <v>709</v>
      </c>
      <c r="G837" s="125"/>
      <c r="H837" s="125"/>
      <c r="I837" s="125"/>
      <c r="J837" s="125">
        <v>0.8</v>
      </c>
      <c r="K837" s="125">
        <v>32</v>
      </c>
      <c r="L837" s="125">
        <v>4.5</v>
      </c>
      <c r="M837" s="16">
        <v>2016</v>
      </c>
      <c r="N837" s="114">
        <v>2023</v>
      </c>
      <c r="O837" s="114">
        <v>2025</v>
      </c>
      <c r="P837" s="16">
        <v>12.5</v>
      </c>
      <c r="Q837" s="66" t="s">
        <v>4336</v>
      </c>
      <c r="R837" s="17">
        <f t="shared" si="40"/>
        <v>2028.5</v>
      </c>
      <c r="S837" s="16" t="s">
        <v>63</v>
      </c>
      <c r="T837" s="16"/>
      <c r="U837" s="17">
        <f t="shared" si="41"/>
        <v>2028.5</v>
      </c>
      <c r="V837" s="402"/>
      <c r="W837" s="402"/>
      <c r="X837" s="402"/>
      <c r="Y837" s="406"/>
    </row>
    <row r="838" spans="1:25" ht="24" x14ac:dyDescent="0.25">
      <c r="A838" s="406"/>
      <c r="B838" s="406"/>
      <c r="C838" s="331"/>
      <c r="D838" s="331" t="s">
        <v>4427</v>
      </c>
      <c r="E838" s="331"/>
      <c r="F838" s="66" t="s">
        <v>709</v>
      </c>
      <c r="G838" s="125">
        <v>2.65</v>
      </c>
      <c r="H838" s="125">
        <v>2.65</v>
      </c>
      <c r="I838" s="125">
        <v>303</v>
      </c>
      <c r="J838" s="125">
        <v>0.9</v>
      </c>
      <c r="K838" s="125">
        <v>219</v>
      </c>
      <c r="L838" s="125">
        <v>10</v>
      </c>
      <c r="M838" s="16">
        <v>2016</v>
      </c>
      <c r="N838" s="114">
        <v>2023</v>
      </c>
      <c r="O838" s="114">
        <v>2025</v>
      </c>
      <c r="P838" s="16">
        <v>12.5</v>
      </c>
      <c r="Q838" s="66" t="s">
        <v>4336</v>
      </c>
      <c r="R838" s="17">
        <f t="shared" si="40"/>
        <v>2028.5</v>
      </c>
      <c r="S838" s="16" t="s">
        <v>63</v>
      </c>
      <c r="T838" s="16"/>
      <c r="U838" s="17">
        <f t="shared" si="41"/>
        <v>2028.5</v>
      </c>
      <c r="V838" s="402"/>
      <c r="W838" s="402"/>
      <c r="X838" s="402"/>
      <c r="Y838" s="406"/>
    </row>
    <row r="839" spans="1:25" ht="24" x14ac:dyDescent="0.25">
      <c r="A839" s="406"/>
      <c r="B839" s="406"/>
      <c r="C839" s="331"/>
      <c r="D839" s="331"/>
      <c r="E839" s="331"/>
      <c r="F839" s="66" t="s">
        <v>709</v>
      </c>
      <c r="G839" s="125"/>
      <c r="H839" s="125"/>
      <c r="I839" s="125"/>
      <c r="J839" s="125">
        <v>0.4</v>
      </c>
      <c r="K839" s="125">
        <v>57</v>
      </c>
      <c r="L839" s="125">
        <v>6</v>
      </c>
      <c r="M839" s="16">
        <v>2016</v>
      </c>
      <c r="N839" s="114">
        <v>2023</v>
      </c>
      <c r="O839" s="114">
        <v>2025</v>
      </c>
      <c r="P839" s="16">
        <v>12.5</v>
      </c>
      <c r="Q839" s="66" t="s">
        <v>4336</v>
      </c>
      <c r="R839" s="17">
        <f t="shared" si="40"/>
        <v>2028.5</v>
      </c>
      <c r="S839" s="16" t="s">
        <v>63</v>
      </c>
      <c r="T839" s="16"/>
      <c r="U839" s="17">
        <f t="shared" si="41"/>
        <v>2028.5</v>
      </c>
      <c r="V839" s="402"/>
      <c r="W839" s="402"/>
      <c r="X839" s="402"/>
      <c r="Y839" s="406"/>
    </row>
    <row r="840" spans="1:25" ht="24" x14ac:dyDescent="0.25">
      <c r="A840" s="406"/>
      <c r="B840" s="406"/>
      <c r="C840" s="331"/>
      <c r="D840" s="331"/>
      <c r="E840" s="331"/>
      <c r="F840" s="66" t="s">
        <v>709</v>
      </c>
      <c r="G840" s="125"/>
      <c r="H840" s="125"/>
      <c r="I840" s="125"/>
      <c r="J840" s="125">
        <v>0.4</v>
      </c>
      <c r="K840" s="125">
        <v>32</v>
      </c>
      <c r="L840" s="125">
        <v>4.5</v>
      </c>
      <c r="M840" s="16">
        <v>2016</v>
      </c>
      <c r="N840" s="114">
        <v>2023</v>
      </c>
      <c r="O840" s="114">
        <v>2025</v>
      </c>
      <c r="P840" s="16">
        <v>12.5</v>
      </c>
      <c r="Q840" s="66" t="s">
        <v>4336</v>
      </c>
      <c r="R840" s="17">
        <f t="shared" si="40"/>
        <v>2028.5</v>
      </c>
      <c r="S840" s="16" t="s">
        <v>63</v>
      </c>
      <c r="T840" s="16"/>
      <c r="U840" s="17">
        <f t="shared" si="41"/>
        <v>2028.5</v>
      </c>
      <c r="V840" s="402"/>
      <c r="W840" s="402"/>
      <c r="X840" s="402"/>
      <c r="Y840" s="406"/>
    </row>
    <row r="841" spans="1:25" ht="24" x14ac:dyDescent="0.25">
      <c r="A841" s="406">
        <v>74</v>
      </c>
      <c r="B841" s="406" t="s">
        <v>4428</v>
      </c>
      <c r="C841" s="331" t="s">
        <v>4429</v>
      </c>
      <c r="D841" s="331" t="s">
        <v>4430</v>
      </c>
      <c r="E841" s="348" t="s">
        <v>4422</v>
      </c>
      <c r="F841" s="66" t="s">
        <v>709</v>
      </c>
      <c r="G841" s="125">
        <v>2.65</v>
      </c>
      <c r="H841" s="125">
        <v>2.65</v>
      </c>
      <c r="I841" s="125">
        <v>120</v>
      </c>
      <c r="J841" s="125">
        <v>19.75</v>
      </c>
      <c r="K841" s="125">
        <v>108</v>
      </c>
      <c r="L841" s="125">
        <v>8</v>
      </c>
      <c r="M841" s="16">
        <v>2016</v>
      </c>
      <c r="N841" s="114">
        <v>2021</v>
      </c>
      <c r="O841" s="114">
        <v>2025</v>
      </c>
      <c r="P841" s="16">
        <v>12.5</v>
      </c>
      <c r="Q841" s="125" t="s">
        <v>3893</v>
      </c>
      <c r="R841" s="17">
        <f t="shared" si="40"/>
        <v>2028.5</v>
      </c>
      <c r="S841" s="16" t="s">
        <v>63</v>
      </c>
      <c r="T841" s="16"/>
      <c r="U841" s="17">
        <f t="shared" si="41"/>
        <v>2028.5</v>
      </c>
      <c r="V841" s="402">
        <v>69</v>
      </c>
      <c r="W841" s="402">
        <v>97</v>
      </c>
      <c r="X841" s="402">
        <f>SUM(V841:W846)</f>
        <v>166</v>
      </c>
      <c r="Y841" s="406" t="s">
        <v>7003</v>
      </c>
    </row>
    <row r="842" spans="1:25" ht="24" x14ac:dyDescent="0.25">
      <c r="A842" s="406"/>
      <c r="B842" s="406"/>
      <c r="C842" s="331"/>
      <c r="D842" s="331"/>
      <c r="E842" s="348"/>
      <c r="F842" s="66" t="s">
        <v>709</v>
      </c>
      <c r="G842" s="125"/>
      <c r="H842" s="125"/>
      <c r="I842" s="125"/>
      <c r="J842" s="125">
        <v>0.1</v>
      </c>
      <c r="K842" s="125">
        <v>57</v>
      </c>
      <c r="L842" s="125">
        <v>6</v>
      </c>
      <c r="M842" s="16">
        <v>2016</v>
      </c>
      <c r="N842" s="114">
        <v>2021</v>
      </c>
      <c r="O842" s="114">
        <v>2025</v>
      </c>
      <c r="P842" s="16">
        <v>12.5</v>
      </c>
      <c r="Q842" s="125" t="s">
        <v>3893</v>
      </c>
      <c r="R842" s="17">
        <f t="shared" ref="R842:R905" si="42">IF(M842="","",M842+P842)</f>
        <v>2028.5</v>
      </c>
      <c r="S842" s="16" t="s">
        <v>63</v>
      </c>
      <c r="T842" s="16"/>
      <c r="U842" s="17">
        <f t="shared" si="41"/>
        <v>2028.5</v>
      </c>
      <c r="V842" s="402"/>
      <c r="W842" s="402"/>
      <c r="X842" s="402"/>
      <c r="Y842" s="406"/>
    </row>
    <row r="843" spans="1:25" ht="24" x14ac:dyDescent="0.25">
      <c r="A843" s="406"/>
      <c r="B843" s="406"/>
      <c r="C843" s="331"/>
      <c r="D843" s="331" t="s">
        <v>4431</v>
      </c>
      <c r="E843" s="348"/>
      <c r="F843" s="66" t="s">
        <v>709</v>
      </c>
      <c r="G843" s="125">
        <v>2.65</v>
      </c>
      <c r="H843" s="125">
        <v>2.65</v>
      </c>
      <c r="I843" s="125">
        <v>120</v>
      </c>
      <c r="J843" s="125">
        <v>36.75</v>
      </c>
      <c r="K843" s="125">
        <v>108</v>
      </c>
      <c r="L843" s="125">
        <v>8</v>
      </c>
      <c r="M843" s="16">
        <v>2016</v>
      </c>
      <c r="N843" s="114">
        <v>2021</v>
      </c>
      <c r="O843" s="114">
        <v>2025</v>
      </c>
      <c r="P843" s="16">
        <v>12.5</v>
      </c>
      <c r="Q843" s="125" t="s">
        <v>3893</v>
      </c>
      <c r="R843" s="17">
        <f t="shared" si="42"/>
        <v>2028.5</v>
      </c>
      <c r="S843" s="16" t="s">
        <v>63</v>
      </c>
      <c r="T843" s="16"/>
      <c r="U843" s="17">
        <f t="shared" si="41"/>
        <v>2028.5</v>
      </c>
      <c r="V843" s="402"/>
      <c r="W843" s="402"/>
      <c r="X843" s="402"/>
      <c r="Y843" s="406"/>
    </row>
    <row r="844" spans="1:25" ht="24" x14ac:dyDescent="0.25">
      <c r="A844" s="406"/>
      <c r="B844" s="406"/>
      <c r="C844" s="331"/>
      <c r="D844" s="331"/>
      <c r="E844" s="348"/>
      <c r="F844" s="66" t="s">
        <v>709</v>
      </c>
      <c r="G844" s="125"/>
      <c r="H844" s="125"/>
      <c r="I844" s="125"/>
      <c r="J844" s="125">
        <v>4.53</v>
      </c>
      <c r="K844" s="125">
        <v>89</v>
      </c>
      <c r="L844" s="125">
        <v>7</v>
      </c>
      <c r="M844" s="16">
        <v>2016</v>
      </c>
      <c r="N844" s="114">
        <v>2021</v>
      </c>
      <c r="O844" s="114">
        <v>2025</v>
      </c>
      <c r="P844" s="16">
        <v>12.5</v>
      </c>
      <c r="Q844" s="125" t="s">
        <v>3893</v>
      </c>
      <c r="R844" s="17">
        <f t="shared" si="42"/>
        <v>2028.5</v>
      </c>
      <c r="S844" s="16" t="s">
        <v>63</v>
      </c>
      <c r="T844" s="16"/>
      <c r="U844" s="17">
        <f t="shared" si="41"/>
        <v>2028.5</v>
      </c>
      <c r="V844" s="402"/>
      <c r="W844" s="402"/>
      <c r="X844" s="402"/>
      <c r="Y844" s="406"/>
    </row>
    <row r="845" spans="1:25" ht="24" x14ac:dyDescent="0.25">
      <c r="A845" s="406"/>
      <c r="B845" s="406"/>
      <c r="C845" s="331"/>
      <c r="D845" s="331"/>
      <c r="E845" s="348"/>
      <c r="F845" s="66" t="s">
        <v>709</v>
      </c>
      <c r="G845" s="125"/>
      <c r="H845" s="125"/>
      <c r="I845" s="125"/>
      <c r="J845" s="125">
        <v>1</v>
      </c>
      <c r="K845" s="125">
        <v>57</v>
      </c>
      <c r="L845" s="125">
        <v>6</v>
      </c>
      <c r="M845" s="16">
        <v>2016</v>
      </c>
      <c r="N845" s="114">
        <v>2021</v>
      </c>
      <c r="O845" s="114">
        <v>2025</v>
      </c>
      <c r="P845" s="16">
        <v>12.5</v>
      </c>
      <c r="Q845" s="125" t="s">
        <v>3893</v>
      </c>
      <c r="R845" s="17">
        <f t="shared" si="42"/>
        <v>2028.5</v>
      </c>
      <c r="S845" s="16" t="s">
        <v>63</v>
      </c>
      <c r="T845" s="16"/>
      <c r="U845" s="17">
        <f t="shared" si="41"/>
        <v>2028.5</v>
      </c>
      <c r="V845" s="402"/>
      <c r="W845" s="402"/>
      <c r="X845" s="402"/>
      <c r="Y845" s="406"/>
    </row>
    <row r="846" spans="1:25" ht="24" x14ac:dyDescent="0.25">
      <c r="A846" s="406"/>
      <c r="B846" s="406"/>
      <c r="C846" s="331"/>
      <c r="D846" s="16" t="s">
        <v>4432</v>
      </c>
      <c r="E846" s="348"/>
      <c r="F846" s="66" t="s">
        <v>709</v>
      </c>
      <c r="G846" s="125">
        <v>2.65</v>
      </c>
      <c r="H846" s="125">
        <v>2.65</v>
      </c>
      <c r="I846" s="125">
        <v>120</v>
      </c>
      <c r="J846" s="125">
        <v>6</v>
      </c>
      <c r="K846" s="125">
        <v>57</v>
      </c>
      <c r="L846" s="125">
        <v>6</v>
      </c>
      <c r="M846" s="16">
        <v>2016</v>
      </c>
      <c r="N846" s="114">
        <v>2021</v>
      </c>
      <c r="O846" s="114">
        <v>2025</v>
      </c>
      <c r="P846" s="16">
        <v>12.5</v>
      </c>
      <c r="Q846" s="125" t="s">
        <v>3893</v>
      </c>
      <c r="R846" s="17">
        <f t="shared" si="42"/>
        <v>2028.5</v>
      </c>
      <c r="S846" s="16" t="s">
        <v>63</v>
      </c>
      <c r="T846" s="16"/>
      <c r="U846" s="17">
        <f t="shared" si="41"/>
        <v>2028.5</v>
      </c>
      <c r="V846" s="402"/>
      <c r="W846" s="402"/>
      <c r="X846" s="402"/>
      <c r="Y846" s="406"/>
    </row>
    <row r="847" spans="1:25" ht="24" x14ac:dyDescent="0.25">
      <c r="A847" s="406">
        <v>75</v>
      </c>
      <c r="B847" s="406" t="s">
        <v>4433</v>
      </c>
      <c r="C847" s="348" t="s">
        <v>4434</v>
      </c>
      <c r="D847" s="331" t="s">
        <v>4435</v>
      </c>
      <c r="E847" s="348" t="s">
        <v>1221</v>
      </c>
      <c r="F847" s="125" t="s">
        <v>62</v>
      </c>
      <c r="G847" s="125">
        <v>1.85</v>
      </c>
      <c r="H847" s="125">
        <v>1.85</v>
      </c>
      <c r="I847" s="125">
        <v>120</v>
      </c>
      <c r="J847" s="125">
        <v>10.5</v>
      </c>
      <c r="K847" s="125">
        <v>159</v>
      </c>
      <c r="L847" s="125">
        <v>8</v>
      </c>
      <c r="M847" s="16">
        <v>2016</v>
      </c>
      <c r="N847" s="114">
        <v>2021</v>
      </c>
      <c r="O847" s="114">
        <v>2025</v>
      </c>
      <c r="P847" s="16">
        <v>12.5</v>
      </c>
      <c r="Q847" s="125" t="s">
        <v>3893</v>
      </c>
      <c r="R847" s="17">
        <f t="shared" si="42"/>
        <v>2028.5</v>
      </c>
      <c r="S847" s="16" t="s">
        <v>63</v>
      </c>
      <c r="T847" s="16"/>
      <c r="U847" s="17">
        <f t="shared" si="41"/>
        <v>2028.5</v>
      </c>
      <c r="V847" s="402">
        <v>30</v>
      </c>
      <c r="W847" s="402">
        <v>54</v>
      </c>
      <c r="X847" s="402">
        <f>SUM(V847:W850)</f>
        <v>84</v>
      </c>
      <c r="Y847" s="406" t="s">
        <v>7003</v>
      </c>
    </row>
    <row r="848" spans="1:25" ht="24" x14ac:dyDescent="0.25">
      <c r="A848" s="406"/>
      <c r="B848" s="406"/>
      <c r="C848" s="348"/>
      <c r="D848" s="331"/>
      <c r="E848" s="348"/>
      <c r="F848" s="125" t="s">
        <v>62</v>
      </c>
      <c r="G848" s="125"/>
      <c r="H848" s="125"/>
      <c r="I848" s="125"/>
      <c r="J848" s="125">
        <v>5</v>
      </c>
      <c r="K848" s="125">
        <v>57</v>
      </c>
      <c r="L848" s="125">
        <v>5</v>
      </c>
      <c r="M848" s="16">
        <v>2016</v>
      </c>
      <c r="N848" s="114">
        <v>2021</v>
      </c>
      <c r="O848" s="114">
        <v>2025</v>
      </c>
      <c r="P848" s="16">
        <v>12.5</v>
      </c>
      <c r="Q848" s="125" t="s">
        <v>3893</v>
      </c>
      <c r="R848" s="17">
        <f t="shared" si="42"/>
        <v>2028.5</v>
      </c>
      <c r="S848" s="16" t="s">
        <v>63</v>
      </c>
      <c r="T848" s="16"/>
      <c r="U848" s="17">
        <f t="shared" si="41"/>
        <v>2028.5</v>
      </c>
      <c r="V848" s="402"/>
      <c r="W848" s="402"/>
      <c r="X848" s="402"/>
      <c r="Y848" s="406"/>
    </row>
    <row r="849" spans="1:25" ht="24" x14ac:dyDescent="0.25">
      <c r="A849" s="406"/>
      <c r="B849" s="406"/>
      <c r="C849" s="348"/>
      <c r="D849" s="331"/>
      <c r="E849" s="348"/>
      <c r="F849" s="125" t="s">
        <v>62</v>
      </c>
      <c r="G849" s="125"/>
      <c r="H849" s="125"/>
      <c r="I849" s="125"/>
      <c r="J849" s="125">
        <v>11.4</v>
      </c>
      <c r="K849" s="125">
        <v>32</v>
      </c>
      <c r="L849" s="125">
        <v>4.5</v>
      </c>
      <c r="M849" s="16">
        <v>2016</v>
      </c>
      <c r="N849" s="114">
        <v>2021</v>
      </c>
      <c r="O849" s="114">
        <v>2025</v>
      </c>
      <c r="P849" s="16">
        <v>12.5</v>
      </c>
      <c r="Q849" s="125" t="s">
        <v>3893</v>
      </c>
      <c r="R849" s="17">
        <f t="shared" si="42"/>
        <v>2028.5</v>
      </c>
      <c r="S849" s="16" t="s">
        <v>63</v>
      </c>
      <c r="T849" s="16"/>
      <c r="U849" s="17">
        <f t="shared" si="41"/>
        <v>2028.5</v>
      </c>
      <c r="V849" s="402"/>
      <c r="W849" s="402"/>
      <c r="X849" s="402"/>
      <c r="Y849" s="406"/>
    </row>
    <row r="850" spans="1:25" ht="24" x14ac:dyDescent="0.25">
      <c r="A850" s="406"/>
      <c r="B850" s="406"/>
      <c r="C850" s="348"/>
      <c r="D850" s="16" t="s">
        <v>4436</v>
      </c>
      <c r="E850" s="348"/>
      <c r="F850" s="125" t="s">
        <v>62</v>
      </c>
      <c r="G850" s="125">
        <v>1.85</v>
      </c>
      <c r="H850" s="125">
        <v>1.85</v>
      </c>
      <c r="I850" s="125">
        <v>120</v>
      </c>
      <c r="J850" s="125">
        <v>83.9</v>
      </c>
      <c r="K850" s="125">
        <v>159</v>
      </c>
      <c r="L850" s="125">
        <v>8</v>
      </c>
      <c r="M850" s="16">
        <v>2016</v>
      </c>
      <c r="N850" s="114">
        <v>2021</v>
      </c>
      <c r="O850" s="114">
        <v>2025</v>
      </c>
      <c r="P850" s="16">
        <v>12.5</v>
      </c>
      <c r="Q850" s="125" t="s">
        <v>3893</v>
      </c>
      <c r="R850" s="17">
        <f t="shared" si="42"/>
        <v>2028.5</v>
      </c>
      <c r="S850" s="16" t="s">
        <v>63</v>
      </c>
      <c r="T850" s="16"/>
      <c r="U850" s="17">
        <f t="shared" si="41"/>
        <v>2028.5</v>
      </c>
      <c r="V850" s="402"/>
      <c r="W850" s="402"/>
      <c r="X850" s="402"/>
      <c r="Y850" s="406"/>
    </row>
    <row r="851" spans="1:25" ht="24" x14ac:dyDescent="0.25">
      <c r="A851" s="406">
        <v>76</v>
      </c>
      <c r="B851" s="406" t="s">
        <v>4437</v>
      </c>
      <c r="C851" s="331" t="s">
        <v>4438</v>
      </c>
      <c r="D851" s="331" t="s">
        <v>4439</v>
      </c>
      <c r="E851" s="331" t="s">
        <v>4422</v>
      </c>
      <c r="F851" s="125" t="s">
        <v>709</v>
      </c>
      <c r="G851" s="125">
        <v>1.85</v>
      </c>
      <c r="H851" s="125">
        <v>1.85</v>
      </c>
      <c r="I851" s="125">
        <v>195</v>
      </c>
      <c r="J851" s="125">
        <v>8.9</v>
      </c>
      <c r="K851" s="125">
        <v>108</v>
      </c>
      <c r="L851" s="125">
        <v>8</v>
      </c>
      <c r="M851" s="16">
        <v>2016</v>
      </c>
      <c r="N851" s="114">
        <v>2021</v>
      </c>
      <c r="O851" s="114">
        <v>2025</v>
      </c>
      <c r="P851" s="16">
        <v>12.5</v>
      </c>
      <c r="Q851" s="125" t="s">
        <v>3893</v>
      </c>
      <c r="R851" s="17">
        <f t="shared" si="42"/>
        <v>2028.5</v>
      </c>
      <c r="S851" s="16" t="s">
        <v>63</v>
      </c>
      <c r="T851" s="16"/>
      <c r="U851" s="17">
        <f t="shared" si="41"/>
        <v>2028.5</v>
      </c>
      <c r="V851" s="402">
        <v>18</v>
      </c>
      <c r="W851" s="402">
        <v>83</v>
      </c>
      <c r="X851" s="402">
        <f>SUM(V851:W858)</f>
        <v>101</v>
      </c>
      <c r="Y851" s="406" t="s">
        <v>7003</v>
      </c>
    </row>
    <row r="852" spans="1:25" ht="24" x14ac:dyDescent="0.25">
      <c r="A852" s="406"/>
      <c r="B852" s="406"/>
      <c r="C852" s="331"/>
      <c r="D852" s="331"/>
      <c r="E852" s="331"/>
      <c r="F852" s="125" t="s">
        <v>709</v>
      </c>
      <c r="G852" s="125"/>
      <c r="H852" s="125"/>
      <c r="I852" s="125"/>
      <c r="J852" s="125">
        <v>0.82</v>
      </c>
      <c r="K852" s="125">
        <v>89</v>
      </c>
      <c r="L852" s="125">
        <v>6</v>
      </c>
      <c r="M852" s="16">
        <v>2016</v>
      </c>
      <c r="N852" s="114">
        <v>2021</v>
      </c>
      <c r="O852" s="114">
        <v>2025</v>
      </c>
      <c r="P852" s="16">
        <v>12.5</v>
      </c>
      <c r="Q852" s="125" t="s">
        <v>3893</v>
      </c>
      <c r="R852" s="17">
        <f t="shared" si="42"/>
        <v>2028.5</v>
      </c>
      <c r="S852" s="16" t="s">
        <v>63</v>
      </c>
      <c r="T852" s="16"/>
      <c r="U852" s="17">
        <f t="shared" si="41"/>
        <v>2028.5</v>
      </c>
      <c r="V852" s="402"/>
      <c r="W852" s="402"/>
      <c r="X852" s="402"/>
      <c r="Y852" s="406"/>
    </row>
    <row r="853" spans="1:25" ht="24" x14ac:dyDescent="0.25">
      <c r="A853" s="406"/>
      <c r="B853" s="406"/>
      <c r="C853" s="331"/>
      <c r="D853" s="331"/>
      <c r="E853" s="331"/>
      <c r="F853" s="125" t="s">
        <v>709</v>
      </c>
      <c r="G853" s="125"/>
      <c r="H853" s="125"/>
      <c r="I853" s="125"/>
      <c r="J853" s="125">
        <v>0.11</v>
      </c>
      <c r="K853" s="125">
        <v>57</v>
      </c>
      <c r="L853" s="125">
        <v>5</v>
      </c>
      <c r="M853" s="16">
        <v>2016</v>
      </c>
      <c r="N853" s="114">
        <v>2021</v>
      </c>
      <c r="O853" s="114">
        <v>2025</v>
      </c>
      <c r="P853" s="16">
        <v>12.5</v>
      </c>
      <c r="Q853" s="125" t="s">
        <v>3893</v>
      </c>
      <c r="R853" s="17">
        <f t="shared" si="42"/>
        <v>2028.5</v>
      </c>
      <c r="S853" s="16" t="s">
        <v>63</v>
      </c>
      <c r="T853" s="16"/>
      <c r="U853" s="17">
        <f t="shared" si="41"/>
        <v>2028.5</v>
      </c>
      <c r="V853" s="402"/>
      <c r="W853" s="402"/>
      <c r="X853" s="402"/>
      <c r="Y853" s="406"/>
    </row>
    <row r="854" spans="1:25" ht="24" x14ac:dyDescent="0.25">
      <c r="A854" s="406"/>
      <c r="B854" s="406"/>
      <c r="C854" s="331"/>
      <c r="D854" s="331" t="s">
        <v>4440</v>
      </c>
      <c r="E854" s="331"/>
      <c r="F854" s="125" t="s">
        <v>709</v>
      </c>
      <c r="G854" s="125">
        <v>1.85</v>
      </c>
      <c r="H854" s="125">
        <v>1.85</v>
      </c>
      <c r="I854" s="125">
        <v>195</v>
      </c>
      <c r="J854" s="125">
        <v>35.74</v>
      </c>
      <c r="K854" s="125">
        <v>219</v>
      </c>
      <c r="L854" s="125">
        <v>8</v>
      </c>
      <c r="M854" s="16">
        <v>2016</v>
      </c>
      <c r="N854" s="114">
        <v>2021</v>
      </c>
      <c r="O854" s="114">
        <v>2025</v>
      </c>
      <c r="P854" s="16">
        <v>12.5</v>
      </c>
      <c r="Q854" s="125" t="s">
        <v>3893</v>
      </c>
      <c r="R854" s="17">
        <f t="shared" si="42"/>
        <v>2028.5</v>
      </c>
      <c r="S854" s="16" t="s">
        <v>63</v>
      </c>
      <c r="T854" s="16"/>
      <c r="U854" s="17">
        <f t="shared" si="41"/>
        <v>2028.5</v>
      </c>
      <c r="V854" s="402"/>
      <c r="W854" s="402"/>
      <c r="X854" s="402"/>
      <c r="Y854" s="406"/>
    </row>
    <row r="855" spans="1:25" ht="24" x14ac:dyDescent="0.25">
      <c r="A855" s="406"/>
      <c r="B855" s="406"/>
      <c r="C855" s="331"/>
      <c r="D855" s="331"/>
      <c r="E855" s="331"/>
      <c r="F855" s="125" t="s">
        <v>709</v>
      </c>
      <c r="G855" s="125"/>
      <c r="H855" s="125"/>
      <c r="I855" s="125"/>
      <c r="J855" s="125">
        <v>1.38</v>
      </c>
      <c r="K855" s="125">
        <v>159</v>
      </c>
      <c r="L855" s="125">
        <v>8</v>
      </c>
      <c r="M855" s="16">
        <v>2016</v>
      </c>
      <c r="N855" s="114">
        <v>2021</v>
      </c>
      <c r="O855" s="114">
        <v>2025</v>
      </c>
      <c r="P855" s="16">
        <v>12.5</v>
      </c>
      <c r="Q855" s="125" t="s">
        <v>3893</v>
      </c>
      <c r="R855" s="17">
        <f t="shared" si="42"/>
        <v>2028.5</v>
      </c>
      <c r="S855" s="16" t="s">
        <v>63</v>
      </c>
      <c r="T855" s="16"/>
      <c r="U855" s="17">
        <f t="shared" si="41"/>
        <v>2028.5</v>
      </c>
      <c r="V855" s="402"/>
      <c r="W855" s="402"/>
      <c r="X855" s="402"/>
      <c r="Y855" s="406"/>
    </row>
    <row r="856" spans="1:25" ht="24" x14ac:dyDescent="0.25">
      <c r="A856" s="406"/>
      <c r="B856" s="406"/>
      <c r="C856" s="331"/>
      <c r="D856" s="331" t="s">
        <v>4441</v>
      </c>
      <c r="E856" s="331"/>
      <c r="F856" s="125" t="s">
        <v>709</v>
      </c>
      <c r="G856" s="125">
        <v>1.85</v>
      </c>
      <c r="H856" s="125">
        <v>1.85</v>
      </c>
      <c r="I856" s="125">
        <v>195</v>
      </c>
      <c r="J856" s="125">
        <v>20.72</v>
      </c>
      <c r="K856" s="125">
        <v>219</v>
      </c>
      <c r="L856" s="125">
        <v>8</v>
      </c>
      <c r="M856" s="16">
        <v>2016</v>
      </c>
      <c r="N856" s="114">
        <v>2021</v>
      </c>
      <c r="O856" s="114">
        <v>2025</v>
      </c>
      <c r="P856" s="16">
        <v>12.5</v>
      </c>
      <c r="Q856" s="125" t="s">
        <v>3893</v>
      </c>
      <c r="R856" s="17">
        <f t="shared" si="42"/>
        <v>2028.5</v>
      </c>
      <c r="S856" s="16" t="s">
        <v>63</v>
      </c>
      <c r="T856" s="16"/>
      <c r="U856" s="17">
        <f t="shared" si="41"/>
        <v>2028.5</v>
      </c>
      <c r="V856" s="402"/>
      <c r="W856" s="402"/>
      <c r="X856" s="402"/>
      <c r="Y856" s="406"/>
    </row>
    <row r="857" spans="1:25" ht="24" x14ac:dyDescent="0.25">
      <c r="A857" s="406"/>
      <c r="B857" s="406"/>
      <c r="C857" s="331"/>
      <c r="D857" s="331"/>
      <c r="E857" s="331"/>
      <c r="F857" s="125" t="s">
        <v>709</v>
      </c>
      <c r="G857" s="125"/>
      <c r="H857" s="125"/>
      <c r="I857" s="125"/>
      <c r="J857" s="125">
        <v>9.31</v>
      </c>
      <c r="K857" s="125">
        <v>108</v>
      </c>
      <c r="L857" s="125">
        <v>8</v>
      </c>
      <c r="M857" s="16">
        <v>2016</v>
      </c>
      <c r="N857" s="114">
        <v>2021</v>
      </c>
      <c r="O857" s="114">
        <v>2025</v>
      </c>
      <c r="P857" s="16">
        <v>12.5</v>
      </c>
      <c r="Q857" s="125" t="s">
        <v>3893</v>
      </c>
      <c r="R857" s="17">
        <f t="shared" si="42"/>
        <v>2028.5</v>
      </c>
      <c r="S857" s="16" t="s">
        <v>63</v>
      </c>
      <c r="T857" s="16"/>
      <c r="U857" s="17">
        <f t="shared" si="41"/>
        <v>2028.5</v>
      </c>
      <c r="V857" s="402"/>
      <c r="W857" s="402"/>
      <c r="X857" s="402"/>
      <c r="Y857" s="406"/>
    </row>
    <row r="858" spans="1:25" ht="24" x14ac:dyDescent="0.25">
      <c r="A858" s="406"/>
      <c r="B858" s="406"/>
      <c r="C858" s="331"/>
      <c r="D858" s="331"/>
      <c r="E858" s="331"/>
      <c r="F858" s="125" t="s">
        <v>709</v>
      </c>
      <c r="G858" s="125"/>
      <c r="H858" s="125"/>
      <c r="I858" s="125"/>
      <c r="J858" s="125">
        <v>0.1</v>
      </c>
      <c r="K858" s="125">
        <v>57</v>
      </c>
      <c r="L858" s="125">
        <v>5</v>
      </c>
      <c r="M858" s="16">
        <v>2016</v>
      </c>
      <c r="N858" s="114">
        <v>2021</v>
      </c>
      <c r="O858" s="114">
        <v>2025</v>
      </c>
      <c r="P858" s="16">
        <v>12.5</v>
      </c>
      <c r="Q858" s="125" t="s">
        <v>3893</v>
      </c>
      <c r="R858" s="17">
        <f t="shared" si="42"/>
        <v>2028.5</v>
      </c>
      <c r="S858" s="16" t="s">
        <v>63</v>
      </c>
      <c r="T858" s="16"/>
      <c r="U858" s="17">
        <f t="shared" si="41"/>
        <v>2028.5</v>
      </c>
      <c r="V858" s="402"/>
      <c r="W858" s="402"/>
      <c r="X858" s="402"/>
      <c r="Y858" s="406"/>
    </row>
    <row r="859" spans="1:25" ht="24" x14ac:dyDescent="0.25">
      <c r="A859" s="406">
        <v>77</v>
      </c>
      <c r="B859" s="406" t="s">
        <v>4442</v>
      </c>
      <c r="C859" s="348" t="s">
        <v>4443</v>
      </c>
      <c r="D859" s="331" t="s">
        <v>4444</v>
      </c>
      <c r="E859" s="348" t="s">
        <v>1221</v>
      </c>
      <c r="F859" s="125" t="s">
        <v>709</v>
      </c>
      <c r="G859" s="125">
        <v>2.9</v>
      </c>
      <c r="H859" s="125">
        <v>2.9</v>
      </c>
      <c r="I859" s="125">
        <v>293</v>
      </c>
      <c r="J859" s="125">
        <v>72.8</v>
      </c>
      <c r="K859" s="125">
        <v>159</v>
      </c>
      <c r="L859" s="125">
        <v>9</v>
      </c>
      <c r="M859" s="16">
        <v>2016</v>
      </c>
      <c r="N859" s="114">
        <v>2023</v>
      </c>
      <c r="O859" s="114">
        <v>2025</v>
      </c>
      <c r="P859" s="16">
        <v>12.5</v>
      </c>
      <c r="Q859" s="125" t="s">
        <v>4336</v>
      </c>
      <c r="R859" s="17">
        <f t="shared" si="42"/>
        <v>2028.5</v>
      </c>
      <c r="S859" s="16" t="s">
        <v>63</v>
      </c>
      <c r="T859" s="16"/>
      <c r="U859" s="17">
        <f t="shared" ref="U859:U883" si="43">IFERROR(IF(S859="",R859,S859+T859),R859)</f>
        <v>2028.5</v>
      </c>
      <c r="V859" s="402">
        <v>26</v>
      </c>
      <c r="W859" s="402">
        <v>9</v>
      </c>
      <c r="X859" s="402">
        <f>SUM(V859:W865)</f>
        <v>35</v>
      </c>
      <c r="Y859" s="406" t="s">
        <v>7003</v>
      </c>
    </row>
    <row r="860" spans="1:25" ht="24" x14ac:dyDescent="0.25">
      <c r="A860" s="406"/>
      <c r="B860" s="406"/>
      <c r="C860" s="348"/>
      <c r="D860" s="331"/>
      <c r="E860" s="348"/>
      <c r="F860" s="125" t="s">
        <v>709</v>
      </c>
      <c r="G860" s="125"/>
      <c r="H860" s="125"/>
      <c r="I860" s="125"/>
      <c r="J860" s="125">
        <v>0.9</v>
      </c>
      <c r="K860" s="125">
        <v>57</v>
      </c>
      <c r="L860" s="125">
        <v>6</v>
      </c>
      <c r="M860" s="16">
        <v>2016</v>
      </c>
      <c r="N860" s="114">
        <v>2023</v>
      </c>
      <c r="O860" s="114">
        <v>2025</v>
      </c>
      <c r="P860" s="16">
        <v>12.5</v>
      </c>
      <c r="Q860" s="125" t="s">
        <v>4336</v>
      </c>
      <c r="R860" s="17">
        <f t="shared" si="42"/>
        <v>2028.5</v>
      </c>
      <c r="S860" s="16" t="s">
        <v>63</v>
      </c>
      <c r="T860" s="16"/>
      <c r="U860" s="17">
        <f t="shared" si="43"/>
        <v>2028.5</v>
      </c>
      <c r="V860" s="402"/>
      <c r="W860" s="402"/>
      <c r="X860" s="402"/>
      <c r="Y860" s="406"/>
    </row>
    <row r="861" spans="1:25" ht="24" x14ac:dyDescent="0.25">
      <c r="A861" s="406"/>
      <c r="B861" s="406"/>
      <c r="C861" s="348"/>
      <c r="D861" s="331"/>
      <c r="E861" s="348"/>
      <c r="F861" s="125" t="s">
        <v>709</v>
      </c>
      <c r="G861" s="125"/>
      <c r="H861" s="125"/>
      <c r="I861" s="125"/>
      <c r="J861" s="125">
        <v>2.2999999999999998</v>
      </c>
      <c r="K861" s="125">
        <v>32</v>
      </c>
      <c r="L861" s="125">
        <v>4.5</v>
      </c>
      <c r="M861" s="16">
        <v>2016</v>
      </c>
      <c r="N861" s="114">
        <v>2023</v>
      </c>
      <c r="O861" s="114">
        <v>2025</v>
      </c>
      <c r="P861" s="16">
        <v>12.5</v>
      </c>
      <c r="Q861" s="125" t="s">
        <v>4050</v>
      </c>
      <c r="R861" s="17">
        <f t="shared" si="42"/>
        <v>2028.5</v>
      </c>
      <c r="S861" s="16" t="s">
        <v>63</v>
      </c>
      <c r="T861" s="16"/>
      <c r="U861" s="17">
        <f t="shared" si="43"/>
        <v>2028.5</v>
      </c>
      <c r="V861" s="402"/>
      <c r="W861" s="402"/>
      <c r="X861" s="402"/>
      <c r="Y861" s="406"/>
    </row>
    <row r="862" spans="1:25" ht="24" x14ac:dyDescent="0.25">
      <c r="A862" s="406"/>
      <c r="B862" s="406"/>
      <c r="C862" s="348"/>
      <c r="D862" s="331"/>
      <c r="E862" s="348"/>
      <c r="F862" s="125" t="s">
        <v>709</v>
      </c>
      <c r="G862" s="125"/>
      <c r="H862" s="125"/>
      <c r="I862" s="125"/>
      <c r="J862" s="125">
        <v>0.2</v>
      </c>
      <c r="K862" s="125">
        <v>25</v>
      </c>
      <c r="L862" s="125">
        <v>4.5</v>
      </c>
      <c r="M862" s="16">
        <v>2016</v>
      </c>
      <c r="N862" s="114">
        <v>2023</v>
      </c>
      <c r="O862" s="114">
        <v>2025</v>
      </c>
      <c r="P862" s="16">
        <v>12.5</v>
      </c>
      <c r="Q862" s="125" t="s">
        <v>4050</v>
      </c>
      <c r="R862" s="17">
        <f t="shared" si="42"/>
        <v>2028.5</v>
      </c>
      <c r="S862" s="16" t="s">
        <v>63</v>
      </c>
      <c r="T862" s="16"/>
      <c r="U862" s="17">
        <f t="shared" si="43"/>
        <v>2028.5</v>
      </c>
      <c r="V862" s="402"/>
      <c r="W862" s="402"/>
      <c r="X862" s="402"/>
      <c r="Y862" s="406"/>
    </row>
    <row r="863" spans="1:25" ht="24" x14ac:dyDescent="0.25">
      <c r="A863" s="406"/>
      <c r="B863" s="406"/>
      <c r="C863" s="348"/>
      <c r="D863" s="331" t="s">
        <v>4445</v>
      </c>
      <c r="E863" s="348"/>
      <c r="F863" s="125" t="s">
        <v>709</v>
      </c>
      <c r="G863" s="125">
        <v>2.9</v>
      </c>
      <c r="H863" s="125">
        <v>2.9</v>
      </c>
      <c r="I863" s="125">
        <v>293</v>
      </c>
      <c r="J863" s="125">
        <v>41.2</v>
      </c>
      <c r="K863" s="125">
        <v>57</v>
      </c>
      <c r="L863" s="125">
        <v>6</v>
      </c>
      <c r="M863" s="16">
        <v>2016</v>
      </c>
      <c r="N863" s="114">
        <v>2023</v>
      </c>
      <c r="O863" s="114">
        <v>2025</v>
      </c>
      <c r="P863" s="16">
        <v>12.5</v>
      </c>
      <c r="Q863" s="125" t="s">
        <v>4336</v>
      </c>
      <c r="R863" s="17">
        <f t="shared" si="42"/>
        <v>2028.5</v>
      </c>
      <c r="S863" s="16" t="s">
        <v>63</v>
      </c>
      <c r="T863" s="16"/>
      <c r="U863" s="17">
        <f t="shared" si="43"/>
        <v>2028.5</v>
      </c>
      <c r="V863" s="402"/>
      <c r="W863" s="402"/>
      <c r="X863" s="402"/>
      <c r="Y863" s="406"/>
    </row>
    <row r="864" spans="1:25" ht="24" x14ac:dyDescent="0.25">
      <c r="A864" s="406"/>
      <c r="B864" s="406"/>
      <c r="C864" s="348"/>
      <c r="D864" s="331"/>
      <c r="E864" s="348"/>
      <c r="F864" s="125" t="s">
        <v>709</v>
      </c>
      <c r="G864" s="125"/>
      <c r="H864" s="125"/>
      <c r="I864" s="125"/>
      <c r="J864" s="125">
        <v>0.4</v>
      </c>
      <c r="K864" s="125">
        <v>32</v>
      </c>
      <c r="L864" s="125">
        <v>4.5</v>
      </c>
      <c r="M864" s="16">
        <v>2016</v>
      </c>
      <c r="N864" s="114">
        <v>2023</v>
      </c>
      <c r="O864" s="114">
        <v>2025</v>
      </c>
      <c r="P864" s="16">
        <v>12.5</v>
      </c>
      <c r="Q864" s="125" t="s">
        <v>4050</v>
      </c>
      <c r="R864" s="17">
        <f t="shared" si="42"/>
        <v>2028.5</v>
      </c>
      <c r="S864" s="16" t="s">
        <v>63</v>
      </c>
      <c r="T864" s="16"/>
      <c r="U864" s="17">
        <f t="shared" si="43"/>
        <v>2028.5</v>
      </c>
      <c r="V864" s="402"/>
      <c r="W864" s="402"/>
      <c r="X864" s="402"/>
      <c r="Y864" s="406"/>
    </row>
    <row r="865" spans="1:25" ht="24" x14ac:dyDescent="0.25">
      <c r="A865" s="406"/>
      <c r="B865" s="406"/>
      <c r="C865" s="348"/>
      <c r="D865" s="331"/>
      <c r="E865" s="348"/>
      <c r="F865" s="125" t="s">
        <v>709</v>
      </c>
      <c r="G865" s="125"/>
      <c r="H865" s="125"/>
      <c r="I865" s="125"/>
      <c r="J865" s="125">
        <v>0.1</v>
      </c>
      <c r="K865" s="125">
        <v>25</v>
      </c>
      <c r="L865" s="125">
        <v>4.5</v>
      </c>
      <c r="M865" s="16">
        <v>2016</v>
      </c>
      <c r="N865" s="114">
        <v>2023</v>
      </c>
      <c r="O865" s="114">
        <v>2025</v>
      </c>
      <c r="P865" s="16">
        <v>12.5</v>
      </c>
      <c r="Q865" s="125" t="s">
        <v>4050</v>
      </c>
      <c r="R865" s="17">
        <f t="shared" si="42"/>
        <v>2028.5</v>
      </c>
      <c r="S865" s="16" t="s">
        <v>63</v>
      </c>
      <c r="T865" s="16"/>
      <c r="U865" s="17">
        <f t="shared" si="43"/>
        <v>2028.5</v>
      </c>
      <c r="V865" s="402"/>
      <c r="W865" s="402"/>
      <c r="X865" s="402"/>
      <c r="Y865" s="406"/>
    </row>
    <row r="866" spans="1:25" ht="24" x14ac:dyDescent="0.25">
      <c r="A866" s="406">
        <v>78</v>
      </c>
      <c r="B866" s="406" t="s">
        <v>4446</v>
      </c>
      <c r="C866" s="348" t="s">
        <v>4447</v>
      </c>
      <c r="D866" s="331" t="s">
        <v>4448</v>
      </c>
      <c r="E866" s="348" t="s">
        <v>1221</v>
      </c>
      <c r="F866" s="125" t="s">
        <v>709</v>
      </c>
      <c r="G866" s="125">
        <v>2.9</v>
      </c>
      <c r="H866" s="125">
        <v>2.9</v>
      </c>
      <c r="I866" s="125">
        <v>293</v>
      </c>
      <c r="J866" s="125">
        <v>25.88</v>
      </c>
      <c r="K866" s="125">
        <v>159</v>
      </c>
      <c r="L866" s="125">
        <v>9</v>
      </c>
      <c r="M866" s="16">
        <v>2016</v>
      </c>
      <c r="N866" s="114">
        <v>2023</v>
      </c>
      <c r="O866" s="114">
        <v>2025</v>
      </c>
      <c r="P866" s="16">
        <v>12.5</v>
      </c>
      <c r="Q866" s="66" t="s">
        <v>4336</v>
      </c>
      <c r="R866" s="17">
        <f t="shared" si="42"/>
        <v>2028.5</v>
      </c>
      <c r="S866" s="16" t="s">
        <v>63</v>
      </c>
      <c r="T866" s="16"/>
      <c r="U866" s="17">
        <f t="shared" si="43"/>
        <v>2028.5</v>
      </c>
      <c r="V866" s="402">
        <v>3</v>
      </c>
      <c r="W866" s="402"/>
      <c r="X866" s="402">
        <f>SUM(V866:W875)</f>
        <v>3</v>
      </c>
      <c r="Y866" s="406" t="s">
        <v>7003</v>
      </c>
    </row>
    <row r="867" spans="1:25" ht="24" x14ac:dyDescent="0.25">
      <c r="A867" s="406"/>
      <c r="B867" s="406"/>
      <c r="C867" s="348"/>
      <c r="D867" s="331"/>
      <c r="E867" s="348"/>
      <c r="F867" s="125" t="s">
        <v>709</v>
      </c>
      <c r="G867" s="125"/>
      <c r="H867" s="125"/>
      <c r="I867" s="125"/>
      <c r="J867" s="125">
        <v>3.76</v>
      </c>
      <c r="K867" s="125">
        <v>108</v>
      </c>
      <c r="L867" s="125">
        <v>8</v>
      </c>
      <c r="M867" s="16">
        <v>2016</v>
      </c>
      <c r="N867" s="114">
        <v>2023</v>
      </c>
      <c r="O867" s="114">
        <v>2025</v>
      </c>
      <c r="P867" s="16">
        <v>12.5</v>
      </c>
      <c r="Q867" s="66" t="s">
        <v>4336</v>
      </c>
      <c r="R867" s="17">
        <f t="shared" si="42"/>
        <v>2028.5</v>
      </c>
      <c r="S867" s="16" t="s">
        <v>63</v>
      </c>
      <c r="T867" s="16"/>
      <c r="U867" s="17">
        <f t="shared" si="43"/>
        <v>2028.5</v>
      </c>
      <c r="V867" s="402"/>
      <c r="W867" s="402"/>
      <c r="X867" s="402"/>
      <c r="Y867" s="406"/>
    </row>
    <row r="868" spans="1:25" ht="24" x14ac:dyDescent="0.25">
      <c r="A868" s="406"/>
      <c r="B868" s="406"/>
      <c r="C868" s="348"/>
      <c r="D868" s="331"/>
      <c r="E868" s="348"/>
      <c r="F868" s="125" t="s">
        <v>709</v>
      </c>
      <c r="G868" s="125"/>
      <c r="H868" s="125"/>
      <c r="I868" s="125"/>
      <c r="J868" s="125">
        <v>1.29</v>
      </c>
      <c r="K868" s="125">
        <v>89</v>
      </c>
      <c r="L868" s="125">
        <v>8</v>
      </c>
      <c r="M868" s="16">
        <v>2016</v>
      </c>
      <c r="N868" s="114">
        <v>2023</v>
      </c>
      <c r="O868" s="114">
        <v>2025</v>
      </c>
      <c r="P868" s="16">
        <v>12.5</v>
      </c>
      <c r="Q868" s="66" t="s">
        <v>4336</v>
      </c>
      <c r="R868" s="17">
        <f t="shared" si="42"/>
        <v>2028.5</v>
      </c>
      <c r="S868" s="16" t="s">
        <v>63</v>
      </c>
      <c r="T868" s="16"/>
      <c r="U868" s="17">
        <f t="shared" si="43"/>
        <v>2028.5</v>
      </c>
      <c r="V868" s="402"/>
      <c r="W868" s="402"/>
      <c r="X868" s="402"/>
      <c r="Y868" s="406"/>
    </row>
    <row r="869" spans="1:25" ht="24" x14ac:dyDescent="0.25">
      <c r="A869" s="406"/>
      <c r="B869" s="406"/>
      <c r="C869" s="348"/>
      <c r="D869" s="331"/>
      <c r="E869" s="348"/>
      <c r="F869" s="125" t="s">
        <v>709</v>
      </c>
      <c r="G869" s="125"/>
      <c r="H869" s="125"/>
      <c r="I869" s="125"/>
      <c r="J869" s="125">
        <v>0.56000000000000005</v>
      </c>
      <c r="K869" s="125">
        <v>57</v>
      </c>
      <c r="L869" s="125">
        <v>6</v>
      </c>
      <c r="M869" s="16">
        <v>2016</v>
      </c>
      <c r="N869" s="114">
        <v>2023</v>
      </c>
      <c r="O869" s="114">
        <v>2025</v>
      </c>
      <c r="P869" s="16">
        <v>12.5</v>
      </c>
      <c r="Q869" s="66" t="s">
        <v>4336</v>
      </c>
      <c r="R869" s="17">
        <f t="shared" si="42"/>
        <v>2028.5</v>
      </c>
      <c r="S869" s="16" t="s">
        <v>63</v>
      </c>
      <c r="T869" s="16"/>
      <c r="U869" s="17">
        <f t="shared" si="43"/>
        <v>2028.5</v>
      </c>
      <c r="V869" s="402"/>
      <c r="W869" s="402"/>
      <c r="X869" s="402"/>
      <c r="Y869" s="406"/>
    </row>
    <row r="870" spans="1:25" ht="24" x14ac:dyDescent="0.25">
      <c r="A870" s="406"/>
      <c r="B870" s="406"/>
      <c r="C870" s="348"/>
      <c r="D870" s="331"/>
      <c r="E870" s="348"/>
      <c r="F870" s="125" t="s">
        <v>709</v>
      </c>
      <c r="G870" s="125"/>
      <c r="H870" s="125"/>
      <c r="I870" s="125"/>
      <c r="J870" s="125">
        <v>0.12</v>
      </c>
      <c r="K870" s="125">
        <v>32</v>
      </c>
      <c r="L870" s="125">
        <v>4.5</v>
      </c>
      <c r="M870" s="16">
        <v>2016</v>
      </c>
      <c r="N870" s="114">
        <v>2023</v>
      </c>
      <c r="O870" s="114">
        <v>2025</v>
      </c>
      <c r="P870" s="16">
        <v>12.5</v>
      </c>
      <c r="Q870" s="125" t="s">
        <v>4050</v>
      </c>
      <c r="R870" s="17">
        <f t="shared" si="42"/>
        <v>2028.5</v>
      </c>
      <c r="S870" s="16" t="s">
        <v>63</v>
      </c>
      <c r="T870" s="16"/>
      <c r="U870" s="17">
        <f t="shared" si="43"/>
        <v>2028.5</v>
      </c>
      <c r="V870" s="402"/>
      <c r="W870" s="402"/>
      <c r="X870" s="402"/>
      <c r="Y870" s="406"/>
    </row>
    <row r="871" spans="1:25" ht="24" x14ac:dyDescent="0.25">
      <c r="A871" s="406"/>
      <c r="B871" s="406"/>
      <c r="C871" s="348"/>
      <c r="D871" s="331"/>
      <c r="E871" s="348"/>
      <c r="F871" s="125" t="s">
        <v>709</v>
      </c>
      <c r="G871" s="125"/>
      <c r="H871" s="125"/>
      <c r="I871" s="125"/>
      <c r="J871" s="125">
        <v>0.3</v>
      </c>
      <c r="K871" s="125">
        <v>25</v>
      </c>
      <c r="L871" s="125">
        <v>4.5</v>
      </c>
      <c r="M871" s="16">
        <v>2016</v>
      </c>
      <c r="N871" s="114">
        <v>2023</v>
      </c>
      <c r="O871" s="114">
        <v>2025</v>
      </c>
      <c r="P871" s="16">
        <v>12.5</v>
      </c>
      <c r="Q871" s="125" t="s">
        <v>4050</v>
      </c>
      <c r="R871" s="17">
        <f t="shared" si="42"/>
        <v>2028.5</v>
      </c>
      <c r="S871" s="16" t="s">
        <v>63</v>
      </c>
      <c r="T871" s="16"/>
      <c r="U871" s="17">
        <f t="shared" si="43"/>
        <v>2028.5</v>
      </c>
      <c r="V871" s="402"/>
      <c r="W871" s="402"/>
      <c r="X871" s="402"/>
      <c r="Y871" s="406"/>
    </row>
    <row r="872" spans="1:25" ht="24" x14ac:dyDescent="0.25">
      <c r="A872" s="406"/>
      <c r="B872" s="406"/>
      <c r="C872" s="348"/>
      <c r="D872" s="331" t="s">
        <v>4449</v>
      </c>
      <c r="E872" s="348"/>
      <c r="F872" s="125" t="s">
        <v>709</v>
      </c>
      <c r="G872" s="125">
        <v>2.9</v>
      </c>
      <c r="H872" s="125">
        <v>2.9</v>
      </c>
      <c r="I872" s="125">
        <v>293</v>
      </c>
      <c r="J872" s="125">
        <v>3.54</v>
      </c>
      <c r="K872" s="125">
        <v>159</v>
      </c>
      <c r="L872" s="125">
        <v>9</v>
      </c>
      <c r="M872" s="16">
        <v>2016</v>
      </c>
      <c r="N872" s="114">
        <v>2023</v>
      </c>
      <c r="O872" s="114">
        <v>2025</v>
      </c>
      <c r="P872" s="16">
        <v>12.5</v>
      </c>
      <c r="Q872" s="66" t="s">
        <v>4336</v>
      </c>
      <c r="R872" s="17">
        <f t="shared" si="42"/>
        <v>2028.5</v>
      </c>
      <c r="S872" s="16" t="s">
        <v>63</v>
      </c>
      <c r="T872" s="16"/>
      <c r="U872" s="17">
        <f t="shared" si="43"/>
        <v>2028.5</v>
      </c>
      <c r="V872" s="402"/>
      <c r="W872" s="402"/>
      <c r="X872" s="402"/>
      <c r="Y872" s="406"/>
    </row>
    <row r="873" spans="1:25" ht="24" x14ac:dyDescent="0.25">
      <c r="A873" s="406"/>
      <c r="B873" s="406"/>
      <c r="C873" s="348"/>
      <c r="D873" s="331"/>
      <c r="E873" s="348"/>
      <c r="F873" s="125" t="s">
        <v>709</v>
      </c>
      <c r="G873" s="125"/>
      <c r="H873" s="125"/>
      <c r="I873" s="125"/>
      <c r="J873" s="125">
        <v>4.38</v>
      </c>
      <c r="K873" s="125">
        <v>108</v>
      </c>
      <c r="L873" s="125">
        <v>8</v>
      </c>
      <c r="M873" s="16">
        <v>2016</v>
      </c>
      <c r="N873" s="114">
        <v>2023</v>
      </c>
      <c r="O873" s="114">
        <v>2025</v>
      </c>
      <c r="P873" s="16">
        <v>12.5</v>
      </c>
      <c r="Q873" s="66" t="s">
        <v>4336</v>
      </c>
      <c r="R873" s="17">
        <f t="shared" si="42"/>
        <v>2028.5</v>
      </c>
      <c r="S873" s="16" t="s">
        <v>63</v>
      </c>
      <c r="T873" s="16"/>
      <c r="U873" s="17">
        <f t="shared" si="43"/>
        <v>2028.5</v>
      </c>
      <c r="V873" s="402"/>
      <c r="W873" s="402"/>
      <c r="X873" s="402"/>
      <c r="Y873" s="406"/>
    </row>
    <row r="874" spans="1:25" ht="24" x14ac:dyDescent="0.25">
      <c r="A874" s="406"/>
      <c r="B874" s="406"/>
      <c r="C874" s="348"/>
      <c r="D874" s="331"/>
      <c r="E874" s="348"/>
      <c r="F874" s="125" t="s">
        <v>709</v>
      </c>
      <c r="G874" s="125"/>
      <c r="H874" s="125"/>
      <c r="I874" s="125"/>
      <c r="J874" s="125">
        <v>0.1</v>
      </c>
      <c r="K874" s="125">
        <v>57</v>
      </c>
      <c r="L874" s="125">
        <v>6</v>
      </c>
      <c r="M874" s="16">
        <v>2016</v>
      </c>
      <c r="N874" s="114">
        <v>2023</v>
      </c>
      <c r="O874" s="114">
        <v>2025</v>
      </c>
      <c r="P874" s="16">
        <v>12.5</v>
      </c>
      <c r="Q874" s="66" t="s">
        <v>4336</v>
      </c>
      <c r="R874" s="17">
        <f t="shared" si="42"/>
        <v>2028.5</v>
      </c>
      <c r="S874" s="16" t="s">
        <v>63</v>
      </c>
      <c r="T874" s="16"/>
      <c r="U874" s="17">
        <f t="shared" si="43"/>
        <v>2028.5</v>
      </c>
      <c r="V874" s="402"/>
      <c r="W874" s="402"/>
      <c r="X874" s="402"/>
      <c r="Y874" s="406"/>
    </row>
    <row r="875" spans="1:25" ht="24" x14ac:dyDescent="0.25">
      <c r="A875" s="406"/>
      <c r="B875" s="406"/>
      <c r="C875" s="348"/>
      <c r="D875" s="331"/>
      <c r="E875" s="348"/>
      <c r="F875" s="125" t="s">
        <v>709</v>
      </c>
      <c r="G875" s="125"/>
      <c r="H875" s="125"/>
      <c r="I875" s="125"/>
      <c r="J875" s="125">
        <v>0.1</v>
      </c>
      <c r="K875" s="125">
        <v>32</v>
      </c>
      <c r="L875" s="125">
        <v>4.5</v>
      </c>
      <c r="M875" s="16">
        <v>2016</v>
      </c>
      <c r="N875" s="114">
        <v>2023</v>
      </c>
      <c r="O875" s="114">
        <v>2025</v>
      </c>
      <c r="P875" s="16">
        <v>12.5</v>
      </c>
      <c r="Q875" s="125" t="s">
        <v>4050</v>
      </c>
      <c r="R875" s="17">
        <f t="shared" si="42"/>
        <v>2028.5</v>
      </c>
      <c r="S875" s="16" t="s">
        <v>63</v>
      </c>
      <c r="T875" s="16"/>
      <c r="U875" s="17">
        <f t="shared" si="43"/>
        <v>2028.5</v>
      </c>
      <c r="V875" s="402"/>
      <c r="W875" s="402"/>
      <c r="X875" s="402"/>
      <c r="Y875" s="406"/>
    </row>
    <row r="876" spans="1:25" ht="24" x14ac:dyDescent="0.25">
      <c r="A876" s="406">
        <v>79</v>
      </c>
      <c r="B876" s="406" t="s">
        <v>4450</v>
      </c>
      <c r="C876" s="348" t="s">
        <v>4451</v>
      </c>
      <c r="D876" s="331" t="s">
        <v>4452</v>
      </c>
      <c r="E876" s="348" t="s">
        <v>1221</v>
      </c>
      <c r="F876" s="125" t="s">
        <v>709</v>
      </c>
      <c r="G876" s="125">
        <v>2.9</v>
      </c>
      <c r="H876" s="125">
        <v>2.9</v>
      </c>
      <c r="I876" s="125">
        <v>195</v>
      </c>
      <c r="J876" s="125">
        <v>16.3</v>
      </c>
      <c r="K876" s="125">
        <v>159</v>
      </c>
      <c r="L876" s="125">
        <v>8</v>
      </c>
      <c r="M876" s="16">
        <v>2016</v>
      </c>
      <c r="N876" s="114">
        <v>2023</v>
      </c>
      <c r="O876" s="114">
        <v>2025</v>
      </c>
      <c r="P876" s="16">
        <v>12.5</v>
      </c>
      <c r="Q876" s="125" t="s">
        <v>3893</v>
      </c>
      <c r="R876" s="17">
        <f t="shared" si="42"/>
        <v>2028.5</v>
      </c>
      <c r="S876" s="16" t="s">
        <v>63</v>
      </c>
      <c r="T876" s="16"/>
      <c r="U876" s="17">
        <f t="shared" si="43"/>
        <v>2028.5</v>
      </c>
      <c r="V876" s="402">
        <v>33</v>
      </c>
      <c r="W876" s="402">
        <v>3</v>
      </c>
      <c r="X876" s="402">
        <f>SUM(V876:W883)</f>
        <v>36</v>
      </c>
      <c r="Y876" s="406" t="s">
        <v>7003</v>
      </c>
    </row>
    <row r="877" spans="1:25" ht="24" x14ac:dyDescent="0.25">
      <c r="A877" s="406"/>
      <c r="B877" s="406"/>
      <c r="C877" s="348"/>
      <c r="D877" s="331"/>
      <c r="E877" s="348"/>
      <c r="F877" s="125" t="s">
        <v>709</v>
      </c>
      <c r="G877" s="125"/>
      <c r="H877" s="125"/>
      <c r="I877" s="125"/>
      <c r="J877" s="125">
        <v>0.3</v>
      </c>
      <c r="K877" s="125">
        <v>108</v>
      </c>
      <c r="L877" s="125">
        <v>8</v>
      </c>
      <c r="M877" s="16">
        <v>2016</v>
      </c>
      <c r="N877" s="114">
        <v>2023</v>
      </c>
      <c r="O877" s="114">
        <v>2025</v>
      </c>
      <c r="P877" s="16">
        <v>12.5</v>
      </c>
      <c r="Q877" s="125" t="s">
        <v>3893</v>
      </c>
      <c r="R877" s="17">
        <f t="shared" si="42"/>
        <v>2028.5</v>
      </c>
      <c r="S877" s="16" t="s">
        <v>63</v>
      </c>
      <c r="T877" s="16"/>
      <c r="U877" s="17">
        <f t="shared" si="43"/>
        <v>2028.5</v>
      </c>
      <c r="V877" s="402"/>
      <c r="W877" s="402"/>
      <c r="X877" s="402"/>
      <c r="Y877" s="406"/>
    </row>
    <row r="878" spans="1:25" ht="24" x14ac:dyDescent="0.25">
      <c r="A878" s="406"/>
      <c r="B878" s="406"/>
      <c r="C878" s="348"/>
      <c r="D878" s="331"/>
      <c r="E878" s="348"/>
      <c r="F878" s="125" t="s">
        <v>709</v>
      </c>
      <c r="G878" s="125"/>
      <c r="H878" s="125"/>
      <c r="I878" s="125"/>
      <c r="J878" s="125">
        <v>5.5</v>
      </c>
      <c r="K878" s="125">
        <v>89</v>
      </c>
      <c r="L878" s="125">
        <v>7</v>
      </c>
      <c r="M878" s="16">
        <v>2016</v>
      </c>
      <c r="N878" s="114">
        <v>2023</v>
      </c>
      <c r="O878" s="114">
        <v>2025</v>
      </c>
      <c r="P878" s="16">
        <v>12.5</v>
      </c>
      <c r="Q878" s="125" t="s">
        <v>3893</v>
      </c>
      <c r="R878" s="17">
        <f t="shared" si="42"/>
        <v>2028.5</v>
      </c>
      <c r="S878" s="16" t="s">
        <v>63</v>
      </c>
      <c r="T878" s="16"/>
      <c r="U878" s="17">
        <f t="shared" si="43"/>
        <v>2028.5</v>
      </c>
      <c r="V878" s="402"/>
      <c r="W878" s="402"/>
      <c r="X878" s="402"/>
      <c r="Y878" s="406"/>
    </row>
    <row r="879" spans="1:25" ht="24" x14ac:dyDescent="0.25">
      <c r="A879" s="406"/>
      <c r="B879" s="406"/>
      <c r="C879" s="348"/>
      <c r="D879" s="331"/>
      <c r="E879" s="348"/>
      <c r="F879" s="125" t="s">
        <v>709</v>
      </c>
      <c r="G879" s="125"/>
      <c r="H879" s="125"/>
      <c r="I879" s="125"/>
      <c r="J879" s="125">
        <v>1.9</v>
      </c>
      <c r="K879" s="125">
        <v>57</v>
      </c>
      <c r="L879" s="125">
        <v>6</v>
      </c>
      <c r="M879" s="16">
        <v>2016</v>
      </c>
      <c r="N879" s="114">
        <v>2023</v>
      </c>
      <c r="O879" s="114">
        <v>2025</v>
      </c>
      <c r="P879" s="16">
        <v>12.5</v>
      </c>
      <c r="Q879" s="125" t="s">
        <v>3893</v>
      </c>
      <c r="R879" s="17">
        <f t="shared" si="42"/>
        <v>2028.5</v>
      </c>
      <c r="S879" s="16" t="s">
        <v>63</v>
      </c>
      <c r="T879" s="16"/>
      <c r="U879" s="17">
        <f t="shared" si="43"/>
        <v>2028.5</v>
      </c>
      <c r="V879" s="402"/>
      <c r="W879" s="402"/>
      <c r="X879" s="402"/>
      <c r="Y879" s="406"/>
    </row>
    <row r="880" spans="1:25" ht="24" x14ac:dyDescent="0.25">
      <c r="A880" s="406"/>
      <c r="B880" s="406"/>
      <c r="C880" s="348"/>
      <c r="D880" s="16" t="s">
        <v>4453</v>
      </c>
      <c r="E880" s="348"/>
      <c r="F880" s="125" t="s">
        <v>709</v>
      </c>
      <c r="G880" s="125">
        <v>2.9</v>
      </c>
      <c r="H880" s="125">
        <v>2.9</v>
      </c>
      <c r="I880" s="125">
        <v>195</v>
      </c>
      <c r="J880" s="125">
        <v>6.6</v>
      </c>
      <c r="K880" s="125">
        <v>57</v>
      </c>
      <c r="L880" s="125">
        <v>6</v>
      </c>
      <c r="M880" s="16">
        <v>2016</v>
      </c>
      <c r="N880" s="114">
        <v>2023</v>
      </c>
      <c r="O880" s="114">
        <v>2025</v>
      </c>
      <c r="P880" s="16">
        <v>12.5</v>
      </c>
      <c r="Q880" s="125" t="s">
        <v>3893</v>
      </c>
      <c r="R880" s="17">
        <f t="shared" si="42"/>
        <v>2028.5</v>
      </c>
      <c r="S880" s="16" t="s">
        <v>63</v>
      </c>
      <c r="T880" s="16"/>
      <c r="U880" s="17">
        <f t="shared" si="43"/>
        <v>2028.5</v>
      </c>
      <c r="V880" s="402"/>
      <c r="W880" s="402"/>
      <c r="X880" s="402"/>
      <c r="Y880" s="406"/>
    </row>
    <row r="881" spans="1:25" ht="24" x14ac:dyDescent="0.25">
      <c r="A881" s="406"/>
      <c r="B881" s="406"/>
      <c r="C881" s="348"/>
      <c r="D881" s="331" t="s">
        <v>4454</v>
      </c>
      <c r="E881" s="348"/>
      <c r="F881" s="125" t="s">
        <v>709</v>
      </c>
      <c r="G881" s="125">
        <v>2.9</v>
      </c>
      <c r="H881" s="125">
        <v>2.9</v>
      </c>
      <c r="I881" s="125">
        <v>195</v>
      </c>
      <c r="J881" s="125">
        <v>1.8</v>
      </c>
      <c r="K881" s="125">
        <v>57</v>
      </c>
      <c r="L881" s="125">
        <v>6</v>
      </c>
      <c r="M881" s="16">
        <v>2016</v>
      </c>
      <c r="N881" s="114">
        <v>2023</v>
      </c>
      <c r="O881" s="114">
        <v>2025</v>
      </c>
      <c r="P881" s="16">
        <v>12.5</v>
      </c>
      <c r="Q881" s="125" t="s">
        <v>3893</v>
      </c>
      <c r="R881" s="17">
        <f t="shared" si="42"/>
        <v>2028.5</v>
      </c>
      <c r="S881" s="16" t="s">
        <v>63</v>
      </c>
      <c r="T881" s="16"/>
      <c r="U881" s="17">
        <f t="shared" si="43"/>
        <v>2028.5</v>
      </c>
      <c r="V881" s="402"/>
      <c r="W881" s="402"/>
      <c r="X881" s="402"/>
      <c r="Y881" s="406"/>
    </row>
    <row r="882" spans="1:25" ht="24" x14ac:dyDescent="0.25">
      <c r="A882" s="406"/>
      <c r="B882" s="406"/>
      <c r="C882" s="348"/>
      <c r="D882" s="331"/>
      <c r="E882" s="348"/>
      <c r="F882" s="125" t="s">
        <v>709</v>
      </c>
      <c r="G882" s="125"/>
      <c r="H882" s="125"/>
      <c r="I882" s="125"/>
      <c r="J882" s="125">
        <v>0.6</v>
      </c>
      <c r="K882" s="125">
        <v>45</v>
      </c>
      <c r="L882" s="125">
        <v>5</v>
      </c>
      <c r="M882" s="16">
        <v>2016</v>
      </c>
      <c r="N882" s="114">
        <v>2023</v>
      </c>
      <c r="O882" s="114">
        <v>2025</v>
      </c>
      <c r="P882" s="16">
        <v>12.5</v>
      </c>
      <c r="Q882" s="125" t="s">
        <v>3893</v>
      </c>
      <c r="R882" s="17">
        <f t="shared" si="42"/>
        <v>2028.5</v>
      </c>
      <c r="S882" s="16" t="s">
        <v>63</v>
      </c>
      <c r="T882" s="16"/>
      <c r="U882" s="17">
        <f t="shared" si="43"/>
        <v>2028.5</v>
      </c>
      <c r="V882" s="402"/>
      <c r="W882" s="402"/>
      <c r="X882" s="402"/>
      <c r="Y882" s="406"/>
    </row>
    <row r="883" spans="1:25" ht="24" x14ac:dyDescent="0.25">
      <c r="A883" s="406"/>
      <c r="B883" s="406"/>
      <c r="C883" s="348"/>
      <c r="D883" s="331"/>
      <c r="E883" s="348"/>
      <c r="F883" s="125" t="s">
        <v>709</v>
      </c>
      <c r="G883" s="125"/>
      <c r="H883" s="125"/>
      <c r="I883" s="125"/>
      <c r="J883" s="125">
        <v>0.6</v>
      </c>
      <c r="K883" s="125">
        <v>32</v>
      </c>
      <c r="L883" s="125">
        <v>4.5</v>
      </c>
      <c r="M883" s="16">
        <v>2016</v>
      </c>
      <c r="N883" s="114">
        <v>2023</v>
      </c>
      <c r="O883" s="114">
        <v>2025</v>
      </c>
      <c r="P883" s="16">
        <v>12.5</v>
      </c>
      <c r="Q883" s="125" t="s">
        <v>3893</v>
      </c>
      <c r="R883" s="17">
        <f t="shared" si="42"/>
        <v>2028.5</v>
      </c>
      <c r="S883" s="16" t="s">
        <v>63</v>
      </c>
      <c r="T883" s="16"/>
      <c r="U883" s="17">
        <f t="shared" si="43"/>
        <v>2028.5</v>
      </c>
      <c r="V883" s="402"/>
      <c r="W883" s="402"/>
      <c r="X883" s="402"/>
      <c r="Y883" s="406"/>
    </row>
    <row r="884" spans="1:25" ht="24" x14ac:dyDescent="0.25">
      <c r="A884" s="406">
        <v>80</v>
      </c>
      <c r="B884" s="406" t="s">
        <v>4455</v>
      </c>
      <c r="C884" s="348" t="s">
        <v>4456</v>
      </c>
      <c r="D884" s="16" t="s">
        <v>4457</v>
      </c>
      <c r="E884" s="331" t="s">
        <v>4422</v>
      </c>
      <c r="F884" s="125" t="s">
        <v>709</v>
      </c>
      <c r="G884" s="125">
        <v>2.9</v>
      </c>
      <c r="H884" s="125">
        <v>2.9</v>
      </c>
      <c r="I884" s="125">
        <v>195</v>
      </c>
      <c r="J884" s="125">
        <v>115.94</v>
      </c>
      <c r="K884" s="125">
        <v>57</v>
      </c>
      <c r="L884" s="125">
        <v>6</v>
      </c>
      <c r="M884" s="16">
        <v>2016</v>
      </c>
      <c r="N884" s="114">
        <v>2023</v>
      </c>
      <c r="O884" s="114">
        <v>2025</v>
      </c>
      <c r="P884" s="16">
        <v>12.5</v>
      </c>
      <c r="Q884" s="125" t="s">
        <v>3893</v>
      </c>
      <c r="R884" s="17">
        <f t="shared" si="42"/>
        <v>2028.5</v>
      </c>
      <c r="S884" s="16" t="s">
        <v>63</v>
      </c>
      <c r="T884" s="16"/>
      <c r="U884" s="17">
        <f t="shared" ref="U884:U913" si="44">IFERROR(IF(S884="",R884,S884+T884),R884)</f>
        <v>2028.5</v>
      </c>
      <c r="V884" s="402">
        <v>11</v>
      </c>
      <c r="W884" s="402">
        <v>1</v>
      </c>
      <c r="X884" s="402">
        <f>SUM(V884:W886)</f>
        <v>12</v>
      </c>
      <c r="Y884" s="406" t="s">
        <v>7003</v>
      </c>
    </row>
    <row r="885" spans="1:25" ht="24" x14ac:dyDescent="0.25">
      <c r="A885" s="406"/>
      <c r="B885" s="406"/>
      <c r="C885" s="348"/>
      <c r="D885" s="145" t="s">
        <v>4458</v>
      </c>
      <c r="E885" s="331"/>
      <c r="F885" s="125" t="s">
        <v>709</v>
      </c>
      <c r="G885" s="142">
        <v>2.9</v>
      </c>
      <c r="H885" s="142">
        <v>2.9</v>
      </c>
      <c r="I885" s="142">
        <v>195</v>
      </c>
      <c r="J885" s="142">
        <v>22.12</v>
      </c>
      <c r="K885" s="142">
        <v>57</v>
      </c>
      <c r="L885" s="142">
        <v>6</v>
      </c>
      <c r="M885" s="16">
        <v>2016</v>
      </c>
      <c r="N885" s="114">
        <v>2023</v>
      </c>
      <c r="O885" s="114">
        <v>2025</v>
      </c>
      <c r="P885" s="16">
        <v>12.5</v>
      </c>
      <c r="Q885" s="125" t="s">
        <v>3893</v>
      </c>
      <c r="R885" s="17">
        <f t="shared" si="42"/>
        <v>2028.5</v>
      </c>
      <c r="S885" s="16" t="s">
        <v>63</v>
      </c>
      <c r="T885" s="16"/>
      <c r="U885" s="17">
        <f t="shared" si="44"/>
        <v>2028.5</v>
      </c>
      <c r="V885" s="402"/>
      <c r="W885" s="402"/>
      <c r="X885" s="402"/>
      <c r="Y885" s="406"/>
    </row>
    <row r="886" spans="1:25" ht="24" x14ac:dyDescent="0.25">
      <c r="A886" s="406"/>
      <c r="B886" s="406"/>
      <c r="C886" s="348"/>
      <c r="D886" s="145" t="s">
        <v>4459</v>
      </c>
      <c r="E886" s="331"/>
      <c r="F886" s="125" t="s">
        <v>709</v>
      </c>
      <c r="G886" s="142">
        <v>2.9</v>
      </c>
      <c r="H886" s="142">
        <v>2.9</v>
      </c>
      <c r="I886" s="142">
        <v>195</v>
      </c>
      <c r="J886" s="142">
        <v>6.23</v>
      </c>
      <c r="K886" s="172">
        <v>57</v>
      </c>
      <c r="L886" s="172">
        <v>6</v>
      </c>
      <c r="M886" s="16">
        <v>2016</v>
      </c>
      <c r="N886" s="114">
        <v>2023</v>
      </c>
      <c r="O886" s="114">
        <v>2025</v>
      </c>
      <c r="P886" s="16">
        <v>12.5</v>
      </c>
      <c r="Q886" s="125" t="s">
        <v>3893</v>
      </c>
      <c r="R886" s="17">
        <f t="shared" si="42"/>
        <v>2028.5</v>
      </c>
      <c r="S886" s="16" t="s">
        <v>63</v>
      </c>
      <c r="T886" s="16"/>
      <c r="U886" s="17">
        <f t="shared" si="44"/>
        <v>2028.5</v>
      </c>
      <c r="V886" s="402"/>
      <c r="W886" s="402"/>
      <c r="X886" s="402"/>
      <c r="Y886" s="406"/>
    </row>
    <row r="887" spans="1:25" ht="24" x14ac:dyDescent="0.25">
      <c r="A887" s="406">
        <v>81</v>
      </c>
      <c r="B887" s="406" t="s">
        <v>4460</v>
      </c>
      <c r="C887" s="331" t="s">
        <v>4461</v>
      </c>
      <c r="D887" s="331" t="s">
        <v>4462</v>
      </c>
      <c r="E887" s="331" t="s">
        <v>4422</v>
      </c>
      <c r="F887" s="142" t="s">
        <v>62</v>
      </c>
      <c r="G887" s="125">
        <v>1.85</v>
      </c>
      <c r="H887" s="125">
        <v>1.85</v>
      </c>
      <c r="I887" s="125">
        <v>120</v>
      </c>
      <c r="J887" s="125">
        <v>10.42</v>
      </c>
      <c r="K887" s="125">
        <v>57</v>
      </c>
      <c r="L887" s="125">
        <v>5</v>
      </c>
      <c r="M887" s="16">
        <v>2016</v>
      </c>
      <c r="N887" s="114">
        <v>2023</v>
      </c>
      <c r="O887" s="114">
        <v>2025</v>
      </c>
      <c r="P887" s="16">
        <v>12.5</v>
      </c>
      <c r="Q887" s="125" t="s">
        <v>3893</v>
      </c>
      <c r="R887" s="17">
        <f t="shared" si="42"/>
        <v>2028.5</v>
      </c>
      <c r="S887" s="16" t="s">
        <v>63</v>
      </c>
      <c r="T887" s="16"/>
      <c r="U887" s="17">
        <f t="shared" si="44"/>
        <v>2028.5</v>
      </c>
      <c r="V887" s="402">
        <v>20</v>
      </c>
      <c r="W887" s="402">
        <v>3</v>
      </c>
      <c r="X887" s="402">
        <f>SUM(V887:W891)</f>
        <v>23</v>
      </c>
      <c r="Y887" s="406" t="s">
        <v>7003</v>
      </c>
    </row>
    <row r="888" spans="1:25" ht="24" x14ac:dyDescent="0.25">
      <c r="A888" s="406"/>
      <c r="B888" s="406"/>
      <c r="C888" s="331"/>
      <c r="D888" s="331"/>
      <c r="E888" s="331"/>
      <c r="F888" s="142" t="s">
        <v>62</v>
      </c>
      <c r="G888" s="125"/>
      <c r="H888" s="125"/>
      <c r="I888" s="125"/>
      <c r="J888" s="125">
        <v>10.24</v>
      </c>
      <c r="K888" s="125">
        <v>32</v>
      </c>
      <c r="L888" s="125">
        <v>4.5</v>
      </c>
      <c r="M888" s="16">
        <v>2016</v>
      </c>
      <c r="N888" s="114">
        <v>2023</v>
      </c>
      <c r="O888" s="114">
        <v>2025</v>
      </c>
      <c r="P888" s="16">
        <v>12.5</v>
      </c>
      <c r="Q888" s="125" t="s">
        <v>3893</v>
      </c>
      <c r="R888" s="17">
        <f t="shared" si="42"/>
        <v>2028.5</v>
      </c>
      <c r="S888" s="16" t="s">
        <v>63</v>
      </c>
      <c r="T888" s="16"/>
      <c r="U888" s="17">
        <f t="shared" si="44"/>
        <v>2028.5</v>
      </c>
      <c r="V888" s="402"/>
      <c r="W888" s="402"/>
      <c r="X888" s="402"/>
      <c r="Y888" s="406"/>
    </row>
    <row r="889" spans="1:25" ht="24" x14ac:dyDescent="0.25">
      <c r="A889" s="406"/>
      <c r="B889" s="406"/>
      <c r="C889" s="331"/>
      <c r="D889" s="16" t="s">
        <v>4463</v>
      </c>
      <c r="E889" s="331"/>
      <c r="F889" s="142" t="s">
        <v>62</v>
      </c>
      <c r="G889" s="125">
        <v>1.6</v>
      </c>
      <c r="H889" s="125">
        <v>1.6</v>
      </c>
      <c r="I889" s="125">
        <v>120</v>
      </c>
      <c r="J889" s="125">
        <v>4.47</v>
      </c>
      <c r="K889" s="125">
        <v>57</v>
      </c>
      <c r="L889" s="125">
        <v>5</v>
      </c>
      <c r="M889" s="16">
        <v>2016</v>
      </c>
      <c r="N889" s="114">
        <v>2023</v>
      </c>
      <c r="O889" s="114">
        <v>2025</v>
      </c>
      <c r="P889" s="16">
        <v>12.5</v>
      </c>
      <c r="Q889" s="125" t="s">
        <v>3893</v>
      </c>
      <c r="R889" s="17">
        <f t="shared" si="42"/>
        <v>2028.5</v>
      </c>
      <c r="S889" s="16" t="s">
        <v>63</v>
      </c>
      <c r="T889" s="16"/>
      <c r="U889" s="17">
        <f t="shared" si="44"/>
        <v>2028.5</v>
      </c>
      <c r="V889" s="402"/>
      <c r="W889" s="402"/>
      <c r="X889" s="402"/>
      <c r="Y889" s="406"/>
    </row>
    <row r="890" spans="1:25" ht="24" x14ac:dyDescent="0.25">
      <c r="A890" s="406"/>
      <c r="B890" s="406"/>
      <c r="C890" s="331"/>
      <c r="D890" s="16" t="s">
        <v>4464</v>
      </c>
      <c r="E890" s="331"/>
      <c r="F890" s="142" t="s">
        <v>62</v>
      </c>
      <c r="G890" s="125">
        <v>1.6</v>
      </c>
      <c r="H890" s="125">
        <v>1.6</v>
      </c>
      <c r="I890" s="125">
        <v>120</v>
      </c>
      <c r="J890" s="125">
        <v>91.1</v>
      </c>
      <c r="K890" s="125">
        <v>57</v>
      </c>
      <c r="L890" s="125">
        <v>5</v>
      </c>
      <c r="M890" s="16">
        <v>2016</v>
      </c>
      <c r="N890" s="114">
        <v>2023</v>
      </c>
      <c r="O890" s="114">
        <v>2025</v>
      </c>
      <c r="P890" s="16">
        <v>12.5</v>
      </c>
      <c r="Q890" s="125" t="s">
        <v>3893</v>
      </c>
      <c r="R890" s="17">
        <f t="shared" si="42"/>
        <v>2028.5</v>
      </c>
      <c r="S890" s="16" t="s">
        <v>63</v>
      </c>
      <c r="T890" s="16"/>
      <c r="U890" s="17">
        <f t="shared" si="44"/>
        <v>2028.5</v>
      </c>
      <c r="V890" s="402"/>
      <c r="W890" s="402"/>
      <c r="X890" s="402"/>
      <c r="Y890" s="406"/>
    </row>
    <row r="891" spans="1:25" ht="24" x14ac:dyDescent="0.25">
      <c r="A891" s="406"/>
      <c r="B891" s="406"/>
      <c r="C891" s="331"/>
      <c r="D891" s="16" t="s">
        <v>4465</v>
      </c>
      <c r="E891" s="331"/>
      <c r="F891" s="142" t="s">
        <v>62</v>
      </c>
      <c r="G891" s="125">
        <v>1.85</v>
      </c>
      <c r="H891" s="125">
        <v>1.85</v>
      </c>
      <c r="I891" s="125">
        <v>120</v>
      </c>
      <c r="J891" s="125">
        <v>0.9</v>
      </c>
      <c r="K891" s="125">
        <v>57</v>
      </c>
      <c r="L891" s="125">
        <v>5</v>
      </c>
      <c r="M891" s="16">
        <v>2016</v>
      </c>
      <c r="N891" s="114">
        <v>2023</v>
      </c>
      <c r="O891" s="114">
        <v>2025</v>
      </c>
      <c r="P891" s="16">
        <v>12.5</v>
      </c>
      <c r="Q891" s="125" t="s">
        <v>3893</v>
      </c>
      <c r="R891" s="17">
        <f t="shared" si="42"/>
        <v>2028.5</v>
      </c>
      <c r="S891" s="16" t="s">
        <v>63</v>
      </c>
      <c r="T891" s="16"/>
      <c r="U891" s="17">
        <f t="shared" si="44"/>
        <v>2028.5</v>
      </c>
      <c r="V891" s="402"/>
      <c r="W891" s="402"/>
      <c r="X891" s="402"/>
      <c r="Y891" s="406"/>
    </row>
    <row r="892" spans="1:25" ht="24" x14ac:dyDescent="0.25">
      <c r="A892" s="406">
        <v>82</v>
      </c>
      <c r="B892" s="406" t="s">
        <v>4467</v>
      </c>
      <c r="C892" s="348" t="s">
        <v>4468</v>
      </c>
      <c r="D892" s="331" t="s">
        <v>4469</v>
      </c>
      <c r="E892" s="331" t="s">
        <v>4466</v>
      </c>
      <c r="F892" s="125" t="s">
        <v>39</v>
      </c>
      <c r="G892" s="125">
        <v>0.76</v>
      </c>
      <c r="H892" s="125">
        <v>0.76</v>
      </c>
      <c r="I892" s="125">
        <v>235</v>
      </c>
      <c r="J892" s="125">
        <v>52.08</v>
      </c>
      <c r="K892" s="125">
        <v>630</v>
      </c>
      <c r="L892" s="125">
        <v>12</v>
      </c>
      <c r="M892" s="16">
        <v>2016</v>
      </c>
      <c r="N892" s="16">
        <v>2023</v>
      </c>
      <c r="O892" s="16">
        <v>2025</v>
      </c>
      <c r="P892" s="16">
        <v>12.5</v>
      </c>
      <c r="Q892" s="125" t="s">
        <v>3893</v>
      </c>
      <c r="R892" s="17">
        <f t="shared" si="42"/>
        <v>2028.5</v>
      </c>
      <c r="S892" s="16" t="s">
        <v>63</v>
      </c>
      <c r="T892" s="16"/>
      <c r="U892" s="17">
        <f t="shared" si="44"/>
        <v>2028.5</v>
      </c>
      <c r="V892" s="402">
        <v>3</v>
      </c>
      <c r="W892" s="402">
        <v>4</v>
      </c>
      <c r="X892" s="402">
        <f>SUM(V892:W913)</f>
        <v>7</v>
      </c>
      <c r="Y892" s="406" t="s">
        <v>7003</v>
      </c>
    </row>
    <row r="893" spans="1:25" ht="24" x14ac:dyDescent="0.25">
      <c r="A893" s="406"/>
      <c r="B893" s="406"/>
      <c r="C893" s="348"/>
      <c r="D893" s="331"/>
      <c r="E893" s="331"/>
      <c r="F893" s="125" t="s">
        <v>39</v>
      </c>
      <c r="G893" s="125"/>
      <c r="H893" s="125"/>
      <c r="I893" s="125"/>
      <c r="J893" s="125">
        <v>23.44</v>
      </c>
      <c r="K893" s="125">
        <v>530</v>
      </c>
      <c r="L893" s="125">
        <v>12</v>
      </c>
      <c r="M893" s="16">
        <v>2016</v>
      </c>
      <c r="N893" s="16">
        <v>2023</v>
      </c>
      <c r="O893" s="16">
        <v>2025</v>
      </c>
      <c r="P893" s="16">
        <v>12.5</v>
      </c>
      <c r="Q893" s="125" t="s">
        <v>3893</v>
      </c>
      <c r="R893" s="17">
        <f t="shared" si="42"/>
        <v>2028.5</v>
      </c>
      <c r="S893" s="16" t="s">
        <v>63</v>
      </c>
      <c r="T893" s="16"/>
      <c r="U893" s="17">
        <f t="shared" si="44"/>
        <v>2028.5</v>
      </c>
      <c r="V893" s="402"/>
      <c r="W893" s="402"/>
      <c r="X893" s="402"/>
      <c r="Y893" s="406"/>
    </row>
    <row r="894" spans="1:25" ht="24" x14ac:dyDescent="0.25">
      <c r="A894" s="406"/>
      <c r="B894" s="406"/>
      <c r="C894" s="348"/>
      <c r="D894" s="331"/>
      <c r="E894" s="331"/>
      <c r="F894" s="125" t="s">
        <v>39</v>
      </c>
      <c r="G894" s="125"/>
      <c r="H894" s="125"/>
      <c r="I894" s="125"/>
      <c r="J894" s="125">
        <v>1.68</v>
      </c>
      <c r="K894" s="125">
        <v>377</v>
      </c>
      <c r="L894" s="125">
        <v>12</v>
      </c>
      <c r="M894" s="16">
        <v>2016</v>
      </c>
      <c r="N894" s="16">
        <v>2023</v>
      </c>
      <c r="O894" s="16">
        <v>2025</v>
      </c>
      <c r="P894" s="16">
        <v>12.5</v>
      </c>
      <c r="Q894" s="125" t="s">
        <v>3893</v>
      </c>
      <c r="R894" s="17">
        <f t="shared" si="42"/>
        <v>2028.5</v>
      </c>
      <c r="S894" s="16" t="s">
        <v>63</v>
      </c>
      <c r="T894" s="16"/>
      <c r="U894" s="17">
        <f t="shared" si="44"/>
        <v>2028.5</v>
      </c>
      <c r="V894" s="402"/>
      <c r="W894" s="402"/>
      <c r="X894" s="402"/>
      <c r="Y894" s="406"/>
    </row>
    <row r="895" spans="1:25" ht="24" x14ac:dyDescent="0.25">
      <c r="A895" s="406"/>
      <c r="B895" s="406"/>
      <c r="C895" s="348"/>
      <c r="D895" s="331"/>
      <c r="E895" s="331"/>
      <c r="F895" s="125" t="s">
        <v>39</v>
      </c>
      <c r="G895" s="125"/>
      <c r="H895" s="125"/>
      <c r="I895" s="125"/>
      <c r="J895" s="125">
        <v>6.55</v>
      </c>
      <c r="K895" s="125">
        <v>273</v>
      </c>
      <c r="L895" s="125">
        <v>12</v>
      </c>
      <c r="M895" s="16">
        <v>2016</v>
      </c>
      <c r="N895" s="16">
        <v>2023</v>
      </c>
      <c r="O895" s="16">
        <v>2025</v>
      </c>
      <c r="P895" s="16">
        <v>12.5</v>
      </c>
      <c r="Q895" s="125" t="s">
        <v>3893</v>
      </c>
      <c r="R895" s="17">
        <f t="shared" si="42"/>
        <v>2028.5</v>
      </c>
      <c r="S895" s="16" t="s">
        <v>63</v>
      </c>
      <c r="T895" s="16"/>
      <c r="U895" s="17">
        <f t="shared" si="44"/>
        <v>2028.5</v>
      </c>
      <c r="V895" s="402"/>
      <c r="W895" s="402"/>
      <c r="X895" s="402"/>
      <c r="Y895" s="406"/>
    </row>
    <row r="896" spans="1:25" ht="24" x14ac:dyDescent="0.25">
      <c r="A896" s="406"/>
      <c r="B896" s="406"/>
      <c r="C896" s="348"/>
      <c r="D896" s="331"/>
      <c r="E896" s="331"/>
      <c r="F896" s="125" t="s">
        <v>39</v>
      </c>
      <c r="G896" s="125"/>
      <c r="H896" s="125"/>
      <c r="I896" s="125"/>
      <c r="J896" s="125">
        <v>0.11</v>
      </c>
      <c r="K896" s="125">
        <v>219</v>
      </c>
      <c r="L896" s="125">
        <v>10</v>
      </c>
      <c r="M896" s="16">
        <v>2016</v>
      </c>
      <c r="N896" s="16">
        <v>2023</v>
      </c>
      <c r="O896" s="16">
        <v>2025</v>
      </c>
      <c r="P896" s="16">
        <v>12.5</v>
      </c>
      <c r="Q896" s="125" t="s">
        <v>3893</v>
      </c>
      <c r="R896" s="17">
        <f t="shared" si="42"/>
        <v>2028.5</v>
      </c>
      <c r="S896" s="16" t="s">
        <v>63</v>
      </c>
      <c r="T896" s="16"/>
      <c r="U896" s="17">
        <f t="shared" si="44"/>
        <v>2028.5</v>
      </c>
      <c r="V896" s="402"/>
      <c r="W896" s="402"/>
      <c r="X896" s="402"/>
      <c r="Y896" s="406"/>
    </row>
    <row r="897" spans="1:25" ht="24" x14ac:dyDescent="0.25">
      <c r="A897" s="406"/>
      <c r="B897" s="406"/>
      <c r="C897" s="348"/>
      <c r="D897" s="331"/>
      <c r="E897" s="331"/>
      <c r="F897" s="125" t="s">
        <v>39</v>
      </c>
      <c r="G897" s="125"/>
      <c r="H897" s="125"/>
      <c r="I897" s="125"/>
      <c r="J897" s="125">
        <v>7.6</v>
      </c>
      <c r="K897" s="125">
        <v>108</v>
      </c>
      <c r="L897" s="125">
        <v>9</v>
      </c>
      <c r="M897" s="16">
        <v>2016</v>
      </c>
      <c r="N897" s="16">
        <v>2023</v>
      </c>
      <c r="O897" s="16">
        <v>2025</v>
      </c>
      <c r="P897" s="16">
        <v>12.5</v>
      </c>
      <c r="Q897" s="125" t="s">
        <v>3893</v>
      </c>
      <c r="R897" s="17">
        <f t="shared" si="42"/>
        <v>2028.5</v>
      </c>
      <c r="S897" s="16" t="s">
        <v>63</v>
      </c>
      <c r="T897" s="16"/>
      <c r="U897" s="17">
        <f t="shared" si="44"/>
        <v>2028.5</v>
      </c>
      <c r="V897" s="402"/>
      <c r="W897" s="402"/>
      <c r="X897" s="402"/>
      <c r="Y897" s="406"/>
    </row>
    <row r="898" spans="1:25" ht="24" x14ac:dyDescent="0.25">
      <c r="A898" s="406"/>
      <c r="B898" s="406"/>
      <c r="C898" s="348"/>
      <c r="D898" s="331"/>
      <c r="E898" s="331"/>
      <c r="F898" s="125" t="s">
        <v>39</v>
      </c>
      <c r="G898" s="125"/>
      <c r="H898" s="125"/>
      <c r="I898" s="125"/>
      <c r="J898" s="125">
        <v>1.28</v>
      </c>
      <c r="K898" s="125">
        <v>89</v>
      </c>
      <c r="L898" s="125">
        <v>6</v>
      </c>
      <c r="M898" s="16">
        <v>2016</v>
      </c>
      <c r="N898" s="16">
        <v>2023</v>
      </c>
      <c r="O898" s="16">
        <v>2025</v>
      </c>
      <c r="P898" s="16">
        <v>12.5</v>
      </c>
      <c r="Q898" s="125" t="s">
        <v>3893</v>
      </c>
      <c r="R898" s="17">
        <f t="shared" si="42"/>
        <v>2028.5</v>
      </c>
      <c r="S898" s="16" t="s">
        <v>63</v>
      </c>
      <c r="T898" s="16"/>
      <c r="U898" s="17">
        <f t="shared" si="44"/>
        <v>2028.5</v>
      </c>
      <c r="V898" s="402"/>
      <c r="W898" s="402"/>
      <c r="X898" s="402"/>
      <c r="Y898" s="406"/>
    </row>
    <row r="899" spans="1:25" ht="24" x14ac:dyDescent="0.25">
      <c r="A899" s="406"/>
      <c r="B899" s="406"/>
      <c r="C899" s="348"/>
      <c r="D899" s="331"/>
      <c r="E899" s="331"/>
      <c r="F899" s="125" t="s">
        <v>39</v>
      </c>
      <c r="G899" s="125"/>
      <c r="H899" s="125"/>
      <c r="I899" s="125"/>
      <c r="J899" s="125">
        <v>0.51</v>
      </c>
      <c r="K899" s="125">
        <v>57</v>
      </c>
      <c r="L899" s="125">
        <v>5</v>
      </c>
      <c r="M899" s="16">
        <v>2016</v>
      </c>
      <c r="N899" s="16">
        <v>2023</v>
      </c>
      <c r="O899" s="16">
        <v>2025</v>
      </c>
      <c r="P899" s="16">
        <v>12.5</v>
      </c>
      <c r="Q899" s="125" t="s">
        <v>3893</v>
      </c>
      <c r="R899" s="17">
        <f t="shared" si="42"/>
        <v>2028.5</v>
      </c>
      <c r="S899" s="16" t="s">
        <v>63</v>
      </c>
      <c r="T899" s="16"/>
      <c r="U899" s="17">
        <f t="shared" si="44"/>
        <v>2028.5</v>
      </c>
      <c r="V899" s="402"/>
      <c r="W899" s="402"/>
      <c r="X899" s="402"/>
      <c r="Y899" s="406"/>
    </row>
    <row r="900" spans="1:25" ht="24" x14ac:dyDescent="0.25">
      <c r="A900" s="406"/>
      <c r="B900" s="406"/>
      <c r="C900" s="348"/>
      <c r="D900" s="331"/>
      <c r="E900" s="331"/>
      <c r="F900" s="125" t="s">
        <v>39</v>
      </c>
      <c r="G900" s="125"/>
      <c r="H900" s="125"/>
      <c r="I900" s="125"/>
      <c r="J900" s="125">
        <v>2.31</v>
      </c>
      <c r="K900" s="125">
        <v>32</v>
      </c>
      <c r="L900" s="125">
        <v>4.5</v>
      </c>
      <c r="M900" s="16">
        <v>2016</v>
      </c>
      <c r="N900" s="16">
        <v>2023</v>
      </c>
      <c r="O900" s="16">
        <v>2025</v>
      </c>
      <c r="P900" s="16">
        <v>12.5</v>
      </c>
      <c r="Q900" s="125" t="s">
        <v>3893</v>
      </c>
      <c r="R900" s="17">
        <f t="shared" si="42"/>
        <v>2028.5</v>
      </c>
      <c r="S900" s="16" t="s">
        <v>63</v>
      </c>
      <c r="T900" s="16"/>
      <c r="U900" s="17">
        <f t="shared" si="44"/>
        <v>2028.5</v>
      </c>
      <c r="V900" s="402"/>
      <c r="W900" s="402"/>
      <c r="X900" s="402"/>
      <c r="Y900" s="406"/>
    </row>
    <row r="901" spans="1:25" ht="24" x14ac:dyDescent="0.25">
      <c r="A901" s="406"/>
      <c r="B901" s="406"/>
      <c r="C901" s="348"/>
      <c r="D901" s="331" t="s">
        <v>4470</v>
      </c>
      <c r="E901" s="331"/>
      <c r="F901" s="125" t="s">
        <v>39</v>
      </c>
      <c r="G901" s="125">
        <v>0.76</v>
      </c>
      <c r="H901" s="125">
        <v>0.76</v>
      </c>
      <c r="I901" s="125">
        <v>235</v>
      </c>
      <c r="J901" s="125">
        <v>9.9</v>
      </c>
      <c r="K901" s="125">
        <v>377</v>
      </c>
      <c r="L901" s="125">
        <v>12</v>
      </c>
      <c r="M901" s="16">
        <v>2016</v>
      </c>
      <c r="N901" s="16">
        <v>2023</v>
      </c>
      <c r="O901" s="16">
        <v>2025</v>
      </c>
      <c r="P901" s="16">
        <v>12.5</v>
      </c>
      <c r="Q901" s="125" t="s">
        <v>3893</v>
      </c>
      <c r="R901" s="17">
        <f t="shared" si="42"/>
        <v>2028.5</v>
      </c>
      <c r="S901" s="16" t="s">
        <v>63</v>
      </c>
      <c r="T901" s="16"/>
      <c r="U901" s="17">
        <f t="shared" si="44"/>
        <v>2028.5</v>
      </c>
      <c r="V901" s="402"/>
      <c r="W901" s="402"/>
      <c r="X901" s="402"/>
      <c r="Y901" s="406"/>
    </row>
    <row r="902" spans="1:25" ht="24" x14ac:dyDescent="0.25">
      <c r="A902" s="406"/>
      <c r="B902" s="406"/>
      <c r="C902" s="348"/>
      <c r="D902" s="331"/>
      <c r="E902" s="331"/>
      <c r="F902" s="125" t="s">
        <v>39</v>
      </c>
      <c r="G902" s="125"/>
      <c r="H902" s="125"/>
      <c r="I902" s="125"/>
      <c r="J902" s="125">
        <v>6.55</v>
      </c>
      <c r="K902" s="125">
        <v>273</v>
      </c>
      <c r="L902" s="125">
        <v>10</v>
      </c>
      <c r="M902" s="16">
        <v>2016</v>
      </c>
      <c r="N902" s="16">
        <v>2023</v>
      </c>
      <c r="O902" s="16">
        <v>2025</v>
      </c>
      <c r="P902" s="16">
        <v>12.5</v>
      </c>
      <c r="Q902" s="125" t="s">
        <v>3893</v>
      </c>
      <c r="R902" s="17">
        <f t="shared" si="42"/>
        <v>2028.5</v>
      </c>
      <c r="S902" s="16" t="s">
        <v>63</v>
      </c>
      <c r="T902" s="16"/>
      <c r="U902" s="17">
        <f t="shared" si="44"/>
        <v>2028.5</v>
      </c>
      <c r="V902" s="402"/>
      <c r="W902" s="402"/>
      <c r="X902" s="402"/>
      <c r="Y902" s="406"/>
    </row>
    <row r="903" spans="1:25" ht="24" x14ac:dyDescent="0.25">
      <c r="A903" s="406"/>
      <c r="B903" s="406"/>
      <c r="C903" s="348"/>
      <c r="D903" s="331"/>
      <c r="E903" s="331"/>
      <c r="F903" s="125" t="s">
        <v>39</v>
      </c>
      <c r="G903" s="125"/>
      <c r="H903" s="125"/>
      <c r="I903" s="125"/>
      <c r="J903" s="125">
        <v>7.6</v>
      </c>
      <c r="K903" s="125">
        <v>108</v>
      </c>
      <c r="L903" s="125">
        <v>9</v>
      </c>
      <c r="M903" s="16">
        <v>2016</v>
      </c>
      <c r="N903" s="16">
        <v>2023</v>
      </c>
      <c r="O903" s="16">
        <v>2025</v>
      </c>
      <c r="P903" s="16">
        <v>12.5</v>
      </c>
      <c r="Q903" s="125" t="s">
        <v>3893</v>
      </c>
      <c r="R903" s="17">
        <f t="shared" si="42"/>
        <v>2028.5</v>
      </c>
      <c r="S903" s="16" t="s">
        <v>63</v>
      </c>
      <c r="T903" s="16"/>
      <c r="U903" s="17">
        <f t="shared" si="44"/>
        <v>2028.5</v>
      </c>
      <c r="V903" s="402"/>
      <c r="W903" s="402"/>
      <c r="X903" s="402"/>
      <c r="Y903" s="406"/>
    </row>
    <row r="904" spans="1:25" ht="24" x14ac:dyDescent="0.25">
      <c r="A904" s="406"/>
      <c r="B904" s="406"/>
      <c r="C904" s="348"/>
      <c r="D904" s="331"/>
      <c r="E904" s="331"/>
      <c r="F904" s="125" t="s">
        <v>39</v>
      </c>
      <c r="G904" s="125"/>
      <c r="H904" s="125"/>
      <c r="I904" s="125"/>
      <c r="J904" s="125">
        <v>0.41</v>
      </c>
      <c r="K904" s="125">
        <v>57</v>
      </c>
      <c r="L904" s="125">
        <v>6</v>
      </c>
      <c r="M904" s="16">
        <v>2016</v>
      </c>
      <c r="N904" s="16">
        <v>2023</v>
      </c>
      <c r="O904" s="16">
        <v>2025</v>
      </c>
      <c r="P904" s="16">
        <v>12.5</v>
      </c>
      <c r="Q904" s="125" t="s">
        <v>3893</v>
      </c>
      <c r="R904" s="17">
        <f t="shared" si="42"/>
        <v>2028.5</v>
      </c>
      <c r="S904" s="16" t="s">
        <v>63</v>
      </c>
      <c r="T904" s="16"/>
      <c r="U904" s="17">
        <f t="shared" si="44"/>
        <v>2028.5</v>
      </c>
      <c r="V904" s="402"/>
      <c r="W904" s="402"/>
      <c r="X904" s="402"/>
      <c r="Y904" s="406"/>
    </row>
    <row r="905" spans="1:25" ht="24" x14ac:dyDescent="0.25">
      <c r="A905" s="406"/>
      <c r="B905" s="406"/>
      <c r="C905" s="348"/>
      <c r="D905" s="331" t="s">
        <v>4471</v>
      </c>
      <c r="E905" s="331"/>
      <c r="F905" s="125" t="s">
        <v>39</v>
      </c>
      <c r="G905" s="125">
        <v>0.76</v>
      </c>
      <c r="H905" s="125">
        <v>0.76</v>
      </c>
      <c r="I905" s="125">
        <v>235</v>
      </c>
      <c r="J905" s="125">
        <v>9.9</v>
      </c>
      <c r="K905" s="125">
        <v>377</v>
      </c>
      <c r="L905" s="125">
        <v>12</v>
      </c>
      <c r="M905" s="16">
        <v>2016</v>
      </c>
      <c r="N905" s="16">
        <v>2023</v>
      </c>
      <c r="O905" s="16">
        <v>2025</v>
      </c>
      <c r="P905" s="16">
        <v>12.5</v>
      </c>
      <c r="Q905" s="125" t="s">
        <v>3893</v>
      </c>
      <c r="R905" s="17">
        <f t="shared" si="42"/>
        <v>2028.5</v>
      </c>
      <c r="S905" s="16" t="s">
        <v>63</v>
      </c>
      <c r="T905" s="16"/>
      <c r="U905" s="17">
        <f t="shared" si="44"/>
        <v>2028.5</v>
      </c>
      <c r="V905" s="402"/>
      <c r="W905" s="402"/>
      <c r="X905" s="402"/>
      <c r="Y905" s="406"/>
    </row>
    <row r="906" spans="1:25" ht="24" x14ac:dyDescent="0.25">
      <c r="A906" s="406"/>
      <c r="B906" s="406"/>
      <c r="C906" s="348"/>
      <c r="D906" s="331"/>
      <c r="E906" s="331"/>
      <c r="F906" s="125" t="s">
        <v>39</v>
      </c>
      <c r="G906" s="125"/>
      <c r="H906" s="125"/>
      <c r="I906" s="125"/>
      <c r="J906" s="125">
        <v>6.55</v>
      </c>
      <c r="K906" s="125">
        <v>273</v>
      </c>
      <c r="L906" s="125">
        <v>10</v>
      </c>
      <c r="M906" s="16">
        <v>2016</v>
      </c>
      <c r="N906" s="16">
        <v>2023</v>
      </c>
      <c r="O906" s="16">
        <v>2025</v>
      </c>
      <c r="P906" s="16">
        <v>12.5</v>
      </c>
      <c r="Q906" s="125" t="s">
        <v>3893</v>
      </c>
      <c r="R906" s="17">
        <f t="shared" ref="R906:R969" si="45">IF(M906="","",M906+P906)</f>
        <v>2028.5</v>
      </c>
      <c r="S906" s="16" t="s">
        <v>63</v>
      </c>
      <c r="T906" s="16"/>
      <c r="U906" s="17">
        <f t="shared" si="44"/>
        <v>2028.5</v>
      </c>
      <c r="V906" s="402"/>
      <c r="W906" s="402"/>
      <c r="X906" s="402"/>
      <c r="Y906" s="406"/>
    </row>
    <row r="907" spans="1:25" ht="24" x14ac:dyDescent="0.25">
      <c r="A907" s="406"/>
      <c r="B907" s="406"/>
      <c r="C907" s="348"/>
      <c r="D907" s="331"/>
      <c r="E907" s="331"/>
      <c r="F907" s="125" t="s">
        <v>39</v>
      </c>
      <c r="G907" s="125"/>
      <c r="H907" s="125"/>
      <c r="I907" s="125"/>
      <c r="J907" s="125">
        <v>7.6</v>
      </c>
      <c r="K907" s="125">
        <v>108</v>
      </c>
      <c r="L907" s="125">
        <v>9</v>
      </c>
      <c r="M907" s="16">
        <v>2016</v>
      </c>
      <c r="N907" s="16">
        <v>2023</v>
      </c>
      <c r="O907" s="16">
        <v>2025</v>
      </c>
      <c r="P907" s="16">
        <v>12.5</v>
      </c>
      <c r="Q907" s="125" t="s">
        <v>3893</v>
      </c>
      <c r="R907" s="17">
        <f t="shared" si="45"/>
        <v>2028.5</v>
      </c>
      <c r="S907" s="16" t="s">
        <v>63</v>
      </c>
      <c r="T907" s="16"/>
      <c r="U907" s="17">
        <f t="shared" si="44"/>
        <v>2028.5</v>
      </c>
      <c r="V907" s="402"/>
      <c r="W907" s="402"/>
      <c r="X907" s="402"/>
      <c r="Y907" s="406"/>
    </row>
    <row r="908" spans="1:25" ht="24" x14ac:dyDescent="0.25">
      <c r="A908" s="406"/>
      <c r="B908" s="406"/>
      <c r="C908" s="348"/>
      <c r="D908" s="331"/>
      <c r="E908" s="331"/>
      <c r="F908" s="125" t="s">
        <v>39</v>
      </c>
      <c r="G908" s="125"/>
      <c r="H908" s="125"/>
      <c r="I908" s="125"/>
      <c r="J908" s="125">
        <v>0.41</v>
      </c>
      <c r="K908" s="125">
        <v>57</v>
      </c>
      <c r="L908" s="125">
        <v>6</v>
      </c>
      <c r="M908" s="16">
        <v>2016</v>
      </c>
      <c r="N908" s="16">
        <v>2023</v>
      </c>
      <c r="O908" s="16">
        <v>2025</v>
      </c>
      <c r="P908" s="16">
        <v>12.5</v>
      </c>
      <c r="Q908" s="125" t="s">
        <v>3893</v>
      </c>
      <c r="R908" s="17">
        <f t="shared" si="45"/>
        <v>2028.5</v>
      </c>
      <c r="S908" s="16" t="s">
        <v>63</v>
      </c>
      <c r="T908" s="16"/>
      <c r="U908" s="17">
        <f t="shared" si="44"/>
        <v>2028.5</v>
      </c>
      <c r="V908" s="402"/>
      <c r="W908" s="402"/>
      <c r="X908" s="402"/>
      <c r="Y908" s="406"/>
    </row>
    <row r="909" spans="1:25" ht="24" x14ac:dyDescent="0.25">
      <c r="A909" s="406"/>
      <c r="B909" s="406"/>
      <c r="C909" s="348"/>
      <c r="D909" s="331" t="s">
        <v>4472</v>
      </c>
      <c r="E909" s="331"/>
      <c r="F909" s="125" t="s">
        <v>39</v>
      </c>
      <c r="G909" s="125">
        <v>0.76</v>
      </c>
      <c r="H909" s="125">
        <v>0.76</v>
      </c>
      <c r="I909" s="125">
        <v>235</v>
      </c>
      <c r="J909" s="125">
        <v>49.45</v>
      </c>
      <c r="K909" s="125">
        <v>57</v>
      </c>
      <c r="L909" s="125">
        <v>6</v>
      </c>
      <c r="M909" s="16">
        <v>2016</v>
      </c>
      <c r="N909" s="16">
        <v>2023</v>
      </c>
      <c r="O909" s="16">
        <v>2025</v>
      </c>
      <c r="P909" s="16">
        <v>12.5</v>
      </c>
      <c r="Q909" s="125" t="s">
        <v>3893</v>
      </c>
      <c r="R909" s="17">
        <f t="shared" si="45"/>
        <v>2028.5</v>
      </c>
      <c r="S909" s="16" t="s">
        <v>63</v>
      </c>
      <c r="T909" s="16"/>
      <c r="U909" s="17">
        <f t="shared" si="44"/>
        <v>2028.5</v>
      </c>
      <c r="V909" s="402"/>
      <c r="W909" s="402"/>
      <c r="X909" s="402"/>
      <c r="Y909" s="406"/>
    </row>
    <row r="910" spans="1:25" ht="24" x14ac:dyDescent="0.25">
      <c r="A910" s="406"/>
      <c r="B910" s="406"/>
      <c r="C910" s="348"/>
      <c r="D910" s="331"/>
      <c r="E910" s="331"/>
      <c r="F910" s="125" t="s">
        <v>39</v>
      </c>
      <c r="G910" s="125"/>
      <c r="H910" s="125"/>
      <c r="I910" s="125"/>
      <c r="J910" s="125">
        <v>0.8</v>
      </c>
      <c r="K910" s="125">
        <v>32</v>
      </c>
      <c r="L910" s="125">
        <v>4.5</v>
      </c>
      <c r="M910" s="16">
        <v>2016</v>
      </c>
      <c r="N910" s="16">
        <v>2023</v>
      </c>
      <c r="O910" s="16">
        <v>2025</v>
      </c>
      <c r="P910" s="16">
        <v>12.5</v>
      </c>
      <c r="Q910" s="125" t="s">
        <v>3893</v>
      </c>
      <c r="R910" s="17">
        <f t="shared" si="45"/>
        <v>2028.5</v>
      </c>
      <c r="S910" s="16" t="s">
        <v>63</v>
      </c>
      <c r="T910" s="16"/>
      <c r="U910" s="17">
        <f t="shared" si="44"/>
        <v>2028.5</v>
      </c>
      <c r="V910" s="402"/>
      <c r="W910" s="402"/>
      <c r="X910" s="402"/>
      <c r="Y910" s="406"/>
    </row>
    <row r="911" spans="1:25" ht="24" x14ac:dyDescent="0.25">
      <c r="A911" s="406"/>
      <c r="B911" s="406"/>
      <c r="C911" s="348"/>
      <c r="D911" s="331"/>
      <c r="E911" s="331"/>
      <c r="F911" s="125" t="s">
        <v>39</v>
      </c>
      <c r="G911" s="125"/>
      <c r="H911" s="125"/>
      <c r="I911" s="125"/>
      <c r="J911" s="125">
        <v>0.1</v>
      </c>
      <c r="K911" s="125">
        <v>25</v>
      </c>
      <c r="L911" s="125">
        <v>4.5</v>
      </c>
      <c r="M911" s="16">
        <v>2016</v>
      </c>
      <c r="N911" s="16">
        <v>2023</v>
      </c>
      <c r="O911" s="16">
        <v>2025</v>
      </c>
      <c r="P911" s="16">
        <v>12.5</v>
      </c>
      <c r="Q911" s="125" t="s">
        <v>3893</v>
      </c>
      <c r="R911" s="17">
        <f t="shared" si="45"/>
        <v>2028.5</v>
      </c>
      <c r="S911" s="16" t="s">
        <v>63</v>
      </c>
      <c r="T911" s="16"/>
      <c r="U911" s="17">
        <f t="shared" si="44"/>
        <v>2028.5</v>
      </c>
      <c r="V911" s="402"/>
      <c r="W911" s="402"/>
      <c r="X911" s="402"/>
      <c r="Y911" s="406"/>
    </row>
    <row r="912" spans="1:25" ht="24" x14ac:dyDescent="0.25">
      <c r="A912" s="406"/>
      <c r="B912" s="406"/>
      <c r="C912" s="348"/>
      <c r="D912" s="331" t="s">
        <v>4473</v>
      </c>
      <c r="E912" s="331"/>
      <c r="F912" s="125" t="s">
        <v>39</v>
      </c>
      <c r="G912" s="125">
        <v>0.76</v>
      </c>
      <c r="H912" s="125">
        <v>0.76</v>
      </c>
      <c r="I912" s="125">
        <v>235</v>
      </c>
      <c r="J912" s="125">
        <v>2.2400000000000002</v>
      </c>
      <c r="K912" s="125">
        <v>57</v>
      </c>
      <c r="L912" s="125">
        <v>6</v>
      </c>
      <c r="M912" s="16">
        <v>2016</v>
      </c>
      <c r="N912" s="16">
        <v>2023</v>
      </c>
      <c r="O912" s="16">
        <v>2025</v>
      </c>
      <c r="P912" s="16">
        <v>12.5</v>
      </c>
      <c r="Q912" s="125" t="s">
        <v>3893</v>
      </c>
      <c r="R912" s="17">
        <f t="shared" si="45"/>
        <v>2028.5</v>
      </c>
      <c r="S912" s="16" t="s">
        <v>63</v>
      </c>
      <c r="T912" s="16"/>
      <c r="U912" s="17">
        <f t="shared" si="44"/>
        <v>2028.5</v>
      </c>
      <c r="V912" s="402"/>
      <c r="W912" s="402"/>
      <c r="X912" s="402"/>
      <c r="Y912" s="406"/>
    </row>
    <row r="913" spans="1:25" ht="24" x14ac:dyDescent="0.25">
      <c r="A913" s="406"/>
      <c r="B913" s="406"/>
      <c r="C913" s="348"/>
      <c r="D913" s="331"/>
      <c r="E913" s="331"/>
      <c r="F913" s="125" t="s">
        <v>39</v>
      </c>
      <c r="G913" s="125"/>
      <c r="H913" s="125"/>
      <c r="I913" s="125"/>
      <c r="J913" s="125">
        <v>0.1</v>
      </c>
      <c r="K913" s="125">
        <v>25</v>
      </c>
      <c r="L913" s="125">
        <v>4.5</v>
      </c>
      <c r="M913" s="16">
        <v>2016</v>
      </c>
      <c r="N913" s="16">
        <v>2023</v>
      </c>
      <c r="O913" s="16">
        <v>2025</v>
      </c>
      <c r="P913" s="16">
        <v>12.5</v>
      </c>
      <c r="Q913" s="125" t="s">
        <v>3893</v>
      </c>
      <c r="R913" s="17">
        <f t="shared" si="45"/>
        <v>2028.5</v>
      </c>
      <c r="S913" s="16" t="s">
        <v>63</v>
      </c>
      <c r="T913" s="16"/>
      <c r="U913" s="17">
        <f t="shared" si="44"/>
        <v>2028.5</v>
      </c>
      <c r="V913" s="402"/>
      <c r="W913" s="402"/>
      <c r="X913" s="402"/>
      <c r="Y913" s="406"/>
    </row>
    <row r="914" spans="1:25" ht="24" x14ac:dyDescent="0.25">
      <c r="A914" s="406">
        <v>83</v>
      </c>
      <c r="B914" s="406" t="s">
        <v>4475</v>
      </c>
      <c r="C914" s="475" t="s">
        <v>4476</v>
      </c>
      <c r="D914" s="331" t="s">
        <v>4477</v>
      </c>
      <c r="E914" s="475" t="s">
        <v>4474</v>
      </c>
      <c r="F914" s="125" t="s">
        <v>39</v>
      </c>
      <c r="G914" s="125">
        <v>1.85</v>
      </c>
      <c r="H914" s="125">
        <v>1.85</v>
      </c>
      <c r="I914" s="125">
        <v>195</v>
      </c>
      <c r="J914" s="125">
        <v>5.6</v>
      </c>
      <c r="K914" s="125">
        <v>325</v>
      </c>
      <c r="L914" s="125">
        <v>12</v>
      </c>
      <c r="M914" s="16">
        <v>2016</v>
      </c>
      <c r="N914" s="114">
        <v>2023</v>
      </c>
      <c r="O914" s="114">
        <v>2025</v>
      </c>
      <c r="P914" s="16">
        <v>12.5</v>
      </c>
      <c r="Q914" s="125" t="s">
        <v>3893</v>
      </c>
      <c r="R914" s="17">
        <f t="shared" si="45"/>
        <v>2028.5</v>
      </c>
      <c r="S914" s="16" t="s">
        <v>63</v>
      </c>
      <c r="T914" s="16"/>
      <c r="U914" s="17">
        <f t="shared" ref="U914:U953" si="46">IFERROR(IF(S914="",R914,S914+T914),R914)</f>
        <v>2028.5</v>
      </c>
      <c r="V914" s="402">
        <v>17</v>
      </c>
      <c r="W914" s="402">
        <v>9</v>
      </c>
      <c r="X914" s="402">
        <f>SUM(V914:W919)</f>
        <v>26</v>
      </c>
      <c r="Y914" s="406" t="s">
        <v>7003</v>
      </c>
    </row>
    <row r="915" spans="1:25" ht="24" x14ac:dyDescent="0.25">
      <c r="A915" s="406"/>
      <c r="B915" s="406"/>
      <c r="C915" s="475"/>
      <c r="D915" s="331"/>
      <c r="E915" s="475"/>
      <c r="F915" s="125" t="s">
        <v>39</v>
      </c>
      <c r="G915" s="125"/>
      <c r="H915" s="125"/>
      <c r="I915" s="125"/>
      <c r="J915" s="125">
        <v>2.42</v>
      </c>
      <c r="K915" s="142">
        <v>273</v>
      </c>
      <c r="L915" s="142">
        <v>10</v>
      </c>
      <c r="M915" s="16">
        <v>2016</v>
      </c>
      <c r="N915" s="114">
        <v>2023</v>
      </c>
      <c r="O915" s="114">
        <v>2025</v>
      </c>
      <c r="P915" s="16">
        <v>12.5</v>
      </c>
      <c r="Q915" s="125" t="s">
        <v>3893</v>
      </c>
      <c r="R915" s="17">
        <f t="shared" si="45"/>
        <v>2028.5</v>
      </c>
      <c r="S915" s="16" t="s">
        <v>63</v>
      </c>
      <c r="T915" s="16"/>
      <c r="U915" s="17">
        <f t="shared" si="46"/>
        <v>2028.5</v>
      </c>
      <c r="V915" s="402"/>
      <c r="W915" s="402"/>
      <c r="X915" s="402"/>
      <c r="Y915" s="406"/>
    </row>
    <row r="916" spans="1:25" ht="24" x14ac:dyDescent="0.25">
      <c r="A916" s="406"/>
      <c r="B916" s="406"/>
      <c r="C916" s="475"/>
      <c r="D916" s="331"/>
      <c r="E916" s="475"/>
      <c r="F916" s="125" t="s">
        <v>39</v>
      </c>
      <c r="G916" s="125"/>
      <c r="H916" s="125"/>
      <c r="I916" s="125"/>
      <c r="J916" s="125">
        <v>0.9</v>
      </c>
      <c r="K916" s="125">
        <v>57</v>
      </c>
      <c r="L916" s="125">
        <v>5</v>
      </c>
      <c r="M916" s="16">
        <v>2016</v>
      </c>
      <c r="N916" s="114">
        <v>2023</v>
      </c>
      <c r="O916" s="114">
        <v>2025</v>
      </c>
      <c r="P916" s="16">
        <v>12.5</v>
      </c>
      <c r="Q916" s="125" t="s">
        <v>3893</v>
      </c>
      <c r="R916" s="17">
        <f t="shared" si="45"/>
        <v>2028.5</v>
      </c>
      <c r="S916" s="16" t="s">
        <v>63</v>
      </c>
      <c r="T916" s="16"/>
      <c r="U916" s="17">
        <f t="shared" si="46"/>
        <v>2028.5</v>
      </c>
      <c r="V916" s="402"/>
      <c r="W916" s="402"/>
      <c r="X916" s="402"/>
      <c r="Y916" s="406"/>
    </row>
    <row r="917" spans="1:25" ht="24" x14ac:dyDescent="0.25">
      <c r="A917" s="406"/>
      <c r="B917" s="406"/>
      <c r="C917" s="475"/>
      <c r="D917" s="331" t="s">
        <v>4478</v>
      </c>
      <c r="E917" s="475"/>
      <c r="F917" s="125" t="s">
        <v>39</v>
      </c>
      <c r="G917" s="125">
        <v>1.85</v>
      </c>
      <c r="H917" s="125">
        <v>1.85</v>
      </c>
      <c r="I917" s="125">
        <v>195</v>
      </c>
      <c r="J917" s="125">
        <v>18.47</v>
      </c>
      <c r="K917" s="125">
        <v>159</v>
      </c>
      <c r="L917" s="125">
        <v>8</v>
      </c>
      <c r="M917" s="16">
        <v>2016</v>
      </c>
      <c r="N917" s="114">
        <v>2023</v>
      </c>
      <c r="O917" s="114">
        <v>2025</v>
      </c>
      <c r="P917" s="16">
        <v>12.5</v>
      </c>
      <c r="Q917" s="125" t="s">
        <v>3893</v>
      </c>
      <c r="R917" s="17">
        <f t="shared" si="45"/>
        <v>2028.5</v>
      </c>
      <c r="S917" s="16" t="s">
        <v>63</v>
      </c>
      <c r="T917" s="16"/>
      <c r="U917" s="17">
        <f t="shared" si="46"/>
        <v>2028.5</v>
      </c>
      <c r="V917" s="402"/>
      <c r="W917" s="402"/>
      <c r="X917" s="402"/>
      <c r="Y917" s="406"/>
    </row>
    <row r="918" spans="1:25" ht="24" x14ac:dyDescent="0.25">
      <c r="A918" s="406"/>
      <c r="B918" s="406"/>
      <c r="C918" s="475"/>
      <c r="D918" s="331"/>
      <c r="E918" s="475"/>
      <c r="F918" s="125" t="s">
        <v>39</v>
      </c>
      <c r="G918" s="125"/>
      <c r="H918" s="125"/>
      <c r="I918" s="125"/>
      <c r="J918" s="125">
        <v>0.1</v>
      </c>
      <c r="K918" s="125">
        <v>57</v>
      </c>
      <c r="L918" s="125">
        <v>5</v>
      </c>
      <c r="M918" s="16">
        <v>2016</v>
      </c>
      <c r="N918" s="114">
        <v>2023</v>
      </c>
      <c r="O918" s="114">
        <v>2025</v>
      </c>
      <c r="P918" s="16">
        <v>12.5</v>
      </c>
      <c r="Q918" s="125" t="s">
        <v>3893</v>
      </c>
      <c r="R918" s="17">
        <f t="shared" si="45"/>
        <v>2028.5</v>
      </c>
      <c r="S918" s="16" t="s">
        <v>63</v>
      </c>
      <c r="T918" s="16"/>
      <c r="U918" s="17">
        <f t="shared" si="46"/>
        <v>2028.5</v>
      </c>
      <c r="V918" s="402"/>
      <c r="W918" s="402"/>
      <c r="X918" s="402"/>
      <c r="Y918" s="406"/>
    </row>
    <row r="919" spans="1:25" ht="24" x14ac:dyDescent="0.25">
      <c r="A919" s="406"/>
      <c r="B919" s="406"/>
      <c r="C919" s="475"/>
      <c r="D919" s="16" t="s">
        <v>4479</v>
      </c>
      <c r="E919" s="475"/>
      <c r="F919" s="125" t="s">
        <v>39</v>
      </c>
      <c r="G919" s="125">
        <v>1.85</v>
      </c>
      <c r="H919" s="125">
        <v>1.85</v>
      </c>
      <c r="I919" s="125">
        <v>195</v>
      </c>
      <c r="J919" s="125">
        <v>18.8</v>
      </c>
      <c r="K919" s="125">
        <v>159</v>
      </c>
      <c r="L919" s="125">
        <v>8</v>
      </c>
      <c r="M919" s="16">
        <v>2016</v>
      </c>
      <c r="N919" s="114">
        <v>2023</v>
      </c>
      <c r="O919" s="114">
        <v>2025</v>
      </c>
      <c r="P919" s="16">
        <v>12.5</v>
      </c>
      <c r="Q919" s="125" t="s">
        <v>3893</v>
      </c>
      <c r="R919" s="17">
        <f t="shared" si="45"/>
        <v>2028.5</v>
      </c>
      <c r="S919" s="16" t="s">
        <v>63</v>
      </c>
      <c r="T919" s="16"/>
      <c r="U919" s="17">
        <f t="shared" si="46"/>
        <v>2028.5</v>
      </c>
      <c r="V919" s="402"/>
      <c r="W919" s="402"/>
      <c r="X919" s="402"/>
      <c r="Y919" s="406"/>
    </row>
    <row r="920" spans="1:25" ht="24" x14ac:dyDescent="0.25">
      <c r="A920" s="406">
        <v>84</v>
      </c>
      <c r="B920" s="406" t="s">
        <v>4481</v>
      </c>
      <c r="C920" s="475" t="s">
        <v>4482</v>
      </c>
      <c r="D920" s="331" t="s">
        <v>4483</v>
      </c>
      <c r="E920" s="475" t="s">
        <v>146</v>
      </c>
      <c r="F920" s="125" t="s">
        <v>39</v>
      </c>
      <c r="G920" s="125">
        <v>1.6</v>
      </c>
      <c r="H920" s="125">
        <v>1.6</v>
      </c>
      <c r="I920" s="125">
        <v>120</v>
      </c>
      <c r="J920" s="125">
        <v>21.49</v>
      </c>
      <c r="K920" s="125">
        <v>273</v>
      </c>
      <c r="L920" s="125">
        <v>10</v>
      </c>
      <c r="M920" s="16">
        <v>2016</v>
      </c>
      <c r="N920" s="114">
        <v>2021</v>
      </c>
      <c r="O920" s="114">
        <v>2025</v>
      </c>
      <c r="P920" s="16">
        <v>12.5</v>
      </c>
      <c r="Q920" s="125" t="s">
        <v>3893</v>
      </c>
      <c r="R920" s="17">
        <f t="shared" si="45"/>
        <v>2028.5</v>
      </c>
      <c r="S920" s="16" t="s">
        <v>63</v>
      </c>
      <c r="T920" s="16"/>
      <c r="U920" s="17">
        <f t="shared" si="46"/>
        <v>2028.5</v>
      </c>
      <c r="V920" s="402">
        <v>151</v>
      </c>
      <c r="W920" s="402">
        <v>178</v>
      </c>
      <c r="X920" s="402">
        <f>SUM(V920:W934)</f>
        <v>329</v>
      </c>
      <c r="Y920" s="406" t="s">
        <v>7003</v>
      </c>
    </row>
    <row r="921" spans="1:25" ht="24" x14ac:dyDescent="0.25">
      <c r="A921" s="406"/>
      <c r="B921" s="406"/>
      <c r="C921" s="475"/>
      <c r="D921" s="331"/>
      <c r="E921" s="475"/>
      <c r="F921" s="125" t="s">
        <v>39</v>
      </c>
      <c r="G921" s="125"/>
      <c r="H921" s="125"/>
      <c r="I921" s="125"/>
      <c r="J921" s="125">
        <v>7.95</v>
      </c>
      <c r="K921" s="125">
        <v>219</v>
      </c>
      <c r="L921" s="125">
        <v>8</v>
      </c>
      <c r="M921" s="16">
        <v>2016</v>
      </c>
      <c r="N921" s="114">
        <v>2021</v>
      </c>
      <c r="O921" s="114">
        <v>2025</v>
      </c>
      <c r="P921" s="16">
        <v>12.5</v>
      </c>
      <c r="Q921" s="125" t="s">
        <v>3893</v>
      </c>
      <c r="R921" s="17">
        <f t="shared" si="45"/>
        <v>2028.5</v>
      </c>
      <c r="S921" s="16" t="s">
        <v>63</v>
      </c>
      <c r="T921" s="16"/>
      <c r="U921" s="17">
        <f t="shared" si="46"/>
        <v>2028.5</v>
      </c>
      <c r="V921" s="402"/>
      <c r="W921" s="402"/>
      <c r="X921" s="402"/>
      <c r="Y921" s="406"/>
    </row>
    <row r="922" spans="1:25" ht="24" x14ac:dyDescent="0.25">
      <c r="A922" s="406"/>
      <c r="B922" s="406"/>
      <c r="C922" s="475"/>
      <c r="D922" s="331"/>
      <c r="E922" s="475"/>
      <c r="F922" s="125" t="s">
        <v>39</v>
      </c>
      <c r="G922" s="125"/>
      <c r="H922" s="125"/>
      <c r="I922" s="125"/>
      <c r="J922" s="125">
        <v>15.37</v>
      </c>
      <c r="K922" s="125">
        <v>159</v>
      </c>
      <c r="L922" s="125">
        <v>8</v>
      </c>
      <c r="M922" s="16">
        <v>2016</v>
      </c>
      <c r="N922" s="114">
        <v>2021</v>
      </c>
      <c r="O922" s="114">
        <v>2025</v>
      </c>
      <c r="P922" s="16">
        <v>12.5</v>
      </c>
      <c r="Q922" s="125" t="s">
        <v>3893</v>
      </c>
      <c r="R922" s="17">
        <f t="shared" si="45"/>
        <v>2028.5</v>
      </c>
      <c r="S922" s="16" t="s">
        <v>63</v>
      </c>
      <c r="T922" s="16"/>
      <c r="U922" s="17">
        <f t="shared" si="46"/>
        <v>2028.5</v>
      </c>
      <c r="V922" s="402"/>
      <c r="W922" s="402"/>
      <c r="X922" s="402"/>
      <c r="Y922" s="406"/>
    </row>
    <row r="923" spans="1:25" ht="24" x14ac:dyDescent="0.25">
      <c r="A923" s="406"/>
      <c r="B923" s="406"/>
      <c r="C923" s="475"/>
      <c r="D923" s="331"/>
      <c r="E923" s="475"/>
      <c r="F923" s="125" t="s">
        <v>39</v>
      </c>
      <c r="G923" s="125"/>
      <c r="H923" s="125"/>
      <c r="I923" s="125"/>
      <c r="J923" s="125">
        <v>2.92</v>
      </c>
      <c r="K923" s="125">
        <v>89</v>
      </c>
      <c r="L923" s="125">
        <v>6</v>
      </c>
      <c r="M923" s="16">
        <v>2016</v>
      </c>
      <c r="N923" s="114">
        <v>2021</v>
      </c>
      <c r="O923" s="114">
        <v>2025</v>
      </c>
      <c r="P923" s="16">
        <v>12.5</v>
      </c>
      <c r="Q923" s="125" t="s">
        <v>3893</v>
      </c>
      <c r="R923" s="17">
        <f t="shared" si="45"/>
        <v>2028.5</v>
      </c>
      <c r="S923" s="16" t="s">
        <v>63</v>
      </c>
      <c r="T923" s="16"/>
      <c r="U923" s="17">
        <f t="shared" si="46"/>
        <v>2028.5</v>
      </c>
      <c r="V923" s="402"/>
      <c r="W923" s="402"/>
      <c r="X923" s="402"/>
      <c r="Y923" s="406"/>
    </row>
    <row r="924" spans="1:25" ht="24" x14ac:dyDescent="0.25">
      <c r="A924" s="406"/>
      <c r="B924" s="406"/>
      <c r="C924" s="475"/>
      <c r="D924" s="331"/>
      <c r="E924" s="475"/>
      <c r="F924" s="125" t="s">
        <v>39</v>
      </c>
      <c r="G924" s="125"/>
      <c r="H924" s="125"/>
      <c r="I924" s="125"/>
      <c r="J924" s="125">
        <v>1.04</v>
      </c>
      <c r="K924" s="125">
        <v>57</v>
      </c>
      <c r="L924" s="125">
        <v>5</v>
      </c>
      <c r="M924" s="16">
        <v>2016</v>
      </c>
      <c r="N924" s="114">
        <v>2021</v>
      </c>
      <c r="O924" s="114">
        <v>2025</v>
      </c>
      <c r="P924" s="16">
        <v>12.5</v>
      </c>
      <c r="Q924" s="125" t="s">
        <v>3893</v>
      </c>
      <c r="R924" s="17">
        <f t="shared" si="45"/>
        <v>2028.5</v>
      </c>
      <c r="S924" s="16" t="s">
        <v>63</v>
      </c>
      <c r="T924" s="16"/>
      <c r="U924" s="17">
        <f t="shared" si="46"/>
        <v>2028.5</v>
      </c>
      <c r="V924" s="402"/>
      <c r="W924" s="402"/>
      <c r="X924" s="402"/>
      <c r="Y924" s="406"/>
    </row>
    <row r="925" spans="1:25" ht="24" x14ac:dyDescent="0.25">
      <c r="A925" s="406"/>
      <c r="B925" s="406"/>
      <c r="C925" s="475"/>
      <c r="D925" s="475" t="s">
        <v>4484</v>
      </c>
      <c r="E925" s="475"/>
      <c r="F925" s="125" t="s">
        <v>39</v>
      </c>
      <c r="G925" s="142">
        <v>1.6</v>
      </c>
      <c r="H925" s="142">
        <v>1.6</v>
      </c>
      <c r="I925" s="142">
        <v>120</v>
      </c>
      <c r="J925" s="142">
        <v>1.05</v>
      </c>
      <c r="K925" s="142">
        <v>219</v>
      </c>
      <c r="L925" s="142">
        <v>8</v>
      </c>
      <c r="M925" s="16">
        <v>2016</v>
      </c>
      <c r="N925" s="114">
        <v>2021</v>
      </c>
      <c r="O925" s="114">
        <v>2025</v>
      </c>
      <c r="P925" s="16">
        <v>12.5</v>
      </c>
      <c r="Q925" s="125" t="s">
        <v>3893</v>
      </c>
      <c r="R925" s="17">
        <f t="shared" si="45"/>
        <v>2028.5</v>
      </c>
      <c r="S925" s="16" t="s">
        <v>63</v>
      </c>
      <c r="T925" s="16"/>
      <c r="U925" s="17">
        <f t="shared" si="46"/>
        <v>2028.5</v>
      </c>
      <c r="V925" s="402"/>
      <c r="W925" s="402"/>
      <c r="X925" s="402"/>
      <c r="Y925" s="406"/>
    </row>
    <row r="926" spans="1:25" ht="24" x14ac:dyDescent="0.25">
      <c r="A926" s="406"/>
      <c r="B926" s="406"/>
      <c r="C926" s="475"/>
      <c r="D926" s="475"/>
      <c r="E926" s="475"/>
      <c r="F926" s="125" t="s">
        <v>39</v>
      </c>
      <c r="G926" s="142"/>
      <c r="H926" s="142"/>
      <c r="I926" s="142"/>
      <c r="J926" s="142">
        <v>0.45</v>
      </c>
      <c r="K926" s="142">
        <v>57</v>
      </c>
      <c r="L926" s="142">
        <v>5</v>
      </c>
      <c r="M926" s="16">
        <v>2016</v>
      </c>
      <c r="N926" s="114">
        <v>2021</v>
      </c>
      <c r="O926" s="114">
        <v>2025</v>
      </c>
      <c r="P926" s="16">
        <v>12.5</v>
      </c>
      <c r="Q926" s="125" t="s">
        <v>3893</v>
      </c>
      <c r="R926" s="17">
        <f t="shared" si="45"/>
        <v>2028.5</v>
      </c>
      <c r="S926" s="16" t="s">
        <v>63</v>
      </c>
      <c r="T926" s="16"/>
      <c r="U926" s="17">
        <f t="shared" si="46"/>
        <v>2028.5</v>
      </c>
      <c r="V926" s="402"/>
      <c r="W926" s="402"/>
      <c r="X926" s="402"/>
      <c r="Y926" s="406"/>
    </row>
    <row r="927" spans="1:25" ht="24" x14ac:dyDescent="0.25">
      <c r="A927" s="406"/>
      <c r="B927" s="406"/>
      <c r="C927" s="475"/>
      <c r="D927" s="475"/>
      <c r="E927" s="475"/>
      <c r="F927" s="125" t="s">
        <v>39</v>
      </c>
      <c r="G927" s="142"/>
      <c r="H927" s="142"/>
      <c r="I927" s="142"/>
      <c r="J927" s="142">
        <v>0.1</v>
      </c>
      <c r="K927" s="142">
        <v>32</v>
      </c>
      <c r="L927" s="142">
        <v>4.5</v>
      </c>
      <c r="M927" s="16">
        <v>2016</v>
      </c>
      <c r="N927" s="114">
        <v>2021</v>
      </c>
      <c r="O927" s="114">
        <v>2025</v>
      </c>
      <c r="P927" s="16">
        <v>12.5</v>
      </c>
      <c r="Q927" s="125" t="s">
        <v>3893</v>
      </c>
      <c r="R927" s="17">
        <f t="shared" si="45"/>
        <v>2028.5</v>
      </c>
      <c r="S927" s="16" t="s">
        <v>63</v>
      </c>
      <c r="T927" s="16"/>
      <c r="U927" s="17">
        <f t="shared" si="46"/>
        <v>2028.5</v>
      </c>
      <c r="V927" s="402"/>
      <c r="W927" s="402"/>
      <c r="X927" s="402"/>
      <c r="Y927" s="406"/>
    </row>
    <row r="928" spans="1:25" ht="24" x14ac:dyDescent="0.25">
      <c r="A928" s="406"/>
      <c r="B928" s="406"/>
      <c r="C928" s="475"/>
      <c r="D928" s="475" t="s">
        <v>4485</v>
      </c>
      <c r="E928" s="475"/>
      <c r="F928" s="125" t="s">
        <v>39</v>
      </c>
      <c r="G928" s="142">
        <v>1.6</v>
      </c>
      <c r="H928" s="142">
        <v>1.6</v>
      </c>
      <c r="I928" s="142">
        <v>120</v>
      </c>
      <c r="J928" s="142">
        <v>3.13</v>
      </c>
      <c r="K928" s="142">
        <v>57</v>
      </c>
      <c r="L928" s="142">
        <v>5</v>
      </c>
      <c r="M928" s="16">
        <v>2016</v>
      </c>
      <c r="N928" s="114">
        <v>2021</v>
      </c>
      <c r="O928" s="114">
        <v>2025</v>
      </c>
      <c r="P928" s="16">
        <v>12.5</v>
      </c>
      <c r="Q928" s="125" t="s">
        <v>3893</v>
      </c>
      <c r="R928" s="17">
        <f t="shared" si="45"/>
        <v>2028.5</v>
      </c>
      <c r="S928" s="16" t="s">
        <v>63</v>
      </c>
      <c r="T928" s="16"/>
      <c r="U928" s="17">
        <f t="shared" si="46"/>
        <v>2028.5</v>
      </c>
      <c r="V928" s="402"/>
      <c r="W928" s="402"/>
      <c r="X928" s="402"/>
      <c r="Y928" s="406"/>
    </row>
    <row r="929" spans="1:25" ht="24" x14ac:dyDescent="0.25">
      <c r="A929" s="406"/>
      <c r="B929" s="406"/>
      <c r="C929" s="475"/>
      <c r="D929" s="475"/>
      <c r="E929" s="475"/>
      <c r="F929" s="125" t="s">
        <v>39</v>
      </c>
      <c r="G929" s="142"/>
      <c r="H929" s="142"/>
      <c r="I929" s="142"/>
      <c r="J929" s="142">
        <v>3.62</v>
      </c>
      <c r="K929" s="142">
        <v>32</v>
      </c>
      <c r="L929" s="142">
        <v>4.5</v>
      </c>
      <c r="M929" s="16">
        <v>2016</v>
      </c>
      <c r="N929" s="114">
        <v>2021</v>
      </c>
      <c r="O929" s="114">
        <v>2025</v>
      </c>
      <c r="P929" s="16">
        <v>12.5</v>
      </c>
      <c r="Q929" s="125" t="s">
        <v>3893</v>
      </c>
      <c r="R929" s="17">
        <f t="shared" si="45"/>
        <v>2028.5</v>
      </c>
      <c r="S929" s="16" t="s">
        <v>63</v>
      </c>
      <c r="T929" s="16"/>
      <c r="U929" s="17">
        <f t="shared" si="46"/>
        <v>2028.5</v>
      </c>
      <c r="V929" s="402"/>
      <c r="W929" s="402"/>
      <c r="X929" s="402"/>
      <c r="Y929" s="406"/>
    </row>
    <row r="930" spans="1:25" ht="24" x14ac:dyDescent="0.25">
      <c r="A930" s="406"/>
      <c r="B930" s="406"/>
      <c r="C930" s="475"/>
      <c r="D930" s="475" t="s">
        <v>4486</v>
      </c>
      <c r="E930" s="475"/>
      <c r="F930" s="125" t="s">
        <v>39</v>
      </c>
      <c r="G930" s="142">
        <v>1.6</v>
      </c>
      <c r="H930" s="142">
        <v>1.6</v>
      </c>
      <c r="I930" s="142">
        <v>120</v>
      </c>
      <c r="J930" s="142">
        <v>1.05</v>
      </c>
      <c r="K930" s="142">
        <v>219</v>
      </c>
      <c r="L930" s="142">
        <v>8</v>
      </c>
      <c r="M930" s="16">
        <v>2016</v>
      </c>
      <c r="N930" s="114">
        <v>2021</v>
      </c>
      <c r="O930" s="114">
        <v>2025</v>
      </c>
      <c r="P930" s="16">
        <v>12.5</v>
      </c>
      <c r="Q930" s="125" t="s">
        <v>3893</v>
      </c>
      <c r="R930" s="17">
        <f t="shared" si="45"/>
        <v>2028.5</v>
      </c>
      <c r="S930" s="16" t="s">
        <v>63</v>
      </c>
      <c r="T930" s="16"/>
      <c r="U930" s="17">
        <f t="shared" si="46"/>
        <v>2028.5</v>
      </c>
      <c r="V930" s="402"/>
      <c r="W930" s="402"/>
      <c r="X930" s="402"/>
      <c r="Y930" s="406"/>
    </row>
    <row r="931" spans="1:25" ht="24" x14ac:dyDescent="0.25">
      <c r="A931" s="406"/>
      <c r="B931" s="406"/>
      <c r="C931" s="475"/>
      <c r="D931" s="475"/>
      <c r="E931" s="475"/>
      <c r="F931" s="125" t="s">
        <v>39</v>
      </c>
      <c r="G931" s="142"/>
      <c r="H931" s="142"/>
      <c r="I931" s="142"/>
      <c r="J931" s="142">
        <v>0.43</v>
      </c>
      <c r="K931" s="142">
        <v>57</v>
      </c>
      <c r="L931" s="142">
        <v>5</v>
      </c>
      <c r="M931" s="16">
        <v>2016</v>
      </c>
      <c r="N931" s="114">
        <v>2021</v>
      </c>
      <c r="O931" s="114">
        <v>2025</v>
      </c>
      <c r="P931" s="16">
        <v>12.5</v>
      </c>
      <c r="Q931" s="125" t="s">
        <v>3893</v>
      </c>
      <c r="R931" s="17">
        <f t="shared" si="45"/>
        <v>2028.5</v>
      </c>
      <c r="S931" s="16" t="s">
        <v>63</v>
      </c>
      <c r="T931" s="16"/>
      <c r="U931" s="17">
        <f t="shared" si="46"/>
        <v>2028.5</v>
      </c>
      <c r="V931" s="402"/>
      <c r="W931" s="402"/>
      <c r="X931" s="402"/>
      <c r="Y931" s="406"/>
    </row>
    <row r="932" spans="1:25" ht="24" x14ac:dyDescent="0.25">
      <c r="A932" s="406"/>
      <c r="B932" s="406"/>
      <c r="C932" s="475"/>
      <c r="D932" s="475"/>
      <c r="E932" s="475"/>
      <c r="F932" s="125" t="s">
        <v>39</v>
      </c>
      <c r="G932" s="142"/>
      <c r="H932" s="142"/>
      <c r="I932" s="142"/>
      <c r="J932" s="142">
        <v>0.1</v>
      </c>
      <c r="K932" s="142">
        <v>32</v>
      </c>
      <c r="L932" s="142">
        <v>4.5</v>
      </c>
      <c r="M932" s="16">
        <v>2016</v>
      </c>
      <c r="N932" s="114">
        <v>2021</v>
      </c>
      <c r="O932" s="114">
        <v>2025</v>
      </c>
      <c r="P932" s="16">
        <v>12.5</v>
      </c>
      <c r="Q932" s="125" t="s">
        <v>3893</v>
      </c>
      <c r="R932" s="17">
        <f t="shared" si="45"/>
        <v>2028.5</v>
      </c>
      <c r="S932" s="16" t="s">
        <v>63</v>
      </c>
      <c r="T932" s="16"/>
      <c r="U932" s="17">
        <f t="shared" si="46"/>
        <v>2028.5</v>
      </c>
      <c r="V932" s="402"/>
      <c r="W932" s="402"/>
      <c r="X932" s="402"/>
      <c r="Y932" s="406"/>
    </row>
    <row r="933" spans="1:25" ht="24" x14ac:dyDescent="0.25">
      <c r="A933" s="406"/>
      <c r="B933" s="406"/>
      <c r="C933" s="475"/>
      <c r="D933" s="475" t="s">
        <v>4487</v>
      </c>
      <c r="E933" s="475"/>
      <c r="F933" s="125" t="s">
        <v>39</v>
      </c>
      <c r="G933" s="142">
        <v>1.6</v>
      </c>
      <c r="H933" s="142">
        <v>1.6</v>
      </c>
      <c r="I933" s="142">
        <v>120</v>
      </c>
      <c r="J933" s="142">
        <v>2.1800000000000002</v>
      </c>
      <c r="K933" s="142">
        <v>57</v>
      </c>
      <c r="L933" s="142">
        <v>5</v>
      </c>
      <c r="M933" s="16">
        <v>2016</v>
      </c>
      <c r="N933" s="114">
        <v>2021</v>
      </c>
      <c r="O933" s="114">
        <v>2025</v>
      </c>
      <c r="P933" s="16">
        <v>12.5</v>
      </c>
      <c r="Q933" s="125" t="s">
        <v>3893</v>
      </c>
      <c r="R933" s="17">
        <f t="shared" si="45"/>
        <v>2028.5</v>
      </c>
      <c r="S933" s="16" t="s">
        <v>63</v>
      </c>
      <c r="T933" s="16"/>
      <c r="U933" s="17">
        <f t="shared" si="46"/>
        <v>2028.5</v>
      </c>
      <c r="V933" s="402"/>
      <c r="W933" s="402"/>
      <c r="X933" s="402"/>
      <c r="Y933" s="406"/>
    </row>
    <row r="934" spans="1:25" ht="24" x14ac:dyDescent="0.25">
      <c r="A934" s="406"/>
      <c r="B934" s="406"/>
      <c r="C934" s="475"/>
      <c r="D934" s="475"/>
      <c r="E934" s="475"/>
      <c r="F934" s="125" t="s">
        <v>39</v>
      </c>
      <c r="G934" s="142"/>
      <c r="H934" s="142"/>
      <c r="I934" s="142"/>
      <c r="J934" s="142">
        <v>3.62</v>
      </c>
      <c r="K934" s="142">
        <v>32</v>
      </c>
      <c r="L934" s="142">
        <v>4.5</v>
      </c>
      <c r="M934" s="16">
        <v>2016</v>
      </c>
      <c r="N934" s="114">
        <v>2021</v>
      </c>
      <c r="O934" s="114">
        <v>2025</v>
      </c>
      <c r="P934" s="16">
        <v>12.5</v>
      </c>
      <c r="Q934" s="125" t="s">
        <v>3893</v>
      </c>
      <c r="R934" s="17">
        <f t="shared" si="45"/>
        <v>2028.5</v>
      </c>
      <c r="S934" s="16" t="s">
        <v>63</v>
      </c>
      <c r="T934" s="16"/>
      <c r="U934" s="17">
        <f t="shared" si="46"/>
        <v>2028.5</v>
      </c>
      <c r="V934" s="402"/>
      <c r="W934" s="402"/>
      <c r="X934" s="402"/>
      <c r="Y934" s="406"/>
    </row>
    <row r="935" spans="1:25" ht="24" x14ac:dyDescent="0.25">
      <c r="A935" s="406">
        <v>85</v>
      </c>
      <c r="B935" s="406" t="s">
        <v>4488</v>
      </c>
      <c r="C935" s="475" t="s">
        <v>4489</v>
      </c>
      <c r="D935" s="475" t="s">
        <v>4490</v>
      </c>
      <c r="E935" s="475" t="s">
        <v>146</v>
      </c>
      <c r="F935" s="125" t="s">
        <v>39</v>
      </c>
      <c r="G935" s="142">
        <v>1.6</v>
      </c>
      <c r="H935" s="142">
        <v>1.6</v>
      </c>
      <c r="I935" s="142">
        <v>120</v>
      </c>
      <c r="J935" s="142">
        <v>25.8</v>
      </c>
      <c r="K935" s="142">
        <v>159</v>
      </c>
      <c r="L935" s="142">
        <v>8</v>
      </c>
      <c r="M935" s="16">
        <v>2016</v>
      </c>
      <c r="N935" s="16">
        <v>2023</v>
      </c>
      <c r="O935" s="16">
        <v>2025</v>
      </c>
      <c r="P935" s="16">
        <v>12.5</v>
      </c>
      <c r="Q935" s="125" t="s">
        <v>3893</v>
      </c>
      <c r="R935" s="17">
        <f t="shared" si="45"/>
        <v>2028.5</v>
      </c>
      <c r="S935" s="16" t="s">
        <v>63</v>
      </c>
      <c r="T935" s="16"/>
      <c r="U935" s="17">
        <f t="shared" si="46"/>
        <v>2028.5</v>
      </c>
      <c r="V935" s="402">
        <v>40</v>
      </c>
      <c r="W935" s="402">
        <v>16</v>
      </c>
      <c r="X935" s="402">
        <f>SUM(V935:W943)</f>
        <v>56</v>
      </c>
      <c r="Y935" s="406" t="s">
        <v>7003</v>
      </c>
    </row>
    <row r="936" spans="1:25" ht="24" x14ac:dyDescent="0.25">
      <c r="A936" s="406"/>
      <c r="B936" s="406"/>
      <c r="C936" s="475"/>
      <c r="D936" s="475"/>
      <c r="E936" s="475"/>
      <c r="F936" s="125" t="s">
        <v>39</v>
      </c>
      <c r="G936" s="142"/>
      <c r="H936" s="142"/>
      <c r="I936" s="142"/>
      <c r="J936" s="142">
        <v>0.3</v>
      </c>
      <c r="K936" s="142">
        <v>108</v>
      </c>
      <c r="L936" s="142">
        <v>8</v>
      </c>
      <c r="M936" s="16">
        <v>2016</v>
      </c>
      <c r="N936" s="16">
        <v>2023</v>
      </c>
      <c r="O936" s="16">
        <v>2025</v>
      </c>
      <c r="P936" s="16">
        <v>12.5</v>
      </c>
      <c r="Q936" s="125" t="s">
        <v>3893</v>
      </c>
      <c r="R936" s="17">
        <f t="shared" si="45"/>
        <v>2028.5</v>
      </c>
      <c r="S936" s="16" t="s">
        <v>63</v>
      </c>
      <c r="T936" s="16"/>
      <c r="U936" s="17">
        <f t="shared" si="46"/>
        <v>2028.5</v>
      </c>
      <c r="V936" s="402"/>
      <c r="W936" s="402"/>
      <c r="X936" s="402"/>
      <c r="Y936" s="406"/>
    </row>
    <row r="937" spans="1:25" ht="24" x14ac:dyDescent="0.25">
      <c r="A937" s="406"/>
      <c r="B937" s="406"/>
      <c r="C937" s="475"/>
      <c r="D937" s="475"/>
      <c r="E937" s="475"/>
      <c r="F937" s="125" t="s">
        <v>39</v>
      </c>
      <c r="G937" s="142"/>
      <c r="H937" s="142"/>
      <c r="I937" s="142"/>
      <c r="J937" s="142">
        <v>0.8</v>
      </c>
      <c r="K937" s="142">
        <v>57</v>
      </c>
      <c r="L937" s="142">
        <v>5</v>
      </c>
      <c r="M937" s="16">
        <v>2016</v>
      </c>
      <c r="N937" s="16">
        <v>2023</v>
      </c>
      <c r="O937" s="16">
        <v>2025</v>
      </c>
      <c r="P937" s="16">
        <v>12.5</v>
      </c>
      <c r="Q937" s="125" t="s">
        <v>3893</v>
      </c>
      <c r="R937" s="17">
        <f t="shared" si="45"/>
        <v>2028.5</v>
      </c>
      <c r="S937" s="16" t="s">
        <v>63</v>
      </c>
      <c r="T937" s="16"/>
      <c r="U937" s="17">
        <f t="shared" si="46"/>
        <v>2028.5</v>
      </c>
      <c r="V937" s="402"/>
      <c r="W937" s="402"/>
      <c r="X937" s="402"/>
      <c r="Y937" s="406"/>
    </row>
    <row r="938" spans="1:25" ht="24" x14ac:dyDescent="0.25">
      <c r="A938" s="406"/>
      <c r="B938" s="406"/>
      <c r="C938" s="475"/>
      <c r="D938" s="475"/>
      <c r="E938" s="475"/>
      <c r="F938" s="125" t="s">
        <v>39</v>
      </c>
      <c r="G938" s="142"/>
      <c r="H938" s="142"/>
      <c r="I938" s="142"/>
      <c r="J938" s="142">
        <v>1.8</v>
      </c>
      <c r="K938" s="142">
        <v>32</v>
      </c>
      <c r="L938" s="142">
        <v>4.5</v>
      </c>
      <c r="M938" s="16">
        <v>2016</v>
      </c>
      <c r="N938" s="16">
        <v>2023</v>
      </c>
      <c r="O938" s="16">
        <v>2025</v>
      </c>
      <c r="P938" s="16">
        <v>12.5</v>
      </c>
      <c r="Q938" s="125" t="s">
        <v>3893</v>
      </c>
      <c r="R938" s="17">
        <f t="shared" si="45"/>
        <v>2028.5</v>
      </c>
      <c r="S938" s="16" t="s">
        <v>63</v>
      </c>
      <c r="T938" s="16"/>
      <c r="U938" s="17">
        <f t="shared" si="46"/>
        <v>2028.5</v>
      </c>
      <c r="V938" s="402"/>
      <c r="W938" s="402"/>
      <c r="X938" s="402"/>
      <c r="Y938" s="406"/>
    </row>
    <row r="939" spans="1:25" ht="24" x14ac:dyDescent="0.25">
      <c r="A939" s="406"/>
      <c r="B939" s="406"/>
      <c r="C939" s="475"/>
      <c r="D939" s="475" t="s">
        <v>4491</v>
      </c>
      <c r="E939" s="475"/>
      <c r="F939" s="125" t="s">
        <v>39</v>
      </c>
      <c r="G939" s="142">
        <v>1.6</v>
      </c>
      <c r="H939" s="142">
        <v>1.6</v>
      </c>
      <c r="I939" s="142">
        <v>120</v>
      </c>
      <c r="J939" s="142">
        <v>56.4</v>
      </c>
      <c r="K939" s="142">
        <v>159</v>
      </c>
      <c r="L939" s="142">
        <v>8</v>
      </c>
      <c r="M939" s="16">
        <v>2016</v>
      </c>
      <c r="N939" s="16">
        <v>2023</v>
      </c>
      <c r="O939" s="16">
        <v>2025</v>
      </c>
      <c r="P939" s="16">
        <v>12.5</v>
      </c>
      <c r="Q939" s="125" t="s">
        <v>3893</v>
      </c>
      <c r="R939" s="17">
        <f t="shared" si="45"/>
        <v>2028.5</v>
      </c>
      <c r="S939" s="16" t="s">
        <v>63</v>
      </c>
      <c r="T939" s="16"/>
      <c r="U939" s="17">
        <f t="shared" si="46"/>
        <v>2028.5</v>
      </c>
      <c r="V939" s="402"/>
      <c r="W939" s="402"/>
      <c r="X939" s="402"/>
      <c r="Y939" s="406"/>
    </row>
    <row r="940" spans="1:25" ht="24" x14ac:dyDescent="0.25">
      <c r="A940" s="406"/>
      <c r="B940" s="406"/>
      <c r="C940" s="475"/>
      <c r="D940" s="475"/>
      <c r="E940" s="475"/>
      <c r="F940" s="125" t="s">
        <v>39</v>
      </c>
      <c r="G940" s="142"/>
      <c r="H940" s="142"/>
      <c r="I940" s="142"/>
      <c r="J940" s="142">
        <v>3.8</v>
      </c>
      <c r="K940" s="142">
        <v>108</v>
      </c>
      <c r="L940" s="142">
        <v>8</v>
      </c>
      <c r="M940" s="16">
        <v>2016</v>
      </c>
      <c r="N940" s="16">
        <v>2023</v>
      </c>
      <c r="O940" s="16">
        <v>2025</v>
      </c>
      <c r="P940" s="16">
        <v>12.5</v>
      </c>
      <c r="Q940" s="125" t="s">
        <v>3893</v>
      </c>
      <c r="R940" s="17">
        <f t="shared" si="45"/>
        <v>2028.5</v>
      </c>
      <c r="S940" s="16" t="s">
        <v>63</v>
      </c>
      <c r="T940" s="16"/>
      <c r="U940" s="17">
        <f t="shared" si="46"/>
        <v>2028.5</v>
      </c>
      <c r="V940" s="402"/>
      <c r="W940" s="402"/>
      <c r="X940" s="402"/>
      <c r="Y940" s="406"/>
    </row>
    <row r="941" spans="1:25" ht="24" x14ac:dyDescent="0.25">
      <c r="A941" s="406"/>
      <c r="B941" s="406"/>
      <c r="C941" s="475"/>
      <c r="D941" s="475"/>
      <c r="E941" s="475"/>
      <c r="F941" s="125" t="s">
        <v>39</v>
      </c>
      <c r="G941" s="142"/>
      <c r="H941" s="142"/>
      <c r="I941" s="142"/>
      <c r="J941" s="142">
        <v>0.1</v>
      </c>
      <c r="K941" s="142">
        <v>89</v>
      </c>
      <c r="L941" s="142">
        <v>6</v>
      </c>
      <c r="M941" s="16">
        <v>2016</v>
      </c>
      <c r="N941" s="16">
        <v>2023</v>
      </c>
      <c r="O941" s="16">
        <v>2025</v>
      </c>
      <c r="P941" s="16">
        <v>12.5</v>
      </c>
      <c r="Q941" s="125" t="s">
        <v>3893</v>
      </c>
      <c r="R941" s="17">
        <f t="shared" si="45"/>
        <v>2028.5</v>
      </c>
      <c r="S941" s="16" t="s">
        <v>63</v>
      </c>
      <c r="T941" s="16"/>
      <c r="U941" s="17">
        <f t="shared" si="46"/>
        <v>2028.5</v>
      </c>
      <c r="V941" s="402"/>
      <c r="W941" s="402"/>
      <c r="X941" s="402"/>
      <c r="Y941" s="406"/>
    </row>
    <row r="942" spans="1:25" ht="24" x14ac:dyDescent="0.25">
      <c r="A942" s="406"/>
      <c r="B942" s="406"/>
      <c r="C942" s="475"/>
      <c r="D942" s="16" t="s">
        <v>4492</v>
      </c>
      <c r="E942" s="475"/>
      <c r="F942" s="125" t="s">
        <v>39</v>
      </c>
      <c r="G942" s="125">
        <v>1.6</v>
      </c>
      <c r="H942" s="125">
        <v>1.6</v>
      </c>
      <c r="I942" s="125">
        <v>120</v>
      </c>
      <c r="J942" s="125">
        <v>48.1</v>
      </c>
      <c r="K942" s="125">
        <v>159</v>
      </c>
      <c r="L942" s="125">
        <v>8</v>
      </c>
      <c r="M942" s="16">
        <v>2016</v>
      </c>
      <c r="N942" s="16">
        <v>2023</v>
      </c>
      <c r="O942" s="16">
        <v>2025</v>
      </c>
      <c r="P942" s="16">
        <v>12.5</v>
      </c>
      <c r="Q942" s="125" t="s">
        <v>3893</v>
      </c>
      <c r="R942" s="17">
        <f t="shared" si="45"/>
        <v>2028.5</v>
      </c>
      <c r="S942" s="16" t="s">
        <v>63</v>
      </c>
      <c r="T942" s="16"/>
      <c r="U942" s="17">
        <f t="shared" si="46"/>
        <v>2028.5</v>
      </c>
      <c r="V942" s="402"/>
      <c r="W942" s="402"/>
      <c r="X942" s="402"/>
      <c r="Y942" s="406"/>
    </row>
    <row r="943" spans="1:25" ht="24" x14ac:dyDescent="0.25">
      <c r="A943" s="406"/>
      <c r="B943" s="406"/>
      <c r="C943" s="475"/>
      <c r="D943" s="145" t="s">
        <v>4493</v>
      </c>
      <c r="E943" s="475"/>
      <c r="F943" s="125" t="s">
        <v>39</v>
      </c>
      <c r="G943" s="142">
        <v>1.6</v>
      </c>
      <c r="H943" s="142">
        <v>1.6</v>
      </c>
      <c r="I943" s="142">
        <v>120</v>
      </c>
      <c r="J943" s="142">
        <v>46.5</v>
      </c>
      <c r="K943" s="142">
        <v>32</v>
      </c>
      <c r="L943" s="142">
        <v>4.5</v>
      </c>
      <c r="M943" s="16">
        <v>2016</v>
      </c>
      <c r="N943" s="16">
        <v>2023</v>
      </c>
      <c r="O943" s="16">
        <v>2025</v>
      </c>
      <c r="P943" s="16">
        <v>12.5</v>
      </c>
      <c r="Q943" s="125" t="s">
        <v>3893</v>
      </c>
      <c r="R943" s="17">
        <f t="shared" si="45"/>
        <v>2028.5</v>
      </c>
      <c r="S943" s="16" t="s">
        <v>63</v>
      </c>
      <c r="T943" s="16"/>
      <c r="U943" s="17">
        <f t="shared" si="46"/>
        <v>2028.5</v>
      </c>
      <c r="V943" s="402"/>
      <c r="W943" s="402"/>
      <c r="X943" s="402"/>
      <c r="Y943" s="406"/>
    </row>
    <row r="944" spans="1:25" ht="24" x14ac:dyDescent="0.25">
      <c r="A944" s="406">
        <v>86</v>
      </c>
      <c r="B944" s="406" t="s">
        <v>4494</v>
      </c>
      <c r="C944" s="475" t="s">
        <v>4495</v>
      </c>
      <c r="D944" s="475" t="s">
        <v>4496</v>
      </c>
      <c r="E944" s="475" t="s">
        <v>146</v>
      </c>
      <c r="F944" s="142" t="s">
        <v>134</v>
      </c>
      <c r="G944" s="142">
        <v>2.75</v>
      </c>
      <c r="H944" s="142">
        <v>2.75</v>
      </c>
      <c r="I944" s="142">
        <v>120</v>
      </c>
      <c r="J944" s="142">
        <v>1.1000000000000001</v>
      </c>
      <c r="K944" s="142">
        <v>159</v>
      </c>
      <c r="L944" s="142">
        <v>8</v>
      </c>
      <c r="M944" s="16">
        <v>2016</v>
      </c>
      <c r="N944" s="114">
        <v>2021</v>
      </c>
      <c r="O944" s="114">
        <v>2025</v>
      </c>
      <c r="P944" s="16">
        <v>12.5</v>
      </c>
      <c r="Q944" s="125" t="s">
        <v>3893</v>
      </c>
      <c r="R944" s="17">
        <f t="shared" si="45"/>
        <v>2028.5</v>
      </c>
      <c r="S944" s="16" t="s">
        <v>63</v>
      </c>
      <c r="T944" s="16"/>
      <c r="U944" s="17">
        <f t="shared" si="46"/>
        <v>2028.5</v>
      </c>
      <c r="V944" s="402">
        <v>105</v>
      </c>
      <c r="W944" s="402">
        <v>155</v>
      </c>
      <c r="X944" s="402">
        <f>SUM(V944:W953)</f>
        <v>260</v>
      </c>
      <c r="Y944" s="406" t="s">
        <v>7003</v>
      </c>
    </row>
    <row r="945" spans="1:25" ht="24" x14ac:dyDescent="0.25">
      <c r="A945" s="406"/>
      <c r="B945" s="406"/>
      <c r="C945" s="475"/>
      <c r="D945" s="475"/>
      <c r="E945" s="475"/>
      <c r="F945" s="142" t="s">
        <v>134</v>
      </c>
      <c r="G945" s="142"/>
      <c r="H945" s="142"/>
      <c r="I945" s="142"/>
      <c r="J945" s="142">
        <v>0.6</v>
      </c>
      <c r="K945" s="142">
        <v>57</v>
      </c>
      <c r="L945" s="142">
        <v>6</v>
      </c>
      <c r="M945" s="16">
        <v>2016</v>
      </c>
      <c r="N945" s="114">
        <v>2021</v>
      </c>
      <c r="O945" s="114">
        <v>2025</v>
      </c>
      <c r="P945" s="16">
        <v>12.5</v>
      </c>
      <c r="Q945" s="125" t="s">
        <v>3893</v>
      </c>
      <c r="R945" s="17">
        <f t="shared" si="45"/>
        <v>2028.5</v>
      </c>
      <c r="S945" s="16" t="s">
        <v>63</v>
      </c>
      <c r="T945" s="16"/>
      <c r="U945" s="17">
        <f t="shared" si="46"/>
        <v>2028.5</v>
      </c>
      <c r="V945" s="402"/>
      <c r="W945" s="402"/>
      <c r="X945" s="402"/>
      <c r="Y945" s="406"/>
    </row>
    <row r="946" spans="1:25" ht="24" x14ac:dyDescent="0.25">
      <c r="A946" s="406"/>
      <c r="B946" s="406"/>
      <c r="C946" s="475"/>
      <c r="D946" s="475"/>
      <c r="E946" s="475"/>
      <c r="F946" s="142" t="s">
        <v>134</v>
      </c>
      <c r="G946" s="142"/>
      <c r="H946" s="142"/>
      <c r="I946" s="142"/>
      <c r="J946" s="142">
        <v>0.1</v>
      </c>
      <c r="K946" s="142">
        <v>32</v>
      </c>
      <c r="L946" s="142">
        <v>4.5</v>
      </c>
      <c r="M946" s="16">
        <v>2016</v>
      </c>
      <c r="N946" s="114">
        <v>2021</v>
      </c>
      <c r="O946" s="114">
        <v>2025</v>
      </c>
      <c r="P946" s="16">
        <v>12.5</v>
      </c>
      <c r="Q946" s="125" t="s">
        <v>3893</v>
      </c>
      <c r="R946" s="17">
        <f t="shared" si="45"/>
        <v>2028.5</v>
      </c>
      <c r="S946" s="16" t="s">
        <v>63</v>
      </c>
      <c r="T946" s="16"/>
      <c r="U946" s="17">
        <f t="shared" si="46"/>
        <v>2028.5</v>
      </c>
      <c r="V946" s="402"/>
      <c r="W946" s="402"/>
      <c r="X946" s="402"/>
      <c r="Y946" s="406"/>
    </row>
    <row r="947" spans="1:25" ht="24" x14ac:dyDescent="0.25">
      <c r="A947" s="406"/>
      <c r="B947" s="406"/>
      <c r="C947" s="475"/>
      <c r="D947" s="475" t="s">
        <v>4497</v>
      </c>
      <c r="E947" s="475"/>
      <c r="F947" s="142" t="s">
        <v>134</v>
      </c>
      <c r="G947" s="142">
        <v>2.75</v>
      </c>
      <c r="H947" s="142">
        <v>2.75</v>
      </c>
      <c r="I947" s="142">
        <v>120</v>
      </c>
      <c r="J947" s="142">
        <v>2.8</v>
      </c>
      <c r="K947" s="142">
        <v>57</v>
      </c>
      <c r="L947" s="142">
        <v>6</v>
      </c>
      <c r="M947" s="16">
        <v>2016</v>
      </c>
      <c r="N947" s="114">
        <v>2021</v>
      </c>
      <c r="O947" s="114">
        <v>2025</v>
      </c>
      <c r="P947" s="16">
        <v>12.5</v>
      </c>
      <c r="Q947" s="125" t="s">
        <v>3893</v>
      </c>
      <c r="R947" s="17">
        <f t="shared" si="45"/>
        <v>2028.5</v>
      </c>
      <c r="S947" s="16" t="s">
        <v>63</v>
      </c>
      <c r="T947" s="16"/>
      <c r="U947" s="17">
        <f t="shared" si="46"/>
        <v>2028.5</v>
      </c>
      <c r="V947" s="402"/>
      <c r="W947" s="402"/>
      <c r="X947" s="402"/>
      <c r="Y947" s="406"/>
    </row>
    <row r="948" spans="1:25" ht="24" x14ac:dyDescent="0.25">
      <c r="A948" s="406"/>
      <c r="B948" s="406"/>
      <c r="C948" s="475"/>
      <c r="D948" s="475"/>
      <c r="E948" s="475"/>
      <c r="F948" s="142" t="s">
        <v>134</v>
      </c>
      <c r="G948" s="142"/>
      <c r="H948" s="142"/>
      <c r="I948" s="142"/>
      <c r="J948" s="142">
        <v>3.4</v>
      </c>
      <c r="K948" s="142">
        <v>32</v>
      </c>
      <c r="L948" s="142">
        <v>4.5</v>
      </c>
      <c r="M948" s="16">
        <v>2016</v>
      </c>
      <c r="N948" s="114">
        <v>2021</v>
      </c>
      <c r="O948" s="114">
        <v>2025</v>
      </c>
      <c r="P948" s="16">
        <v>12.5</v>
      </c>
      <c r="Q948" s="125" t="s">
        <v>3893</v>
      </c>
      <c r="R948" s="17">
        <f t="shared" si="45"/>
        <v>2028.5</v>
      </c>
      <c r="S948" s="16" t="s">
        <v>63</v>
      </c>
      <c r="T948" s="16"/>
      <c r="U948" s="17">
        <f t="shared" si="46"/>
        <v>2028.5</v>
      </c>
      <c r="V948" s="402"/>
      <c r="W948" s="402"/>
      <c r="X948" s="402"/>
      <c r="Y948" s="406"/>
    </row>
    <row r="949" spans="1:25" ht="24" x14ac:dyDescent="0.25">
      <c r="A949" s="406"/>
      <c r="B949" s="406"/>
      <c r="C949" s="475"/>
      <c r="D949" s="475" t="s">
        <v>4498</v>
      </c>
      <c r="E949" s="475"/>
      <c r="F949" s="142" t="s">
        <v>134</v>
      </c>
      <c r="G949" s="142">
        <v>2.75</v>
      </c>
      <c r="H949" s="142">
        <v>2.75</v>
      </c>
      <c r="I949" s="142">
        <v>120</v>
      </c>
      <c r="J949" s="142">
        <v>1.1000000000000001</v>
      </c>
      <c r="K949" s="142">
        <v>159</v>
      </c>
      <c r="L949" s="142">
        <v>8</v>
      </c>
      <c r="M949" s="16">
        <v>2016</v>
      </c>
      <c r="N949" s="114">
        <v>2021</v>
      </c>
      <c r="O949" s="114">
        <v>2025</v>
      </c>
      <c r="P949" s="16">
        <v>12.5</v>
      </c>
      <c r="Q949" s="125" t="s">
        <v>3893</v>
      </c>
      <c r="R949" s="17">
        <f t="shared" si="45"/>
        <v>2028.5</v>
      </c>
      <c r="S949" s="16" t="s">
        <v>63</v>
      </c>
      <c r="T949" s="16"/>
      <c r="U949" s="17">
        <f t="shared" si="46"/>
        <v>2028.5</v>
      </c>
      <c r="V949" s="402"/>
      <c r="W949" s="402"/>
      <c r="X949" s="402"/>
      <c r="Y949" s="406"/>
    </row>
    <row r="950" spans="1:25" ht="24" x14ac:dyDescent="0.25">
      <c r="A950" s="406"/>
      <c r="B950" s="406"/>
      <c r="C950" s="475"/>
      <c r="D950" s="475"/>
      <c r="E950" s="475"/>
      <c r="F950" s="142" t="s">
        <v>134</v>
      </c>
      <c r="G950" s="142"/>
      <c r="H950" s="142"/>
      <c r="I950" s="142"/>
      <c r="J950" s="142">
        <v>0.5</v>
      </c>
      <c r="K950" s="142">
        <v>57</v>
      </c>
      <c r="L950" s="142">
        <v>6</v>
      </c>
      <c r="M950" s="16">
        <v>2016</v>
      </c>
      <c r="N950" s="114">
        <v>2021</v>
      </c>
      <c r="O950" s="114">
        <v>2025</v>
      </c>
      <c r="P950" s="16">
        <v>12.5</v>
      </c>
      <c r="Q950" s="125" t="s">
        <v>3893</v>
      </c>
      <c r="R950" s="17">
        <f t="shared" si="45"/>
        <v>2028.5</v>
      </c>
      <c r="S950" s="16" t="s">
        <v>63</v>
      </c>
      <c r="T950" s="16"/>
      <c r="U950" s="17">
        <f t="shared" si="46"/>
        <v>2028.5</v>
      </c>
      <c r="V950" s="402"/>
      <c r="W950" s="402"/>
      <c r="X950" s="402"/>
      <c r="Y950" s="406"/>
    </row>
    <row r="951" spans="1:25" ht="24" x14ac:dyDescent="0.25">
      <c r="A951" s="406"/>
      <c r="B951" s="406"/>
      <c r="C951" s="475"/>
      <c r="D951" s="475"/>
      <c r="E951" s="475"/>
      <c r="F951" s="142" t="s">
        <v>134</v>
      </c>
      <c r="G951" s="142"/>
      <c r="H951" s="142"/>
      <c r="I951" s="142"/>
      <c r="J951" s="142">
        <v>0.1</v>
      </c>
      <c r="K951" s="142">
        <v>32</v>
      </c>
      <c r="L951" s="142">
        <v>4.5</v>
      </c>
      <c r="M951" s="16">
        <v>2016</v>
      </c>
      <c r="N951" s="114">
        <v>2021</v>
      </c>
      <c r="O951" s="114">
        <v>2025</v>
      </c>
      <c r="P951" s="16">
        <v>12.5</v>
      </c>
      <c r="Q951" s="125" t="s">
        <v>3893</v>
      </c>
      <c r="R951" s="17">
        <f t="shared" si="45"/>
        <v>2028.5</v>
      </c>
      <c r="S951" s="16" t="s">
        <v>63</v>
      </c>
      <c r="T951" s="16"/>
      <c r="U951" s="17">
        <f t="shared" si="46"/>
        <v>2028.5</v>
      </c>
      <c r="V951" s="402"/>
      <c r="W951" s="402"/>
      <c r="X951" s="402"/>
      <c r="Y951" s="406"/>
    </row>
    <row r="952" spans="1:25" ht="24" x14ac:dyDescent="0.25">
      <c r="A952" s="406"/>
      <c r="B952" s="406"/>
      <c r="C952" s="475"/>
      <c r="D952" s="475" t="s">
        <v>4499</v>
      </c>
      <c r="E952" s="475"/>
      <c r="F952" s="142" t="s">
        <v>134</v>
      </c>
      <c r="G952" s="142">
        <v>2.75</v>
      </c>
      <c r="H952" s="142">
        <v>2.75</v>
      </c>
      <c r="I952" s="142">
        <v>120</v>
      </c>
      <c r="J952" s="142">
        <v>2.8</v>
      </c>
      <c r="K952" s="142">
        <v>57</v>
      </c>
      <c r="L952" s="142">
        <v>6</v>
      </c>
      <c r="M952" s="16">
        <v>2016</v>
      </c>
      <c r="N952" s="114">
        <v>2021</v>
      </c>
      <c r="O952" s="114">
        <v>2025</v>
      </c>
      <c r="P952" s="16">
        <v>12.5</v>
      </c>
      <c r="Q952" s="125" t="s">
        <v>3893</v>
      </c>
      <c r="R952" s="17">
        <f t="shared" si="45"/>
        <v>2028.5</v>
      </c>
      <c r="S952" s="16" t="s">
        <v>63</v>
      </c>
      <c r="T952" s="16"/>
      <c r="U952" s="17">
        <f t="shared" si="46"/>
        <v>2028.5</v>
      </c>
      <c r="V952" s="402"/>
      <c r="W952" s="402"/>
      <c r="X952" s="402"/>
      <c r="Y952" s="406"/>
    </row>
    <row r="953" spans="1:25" ht="24" x14ac:dyDescent="0.25">
      <c r="A953" s="406"/>
      <c r="B953" s="406"/>
      <c r="C953" s="475"/>
      <c r="D953" s="475"/>
      <c r="E953" s="475"/>
      <c r="F953" s="142" t="s">
        <v>134</v>
      </c>
      <c r="G953" s="142"/>
      <c r="H953" s="142"/>
      <c r="I953" s="142"/>
      <c r="J953" s="142">
        <v>3.4</v>
      </c>
      <c r="K953" s="142">
        <v>32</v>
      </c>
      <c r="L953" s="142">
        <v>4.5</v>
      </c>
      <c r="M953" s="16">
        <v>2016</v>
      </c>
      <c r="N953" s="114">
        <v>2021</v>
      </c>
      <c r="O953" s="114">
        <v>2025</v>
      </c>
      <c r="P953" s="16">
        <v>12.5</v>
      </c>
      <c r="Q953" s="125" t="s">
        <v>3893</v>
      </c>
      <c r="R953" s="17">
        <f t="shared" si="45"/>
        <v>2028.5</v>
      </c>
      <c r="S953" s="16" t="s">
        <v>63</v>
      </c>
      <c r="T953" s="16"/>
      <c r="U953" s="17">
        <f t="shared" si="46"/>
        <v>2028.5</v>
      </c>
      <c r="V953" s="402"/>
      <c r="W953" s="402"/>
      <c r="X953" s="402"/>
      <c r="Y953" s="406"/>
    </row>
    <row r="954" spans="1:25" ht="24" x14ac:dyDescent="0.25">
      <c r="A954" s="406">
        <v>87</v>
      </c>
      <c r="B954" s="406" t="s">
        <v>4500</v>
      </c>
      <c r="C954" s="475" t="s">
        <v>4501</v>
      </c>
      <c r="D954" s="475" t="s">
        <v>4502</v>
      </c>
      <c r="E954" s="475" t="s">
        <v>146</v>
      </c>
      <c r="F954" s="125" t="s">
        <v>39</v>
      </c>
      <c r="G954" s="142">
        <v>1.9</v>
      </c>
      <c r="H954" s="142">
        <v>1.9</v>
      </c>
      <c r="I954" s="142">
        <v>120</v>
      </c>
      <c r="J954" s="142">
        <v>47.13</v>
      </c>
      <c r="K954" s="142">
        <v>273</v>
      </c>
      <c r="L954" s="142">
        <v>10</v>
      </c>
      <c r="M954" s="16">
        <v>2016</v>
      </c>
      <c r="N954" s="114">
        <v>2023</v>
      </c>
      <c r="O954" s="114">
        <v>2025</v>
      </c>
      <c r="P954" s="16">
        <v>12.5</v>
      </c>
      <c r="Q954" s="125" t="s">
        <v>3893</v>
      </c>
      <c r="R954" s="17">
        <f t="shared" si="45"/>
        <v>2028.5</v>
      </c>
      <c r="S954" s="16" t="s">
        <v>63</v>
      </c>
      <c r="T954" s="16"/>
      <c r="U954" s="17">
        <f t="shared" ref="U954:U1008" si="47">IFERROR(IF(S954="",R954,S954+T954),R954)</f>
        <v>2028.5</v>
      </c>
      <c r="V954" s="402">
        <v>22</v>
      </c>
      <c r="W954" s="402">
        <v>11</v>
      </c>
      <c r="X954" s="402">
        <f>SUM(V954:W966)</f>
        <v>33</v>
      </c>
      <c r="Y954" s="406" t="s">
        <v>7003</v>
      </c>
    </row>
    <row r="955" spans="1:25" ht="24" x14ac:dyDescent="0.25">
      <c r="A955" s="406"/>
      <c r="B955" s="406"/>
      <c r="C955" s="475"/>
      <c r="D955" s="475"/>
      <c r="E955" s="475"/>
      <c r="F955" s="125" t="s">
        <v>39</v>
      </c>
      <c r="G955" s="142"/>
      <c r="H955" s="142"/>
      <c r="I955" s="142"/>
      <c r="J955" s="142">
        <v>2.97</v>
      </c>
      <c r="K955" s="142">
        <v>108</v>
      </c>
      <c r="L955" s="142">
        <v>8</v>
      </c>
      <c r="M955" s="16">
        <v>2016</v>
      </c>
      <c r="N955" s="114">
        <v>2023</v>
      </c>
      <c r="O955" s="114">
        <v>2025</v>
      </c>
      <c r="P955" s="16">
        <v>12.5</v>
      </c>
      <c r="Q955" s="125" t="s">
        <v>3893</v>
      </c>
      <c r="R955" s="17">
        <f t="shared" si="45"/>
        <v>2028.5</v>
      </c>
      <c r="S955" s="16" t="s">
        <v>63</v>
      </c>
      <c r="T955" s="16"/>
      <c r="U955" s="17">
        <f t="shared" si="47"/>
        <v>2028.5</v>
      </c>
      <c r="V955" s="402"/>
      <c r="W955" s="402"/>
      <c r="X955" s="402"/>
      <c r="Y955" s="406"/>
    </row>
    <row r="956" spans="1:25" ht="24" x14ac:dyDescent="0.25">
      <c r="A956" s="406"/>
      <c r="B956" s="406"/>
      <c r="C956" s="475"/>
      <c r="D956" s="475"/>
      <c r="E956" s="475"/>
      <c r="F956" s="125" t="s">
        <v>39</v>
      </c>
      <c r="G956" s="142"/>
      <c r="H956" s="142"/>
      <c r="I956" s="142"/>
      <c r="J956" s="142">
        <v>0.75</v>
      </c>
      <c r="K956" s="142">
        <v>57</v>
      </c>
      <c r="L956" s="142">
        <v>5</v>
      </c>
      <c r="M956" s="16">
        <v>2016</v>
      </c>
      <c r="N956" s="114">
        <v>2023</v>
      </c>
      <c r="O956" s="114">
        <v>2025</v>
      </c>
      <c r="P956" s="16">
        <v>12.5</v>
      </c>
      <c r="Q956" s="125" t="s">
        <v>3893</v>
      </c>
      <c r="R956" s="17">
        <f t="shared" si="45"/>
        <v>2028.5</v>
      </c>
      <c r="S956" s="16" t="s">
        <v>63</v>
      </c>
      <c r="T956" s="16"/>
      <c r="U956" s="17">
        <f t="shared" si="47"/>
        <v>2028.5</v>
      </c>
      <c r="V956" s="402"/>
      <c r="W956" s="402"/>
      <c r="X956" s="402"/>
      <c r="Y956" s="406"/>
    </row>
    <row r="957" spans="1:25" ht="24" x14ac:dyDescent="0.25">
      <c r="A957" s="406"/>
      <c r="B957" s="406"/>
      <c r="C957" s="475"/>
      <c r="D957" s="475" t="s">
        <v>4503</v>
      </c>
      <c r="E957" s="475"/>
      <c r="F957" s="125" t="s">
        <v>39</v>
      </c>
      <c r="G957" s="142">
        <v>1.9</v>
      </c>
      <c r="H957" s="142">
        <v>1.9</v>
      </c>
      <c r="I957" s="142">
        <v>120</v>
      </c>
      <c r="J957" s="142">
        <v>0.93</v>
      </c>
      <c r="K957" s="142">
        <v>273</v>
      </c>
      <c r="L957" s="142">
        <v>10</v>
      </c>
      <c r="M957" s="16">
        <v>2016</v>
      </c>
      <c r="N957" s="114">
        <v>2023</v>
      </c>
      <c r="O957" s="114">
        <v>2025</v>
      </c>
      <c r="P957" s="16">
        <v>12.5</v>
      </c>
      <c r="Q957" s="125" t="s">
        <v>3893</v>
      </c>
      <c r="R957" s="17">
        <f t="shared" si="45"/>
        <v>2028.5</v>
      </c>
      <c r="S957" s="16" t="s">
        <v>63</v>
      </c>
      <c r="T957" s="16"/>
      <c r="U957" s="17">
        <f t="shared" si="47"/>
        <v>2028.5</v>
      </c>
      <c r="V957" s="402"/>
      <c r="W957" s="402"/>
      <c r="X957" s="402"/>
      <c r="Y957" s="406"/>
    </row>
    <row r="958" spans="1:25" ht="24" x14ac:dyDescent="0.25">
      <c r="A958" s="406"/>
      <c r="B958" s="406"/>
      <c r="C958" s="475"/>
      <c r="D958" s="475"/>
      <c r="E958" s="475"/>
      <c r="F958" s="125" t="s">
        <v>39</v>
      </c>
      <c r="G958" s="142"/>
      <c r="H958" s="142"/>
      <c r="I958" s="142"/>
      <c r="J958" s="142">
        <v>0.49</v>
      </c>
      <c r="K958" s="142">
        <v>57</v>
      </c>
      <c r="L958" s="142">
        <v>5</v>
      </c>
      <c r="M958" s="16">
        <v>2016</v>
      </c>
      <c r="N958" s="114">
        <v>2023</v>
      </c>
      <c r="O958" s="114">
        <v>2025</v>
      </c>
      <c r="P958" s="16">
        <v>12.5</v>
      </c>
      <c r="Q958" s="125" t="s">
        <v>3893</v>
      </c>
      <c r="R958" s="17">
        <f t="shared" si="45"/>
        <v>2028.5</v>
      </c>
      <c r="S958" s="16" t="s">
        <v>63</v>
      </c>
      <c r="T958" s="16"/>
      <c r="U958" s="17">
        <f t="shared" si="47"/>
        <v>2028.5</v>
      </c>
      <c r="V958" s="402"/>
      <c r="W958" s="402"/>
      <c r="X958" s="402"/>
      <c r="Y958" s="406"/>
    </row>
    <row r="959" spans="1:25" ht="24" x14ac:dyDescent="0.25">
      <c r="A959" s="406"/>
      <c r="B959" s="406"/>
      <c r="C959" s="475"/>
      <c r="D959" s="475"/>
      <c r="E959" s="475"/>
      <c r="F959" s="125" t="s">
        <v>39</v>
      </c>
      <c r="G959" s="142"/>
      <c r="H959" s="142"/>
      <c r="I959" s="142"/>
      <c r="J959" s="142">
        <v>0.23</v>
      </c>
      <c r="K959" s="142">
        <v>32</v>
      </c>
      <c r="L959" s="142">
        <v>4.5</v>
      </c>
      <c r="M959" s="16">
        <v>2016</v>
      </c>
      <c r="N959" s="114">
        <v>2023</v>
      </c>
      <c r="O959" s="114">
        <v>2025</v>
      </c>
      <c r="P959" s="16">
        <v>12.5</v>
      </c>
      <c r="Q959" s="125" t="s">
        <v>3893</v>
      </c>
      <c r="R959" s="17">
        <f t="shared" si="45"/>
        <v>2028.5</v>
      </c>
      <c r="S959" s="16" t="s">
        <v>63</v>
      </c>
      <c r="T959" s="16"/>
      <c r="U959" s="17">
        <f t="shared" si="47"/>
        <v>2028.5</v>
      </c>
      <c r="V959" s="402"/>
      <c r="W959" s="402"/>
      <c r="X959" s="402"/>
      <c r="Y959" s="406"/>
    </row>
    <row r="960" spans="1:25" ht="24" x14ac:dyDescent="0.25">
      <c r="A960" s="406"/>
      <c r="B960" s="406"/>
      <c r="C960" s="475"/>
      <c r="D960" s="145" t="s">
        <v>4504</v>
      </c>
      <c r="E960" s="475"/>
      <c r="F960" s="125" t="s">
        <v>39</v>
      </c>
      <c r="G960" s="142">
        <v>1.9</v>
      </c>
      <c r="H960" s="142">
        <v>1.9</v>
      </c>
      <c r="I960" s="142">
        <v>120</v>
      </c>
      <c r="J960" s="142">
        <v>4.07</v>
      </c>
      <c r="K960" s="142">
        <v>57</v>
      </c>
      <c r="L960" s="142">
        <v>5</v>
      </c>
      <c r="M960" s="16">
        <v>2016</v>
      </c>
      <c r="N960" s="114">
        <v>2023</v>
      </c>
      <c r="O960" s="114">
        <v>2025</v>
      </c>
      <c r="P960" s="16">
        <v>12.5</v>
      </c>
      <c r="Q960" s="125" t="s">
        <v>3893</v>
      </c>
      <c r="R960" s="17">
        <f t="shared" si="45"/>
        <v>2028.5</v>
      </c>
      <c r="S960" s="16" t="s">
        <v>63</v>
      </c>
      <c r="T960" s="16"/>
      <c r="U960" s="17">
        <f t="shared" si="47"/>
        <v>2028.5</v>
      </c>
      <c r="V960" s="402"/>
      <c r="W960" s="402"/>
      <c r="X960" s="402"/>
      <c r="Y960" s="406"/>
    </row>
    <row r="961" spans="1:25" ht="24" x14ac:dyDescent="0.25">
      <c r="A961" s="406"/>
      <c r="B961" s="406"/>
      <c r="C961" s="475"/>
      <c r="D961" s="145" t="s">
        <v>4505</v>
      </c>
      <c r="E961" s="475"/>
      <c r="F961" s="125" t="s">
        <v>39</v>
      </c>
      <c r="G961" s="142">
        <v>1.9</v>
      </c>
      <c r="H961" s="142">
        <v>1.9</v>
      </c>
      <c r="I961" s="142">
        <v>120</v>
      </c>
      <c r="J961" s="142">
        <v>4.33</v>
      </c>
      <c r="K961" s="142">
        <v>32</v>
      </c>
      <c r="L961" s="142">
        <v>4.5</v>
      </c>
      <c r="M961" s="16">
        <v>2016</v>
      </c>
      <c r="N961" s="114">
        <v>2023</v>
      </c>
      <c r="O961" s="114">
        <v>2025</v>
      </c>
      <c r="P961" s="16">
        <v>12.5</v>
      </c>
      <c r="Q961" s="125" t="s">
        <v>3893</v>
      </c>
      <c r="R961" s="17">
        <f t="shared" si="45"/>
        <v>2028.5</v>
      </c>
      <c r="S961" s="16" t="s">
        <v>63</v>
      </c>
      <c r="T961" s="16"/>
      <c r="U961" s="17">
        <f t="shared" si="47"/>
        <v>2028.5</v>
      </c>
      <c r="V961" s="402"/>
      <c r="W961" s="402"/>
      <c r="X961" s="402"/>
      <c r="Y961" s="406"/>
    </row>
    <row r="962" spans="1:25" ht="24" x14ac:dyDescent="0.25">
      <c r="A962" s="406"/>
      <c r="B962" s="406"/>
      <c r="C962" s="475"/>
      <c r="D962" s="475" t="s">
        <v>4506</v>
      </c>
      <c r="E962" s="475"/>
      <c r="F962" s="125" t="s">
        <v>39</v>
      </c>
      <c r="G962" s="142">
        <v>1.9</v>
      </c>
      <c r="H962" s="142">
        <v>1.9</v>
      </c>
      <c r="I962" s="142">
        <v>120</v>
      </c>
      <c r="J962" s="142">
        <v>0.93</v>
      </c>
      <c r="K962" s="142">
        <v>273</v>
      </c>
      <c r="L962" s="142">
        <v>10</v>
      </c>
      <c r="M962" s="16">
        <v>2016</v>
      </c>
      <c r="N962" s="114">
        <v>2023</v>
      </c>
      <c r="O962" s="114">
        <v>2025</v>
      </c>
      <c r="P962" s="16">
        <v>12.5</v>
      </c>
      <c r="Q962" s="125" t="s">
        <v>3893</v>
      </c>
      <c r="R962" s="17">
        <f t="shared" si="45"/>
        <v>2028.5</v>
      </c>
      <c r="S962" s="16" t="s">
        <v>63</v>
      </c>
      <c r="T962" s="16"/>
      <c r="U962" s="17">
        <f t="shared" si="47"/>
        <v>2028.5</v>
      </c>
      <c r="V962" s="402"/>
      <c r="W962" s="402"/>
      <c r="X962" s="402"/>
      <c r="Y962" s="406"/>
    </row>
    <row r="963" spans="1:25" ht="24" x14ac:dyDescent="0.25">
      <c r="A963" s="406"/>
      <c r="B963" s="406"/>
      <c r="C963" s="475"/>
      <c r="D963" s="475"/>
      <c r="E963" s="475"/>
      <c r="F963" s="125" t="s">
        <v>39</v>
      </c>
      <c r="G963" s="142"/>
      <c r="H963" s="142"/>
      <c r="I963" s="142"/>
      <c r="J963" s="142">
        <v>0.49</v>
      </c>
      <c r="K963" s="142">
        <v>57</v>
      </c>
      <c r="L963" s="142">
        <v>5</v>
      </c>
      <c r="M963" s="16">
        <v>2016</v>
      </c>
      <c r="N963" s="114">
        <v>2023</v>
      </c>
      <c r="O963" s="114">
        <v>2025</v>
      </c>
      <c r="P963" s="16">
        <v>12.5</v>
      </c>
      <c r="Q963" s="125" t="s">
        <v>3893</v>
      </c>
      <c r="R963" s="17">
        <f t="shared" si="45"/>
        <v>2028.5</v>
      </c>
      <c r="S963" s="16" t="s">
        <v>63</v>
      </c>
      <c r="T963" s="16"/>
      <c r="U963" s="17">
        <f t="shared" si="47"/>
        <v>2028.5</v>
      </c>
      <c r="V963" s="402"/>
      <c r="W963" s="402"/>
      <c r="X963" s="402"/>
      <c r="Y963" s="406"/>
    </row>
    <row r="964" spans="1:25" ht="24" x14ac:dyDescent="0.25">
      <c r="A964" s="406"/>
      <c r="B964" s="406"/>
      <c r="C964" s="475"/>
      <c r="D964" s="475"/>
      <c r="E964" s="475"/>
      <c r="F964" s="125" t="s">
        <v>39</v>
      </c>
      <c r="G964" s="142"/>
      <c r="H964" s="142"/>
      <c r="I964" s="142"/>
      <c r="J964" s="142">
        <v>0.23</v>
      </c>
      <c r="K964" s="142">
        <v>32</v>
      </c>
      <c r="L964" s="142">
        <v>4.5</v>
      </c>
      <c r="M964" s="16">
        <v>2016</v>
      </c>
      <c r="N964" s="114">
        <v>2023</v>
      </c>
      <c r="O964" s="114">
        <v>2025</v>
      </c>
      <c r="P964" s="16">
        <v>12.5</v>
      </c>
      <c r="Q964" s="125" t="s">
        <v>3893</v>
      </c>
      <c r="R964" s="17">
        <f t="shared" si="45"/>
        <v>2028.5</v>
      </c>
      <c r="S964" s="16" t="s">
        <v>63</v>
      </c>
      <c r="T964" s="16"/>
      <c r="U964" s="17">
        <f t="shared" si="47"/>
        <v>2028.5</v>
      </c>
      <c r="V964" s="402"/>
      <c r="W964" s="402"/>
      <c r="X964" s="402"/>
      <c r="Y964" s="406"/>
    </row>
    <row r="965" spans="1:25" ht="24" x14ac:dyDescent="0.25">
      <c r="A965" s="406"/>
      <c r="B965" s="406"/>
      <c r="C965" s="475"/>
      <c r="D965" s="475" t="s">
        <v>4507</v>
      </c>
      <c r="E965" s="475"/>
      <c r="F965" s="125" t="s">
        <v>39</v>
      </c>
      <c r="G965" s="142">
        <v>1.9</v>
      </c>
      <c r="H965" s="142">
        <v>1.9</v>
      </c>
      <c r="I965" s="142">
        <v>120</v>
      </c>
      <c r="J965" s="142">
        <v>4.08</v>
      </c>
      <c r="K965" s="142">
        <v>57</v>
      </c>
      <c r="L965" s="142">
        <v>5</v>
      </c>
      <c r="M965" s="16">
        <v>2016</v>
      </c>
      <c r="N965" s="114">
        <v>2023</v>
      </c>
      <c r="O965" s="114">
        <v>2025</v>
      </c>
      <c r="P965" s="16">
        <v>12.5</v>
      </c>
      <c r="Q965" s="125" t="s">
        <v>3893</v>
      </c>
      <c r="R965" s="17">
        <f t="shared" si="45"/>
        <v>2028.5</v>
      </c>
      <c r="S965" s="16" t="s">
        <v>63</v>
      </c>
      <c r="T965" s="16"/>
      <c r="U965" s="17">
        <f t="shared" si="47"/>
        <v>2028.5</v>
      </c>
      <c r="V965" s="402"/>
      <c r="W965" s="402"/>
      <c r="X965" s="402"/>
      <c r="Y965" s="406"/>
    </row>
    <row r="966" spans="1:25" ht="24" x14ac:dyDescent="0.25">
      <c r="A966" s="406"/>
      <c r="B966" s="406"/>
      <c r="C966" s="475"/>
      <c r="D966" s="475"/>
      <c r="E966" s="475"/>
      <c r="F966" s="125" t="s">
        <v>39</v>
      </c>
      <c r="G966" s="142"/>
      <c r="H966" s="142"/>
      <c r="I966" s="142"/>
      <c r="J966" s="142">
        <v>4.33</v>
      </c>
      <c r="K966" s="142">
        <v>32</v>
      </c>
      <c r="L966" s="142">
        <v>4.5</v>
      </c>
      <c r="M966" s="16">
        <v>2016</v>
      </c>
      <c r="N966" s="114">
        <v>2023</v>
      </c>
      <c r="O966" s="114">
        <v>2025</v>
      </c>
      <c r="P966" s="16">
        <v>12.5</v>
      </c>
      <c r="Q966" s="125" t="s">
        <v>3893</v>
      </c>
      <c r="R966" s="17">
        <f t="shared" si="45"/>
        <v>2028.5</v>
      </c>
      <c r="S966" s="16" t="s">
        <v>63</v>
      </c>
      <c r="T966" s="16"/>
      <c r="U966" s="17">
        <f t="shared" si="47"/>
        <v>2028.5</v>
      </c>
      <c r="V966" s="402"/>
      <c r="W966" s="402"/>
      <c r="X966" s="402"/>
      <c r="Y966" s="406"/>
    </row>
    <row r="967" spans="1:25" ht="24" x14ac:dyDescent="0.25">
      <c r="A967" s="406">
        <v>88</v>
      </c>
      <c r="B967" s="406" t="s">
        <v>4508</v>
      </c>
      <c r="C967" s="475" t="s">
        <v>4509</v>
      </c>
      <c r="D967" s="16" t="s">
        <v>4510</v>
      </c>
      <c r="E967" s="475" t="s">
        <v>146</v>
      </c>
      <c r="F967" s="125" t="s">
        <v>39</v>
      </c>
      <c r="G967" s="125">
        <v>1.85</v>
      </c>
      <c r="H967" s="125">
        <v>1.85</v>
      </c>
      <c r="I967" s="125">
        <v>120</v>
      </c>
      <c r="J967" s="125">
        <v>27.9</v>
      </c>
      <c r="K967" s="125">
        <v>159</v>
      </c>
      <c r="L967" s="125">
        <v>8</v>
      </c>
      <c r="M967" s="16">
        <v>2016</v>
      </c>
      <c r="N967" s="16">
        <v>2023</v>
      </c>
      <c r="O967" s="16">
        <v>2025</v>
      </c>
      <c r="P967" s="16">
        <v>12.5</v>
      </c>
      <c r="Q967" s="125" t="s">
        <v>3893</v>
      </c>
      <c r="R967" s="17">
        <f t="shared" si="45"/>
        <v>2028.5</v>
      </c>
      <c r="S967" s="16" t="s">
        <v>63</v>
      </c>
      <c r="T967" s="16"/>
      <c r="U967" s="17">
        <f t="shared" si="47"/>
        <v>2028.5</v>
      </c>
      <c r="V967" s="402">
        <v>9</v>
      </c>
      <c r="W967" s="402">
        <v>5</v>
      </c>
      <c r="X967" s="402">
        <f>SUM(V967:W968)</f>
        <v>14</v>
      </c>
      <c r="Y967" s="406" t="s">
        <v>7003</v>
      </c>
    </row>
    <row r="968" spans="1:25" ht="24" x14ac:dyDescent="0.25">
      <c r="A968" s="406"/>
      <c r="B968" s="406"/>
      <c r="C968" s="475"/>
      <c r="D968" s="145" t="s">
        <v>4511</v>
      </c>
      <c r="E968" s="475"/>
      <c r="F968" s="125" t="s">
        <v>39</v>
      </c>
      <c r="G968" s="142">
        <v>1.85</v>
      </c>
      <c r="H968" s="142">
        <v>1.85</v>
      </c>
      <c r="I968" s="142">
        <v>120</v>
      </c>
      <c r="J968" s="142">
        <v>66.7</v>
      </c>
      <c r="K968" s="142">
        <v>159</v>
      </c>
      <c r="L968" s="142">
        <v>8</v>
      </c>
      <c r="M968" s="16">
        <v>2016</v>
      </c>
      <c r="N968" s="16">
        <v>2023</v>
      </c>
      <c r="O968" s="16">
        <v>2025</v>
      </c>
      <c r="P968" s="16">
        <v>12.5</v>
      </c>
      <c r="Q968" s="125" t="s">
        <v>3893</v>
      </c>
      <c r="R968" s="17">
        <f t="shared" si="45"/>
        <v>2028.5</v>
      </c>
      <c r="S968" s="16" t="s">
        <v>63</v>
      </c>
      <c r="T968" s="16"/>
      <c r="U968" s="17">
        <f t="shared" si="47"/>
        <v>2028.5</v>
      </c>
      <c r="V968" s="402"/>
      <c r="W968" s="402"/>
      <c r="X968" s="402"/>
      <c r="Y968" s="406"/>
    </row>
    <row r="969" spans="1:25" ht="24" x14ac:dyDescent="0.25">
      <c r="A969" s="406">
        <v>89</v>
      </c>
      <c r="B969" s="406" t="s">
        <v>4512</v>
      </c>
      <c r="C969" s="475" t="s">
        <v>4513</v>
      </c>
      <c r="D969" s="331" t="s">
        <v>4514</v>
      </c>
      <c r="E969" s="475" t="s">
        <v>146</v>
      </c>
      <c r="F969" s="125" t="s">
        <v>39</v>
      </c>
      <c r="G969" s="125">
        <v>1.85</v>
      </c>
      <c r="H969" s="125">
        <v>1.85</v>
      </c>
      <c r="I969" s="125">
        <v>120</v>
      </c>
      <c r="J969" s="125">
        <v>17.64</v>
      </c>
      <c r="K969" s="125">
        <v>273</v>
      </c>
      <c r="L969" s="125">
        <v>10</v>
      </c>
      <c r="M969" s="16">
        <v>2016</v>
      </c>
      <c r="N969" s="16">
        <v>2023</v>
      </c>
      <c r="O969" s="16">
        <v>2025</v>
      </c>
      <c r="P969" s="16">
        <v>12.5</v>
      </c>
      <c r="Q969" s="125" t="s">
        <v>3893</v>
      </c>
      <c r="R969" s="17">
        <f t="shared" si="45"/>
        <v>2028.5</v>
      </c>
      <c r="S969" s="16" t="s">
        <v>63</v>
      </c>
      <c r="T969" s="16"/>
      <c r="U969" s="17">
        <f t="shared" si="47"/>
        <v>2028.5</v>
      </c>
      <c r="V969" s="402">
        <v>19</v>
      </c>
      <c r="W969" s="402">
        <v>15</v>
      </c>
      <c r="X969" s="402">
        <f>SUM(V969:W974)</f>
        <v>34</v>
      </c>
      <c r="Y969" s="406" t="s">
        <v>7003</v>
      </c>
    </row>
    <row r="970" spans="1:25" ht="24" x14ac:dyDescent="0.25">
      <c r="A970" s="406"/>
      <c r="B970" s="406"/>
      <c r="C970" s="475"/>
      <c r="D970" s="331"/>
      <c r="E970" s="475"/>
      <c r="F970" s="125" t="s">
        <v>39</v>
      </c>
      <c r="G970" s="125"/>
      <c r="H970" s="125"/>
      <c r="I970" s="125"/>
      <c r="J970" s="125">
        <v>0.1</v>
      </c>
      <c r="K970" s="125">
        <v>57</v>
      </c>
      <c r="L970" s="125">
        <v>5</v>
      </c>
      <c r="M970" s="16">
        <v>2016</v>
      </c>
      <c r="N970" s="16">
        <v>2023</v>
      </c>
      <c r="O970" s="16">
        <v>2025</v>
      </c>
      <c r="P970" s="16">
        <v>12.5</v>
      </c>
      <c r="Q970" s="125" t="s">
        <v>3893</v>
      </c>
      <c r="R970" s="17">
        <f t="shared" ref="R970:R1033" si="48">IF(M970="","",M970+P970)</f>
        <v>2028.5</v>
      </c>
      <c r="S970" s="16" t="s">
        <v>63</v>
      </c>
      <c r="T970" s="16"/>
      <c r="U970" s="17">
        <f t="shared" si="47"/>
        <v>2028.5</v>
      </c>
      <c r="V970" s="402"/>
      <c r="W970" s="402"/>
      <c r="X970" s="402"/>
      <c r="Y970" s="406"/>
    </row>
    <row r="971" spans="1:25" ht="24" x14ac:dyDescent="0.25">
      <c r="A971" s="406"/>
      <c r="B971" s="406"/>
      <c r="C971" s="475"/>
      <c r="D971" s="475" t="s">
        <v>4515</v>
      </c>
      <c r="E971" s="475"/>
      <c r="F971" s="125" t="s">
        <v>39</v>
      </c>
      <c r="G971" s="142">
        <v>1.85</v>
      </c>
      <c r="H971" s="142">
        <v>1.85</v>
      </c>
      <c r="I971" s="142">
        <v>120</v>
      </c>
      <c r="J971" s="142">
        <v>28.3</v>
      </c>
      <c r="K971" s="142">
        <v>273</v>
      </c>
      <c r="L971" s="142">
        <v>10</v>
      </c>
      <c r="M971" s="16">
        <v>2016</v>
      </c>
      <c r="N971" s="16">
        <v>2023</v>
      </c>
      <c r="O971" s="16">
        <v>2025</v>
      </c>
      <c r="P971" s="16">
        <v>12.5</v>
      </c>
      <c r="Q971" s="125" t="s">
        <v>3893</v>
      </c>
      <c r="R971" s="17">
        <f t="shared" si="48"/>
        <v>2028.5</v>
      </c>
      <c r="S971" s="16" t="s">
        <v>63</v>
      </c>
      <c r="T971" s="16"/>
      <c r="U971" s="17">
        <f t="shared" si="47"/>
        <v>2028.5</v>
      </c>
      <c r="V971" s="402"/>
      <c r="W971" s="402"/>
      <c r="X971" s="402"/>
      <c r="Y971" s="406"/>
    </row>
    <row r="972" spans="1:25" ht="24" x14ac:dyDescent="0.25">
      <c r="A972" s="406"/>
      <c r="B972" s="406"/>
      <c r="C972" s="475"/>
      <c r="D972" s="475"/>
      <c r="E972" s="475"/>
      <c r="F972" s="125" t="s">
        <v>39</v>
      </c>
      <c r="G972" s="142"/>
      <c r="H972" s="142"/>
      <c r="I972" s="142"/>
      <c r="J972" s="142">
        <v>0.22</v>
      </c>
      <c r="K972" s="142">
        <v>159</v>
      </c>
      <c r="L972" s="142">
        <v>8</v>
      </c>
      <c r="M972" s="16">
        <v>2016</v>
      </c>
      <c r="N972" s="16">
        <v>2023</v>
      </c>
      <c r="O972" s="16">
        <v>2025</v>
      </c>
      <c r="P972" s="16">
        <v>12.5</v>
      </c>
      <c r="Q972" s="125" t="s">
        <v>3893</v>
      </c>
      <c r="R972" s="17">
        <f t="shared" si="48"/>
        <v>2028.5</v>
      </c>
      <c r="S972" s="16" t="s">
        <v>63</v>
      </c>
      <c r="T972" s="16"/>
      <c r="U972" s="17">
        <f t="shared" si="47"/>
        <v>2028.5</v>
      </c>
      <c r="V972" s="402"/>
      <c r="W972" s="402"/>
      <c r="X972" s="402"/>
      <c r="Y972" s="406"/>
    </row>
    <row r="973" spans="1:25" ht="24" x14ac:dyDescent="0.25">
      <c r="A973" s="406"/>
      <c r="B973" s="406"/>
      <c r="C973" s="475"/>
      <c r="D973" s="475"/>
      <c r="E973" s="475"/>
      <c r="F973" s="125" t="s">
        <v>39</v>
      </c>
      <c r="G973" s="142"/>
      <c r="H973" s="142"/>
      <c r="I973" s="142"/>
      <c r="J973" s="142">
        <v>0.91</v>
      </c>
      <c r="K973" s="142">
        <v>57</v>
      </c>
      <c r="L973" s="142">
        <v>5</v>
      </c>
      <c r="M973" s="16">
        <v>2016</v>
      </c>
      <c r="N973" s="16">
        <v>2023</v>
      </c>
      <c r="O973" s="16">
        <v>2025</v>
      </c>
      <c r="P973" s="16">
        <v>12.5</v>
      </c>
      <c r="Q973" s="125" t="s">
        <v>3893</v>
      </c>
      <c r="R973" s="17">
        <f t="shared" si="48"/>
        <v>2028.5</v>
      </c>
      <c r="S973" s="16" t="s">
        <v>63</v>
      </c>
      <c r="T973" s="16"/>
      <c r="U973" s="17">
        <f t="shared" si="47"/>
        <v>2028.5</v>
      </c>
      <c r="V973" s="402"/>
      <c r="W973" s="402"/>
      <c r="X973" s="402"/>
      <c r="Y973" s="406"/>
    </row>
    <row r="974" spans="1:25" ht="24" x14ac:dyDescent="0.25">
      <c r="A974" s="406"/>
      <c r="B974" s="406"/>
      <c r="C974" s="475"/>
      <c r="D974" s="145" t="s">
        <v>4516</v>
      </c>
      <c r="E974" s="475"/>
      <c r="F974" s="125" t="s">
        <v>39</v>
      </c>
      <c r="G974" s="142">
        <v>1.85</v>
      </c>
      <c r="H974" s="142">
        <v>1.85</v>
      </c>
      <c r="I974" s="142">
        <v>120</v>
      </c>
      <c r="J974" s="142">
        <v>35.11</v>
      </c>
      <c r="K974" s="142">
        <v>159</v>
      </c>
      <c r="L974" s="142">
        <v>8</v>
      </c>
      <c r="M974" s="16">
        <v>2016</v>
      </c>
      <c r="N974" s="16">
        <v>2023</v>
      </c>
      <c r="O974" s="16">
        <v>2025</v>
      </c>
      <c r="P974" s="16">
        <v>12.5</v>
      </c>
      <c r="Q974" s="125" t="s">
        <v>3893</v>
      </c>
      <c r="R974" s="17">
        <f t="shared" si="48"/>
        <v>2028.5</v>
      </c>
      <c r="S974" s="16" t="s">
        <v>63</v>
      </c>
      <c r="T974" s="16"/>
      <c r="U974" s="17">
        <f t="shared" si="47"/>
        <v>2028.5</v>
      </c>
      <c r="V974" s="402"/>
      <c r="W974" s="402"/>
      <c r="X974" s="402"/>
      <c r="Y974" s="406"/>
    </row>
    <row r="975" spans="1:25" ht="24" x14ac:dyDescent="0.25">
      <c r="A975" s="406">
        <v>90</v>
      </c>
      <c r="B975" s="406" t="s">
        <v>4517</v>
      </c>
      <c r="C975" s="475" t="s">
        <v>4518</v>
      </c>
      <c r="D975" s="331" t="s">
        <v>4519</v>
      </c>
      <c r="E975" s="475" t="s">
        <v>146</v>
      </c>
      <c r="F975" s="125" t="s">
        <v>39</v>
      </c>
      <c r="G975" s="125">
        <v>1.85</v>
      </c>
      <c r="H975" s="125">
        <v>1.85</v>
      </c>
      <c r="I975" s="125">
        <v>195</v>
      </c>
      <c r="J975" s="125">
        <v>12.6</v>
      </c>
      <c r="K975" s="125">
        <v>273</v>
      </c>
      <c r="L975" s="125">
        <v>10</v>
      </c>
      <c r="M975" s="16">
        <v>2016</v>
      </c>
      <c r="N975" s="16">
        <v>2023</v>
      </c>
      <c r="O975" s="16">
        <v>2025</v>
      </c>
      <c r="P975" s="16">
        <v>12.5</v>
      </c>
      <c r="Q975" s="125" t="s">
        <v>3893</v>
      </c>
      <c r="R975" s="17">
        <f t="shared" si="48"/>
        <v>2028.5</v>
      </c>
      <c r="S975" s="16" t="s">
        <v>63</v>
      </c>
      <c r="T975" s="16"/>
      <c r="U975" s="17">
        <f t="shared" si="47"/>
        <v>2028.5</v>
      </c>
      <c r="V975" s="402">
        <v>9</v>
      </c>
      <c r="W975" s="402">
        <v>6</v>
      </c>
      <c r="X975" s="402">
        <f>SUM(V975:W980)</f>
        <v>15</v>
      </c>
      <c r="Y975" s="406" t="s">
        <v>7003</v>
      </c>
    </row>
    <row r="976" spans="1:25" ht="24" x14ac:dyDescent="0.25">
      <c r="A976" s="406"/>
      <c r="B976" s="406"/>
      <c r="C976" s="475"/>
      <c r="D976" s="331"/>
      <c r="E976" s="475"/>
      <c r="F976" s="125" t="s">
        <v>39</v>
      </c>
      <c r="G976" s="125"/>
      <c r="H976" s="125"/>
      <c r="I976" s="125"/>
      <c r="J976" s="125">
        <v>3.5</v>
      </c>
      <c r="K976" s="125">
        <v>159</v>
      </c>
      <c r="L976" s="125">
        <v>8</v>
      </c>
      <c r="M976" s="16">
        <v>2016</v>
      </c>
      <c r="N976" s="16">
        <v>2023</v>
      </c>
      <c r="O976" s="16">
        <v>2025</v>
      </c>
      <c r="P976" s="16">
        <v>12.5</v>
      </c>
      <c r="Q976" s="125" t="s">
        <v>3893</v>
      </c>
      <c r="R976" s="17">
        <f t="shared" si="48"/>
        <v>2028.5</v>
      </c>
      <c r="S976" s="16" t="s">
        <v>63</v>
      </c>
      <c r="T976" s="16"/>
      <c r="U976" s="17">
        <f t="shared" si="47"/>
        <v>2028.5</v>
      </c>
      <c r="V976" s="402"/>
      <c r="W976" s="402"/>
      <c r="X976" s="402"/>
      <c r="Y976" s="406"/>
    </row>
    <row r="977" spans="1:25" ht="24" x14ac:dyDescent="0.25">
      <c r="A977" s="406"/>
      <c r="B977" s="406"/>
      <c r="C977" s="475"/>
      <c r="D977" s="331"/>
      <c r="E977" s="475"/>
      <c r="F977" s="125" t="s">
        <v>39</v>
      </c>
      <c r="G977" s="125"/>
      <c r="H977" s="125"/>
      <c r="I977" s="125"/>
      <c r="J977" s="125">
        <v>0.9</v>
      </c>
      <c r="K977" s="125">
        <v>57</v>
      </c>
      <c r="L977" s="125">
        <v>5</v>
      </c>
      <c r="M977" s="16">
        <v>2016</v>
      </c>
      <c r="N977" s="16">
        <v>2023</v>
      </c>
      <c r="O977" s="16">
        <v>2025</v>
      </c>
      <c r="P977" s="16">
        <v>12.5</v>
      </c>
      <c r="Q977" s="125" t="s">
        <v>3893</v>
      </c>
      <c r="R977" s="17">
        <f t="shared" si="48"/>
        <v>2028.5</v>
      </c>
      <c r="S977" s="16" t="s">
        <v>63</v>
      </c>
      <c r="T977" s="16"/>
      <c r="U977" s="17">
        <f t="shared" si="47"/>
        <v>2028.5</v>
      </c>
      <c r="V977" s="402"/>
      <c r="W977" s="402"/>
      <c r="X977" s="402"/>
      <c r="Y977" s="406"/>
    </row>
    <row r="978" spans="1:25" ht="24" x14ac:dyDescent="0.25">
      <c r="A978" s="406"/>
      <c r="B978" s="406"/>
      <c r="C978" s="475"/>
      <c r="D978" s="331" t="s">
        <v>4520</v>
      </c>
      <c r="E978" s="475"/>
      <c r="F978" s="125" t="s">
        <v>39</v>
      </c>
      <c r="G978" s="125">
        <v>1.85</v>
      </c>
      <c r="H978" s="125">
        <v>1.85</v>
      </c>
      <c r="I978" s="125">
        <v>195</v>
      </c>
      <c r="J978" s="125">
        <v>10.9</v>
      </c>
      <c r="K978" s="125">
        <v>325</v>
      </c>
      <c r="L978" s="125">
        <v>10</v>
      </c>
      <c r="M978" s="16">
        <v>2016</v>
      </c>
      <c r="N978" s="16">
        <v>2023</v>
      </c>
      <c r="O978" s="16">
        <v>2025</v>
      </c>
      <c r="P978" s="16">
        <v>12.5</v>
      </c>
      <c r="Q978" s="125" t="s">
        <v>3893</v>
      </c>
      <c r="R978" s="17">
        <f t="shared" si="48"/>
        <v>2028.5</v>
      </c>
      <c r="S978" s="16" t="s">
        <v>63</v>
      </c>
      <c r="T978" s="16"/>
      <c r="U978" s="17">
        <f t="shared" si="47"/>
        <v>2028.5</v>
      </c>
      <c r="V978" s="402"/>
      <c r="W978" s="402"/>
      <c r="X978" s="402"/>
      <c r="Y978" s="406"/>
    </row>
    <row r="979" spans="1:25" ht="24" x14ac:dyDescent="0.25">
      <c r="A979" s="406"/>
      <c r="B979" s="406"/>
      <c r="C979" s="475"/>
      <c r="D979" s="331"/>
      <c r="E979" s="475"/>
      <c r="F979" s="125" t="s">
        <v>39</v>
      </c>
      <c r="G979" s="125"/>
      <c r="H979" s="125"/>
      <c r="I979" s="125"/>
      <c r="J979" s="125">
        <v>2.2000000000000002</v>
      </c>
      <c r="K979" s="125">
        <v>273</v>
      </c>
      <c r="L979" s="125">
        <v>10</v>
      </c>
      <c r="M979" s="16">
        <v>2016</v>
      </c>
      <c r="N979" s="16">
        <v>2023</v>
      </c>
      <c r="O979" s="16">
        <v>2025</v>
      </c>
      <c r="P979" s="16">
        <v>12.5</v>
      </c>
      <c r="Q979" s="125" t="s">
        <v>3893</v>
      </c>
      <c r="R979" s="17">
        <f t="shared" si="48"/>
        <v>2028.5</v>
      </c>
      <c r="S979" s="16" t="s">
        <v>63</v>
      </c>
      <c r="T979" s="16"/>
      <c r="U979" s="17">
        <f t="shared" si="47"/>
        <v>2028.5</v>
      </c>
      <c r="V979" s="402"/>
      <c r="W979" s="402"/>
      <c r="X979" s="402"/>
      <c r="Y979" s="406"/>
    </row>
    <row r="980" spans="1:25" ht="24" x14ac:dyDescent="0.25">
      <c r="A980" s="406"/>
      <c r="B980" s="406"/>
      <c r="C980" s="475"/>
      <c r="D980" s="331"/>
      <c r="E980" s="475"/>
      <c r="F980" s="125" t="s">
        <v>39</v>
      </c>
      <c r="G980" s="125"/>
      <c r="H980" s="125"/>
      <c r="I980" s="125"/>
      <c r="J980" s="125">
        <v>0.1</v>
      </c>
      <c r="K980" s="125">
        <v>57</v>
      </c>
      <c r="L980" s="125">
        <v>5</v>
      </c>
      <c r="M980" s="16">
        <v>2016</v>
      </c>
      <c r="N980" s="16">
        <v>2023</v>
      </c>
      <c r="O980" s="16">
        <v>2025</v>
      </c>
      <c r="P980" s="16">
        <v>12.5</v>
      </c>
      <c r="Q980" s="125" t="s">
        <v>3893</v>
      </c>
      <c r="R980" s="17">
        <f t="shared" si="48"/>
        <v>2028.5</v>
      </c>
      <c r="S980" s="16" t="s">
        <v>63</v>
      </c>
      <c r="T980" s="16"/>
      <c r="U980" s="17">
        <f t="shared" si="47"/>
        <v>2028.5</v>
      </c>
      <c r="V980" s="402"/>
      <c r="W980" s="402"/>
      <c r="X980" s="402"/>
      <c r="Y980" s="406"/>
    </row>
    <row r="981" spans="1:25" ht="24" x14ac:dyDescent="0.25">
      <c r="A981" s="406">
        <v>91</v>
      </c>
      <c r="B981" s="406" t="s">
        <v>4521</v>
      </c>
      <c r="C981" s="475" t="s">
        <v>4522</v>
      </c>
      <c r="D981" s="331" t="s">
        <v>4523</v>
      </c>
      <c r="E981" s="475" t="s">
        <v>146</v>
      </c>
      <c r="F981" s="125" t="s">
        <v>39</v>
      </c>
      <c r="G981" s="125">
        <v>2</v>
      </c>
      <c r="H981" s="125">
        <v>2</v>
      </c>
      <c r="I981" s="125">
        <v>195</v>
      </c>
      <c r="J981" s="125">
        <v>3.93</v>
      </c>
      <c r="K981" s="125">
        <v>273</v>
      </c>
      <c r="L981" s="125">
        <v>10</v>
      </c>
      <c r="M981" s="16">
        <v>2016</v>
      </c>
      <c r="N981" s="16">
        <v>2023</v>
      </c>
      <c r="O981" s="16">
        <v>2025</v>
      </c>
      <c r="P981" s="16">
        <v>12.5</v>
      </c>
      <c r="Q981" s="125" t="s">
        <v>3893</v>
      </c>
      <c r="R981" s="17">
        <f t="shared" si="48"/>
        <v>2028.5</v>
      </c>
      <c r="S981" s="16" t="s">
        <v>63</v>
      </c>
      <c r="T981" s="16"/>
      <c r="U981" s="17">
        <f t="shared" si="47"/>
        <v>2028.5</v>
      </c>
      <c r="V981" s="402">
        <v>30</v>
      </c>
      <c r="W981" s="402">
        <v>9</v>
      </c>
      <c r="X981" s="402">
        <f>SUM(V981:W1000)</f>
        <v>39</v>
      </c>
      <c r="Y981" s="406" t="s">
        <v>7003</v>
      </c>
    </row>
    <row r="982" spans="1:25" ht="24" x14ac:dyDescent="0.25">
      <c r="A982" s="406"/>
      <c r="B982" s="406"/>
      <c r="C982" s="475"/>
      <c r="D982" s="331"/>
      <c r="E982" s="475"/>
      <c r="F982" s="125" t="s">
        <v>39</v>
      </c>
      <c r="G982" s="125"/>
      <c r="H982" s="125"/>
      <c r="I982" s="125"/>
      <c r="J982" s="125">
        <v>6.69</v>
      </c>
      <c r="K982" s="125">
        <v>159</v>
      </c>
      <c r="L982" s="125">
        <v>8</v>
      </c>
      <c r="M982" s="16">
        <v>2016</v>
      </c>
      <c r="N982" s="16">
        <v>2023</v>
      </c>
      <c r="O982" s="16">
        <v>2025</v>
      </c>
      <c r="P982" s="16">
        <v>12.5</v>
      </c>
      <c r="Q982" s="125" t="s">
        <v>3893</v>
      </c>
      <c r="R982" s="17">
        <f t="shared" si="48"/>
        <v>2028.5</v>
      </c>
      <c r="S982" s="16" t="s">
        <v>63</v>
      </c>
      <c r="T982" s="16"/>
      <c r="U982" s="17">
        <f t="shared" si="47"/>
        <v>2028.5</v>
      </c>
      <c r="V982" s="402"/>
      <c r="W982" s="402"/>
      <c r="X982" s="402"/>
      <c r="Y982" s="406"/>
    </row>
    <row r="983" spans="1:25" ht="24" x14ac:dyDescent="0.25">
      <c r="A983" s="406"/>
      <c r="B983" s="406"/>
      <c r="C983" s="475"/>
      <c r="D983" s="331"/>
      <c r="E983" s="475"/>
      <c r="F983" s="125" t="s">
        <v>39</v>
      </c>
      <c r="G983" s="125"/>
      <c r="H983" s="125"/>
      <c r="I983" s="125"/>
      <c r="J983" s="125">
        <v>2.1800000000000002</v>
      </c>
      <c r="K983" s="125">
        <v>89</v>
      </c>
      <c r="L983" s="125">
        <v>6</v>
      </c>
      <c r="M983" s="16">
        <v>2016</v>
      </c>
      <c r="N983" s="16">
        <v>2023</v>
      </c>
      <c r="O983" s="16">
        <v>2025</v>
      </c>
      <c r="P983" s="16">
        <v>12.5</v>
      </c>
      <c r="Q983" s="125" t="s">
        <v>3893</v>
      </c>
      <c r="R983" s="17">
        <f t="shared" si="48"/>
        <v>2028.5</v>
      </c>
      <c r="S983" s="16" t="s">
        <v>63</v>
      </c>
      <c r="T983" s="16"/>
      <c r="U983" s="17">
        <f t="shared" si="47"/>
        <v>2028.5</v>
      </c>
      <c r="V983" s="402"/>
      <c r="W983" s="402"/>
      <c r="X983" s="402"/>
      <c r="Y983" s="406"/>
    </row>
    <row r="984" spans="1:25" ht="24" x14ac:dyDescent="0.25">
      <c r="A984" s="406"/>
      <c r="B984" s="406"/>
      <c r="C984" s="475"/>
      <c r="D984" s="331"/>
      <c r="E984" s="475"/>
      <c r="F984" s="125" t="s">
        <v>39</v>
      </c>
      <c r="G984" s="125"/>
      <c r="H984" s="125"/>
      <c r="I984" s="125"/>
      <c r="J984" s="125">
        <v>3.87</v>
      </c>
      <c r="K984" s="125">
        <v>57</v>
      </c>
      <c r="L984" s="125">
        <v>5</v>
      </c>
      <c r="M984" s="16">
        <v>2016</v>
      </c>
      <c r="N984" s="16">
        <v>2023</v>
      </c>
      <c r="O984" s="16">
        <v>2025</v>
      </c>
      <c r="P984" s="16">
        <v>12.5</v>
      </c>
      <c r="Q984" s="125" t="s">
        <v>3893</v>
      </c>
      <c r="R984" s="17">
        <f t="shared" si="48"/>
        <v>2028.5</v>
      </c>
      <c r="S984" s="16" t="s">
        <v>63</v>
      </c>
      <c r="T984" s="16"/>
      <c r="U984" s="17">
        <f t="shared" si="47"/>
        <v>2028.5</v>
      </c>
      <c r="V984" s="402"/>
      <c r="W984" s="402"/>
      <c r="X984" s="402"/>
      <c r="Y984" s="406"/>
    </row>
    <row r="985" spans="1:25" ht="24" x14ac:dyDescent="0.25">
      <c r="A985" s="406"/>
      <c r="B985" s="406"/>
      <c r="C985" s="475"/>
      <c r="D985" s="331"/>
      <c r="E985" s="475"/>
      <c r="F985" s="125" t="s">
        <v>39</v>
      </c>
      <c r="G985" s="125"/>
      <c r="H985" s="125"/>
      <c r="I985" s="125"/>
      <c r="J985" s="125">
        <v>42.14</v>
      </c>
      <c r="K985" s="125">
        <v>32</v>
      </c>
      <c r="L985" s="125">
        <v>4.5</v>
      </c>
      <c r="M985" s="16">
        <v>2016</v>
      </c>
      <c r="N985" s="16">
        <v>2023</v>
      </c>
      <c r="O985" s="16">
        <v>2025</v>
      </c>
      <c r="P985" s="16">
        <v>12.5</v>
      </c>
      <c r="Q985" s="125" t="s">
        <v>3893</v>
      </c>
      <c r="R985" s="17">
        <f t="shared" si="48"/>
        <v>2028.5</v>
      </c>
      <c r="S985" s="16" t="s">
        <v>63</v>
      </c>
      <c r="T985" s="16"/>
      <c r="U985" s="17">
        <f t="shared" si="47"/>
        <v>2028.5</v>
      </c>
      <c r="V985" s="402"/>
      <c r="W985" s="402"/>
      <c r="X985" s="402"/>
      <c r="Y985" s="406"/>
    </row>
    <row r="986" spans="1:25" ht="24" x14ac:dyDescent="0.25">
      <c r="A986" s="406"/>
      <c r="B986" s="406"/>
      <c r="C986" s="475"/>
      <c r="D986" s="145" t="s">
        <v>4524</v>
      </c>
      <c r="E986" s="475"/>
      <c r="F986" s="125" t="s">
        <v>39</v>
      </c>
      <c r="G986" s="142">
        <v>2</v>
      </c>
      <c r="H986" s="142">
        <v>2</v>
      </c>
      <c r="I986" s="142">
        <v>195</v>
      </c>
      <c r="J986" s="142">
        <v>79.959999999999994</v>
      </c>
      <c r="K986" s="142">
        <v>273</v>
      </c>
      <c r="L986" s="142">
        <v>10</v>
      </c>
      <c r="M986" s="16">
        <v>2016</v>
      </c>
      <c r="N986" s="16">
        <v>2023</v>
      </c>
      <c r="O986" s="16">
        <v>2025</v>
      </c>
      <c r="P986" s="16">
        <v>12.5</v>
      </c>
      <c r="Q986" s="125" t="s">
        <v>3893</v>
      </c>
      <c r="R986" s="17">
        <f t="shared" si="48"/>
        <v>2028.5</v>
      </c>
      <c r="S986" s="16" t="s">
        <v>63</v>
      </c>
      <c r="T986" s="16"/>
      <c r="U986" s="17">
        <f t="shared" si="47"/>
        <v>2028.5</v>
      </c>
      <c r="V986" s="402"/>
      <c r="W986" s="402"/>
      <c r="X986" s="402"/>
      <c r="Y986" s="406"/>
    </row>
    <row r="987" spans="1:25" ht="24" x14ac:dyDescent="0.25">
      <c r="A987" s="406"/>
      <c r="B987" s="406"/>
      <c r="C987" s="475"/>
      <c r="D987" s="475" t="s">
        <v>4525</v>
      </c>
      <c r="E987" s="475"/>
      <c r="F987" s="125" t="s">
        <v>39</v>
      </c>
      <c r="G987" s="142">
        <v>2</v>
      </c>
      <c r="H987" s="142">
        <v>2</v>
      </c>
      <c r="I987" s="142">
        <v>195</v>
      </c>
      <c r="J987" s="142">
        <v>0.69</v>
      </c>
      <c r="K987" s="142">
        <v>325</v>
      </c>
      <c r="L987" s="142">
        <v>10</v>
      </c>
      <c r="M987" s="16">
        <v>2016</v>
      </c>
      <c r="N987" s="16">
        <v>2023</v>
      </c>
      <c r="O987" s="16">
        <v>2025</v>
      </c>
      <c r="P987" s="16">
        <v>12.5</v>
      </c>
      <c r="Q987" s="125" t="s">
        <v>3893</v>
      </c>
      <c r="R987" s="17">
        <f t="shared" si="48"/>
        <v>2028.5</v>
      </c>
      <c r="S987" s="16" t="s">
        <v>63</v>
      </c>
      <c r="T987" s="16"/>
      <c r="U987" s="17">
        <f t="shared" si="47"/>
        <v>2028.5</v>
      </c>
      <c r="V987" s="402"/>
      <c r="W987" s="402"/>
      <c r="X987" s="402"/>
      <c r="Y987" s="406"/>
    </row>
    <row r="988" spans="1:25" ht="24" x14ac:dyDescent="0.25">
      <c r="A988" s="406"/>
      <c r="B988" s="406"/>
      <c r="C988" s="475"/>
      <c r="D988" s="475"/>
      <c r="E988" s="475"/>
      <c r="F988" s="125" t="s">
        <v>39</v>
      </c>
      <c r="G988" s="142"/>
      <c r="H988" s="142"/>
      <c r="I988" s="142"/>
      <c r="J988" s="142">
        <v>0.31</v>
      </c>
      <c r="K988" s="142">
        <v>273</v>
      </c>
      <c r="L988" s="142">
        <v>10</v>
      </c>
      <c r="M988" s="16">
        <v>2016</v>
      </c>
      <c r="N988" s="16">
        <v>2023</v>
      </c>
      <c r="O988" s="16">
        <v>2025</v>
      </c>
      <c r="P988" s="16">
        <v>12.5</v>
      </c>
      <c r="Q988" s="125" t="s">
        <v>3893</v>
      </c>
      <c r="R988" s="17">
        <f t="shared" si="48"/>
        <v>2028.5</v>
      </c>
      <c r="S988" s="16" t="s">
        <v>63</v>
      </c>
      <c r="T988" s="16"/>
      <c r="U988" s="17">
        <f t="shared" si="47"/>
        <v>2028.5</v>
      </c>
      <c r="V988" s="402"/>
      <c r="W988" s="402"/>
      <c r="X988" s="402"/>
      <c r="Y988" s="406"/>
    </row>
    <row r="989" spans="1:25" ht="24" x14ac:dyDescent="0.25">
      <c r="A989" s="406"/>
      <c r="B989" s="406"/>
      <c r="C989" s="475"/>
      <c r="D989" s="475"/>
      <c r="E989" s="475"/>
      <c r="F989" s="125" t="s">
        <v>39</v>
      </c>
      <c r="G989" s="142"/>
      <c r="H989" s="142"/>
      <c r="I989" s="142"/>
      <c r="J989" s="142">
        <v>0.79</v>
      </c>
      <c r="K989" s="142">
        <v>57</v>
      </c>
      <c r="L989" s="142">
        <v>5</v>
      </c>
      <c r="M989" s="16">
        <v>2016</v>
      </c>
      <c r="N989" s="16">
        <v>2023</v>
      </c>
      <c r="O989" s="16">
        <v>2025</v>
      </c>
      <c r="P989" s="16">
        <v>12.5</v>
      </c>
      <c r="Q989" s="125" t="s">
        <v>3893</v>
      </c>
      <c r="R989" s="17">
        <f t="shared" si="48"/>
        <v>2028.5</v>
      </c>
      <c r="S989" s="16" t="s">
        <v>63</v>
      </c>
      <c r="T989" s="16"/>
      <c r="U989" s="17">
        <f t="shared" si="47"/>
        <v>2028.5</v>
      </c>
      <c r="V989" s="402"/>
      <c r="W989" s="402"/>
      <c r="X989" s="402"/>
      <c r="Y989" s="406"/>
    </row>
    <row r="990" spans="1:25" ht="24" x14ac:dyDescent="0.25">
      <c r="A990" s="406"/>
      <c r="B990" s="406"/>
      <c r="C990" s="475"/>
      <c r="D990" s="475"/>
      <c r="E990" s="475"/>
      <c r="F990" s="125" t="s">
        <v>39</v>
      </c>
      <c r="G990" s="142"/>
      <c r="H990" s="142"/>
      <c r="I990" s="142"/>
      <c r="J990" s="142">
        <v>0.11</v>
      </c>
      <c r="K990" s="142">
        <v>32</v>
      </c>
      <c r="L990" s="142">
        <v>4.5</v>
      </c>
      <c r="M990" s="16">
        <v>2016</v>
      </c>
      <c r="N990" s="16">
        <v>2023</v>
      </c>
      <c r="O990" s="16">
        <v>2025</v>
      </c>
      <c r="P990" s="16">
        <v>12.5</v>
      </c>
      <c r="Q990" s="125" t="s">
        <v>3893</v>
      </c>
      <c r="R990" s="17">
        <f t="shared" si="48"/>
        <v>2028.5</v>
      </c>
      <c r="S990" s="16" t="s">
        <v>63</v>
      </c>
      <c r="T990" s="16"/>
      <c r="U990" s="17">
        <f t="shared" si="47"/>
        <v>2028.5</v>
      </c>
      <c r="V990" s="402"/>
      <c r="W990" s="402"/>
      <c r="X990" s="402"/>
      <c r="Y990" s="406"/>
    </row>
    <row r="991" spans="1:25" ht="24" x14ac:dyDescent="0.25">
      <c r="A991" s="406"/>
      <c r="B991" s="406"/>
      <c r="C991" s="475"/>
      <c r="D991" s="475" t="s">
        <v>4526</v>
      </c>
      <c r="E991" s="475"/>
      <c r="F991" s="125" t="s">
        <v>39</v>
      </c>
      <c r="G991" s="142">
        <v>2</v>
      </c>
      <c r="H991" s="142">
        <v>2</v>
      </c>
      <c r="I991" s="142">
        <v>195</v>
      </c>
      <c r="J991" s="142">
        <v>3.93</v>
      </c>
      <c r="K991" s="142">
        <v>57</v>
      </c>
      <c r="L991" s="142">
        <v>5</v>
      </c>
      <c r="M991" s="16">
        <v>2016</v>
      </c>
      <c r="N991" s="16">
        <v>2023</v>
      </c>
      <c r="O991" s="16">
        <v>2025</v>
      </c>
      <c r="P991" s="16">
        <v>12.5</v>
      </c>
      <c r="Q991" s="125" t="s">
        <v>3893</v>
      </c>
      <c r="R991" s="17">
        <f t="shared" si="48"/>
        <v>2028.5</v>
      </c>
      <c r="S991" s="16" t="s">
        <v>63</v>
      </c>
      <c r="T991" s="16"/>
      <c r="U991" s="17">
        <f t="shared" si="47"/>
        <v>2028.5</v>
      </c>
      <c r="V991" s="402"/>
      <c r="W991" s="402"/>
      <c r="X991" s="402"/>
      <c r="Y991" s="406"/>
    </row>
    <row r="992" spans="1:25" ht="24" x14ac:dyDescent="0.25">
      <c r="A992" s="406"/>
      <c r="B992" s="406"/>
      <c r="C992" s="475"/>
      <c r="D992" s="475"/>
      <c r="E992" s="475"/>
      <c r="F992" s="125" t="s">
        <v>39</v>
      </c>
      <c r="G992" s="142"/>
      <c r="H992" s="142"/>
      <c r="I992" s="142"/>
      <c r="J992" s="142">
        <v>4.7</v>
      </c>
      <c r="K992" s="142">
        <v>32</v>
      </c>
      <c r="L992" s="142">
        <v>4.5</v>
      </c>
      <c r="M992" s="16">
        <v>2016</v>
      </c>
      <c r="N992" s="16">
        <v>2023</v>
      </c>
      <c r="O992" s="16">
        <v>2025</v>
      </c>
      <c r="P992" s="16">
        <v>12.5</v>
      </c>
      <c r="Q992" s="125" t="s">
        <v>3893</v>
      </c>
      <c r="R992" s="17">
        <f t="shared" si="48"/>
        <v>2028.5</v>
      </c>
      <c r="S992" s="16" t="s">
        <v>63</v>
      </c>
      <c r="T992" s="16"/>
      <c r="U992" s="17">
        <f t="shared" si="47"/>
        <v>2028.5</v>
      </c>
      <c r="V992" s="402"/>
      <c r="W992" s="402"/>
      <c r="X992" s="402"/>
      <c r="Y992" s="406"/>
    </row>
    <row r="993" spans="1:25" ht="24" x14ac:dyDescent="0.25">
      <c r="A993" s="406"/>
      <c r="B993" s="406"/>
      <c r="C993" s="475"/>
      <c r="D993" s="475"/>
      <c r="E993" s="475"/>
      <c r="F993" s="125" t="s">
        <v>39</v>
      </c>
      <c r="G993" s="142"/>
      <c r="H993" s="142"/>
      <c r="I993" s="142"/>
      <c r="J993" s="142">
        <v>0.1</v>
      </c>
      <c r="K993" s="142">
        <v>25</v>
      </c>
      <c r="L993" s="142">
        <v>4.5</v>
      </c>
      <c r="M993" s="16">
        <v>2016</v>
      </c>
      <c r="N993" s="16">
        <v>2023</v>
      </c>
      <c r="O993" s="16">
        <v>2025</v>
      </c>
      <c r="P993" s="16">
        <v>12.5</v>
      </c>
      <c r="Q993" s="125" t="s">
        <v>3893</v>
      </c>
      <c r="R993" s="17">
        <f t="shared" si="48"/>
        <v>2028.5</v>
      </c>
      <c r="S993" s="16" t="s">
        <v>63</v>
      </c>
      <c r="T993" s="16"/>
      <c r="U993" s="17">
        <f t="shared" si="47"/>
        <v>2028.5</v>
      </c>
      <c r="V993" s="402"/>
      <c r="W993" s="402"/>
      <c r="X993" s="402"/>
      <c r="Y993" s="406"/>
    </row>
    <row r="994" spans="1:25" ht="24" x14ac:dyDescent="0.25">
      <c r="A994" s="406"/>
      <c r="B994" s="406"/>
      <c r="C994" s="475"/>
      <c r="D994" s="475" t="s">
        <v>4527</v>
      </c>
      <c r="E994" s="475"/>
      <c r="F994" s="125" t="s">
        <v>39</v>
      </c>
      <c r="G994" s="142">
        <v>2</v>
      </c>
      <c r="H994" s="142">
        <v>2</v>
      </c>
      <c r="I994" s="142">
        <v>195</v>
      </c>
      <c r="J994" s="142">
        <v>0.69</v>
      </c>
      <c r="K994" s="142">
        <v>325</v>
      </c>
      <c r="L994" s="142">
        <v>10</v>
      </c>
      <c r="M994" s="16">
        <v>2016</v>
      </c>
      <c r="N994" s="16">
        <v>2023</v>
      </c>
      <c r="O994" s="16">
        <v>2025</v>
      </c>
      <c r="P994" s="16">
        <v>12.5</v>
      </c>
      <c r="Q994" s="125" t="s">
        <v>3893</v>
      </c>
      <c r="R994" s="17">
        <f t="shared" si="48"/>
        <v>2028.5</v>
      </c>
      <c r="S994" s="16" t="s">
        <v>63</v>
      </c>
      <c r="T994" s="16"/>
      <c r="U994" s="17">
        <f t="shared" si="47"/>
        <v>2028.5</v>
      </c>
      <c r="V994" s="402"/>
      <c r="W994" s="402"/>
      <c r="X994" s="402"/>
      <c r="Y994" s="406"/>
    </row>
    <row r="995" spans="1:25" ht="24" x14ac:dyDescent="0.25">
      <c r="A995" s="406"/>
      <c r="B995" s="406"/>
      <c r="C995" s="475"/>
      <c r="D995" s="475"/>
      <c r="E995" s="475"/>
      <c r="F995" s="125" t="s">
        <v>39</v>
      </c>
      <c r="G995" s="142"/>
      <c r="H995" s="142"/>
      <c r="I995" s="142"/>
      <c r="J995" s="142">
        <v>0.31</v>
      </c>
      <c r="K995" s="142">
        <v>273</v>
      </c>
      <c r="L995" s="142">
        <v>10</v>
      </c>
      <c r="M995" s="16">
        <v>2016</v>
      </c>
      <c r="N995" s="16">
        <v>2023</v>
      </c>
      <c r="O995" s="16">
        <v>2025</v>
      </c>
      <c r="P995" s="16">
        <v>12.5</v>
      </c>
      <c r="Q995" s="125" t="s">
        <v>3893</v>
      </c>
      <c r="R995" s="17">
        <f t="shared" si="48"/>
        <v>2028.5</v>
      </c>
      <c r="S995" s="16" t="s">
        <v>63</v>
      </c>
      <c r="T995" s="16"/>
      <c r="U995" s="17">
        <f t="shared" si="47"/>
        <v>2028.5</v>
      </c>
      <c r="V995" s="402"/>
      <c r="W995" s="402"/>
      <c r="X995" s="402"/>
      <c r="Y995" s="406"/>
    </row>
    <row r="996" spans="1:25" ht="24" x14ac:dyDescent="0.25">
      <c r="A996" s="406"/>
      <c r="B996" s="406"/>
      <c r="C996" s="475"/>
      <c r="D996" s="475"/>
      <c r="E996" s="475"/>
      <c r="F996" s="125" t="s">
        <v>39</v>
      </c>
      <c r="G996" s="142"/>
      <c r="H996" s="142"/>
      <c r="I996" s="142"/>
      <c r="J996" s="142">
        <v>0.8</v>
      </c>
      <c r="K996" s="142">
        <v>57</v>
      </c>
      <c r="L996" s="142">
        <v>5</v>
      </c>
      <c r="M996" s="16">
        <v>2016</v>
      </c>
      <c r="N996" s="16">
        <v>2023</v>
      </c>
      <c r="O996" s="16">
        <v>2025</v>
      </c>
      <c r="P996" s="16">
        <v>12.5</v>
      </c>
      <c r="Q996" s="125" t="s">
        <v>3893</v>
      </c>
      <c r="R996" s="17">
        <f t="shared" si="48"/>
        <v>2028.5</v>
      </c>
      <c r="S996" s="16" t="s">
        <v>63</v>
      </c>
      <c r="T996" s="16"/>
      <c r="U996" s="17">
        <f t="shared" si="47"/>
        <v>2028.5</v>
      </c>
      <c r="V996" s="402"/>
      <c r="W996" s="402"/>
      <c r="X996" s="402"/>
      <c r="Y996" s="406"/>
    </row>
    <row r="997" spans="1:25" ht="24" x14ac:dyDescent="0.25">
      <c r="A997" s="406"/>
      <c r="B997" s="406"/>
      <c r="C997" s="475"/>
      <c r="D997" s="475"/>
      <c r="E997" s="475"/>
      <c r="F997" s="125" t="s">
        <v>39</v>
      </c>
      <c r="G997" s="142"/>
      <c r="H997" s="142"/>
      <c r="I997" s="142"/>
      <c r="J997" s="142">
        <v>0.11</v>
      </c>
      <c r="K997" s="142">
        <v>32</v>
      </c>
      <c r="L997" s="142">
        <v>4.5</v>
      </c>
      <c r="M997" s="16">
        <v>2016</v>
      </c>
      <c r="N997" s="16">
        <v>2023</v>
      </c>
      <c r="O997" s="16">
        <v>2025</v>
      </c>
      <c r="P997" s="16">
        <v>12.5</v>
      </c>
      <c r="Q997" s="125" t="s">
        <v>3893</v>
      </c>
      <c r="R997" s="17">
        <f t="shared" si="48"/>
        <v>2028.5</v>
      </c>
      <c r="S997" s="16" t="s">
        <v>63</v>
      </c>
      <c r="T997" s="16"/>
      <c r="U997" s="17">
        <f t="shared" si="47"/>
        <v>2028.5</v>
      </c>
      <c r="V997" s="402"/>
      <c r="W997" s="402"/>
      <c r="X997" s="402"/>
      <c r="Y997" s="406"/>
    </row>
    <row r="998" spans="1:25" ht="24" x14ac:dyDescent="0.25">
      <c r="A998" s="406"/>
      <c r="B998" s="406"/>
      <c r="C998" s="475"/>
      <c r="D998" s="475" t="s">
        <v>4528</v>
      </c>
      <c r="E998" s="475"/>
      <c r="F998" s="125" t="s">
        <v>39</v>
      </c>
      <c r="G998" s="142">
        <v>2</v>
      </c>
      <c r="H998" s="142">
        <v>2</v>
      </c>
      <c r="I998" s="142">
        <v>195</v>
      </c>
      <c r="J998" s="142">
        <v>3.95</v>
      </c>
      <c r="K998" s="142">
        <v>57</v>
      </c>
      <c r="L998" s="142">
        <v>5</v>
      </c>
      <c r="M998" s="16">
        <v>2016</v>
      </c>
      <c r="N998" s="16">
        <v>2023</v>
      </c>
      <c r="O998" s="16">
        <v>2025</v>
      </c>
      <c r="P998" s="16">
        <v>12.5</v>
      </c>
      <c r="Q998" s="125" t="s">
        <v>3893</v>
      </c>
      <c r="R998" s="17">
        <f t="shared" si="48"/>
        <v>2028.5</v>
      </c>
      <c r="S998" s="16" t="s">
        <v>63</v>
      </c>
      <c r="T998" s="16"/>
      <c r="U998" s="17">
        <f t="shared" si="47"/>
        <v>2028.5</v>
      </c>
      <c r="V998" s="402"/>
      <c r="W998" s="402"/>
      <c r="X998" s="402"/>
      <c r="Y998" s="406"/>
    </row>
    <row r="999" spans="1:25" ht="24" x14ac:dyDescent="0.25">
      <c r="A999" s="406"/>
      <c r="B999" s="406"/>
      <c r="C999" s="475"/>
      <c r="D999" s="475"/>
      <c r="E999" s="475"/>
      <c r="F999" s="125" t="s">
        <v>39</v>
      </c>
      <c r="G999" s="142"/>
      <c r="H999" s="142"/>
      <c r="I999" s="142"/>
      <c r="J999" s="142">
        <v>4.4000000000000004</v>
      </c>
      <c r="K999" s="142">
        <v>32</v>
      </c>
      <c r="L999" s="142">
        <v>4.5</v>
      </c>
      <c r="M999" s="16">
        <v>2016</v>
      </c>
      <c r="N999" s="16">
        <v>2023</v>
      </c>
      <c r="O999" s="16">
        <v>2025</v>
      </c>
      <c r="P999" s="16">
        <v>12.5</v>
      </c>
      <c r="Q999" s="125" t="s">
        <v>3893</v>
      </c>
      <c r="R999" s="17">
        <f t="shared" si="48"/>
        <v>2028.5</v>
      </c>
      <c r="S999" s="16" t="s">
        <v>63</v>
      </c>
      <c r="T999" s="16"/>
      <c r="U999" s="17">
        <f t="shared" si="47"/>
        <v>2028.5</v>
      </c>
      <c r="V999" s="402"/>
      <c r="W999" s="402"/>
      <c r="X999" s="402"/>
      <c r="Y999" s="406"/>
    </row>
    <row r="1000" spans="1:25" ht="24" x14ac:dyDescent="0.25">
      <c r="A1000" s="406"/>
      <c r="B1000" s="406"/>
      <c r="C1000" s="475"/>
      <c r="D1000" s="475"/>
      <c r="E1000" s="475"/>
      <c r="F1000" s="125" t="s">
        <v>39</v>
      </c>
      <c r="G1000" s="142"/>
      <c r="H1000" s="142"/>
      <c r="I1000" s="142"/>
      <c r="J1000" s="142">
        <v>0.1</v>
      </c>
      <c r="K1000" s="142">
        <v>25</v>
      </c>
      <c r="L1000" s="142">
        <v>4.5</v>
      </c>
      <c r="M1000" s="16">
        <v>2016</v>
      </c>
      <c r="N1000" s="16">
        <v>2023</v>
      </c>
      <c r="O1000" s="16">
        <v>2025</v>
      </c>
      <c r="P1000" s="16">
        <v>12.5</v>
      </c>
      <c r="Q1000" s="125" t="s">
        <v>3893</v>
      </c>
      <c r="R1000" s="17">
        <f t="shared" si="48"/>
        <v>2028.5</v>
      </c>
      <c r="S1000" s="16" t="s">
        <v>63</v>
      </c>
      <c r="T1000" s="16"/>
      <c r="U1000" s="17">
        <f t="shared" si="47"/>
        <v>2028.5</v>
      </c>
      <c r="V1000" s="402"/>
      <c r="W1000" s="402"/>
      <c r="X1000" s="402"/>
      <c r="Y1000" s="406"/>
    </row>
    <row r="1001" spans="1:25" ht="24" x14ac:dyDescent="0.25">
      <c r="A1001" s="406">
        <v>92</v>
      </c>
      <c r="B1001" s="406" t="s">
        <v>4529</v>
      </c>
      <c r="C1001" s="475" t="s">
        <v>4530</v>
      </c>
      <c r="D1001" s="475" t="s">
        <v>4531</v>
      </c>
      <c r="E1001" s="475" t="s">
        <v>146</v>
      </c>
      <c r="F1001" s="125" t="s">
        <v>39</v>
      </c>
      <c r="G1001" s="142">
        <v>2</v>
      </c>
      <c r="H1001" s="142">
        <v>2</v>
      </c>
      <c r="I1001" s="142">
        <v>195</v>
      </c>
      <c r="J1001" s="142">
        <v>23.74</v>
      </c>
      <c r="K1001" s="142">
        <v>219</v>
      </c>
      <c r="L1001" s="142">
        <v>8</v>
      </c>
      <c r="M1001" s="16">
        <v>2016</v>
      </c>
      <c r="N1001" s="16">
        <v>2021</v>
      </c>
      <c r="O1001" s="16">
        <v>2025</v>
      </c>
      <c r="P1001" s="16">
        <v>12.5</v>
      </c>
      <c r="Q1001" s="125" t="s">
        <v>3893</v>
      </c>
      <c r="R1001" s="17">
        <f t="shared" si="48"/>
        <v>2028.5</v>
      </c>
      <c r="S1001" s="16" t="s">
        <v>63</v>
      </c>
      <c r="T1001" s="16"/>
      <c r="U1001" s="17">
        <f t="shared" si="47"/>
        <v>2028.5</v>
      </c>
      <c r="V1001" s="402">
        <v>96</v>
      </c>
      <c r="W1001" s="402">
        <v>147</v>
      </c>
      <c r="X1001" s="402">
        <f>SUM(V1001:W1005)</f>
        <v>243</v>
      </c>
      <c r="Y1001" s="406" t="s">
        <v>7003</v>
      </c>
    </row>
    <row r="1002" spans="1:25" ht="24" x14ac:dyDescent="0.25">
      <c r="A1002" s="406"/>
      <c r="B1002" s="406"/>
      <c r="C1002" s="475"/>
      <c r="D1002" s="475"/>
      <c r="E1002" s="475"/>
      <c r="F1002" s="125" t="s">
        <v>39</v>
      </c>
      <c r="G1002" s="142"/>
      <c r="H1002" s="142"/>
      <c r="I1002" s="142"/>
      <c r="J1002" s="142">
        <v>6.19</v>
      </c>
      <c r="K1002" s="142">
        <v>159</v>
      </c>
      <c r="L1002" s="142">
        <v>8</v>
      </c>
      <c r="M1002" s="16">
        <v>2016</v>
      </c>
      <c r="N1002" s="16">
        <v>2021</v>
      </c>
      <c r="O1002" s="16">
        <v>2025</v>
      </c>
      <c r="P1002" s="16">
        <v>12.5</v>
      </c>
      <c r="Q1002" s="125" t="s">
        <v>3893</v>
      </c>
      <c r="R1002" s="17">
        <f t="shared" si="48"/>
        <v>2028.5</v>
      </c>
      <c r="S1002" s="16" t="s">
        <v>63</v>
      </c>
      <c r="T1002" s="16"/>
      <c r="U1002" s="17">
        <f t="shared" si="47"/>
        <v>2028.5</v>
      </c>
      <c r="V1002" s="402"/>
      <c r="W1002" s="402"/>
      <c r="X1002" s="402"/>
      <c r="Y1002" s="406"/>
    </row>
    <row r="1003" spans="1:25" ht="24" x14ac:dyDescent="0.25">
      <c r="A1003" s="406"/>
      <c r="B1003" s="406"/>
      <c r="C1003" s="475"/>
      <c r="D1003" s="475"/>
      <c r="E1003" s="475"/>
      <c r="F1003" s="125" t="s">
        <v>39</v>
      </c>
      <c r="G1003" s="142"/>
      <c r="H1003" s="142"/>
      <c r="I1003" s="142"/>
      <c r="J1003" s="142">
        <v>1.05</v>
      </c>
      <c r="K1003" s="142">
        <v>57</v>
      </c>
      <c r="L1003" s="142">
        <v>5</v>
      </c>
      <c r="M1003" s="16">
        <v>2016</v>
      </c>
      <c r="N1003" s="16">
        <v>2021</v>
      </c>
      <c r="O1003" s="16">
        <v>2025</v>
      </c>
      <c r="P1003" s="16">
        <v>12.5</v>
      </c>
      <c r="Q1003" s="125" t="s">
        <v>3893</v>
      </c>
      <c r="R1003" s="17">
        <f t="shared" si="48"/>
        <v>2028.5</v>
      </c>
      <c r="S1003" s="16" t="s">
        <v>63</v>
      </c>
      <c r="T1003" s="16"/>
      <c r="U1003" s="17">
        <f t="shared" si="47"/>
        <v>2028.5</v>
      </c>
      <c r="V1003" s="402"/>
      <c r="W1003" s="402"/>
      <c r="X1003" s="402"/>
      <c r="Y1003" s="406"/>
    </row>
    <row r="1004" spans="1:25" ht="24" x14ac:dyDescent="0.25">
      <c r="A1004" s="406"/>
      <c r="B1004" s="406"/>
      <c r="C1004" s="475"/>
      <c r="D1004" s="475"/>
      <c r="E1004" s="475"/>
      <c r="F1004" s="125" t="s">
        <v>39</v>
      </c>
      <c r="G1004" s="142"/>
      <c r="H1004" s="142"/>
      <c r="I1004" s="142"/>
      <c r="J1004" s="142">
        <v>2.23</v>
      </c>
      <c r="K1004" s="142">
        <v>32</v>
      </c>
      <c r="L1004" s="142">
        <v>4.5</v>
      </c>
      <c r="M1004" s="16">
        <v>2016</v>
      </c>
      <c r="N1004" s="16">
        <v>2021</v>
      </c>
      <c r="O1004" s="16">
        <v>2025</v>
      </c>
      <c r="P1004" s="16">
        <v>12.5</v>
      </c>
      <c r="Q1004" s="125" t="s">
        <v>3893</v>
      </c>
      <c r="R1004" s="17">
        <f t="shared" si="48"/>
        <v>2028.5</v>
      </c>
      <c r="S1004" s="16" t="s">
        <v>63</v>
      </c>
      <c r="T1004" s="16"/>
      <c r="U1004" s="17">
        <f t="shared" si="47"/>
        <v>2028.5</v>
      </c>
      <c r="V1004" s="402"/>
      <c r="W1004" s="402"/>
      <c r="X1004" s="402"/>
      <c r="Y1004" s="406"/>
    </row>
    <row r="1005" spans="1:25" ht="24" x14ac:dyDescent="0.25">
      <c r="A1005" s="406"/>
      <c r="B1005" s="406"/>
      <c r="C1005" s="475"/>
      <c r="D1005" s="145" t="s">
        <v>4532</v>
      </c>
      <c r="E1005" s="475"/>
      <c r="F1005" s="125" t="s">
        <v>39</v>
      </c>
      <c r="G1005" s="142">
        <v>2</v>
      </c>
      <c r="H1005" s="142">
        <v>2</v>
      </c>
      <c r="I1005" s="142">
        <v>195</v>
      </c>
      <c r="J1005" s="142">
        <v>62.59</v>
      </c>
      <c r="K1005" s="142">
        <v>25</v>
      </c>
      <c r="L1005" s="142">
        <v>4.5</v>
      </c>
      <c r="M1005" s="16">
        <v>2016</v>
      </c>
      <c r="N1005" s="16">
        <v>2021</v>
      </c>
      <c r="O1005" s="16">
        <v>2025</v>
      </c>
      <c r="P1005" s="16">
        <v>12.5</v>
      </c>
      <c r="Q1005" s="125" t="s">
        <v>3893</v>
      </c>
      <c r="R1005" s="17">
        <f t="shared" si="48"/>
        <v>2028.5</v>
      </c>
      <c r="S1005" s="16" t="s">
        <v>63</v>
      </c>
      <c r="T1005" s="16"/>
      <c r="U1005" s="17">
        <f t="shared" si="47"/>
        <v>2028.5</v>
      </c>
      <c r="V1005" s="402"/>
      <c r="W1005" s="402"/>
      <c r="X1005" s="402"/>
      <c r="Y1005" s="406"/>
    </row>
    <row r="1006" spans="1:25" ht="24" x14ac:dyDescent="0.25">
      <c r="A1006" s="406">
        <v>93</v>
      </c>
      <c r="B1006" s="406" t="s">
        <v>4533</v>
      </c>
      <c r="C1006" s="475" t="s">
        <v>4534</v>
      </c>
      <c r="D1006" s="331" t="s">
        <v>4535</v>
      </c>
      <c r="E1006" s="475" t="s">
        <v>146</v>
      </c>
      <c r="F1006" s="125" t="s">
        <v>39</v>
      </c>
      <c r="G1006" s="125">
        <v>1.7</v>
      </c>
      <c r="H1006" s="125">
        <v>1.7</v>
      </c>
      <c r="I1006" s="125">
        <v>195</v>
      </c>
      <c r="J1006" s="125">
        <v>25.8</v>
      </c>
      <c r="K1006" s="125">
        <v>219</v>
      </c>
      <c r="L1006" s="125">
        <v>8</v>
      </c>
      <c r="M1006" s="16">
        <v>2016</v>
      </c>
      <c r="N1006" s="16">
        <v>2021</v>
      </c>
      <c r="O1006" s="16">
        <v>2025</v>
      </c>
      <c r="P1006" s="16">
        <v>12.5</v>
      </c>
      <c r="Q1006" s="125" t="s">
        <v>3893</v>
      </c>
      <c r="R1006" s="17">
        <f t="shared" si="48"/>
        <v>2028.5</v>
      </c>
      <c r="S1006" s="16" t="s">
        <v>63</v>
      </c>
      <c r="T1006" s="16"/>
      <c r="U1006" s="17">
        <f t="shared" si="47"/>
        <v>2028.5</v>
      </c>
      <c r="V1006" s="402">
        <v>25</v>
      </c>
      <c r="W1006" s="402">
        <v>52</v>
      </c>
      <c r="X1006" s="402">
        <f>SUM(V1006:W1009)</f>
        <v>77</v>
      </c>
      <c r="Y1006" s="406" t="s">
        <v>7003</v>
      </c>
    </row>
    <row r="1007" spans="1:25" ht="24" x14ac:dyDescent="0.25">
      <c r="A1007" s="406"/>
      <c r="B1007" s="406"/>
      <c r="C1007" s="475"/>
      <c r="D1007" s="331"/>
      <c r="E1007" s="475"/>
      <c r="F1007" s="125" t="s">
        <v>39</v>
      </c>
      <c r="G1007" s="125"/>
      <c r="H1007" s="125"/>
      <c r="I1007" s="125"/>
      <c r="J1007" s="125">
        <v>5.5</v>
      </c>
      <c r="K1007" s="125">
        <v>159</v>
      </c>
      <c r="L1007" s="125">
        <v>8</v>
      </c>
      <c r="M1007" s="16">
        <v>2016</v>
      </c>
      <c r="N1007" s="16">
        <v>2021</v>
      </c>
      <c r="O1007" s="16">
        <v>2025</v>
      </c>
      <c r="P1007" s="16">
        <v>12.5</v>
      </c>
      <c r="Q1007" s="125" t="s">
        <v>3893</v>
      </c>
      <c r="R1007" s="17">
        <f t="shared" si="48"/>
        <v>2028.5</v>
      </c>
      <c r="S1007" s="16" t="s">
        <v>63</v>
      </c>
      <c r="T1007" s="16"/>
      <c r="U1007" s="17">
        <f t="shared" si="47"/>
        <v>2028.5</v>
      </c>
      <c r="V1007" s="402"/>
      <c r="W1007" s="402"/>
      <c r="X1007" s="402"/>
      <c r="Y1007" s="406"/>
    </row>
    <row r="1008" spans="1:25" ht="24" x14ac:dyDescent="0.25">
      <c r="A1008" s="406"/>
      <c r="B1008" s="406"/>
      <c r="C1008" s="475"/>
      <c r="D1008" s="145" t="s">
        <v>4536</v>
      </c>
      <c r="E1008" s="475"/>
      <c r="F1008" s="125" t="s">
        <v>39</v>
      </c>
      <c r="G1008" s="142">
        <v>1.7</v>
      </c>
      <c r="H1008" s="142">
        <v>1.7</v>
      </c>
      <c r="I1008" s="142">
        <v>195</v>
      </c>
      <c r="J1008" s="142">
        <v>32.799999999999997</v>
      </c>
      <c r="K1008" s="142">
        <v>219</v>
      </c>
      <c r="L1008" s="142">
        <v>8</v>
      </c>
      <c r="M1008" s="16">
        <v>2016</v>
      </c>
      <c r="N1008" s="16">
        <v>2021</v>
      </c>
      <c r="O1008" s="16">
        <v>2025</v>
      </c>
      <c r="P1008" s="16">
        <v>12.5</v>
      </c>
      <c r="Q1008" s="125" t="s">
        <v>3893</v>
      </c>
      <c r="R1008" s="17">
        <f t="shared" si="48"/>
        <v>2028.5</v>
      </c>
      <c r="S1008" s="16" t="s">
        <v>63</v>
      </c>
      <c r="T1008" s="16"/>
      <c r="U1008" s="17">
        <f t="shared" si="47"/>
        <v>2028.5</v>
      </c>
      <c r="V1008" s="402"/>
      <c r="W1008" s="402"/>
      <c r="X1008" s="402"/>
      <c r="Y1008" s="406"/>
    </row>
    <row r="1009" spans="1:25" ht="24" x14ac:dyDescent="0.25">
      <c r="A1009" s="406"/>
      <c r="B1009" s="406"/>
      <c r="C1009" s="475"/>
      <c r="D1009" s="145" t="s">
        <v>4537</v>
      </c>
      <c r="E1009" s="475"/>
      <c r="F1009" s="125" t="s">
        <v>39</v>
      </c>
      <c r="G1009" s="142">
        <v>1.7</v>
      </c>
      <c r="H1009" s="142">
        <v>1.7</v>
      </c>
      <c r="I1009" s="142">
        <v>195</v>
      </c>
      <c r="J1009" s="142">
        <v>7.5</v>
      </c>
      <c r="K1009" s="142">
        <v>159</v>
      </c>
      <c r="L1009" s="142">
        <v>8</v>
      </c>
      <c r="M1009" s="16">
        <v>2016</v>
      </c>
      <c r="N1009" s="16">
        <v>2021</v>
      </c>
      <c r="O1009" s="16">
        <v>2025</v>
      </c>
      <c r="P1009" s="16">
        <v>12.5</v>
      </c>
      <c r="Q1009" s="125" t="s">
        <v>3893</v>
      </c>
      <c r="R1009" s="17">
        <f t="shared" si="48"/>
        <v>2028.5</v>
      </c>
      <c r="S1009" s="16" t="s">
        <v>63</v>
      </c>
      <c r="T1009" s="16"/>
      <c r="U1009" s="17">
        <f t="shared" ref="U1009:U1041" si="49">IFERROR(IF(S1009="",R1009,S1009+T1009),R1009)</f>
        <v>2028.5</v>
      </c>
      <c r="V1009" s="402"/>
      <c r="W1009" s="402"/>
      <c r="X1009" s="402"/>
      <c r="Y1009" s="406"/>
    </row>
    <row r="1010" spans="1:25" ht="24" x14ac:dyDescent="0.25">
      <c r="A1010" s="406">
        <v>94</v>
      </c>
      <c r="B1010" s="406" t="s">
        <v>4538</v>
      </c>
      <c r="C1010" s="475" t="s">
        <v>4539</v>
      </c>
      <c r="D1010" s="331" t="s">
        <v>4540</v>
      </c>
      <c r="E1010" s="475" t="s">
        <v>146</v>
      </c>
      <c r="F1010" s="125" t="s">
        <v>39</v>
      </c>
      <c r="G1010" s="125">
        <v>1.85</v>
      </c>
      <c r="H1010" s="125">
        <v>1.85</v>
      </c>
      <c r="I1010" s="125">
        <v>195</v>
      </c>
      <c r="J1010" s="125">
        <v>11.1</v>
      </c>
      <c r="K1010" s="125">
        <v>325</v>
      </c>
      <c r="L1010" s="125">
        <v>10</v>
      </c>
      <c r="M1010" s="16">
        <v>2016</v>
      </c>
      <c r="N1010" s="16">
        <v>2023</v>
      </c>
      <c r="O1010" s="16">
        <v>2025</v>
      </c>
      <c r="P1010" s="16">
        <v>12.5</v>
      </c>
      <c r="Q1010" s="125" t="s">
        <v>3893</v>
      </c>
      <c r="R1010" s="17">
        <f t="shared" si="48"/>
        <v>2028.5</v>
      </c>
      <c r="S1010" s="16" t="s">
        <v>63</v>
      </c>
      <c r="T1010" s="16"/>
      <c r="U1010" s="17">
        <f t="shared" si="49"/>
        <v>2028.5</v>
      </c>
      <c r="V1010" s="402">
        <v>8</v>
      </c>
      <c r="W1010" s="402">
        <v>6</v>
      </c>
      <c r="X1010" s="402">
        <f>SUM(V1010:W1015)</f>
        <v>14</v>
      </c>
      <c r="Y1010" s="406" t="s">
        <v>7003</v>
      </c>
    </row>
    <row r="1011" spans="1:25" ht="24" x14ac:dyDescent="0.25">
      <c r="A1011" s="406"/>
      <c r="B1011" s="406"/>
      <c r="C1011" s="475"/>
      <c r="D1011" s="331"/>
      <c r="E1011" s="475"/>
      <c r="F1011" s="125" t="s">
        <v>39</v>
      </c>
      <c r="G1011" s="125"/>
      <c r="H1011" s="125"/>
      <c r="I1011" s="125"/>
      <c r="J1011" s="125">
        <v>2.2000000000000002</v>
      </c>
      <c r="K1011" s="125">
        <v>273</v>
      </c>
      <c r="L1011" s="125">
        <v>10</v>
      </c>
      <c r="M1011" s="16">
        <v>2016</v>
      </c>
      <c r="N1011" s="16">
        <v>2023</v>
      </c>
      <c r="O1011" s="16">
        <v>2025</v>
      </c>
      <c r="P1011" s="16">
        <v>12.5</v>
      </c>
      <c r="Q1011" s="125" t="s">
        <v>3893</v>
      </c>
      <c r="R1011" s="17">
        <f t="shared" si="48"/>
        <v>2028.5</v>
      </c>
      <c r="S1011" s="16" t="s">
        <v>63</v>
      </c>
      <c r="T1011" s="16"/>
      <c r="U1011" s="17">
        <f t="shared" si="49"/>
        <v>2028.5</v>
      </c>
      <c r="V1011" s="402"/>
      <c r="W1011" s="402"/>
      <c r="X1011" s="402"/>
      <c r="Y1011" s="406"/>
    </row>
    <row r="1012" spans="1:25" ht="24" x14ac:dyDescent="0.25">
      <c r="A1012" s="406"/>
      <c r="B1012" s="406"/>
      <c r="C1012" s="475"/>
      <c r="D1012" s="331"/>
      <c r="E1012" s="475"/>
      <c r="F1012" s="125" t="s">
        <v>39</v>
      </c>
      <c r="G1012" s="125"/>
      <c r="H1012" s="125"/>
      <c r="I1012" s="125"/>
      <c r="J1012" s="125">
        <v>0.1</v>
      </c>
      <c r="K1012" s="125">
        <v>57</v>
      </c>
      <c r="L1012" s="125">
        <v>5</v>
      </c>
      <c r="M1012" s="16">
        <v>2016</v>
      </c>
      <c r="N1012" s="16">
        <v>2023</v>
      </c>
      <c r="O1012" s="16">
        <v>2025</v>
      </c>
      <c r="P1012" s="16">
        <v>12.5</v>
      </c>
      <c r="Q1012" s="125" t="s">
        <v>3893</v>
      </c>
      <c r="R1012" s="17">
        <f t="shared" si="48"/>
        <v>2028.5</v>
      </c>
      <c r="S1012" s="16" t="s">
        <v>63</v>
      </c>
      <c r="T1012" s="16"/>
      <c r="U1012" s="17">
        <f t="shared" si="49"/>
        <v>2028.5</v>
      </c>
      <c r="V1012" s="402"/>
      <c r="W1012" s="402"/>
      <c r="X1012" s="402"/>
      <c r="Y1012" s="406"/>
    </row>
    <row r="1013" spans="1:25" ht="24" x14ac:dyDescent="0.25">
      <c r="A1013" s="406"/>
      <c r="B1013" s="406"/>
      <c r="C1013" s="475"/>
      <c r="D1013" s="331" t="s">
        <v>4541</v>
      </c>
      <c r="E1013" s="475"/>
      <c r="F1013" s="125" t="s">
        <v>39</v>
      </c>
      <c r="G1013" s="125">
        <v>1.85</v>
      </c>
      <c r="H1013" s="125">
        <v>1.85</v>
      </c>
      <c r="I1013" s="125">
        <v>195</v>
      </c>
      <c r="J1013" s="125">
        <v>12.6</v>
      </c>
      <c r="K1013" s="125">
        <v>273</v>
      </c>
      <c r="L1013" s="125">
        <v>10</v>
      </c>
      <c r="M1013" s="16">
        <v>2016</v>
      </c>
      <c r="N1013" s="16">
        <v>2023</v>
      </c>
      <c r="O1013" s="16">
        <v>2025</v>
      </c>
      <c r="P1013" s="16">
        <v>12.5</v>
      </c>
      <c r="Q1013" s="125" t="s">
        <v>3893</v>
      </c>
      <c r="R1013" s="17">
        <f t="shared" si="48"/>
        <v>2028.5</v>
      </c>
      <c r="S1013" s="16" t="s">
        <v>63</v>
      </c>
      <c r="T1013" s="16"/>
      <c r="U1013" s="17">
        <f t="shared" si="49"/>
        <v>2028.5</v>
      </c>
      <c r="V1013" s="402"/>
      <c r="W1013" s="402"/>
      <c r="X1013" s="402"/>
      <c r="Y1013" s="406"/>
    </row>
    <row r="1014" spans="1:25" ht="24" x14ac:dyDescent="0.25">
      <c r="A1014" s="406"/>
      <c r="B1014" s="406"/>
      <c r="C1014" s="475"/>
      <c r="D1014" s="331"/>
      <c r="E1014" s="475"/>
      <c r="F1014" s="125" t="s">
        <v>39</v>
      </c>
      <c r="G1014" s="125"/>
      <c r="H1014" s="125"/>
      <c r="I1014" s="125"/>
      <c r="J1014" s="125">
        <v>3.5</v>
      </c>
      <c r="K1014" s="125">
        <v>159</v>
      </c>
      <c r="L1014" s="125">
        <v>8</v>
      </c>
      <c r="M1014" s="16">
        <v>2016</v>
      </c>
      <c r="N1014" s="16">
        <v>2023</v>
      </c>
      <c r="O1014" s="16">
        <v>2025</v>
      </c>
      <c r="P1014" s="16">
        <v>12.5</v>
      </c>
      <c r="Q1014" s="125" t="s">
        <v>3893</v>
      </c>
      <c r="R1014" s="17">
        <f t="shared" si="48"/>
        <v>2028.5</v>
      </c>
      <c r="S1014" s="16" t="s">
        <v>63</v>
      </c>
      <c r="T1014" s="16"/>
      <c r="U1014" s="17">
        <f t="shared" si="49"/>
        <v>2028.5</v>
      </c>
      <c r="V1014" s="402"/>
      <c r="W1014" s="402"/>
      <c r="X1014" s="402"/>
      <c r="Y1014" s="406"/>
    </row>
    <row r="1015" spans="1:25" ht="24" x14ac:dyDescent="0.25">
      <c r="A1015" s="406"/>
      <c r="B1015" s="406"/>
      <c r="C1015" s="475"/>
      <c r="D1015" s="331"/>
      <c r="E1015" s="475"/>
      <c r="F1015" s="125" t="s">
        <v>39</v>
      </c>
      <c r="G1015" s="125"/>
      <c r="H1015" s="125"/>
      <c r="I1015" s="125"/>
      <c r="J1015" s="125">
        <v>0.9</v>
      </c>
      <c r="K1015" s="125">
        <v>57</v>
      </c>
      <c r="L1015" s="125">
        <v>5</v>
      </c>
      <c r="M1015" s="16">
        <v>2016</v>
      </c>
      <c r="N1015" s="16">
        <v>2023</v>
      </c>
      <c r="O1015" s="16">
        <v>2025</v>
      </c>
      <c r="P1015" s="16">
        <v>12.5</v>
      </c>
      <c r="Q1015" s="125" t="s">
        <v>3893</v>
      </c>
      <c r="R1015" s="17">
        <f t="shared" si="48"/>
        <v>2028.5</v>
      </c>
      <c r="S1015" s="16" t="s">
        <v>63</v>
      </c>
      <c r="T1015" s="16"/>
      <c r="U1015" s="17">
        <f t="shared" si="49"/>
        <v>2028.5</v>
      </c>
      <c r="V1015" s="402"/>
      <c r="W1015" s="402"/>
      <c r="X1015" s="402"/>
      <c r="Y1015" s="406"/>
    </row>
    <row r="1016" spans="1:25" ht="24" x14ac:dyDescent="0.25">
      <c r="A1016" s="406">
        <v>95</v>
      </c>
      <c r="B1016" s="406" t="s">
        <v>4542</v>
      </c>
      <c r="C1016" s="475" t="s">
        <v>4543</v>
      </c>
      <c r="D1016" s="331" t="s">
        <v>4544</v>
      </c>
      <c r="E1016" s="475" t="s">
        <v>147</v>
      </c>
      <c r="F1016" s="142" t="s">
        <v>62</v>
      </c>
      <c r="G1016" s="125">
        <v>1.4</v>
      </c>
      <c r="H1016" s="125">
        <v>1.4</v>
      </c>
      <c r="I1016" s="125">
        <v>218</v>
      </c>
      <c r="J1016" s="125">
        <v>3.3</v>
      </c>
      <c r="K1016" s="125">
        <v>325</v>
      </c>
      <c r="L1016" s="125">
        <v>10</v>
      </c>
      <c r="M1016" s="16">
        <v>2016</v>
      </c>
      <c r="N1016" s="114">
        <v>2023</v>
      </c>
      <c r="O1016" s="114">
        <v>2025</v>
      </c>
      <c r="P1016" s="16">
        <v>12.5</v>
      </c>
      <c r="Q1016" s="125" t="s">
        <v>3893</v>
      </c>
      <c r="R1016" s="17">
        <f t="shared" si="48"/>
        <v>2028.5</v>
      </c>
      <c r="S1016" s="16" t="s">
        <v>63</v>
      </c>
      <c r="T1016" s="16"/>
      <c r="U1016" s="17">
        <f t="shared" si="49"/>
        <v>2028.5</v>
      </c>
      <c r="V1016" s="402">
        <v>19</v>
      </c>
      <c r="W1016" s="402">
        <v>8</v>
      </c>
      <c r="X1016" s="402">
        <f>SUM(V1016:W1021)</f>
        <v>27</v>
      </c>
      <c r="Y1016" s="406" t="s">
        <v>7003</v>
      </c>
    </row>
    <row r="1017" spans="1:25" ht="24" x14ac:dyDescent="0.25">
      <c r="A1017" s="406"/>
      <c r="B1017" s="406"/>
      <c r="C1017" s="475"/>
      <c r="D1017" s="331"/>
      <c r="E1017" s="475"/>
      <c r="F1017" s="142" t="s">
        <v>62</v>
      </c>
      <c r="G1017" s="125"/>
      <c r="H1017" s="125"/>
      <c r="I1017" s="125"/>
      <c r="J1017" s="125">
        <v>9.6</v>
      </c>
      <c r="K1017" s="125">
        <v>273</v>
      </c>
      <c r="L1017" s="125">
        <v>10</v>
      </c>
      <c r="M1017" s="16">
        <v>2016</v>
      </c>
      <c r="N1017" s="114">
        <v>2023</v>
      </c>
      <c r="O1017" s="114">
        <v>2025</v>
      </c>
      <c r="P1017" s="16">
        <v>12.5</v>
      </c>
      <c r="Q1017" s="125" t="s">
        <v>3893</v>
      </c>
      <c r="R1017" s="17">
        <f t="shared" si="48"/>
        <v>2028.5</v>
      </c>
      <c r="S1017" s="16" t="s">
        <v>63</v>
      </c>
      <c r="T1017" s="16"/>
      <c r="U1017" s="17">
        <f t="shared" si="49"/>
        <v>2028.5</v>
      </c>
      <c r="V1017" s="402"/>
      <c r="W1017" s="402"/>
      <c r="X1017" s="402"/>
      <c r="Y1017" s="406"/>
    </row>
    <row r="1018" spans="1:25" ht="24" x14ac:dyDescent="0.25">
      <c r="A1018" s="406"/>
      <c r="B1018" s="406"/>
      <c r="C1018" s="475"/>
      <c r="D1018" s="331"/>
      <c r="E1018" s="475"/>
      <c r="F1018" s="142" t="s">
        <v>62</v>
      </c>
      <c r="G1018" s="125"/>
      <c r="H1018" s="125"/>
      <c r="I1018" s="125"/>
      <c r="J1018" s="125">
        <v>0.7</v>
      </c>
      <c r="K1018" s="125">
        <v>57</v>
      </c>
      <c r="L1018" s="125">
        <v>5</v>
      </c>
      <c r="M1018" s="16">
        <v>2016</v>
      </c>
      <c r="N1018" s="114">
        <v>2023</v>
      </c>
      <c r="O1018" s="114">
        <v>2025</v>
      </c>
      <c r="P1018" s="16">
        <v>12.5</v>
      </c>
      <c r="Q1018" s="125" t="s">
        <v>3893</v>
      </c>
      <c r="R1018" s="17">
        <f t="shared" si="48"/>
        <v>2028.5</v>
      </c>
      <c r="S1018" s="16" t="s">
        <v>63</v>
      </c>
      <c r="T1018" s="16"/>
      <c r="U1018" s="17">
        <f t="shared" si="49"/>
        <v>2028.5</v>
      </c>
      <c r="V1018" s="402"/>
      <c r="W1018" s="402"/>
      <c r="X1018" s="402"/>
      <c r="Y1018" s="406"/>
    </row>
    <row r="1019" spans="1:25" ht="24" x14ac:dyDescent="0.25">
      <c r="A1019" s="406"/>
      <c r="B1019" s="406"/>
      <c r="C1019" s="475"/>
      <c r="D1019" s="331" t="s">
        <v>4545</v>
      </c>
      <c r="E1019" s="475"/>
      <c r="F1019" s="142" t="s">
        <v>62</v>
      </c>
      <c r="G1019" s="125">
        <v>1.4</v>
      </c>
      <c r="H1019" s="125">
        <v>1.4</v>
      </c>
      <c r="I1019" s="125">
        <v>218</v>
      </c>
      <c r="J1019" s="125">
        <v>0.7</v>
      </c>
      <c r="K1019" s="125">
        <v>426</v>
      </c>
      <c r="L1019" s="125">
        <v>12</v>
      </c>
      <c r="M1019" s="16">
        <v>2016</v>
      </c>
      <c r="N1019" s="114">
        <v>2023</v>
      </c>
      <c r="O1019" s="114">
        <v>2025</v>
      </c>
      <c r="P1019" s="16">
        <v>12.5</v>
      </c>
      <c r="Q1019" s="125" t="s">
        <v>3893</v>
      </c>
      <c r="R1019" s="17">
        <f t="shared" si="48"/>
        <v>2028.5</v>
      </c>
      <c r="S1019" s="16" t="s">
        <v>63</v>
      </c>
      <c r="T1019" s="16"/>
      <c r="U1019" s="17">
        <f t="shared" si="49"/>
        <v>2028.5</v>
      </c>
      <c r="V1019" s="402"/>
      <c r="W1019" s="402"/>
      <c r="X1019" s="402"/>
      <c r="Y1019" s="406"/>
    </row>
    <row r="1020" spans="1:25" ht="24" x14ac:dyDescent="0.25">
      <c r="A1020" s="406"/>
      <c r="B1020" s="406"/>
      <c r="C1020" s="475"/>
      <c r="D1020" s="331"/>
      <c r="E1020" s="475"/>
      <c r="F1020" s="142" t="s">
        <v>62</v>
      </c>
      <c r="G1020" s="125"/>
      <c r="H1020" s="125"/>
      <c r="I1020" s="125"/>
      <c r="J1020" s="125">
        <v>13.8</v>
      </c>
      <c r="K1020" s="125">
        <v>325</v>
      </c>
      <c r="L1020" s="125">
        <v>10</v>
      </c>
      <c r="M1020" s="16">
        <v>2016</v>
      </c>
      <c r="N1020" s="114">
        <v>2023</v>
      </c>
      <c r="O1020" s="114">
        <v>2025</v>
      </c>
      <c r="P1020" s="16">
        <v>12.5</v>
      </c>
      <c r="Q1020" s="125" t="s">
        <v>3893</v>
      </c>
      <c r="R1020" s="17">
        <f t="shared" si="48"/>
        <v>2028.5</v>
      </c>
      <c r="S1020" s="16" t="s">
        <v>63</v>
      </c>
      <c r="T1020" s="16"/>
      <c r="U1020" s="17">
        <f t="shared" si="49"/>
        <v>2028.5</v>
      </c>
      <c r="V1020" s="402"/>
      <c r="W1020" s="402"/>
      <c r="X1020" s="402"/>
      <c r="Y1020" s="406"/>
    </row>
    <row r="1021" spans="1:25" ht="24" x14ac:dyDescent="0.25">
      <c r="A1021" s="406"/>
      <c r="B1021" s="406"/>
      <c r="C1021" s="475"/>
      <c r="D1021" s="331"/>
      <c r="E1021" s="475"/>
      <c r="F1021" s="142" t="s">
        <v>62</v>
      </c>
      <c r="G1021" s="125"/>
      <c r="H1021" s="125"/>
      <c r="I1021" s="125"/>
      <c r="J1021" s="125">
        <v>0.1</v>
      </c>
      <c r="K1021" s="125">
        <v>57</v>
      </c>
      <c r="L1021" s="125">
        <v>5</v>
      </c>
      <c r="M1021" s="16">
        <v>2016</v>
      </c>
      <c r="N1021" s="114">
        <v>2023</v>
      </c>
      <c r="O1021" s="114">
        <v>2025</v>
      </c>
      <c r="P1021" s="16">
        <v>12.5</v>
      </c>
      <c r="Q1021" s="125" t="s">
        <v>3893</v>
      </c>
      <c r="R1021" s="17">
        <f t="shared" si="48"/>
        <v>2028.5</v>
      </c>
      <c r="S1021" s="16" t="s">
        <v>63</v>
      </c>
      <c r="T1021" s="16"/>
      <c r="U1021" s="17">
        <f t="shared" si="49"/>
        <v>2028.5</v>
      </c>
      <c r="V1021" s="402"/>
      <c r="W1021" s="402"/>
      <c r="X1021" s="402"/>
      <c r="Y1021" s="406"/>
    </row>
    <row r="1022" spans="1:25" ht="24" x14ac:dyDescent="0.25">
      <c r="A1022" s="406">
        <v>96</v>
      </c>
      <c r="B1022" s="406" t="s">
        <v>4546</v>
      </c>
      <c r="C1022" s="475" t="s">
        <v>4547</v>
      </c>
      <c r="D1022" s="331" t="s">
        <v>4548</v>
      </c>
      <c r="E1022" s="475" t="s">
        <v>147</v>
      </c>
      <c r="F1022" s="142" t="s">
        <v>62</v>
      </c>
      <c r="G1022" s="125">
        <v>1.7</v>
      </c>
      <c r="H1022" s="125">
        <v>1.7</v>
      </c>
      <c r="I1022" s="125">
        <v>218</v>
      </c>
      <c r="J1022" s="125">
        <v>3</v>
      </c>
      <c r="K1022" s="125">
        <v>273</v>
      </c>
      <c r="L1022" s="125">
        <v>10</v>
      </c>
      <c r="M1022" s="16">
        <v>2016</v>
      </c>
      <c r="N1022" s="114">
        <v>2021</v>
      </c>
      <c r="O1022" s="114">
        <v>2025</v>
      </c>
      <c r="P1022" s="16">
        <v>12.5</v>
      </c>
      <c r="Q1022" s="125" t="s">
        <v>3893</v>
      </c>
      <c r="R1022" s="17">
        <f t="shared" si="48"/>
        <v>2028.5</v>
      </c>
      <c r="S1022" s="16" t="s">
        <v>63</v>
      </c>
      <c r="T1022" s="16"/>
      <c r="U1022" s="17">
        <f t="shared" si="49"/>
        <v>2028.5</v>
      </c>
      <c r="V1022" s="402">
        <v>30</v>
      </c>
      <c r="W1022" s="402">
        <v>169</v>
      </c>
      <c r="X1022" s="402">
        <f>SUM(V1022:W1030)</f>
        <v>199</v>
      </c>
      <c r="Y1022" s="406" t="s">
        <v>7003</v>
      </c>
    </row>
    <row r="1023" spans="1:25" ht="24" x14ac:dyDescent="0.25">
      <c r="A1023" s="406"/>
      <c r="B1023" s="406"/>
      <c r="C1023" s="475"/>
      <c r="D1023" s="331"/>
      <c r="E1023" s="475"/>
      <c r="F1023" s="142" t="s">
        <v>62</v>
      </c>
      <c r="G1023" s="125"/>
      <c r="H1023" s="125"/>
      <c r="I1023" s="125"/>
      <c r="J1023" s="125">
        <v>0.1</v>
      </c>
      <c r="K1023" s="125">
        <v>57</v>
      </c>
      <c r="L1023" s="125">
        <v>5</v>
      </c>
      <c r="M1023" s="16">
        <v>2016</v>
      </c>
      <c r="N1023" s="114">
        <v>2021</v>
      </c>
      <c r="O1023" s="114">
        <v>2025</v>
      </c>
      <c r="P1023" s="16">
        <v>12.5</v>
      </c>
      <c r="Q1023" s="125" t="s">
        <v>3893</v>
      </c>
      <c r="R1023" s="17">
        <f t="shared" si="48"/>
        <v>2028.5</v>
      </c>
      <c r="S1023" s="16" t="s">
        <v>63</v>
      </c>
      <c r="T1023" s="16"/>
      <c r="U1023" s="17">
        <f t="shared" si="49"/>
        <v>2028.5</v>
      </c>
      <c r="V1023" s="402"/>
      <c r="W1023" s="402"/>
      <c r="X1023" s="402"/>
      <c r="Y1023" s="406"/>
    </row>
    <row r="1024" spans="1:25" ht="24" x14ac:dyDescent="0.25">
      <c r="A1024" s="406"/>
      <c r="B1024" s="406"/>
      <c r="C1024" s="475"/>
      <c r="D1024" s="145" t="s">
        <v>4549</v>
      </c>
      <c r="E1024" s="475"/>
      <c r="F1024" s="142" t="s">
        <v>62</v>
      </c>
      <c r="G1024" s="142">
        <v>1.7</v>
      </c>
      <c r="H1024" s="142">
        <v>1.7</v>
      </c>
      <c r="I1024" s="142">
        <v>218</v>
      </c>
      <c r="J1024" s="142">
        <v>25.4</v>
      </c>
      <c r="K1024" s="142">
        <v>273</v>
      </c>
      <c r="L1024" s="142">
        <v>10</v>
      </c>
      <c r="M1024" s="16">
        <v>2016</v>
      </c>
      <c r="N1024" s="114">
        <v>2021</v>
      </c>
      <c r="O1024" s="114">
        <v>2025</v>
      </c>
      <c r="P1024" s="16">
        <v>12.5</v>
      </c>
      <c r="Q1024" s="125" t="s">
        <v>3893</v>
      </c>
      <c r="R1024" s="17">
        <f t="shared" si="48"/>
        <v>2028.5</v>
      </c>
      <c r="S1024" s="16" t="s">
        <v>63</v>
      </c>
      <c r="T1024" s="16"/>
      <c r="U1024" s="17">
        <f t="shared" si="49"/>
        <v>2028.5</v>
      </c>
      <c r="V1024" s="402"/>
      <c r="W1024" s="402"/>
      <c r="X1024" s="402"/>
      <c r="Y1024" s="406"/>
    </row>
    <row r="1025" spans="1:25" ht="24" x14ac:dyDescent="0.25">
      <c r="A1025" s="406"/>
      <c r="B1025" s="406"/>
      <c r="C1025" s="475"/>
      <c r="D1025" s="331" t="s">
        <v>4550</v>
      </c>
      <c r="E1025" s="475"/>
      <c r="F1025" s="142" t="s">
        <v>62</v>
      </c>
      <c r="G1025" s="125">
        <v>1.7</v>
      </c>
      <c r="H1025" s="125">
        <v>1.7</v>
      </c>
      <c r="I1025" s="125">
        <v>218</v>
      </c>
      <c r="J1025" s="125">
        <v>8.6</v>
      </c>
      <c r="K1025" s="125">
        <v>219</v>
      </c>
      <c r="L1025" s="125">
        <v>8</v>
      </c>
      <c r="M1025" s="16">
        <v>2016</v>
      </c>
      <c r="N1025" s="114">
        <v>2021</v>
      </c>
      <c r="O1025" s="114">
        <v>2025</v>
      </c>
      <c r="P1025" s="16">
        <v>12.5</v>
      </c>
      <c r="Q1025" s="125" t="s">
        <v>3893</v>
      </c>
      <c r="R1025" s="17">
        <f t="shared" si="48"/>
        <v>2028.5</v>
      </c>
      <c r="S1025" s="16" t="s">
        <v>63</v>
      </c>
      <c r="T1025" s="16"/>
      <c r="U1025" s="17">
        <f t="shared" si="49"/>
        <v>2028.5</v>
      </c>
      <c r="V1025" s="402"/>
      <c r="W1025" s="402"/>
      <c r="X1025" s="402"/>
      <c r="Y1025" s="406"/>
    </row>
    <row r="1026" spans="1:25" ht="24" x14ac:dyDescent="0.25">
      <c r="A1026" s="406"/>
      <c r="B1026" s="406"/>
      <c r="C1026" s="475"/>
      <c r="D1026" s="331"/>
      <c r="E1026" s="475"/>
      <c r="F1026" s="142" t="s">
        <v>62</v>
      </c>
      <c r="G1026" s="125"/>
      <c r="H1026" s="125"/>
      <c r="I1026" s="125"/>
      <c r="J1026" s="125">
        <v>9.3000000000000007</v>
      </c>
      <c r="K1026" s="125">
        <v>108</v>
      </c>
      <c r="L1026" s="125">
        <v>8</v>
      </c>
      <c r="M1026" s="16">
        <v>2016</v>
      </c>
      <c r="N1026" s="114">
        <v>2021</v>
      </c>
      <c r="O1026" s="114">
        <v>2025</v>
      </c>
      <c r="P1026" s="16">
        <v>12.5</v>
      </c>
      <c r="Q1026" s="125" t="s">
        <v>3893</v>
      </c>
      <c r="R1026" s="17">
        <f t="shared" si="48"/>
        <v>2028.5</v>
      </c>
      <c r="S1026" s="16" t="s">
        <v>63</v>
      </c>
      <c r="T1026" s="16"/>
      <c r="U1026" s="17">
        <f t="shared" si="49"/>
        <v>2028.5</v>
      </c>
      <c r="V1026" s="402"/>
      <c r="W1026" s="402"/>
      <c r="X1026" s="402"/>
      <c r="Y1026" s="406"/>
    </row>
    <row r="1027" spans="1:25" ht="24" x14ac:dyDescent="0.25">
      <c r="A1027" s="406"/>
      <c r="B1027" s="406"/>
      <c r="C1027" s="475"/>
      <c r="D1027" s="331"/>
      <c r="E1027" s="475"/>
      <c r="F1027" s="142" t="s">
        <v>62</v>
      </c>
      <c r="G1027" s="125"/>
      <c r="H1027" s="125"/>
      <c r="I1027" s="125"/>
      <c r="J1027" s="125">
        <v>4</v>
      </c>
      <c r="K1027" s="125">
        <v>57</v>
      </c>
      <c r="L1027" s="125">
        <v>5</v>
      </c>
      <c r="M1027" s="16">
        <v>2016</v>
      </c>
      <c r="N1027" s="114">
        <v>2021</v>
      </c>
      <c r="O1027" s="114">
        <v>2025</v>
      </c>
      <c r="P1027" s="16">
        <v>12.5</v>
      </c>
      <c r="Q1027" s="125" t="s">
        <v>3893</v>
      </c>
      <c r="R1027" s="17">
        <f t="shared" si="48"/>
        <v>2028.5</v>
      </c>
      <c r="S1027" s="16" t="s">
        <v>63</v>
      </c>
      <c r="T1027" s="16"/>
      <c r="U1027" s="17">
        <f t="shared" si="49"/>
        <v>2028.5</v>
      </c>
      <c r="V1027" s="402"/>
      <c r="W1027" s="402"/>
      <c r="X1027" s="402"/>
      <c r="Y1027" s="406"/>
    </row>
    <row r="1028" spans="1:25" ht="24" x14ac:dyDescent="0.25">
      <c r="A1028" s="406"/>
      <c r="B1028" s="406"/>
      <c r="C1028" s="475"/>
      <c r="D1028" s="331" t="s">
        <v>4551</v>
      </c>
      <c r="E1028" s="475"/>
      <c r="F1028" s="142" t="s">
        <v>62</v>
      </c>
      <c r="G1028" s="125">
        <v>1.7</v>
      </c>
      <c r="H1028" s="125">
        <v>1.7</v>
      </c>
      <c r="I1028" s="125">
        <v>218</v>
      </c>
      <c r="J1028" s="125">
        <v>1.3</v>
      </c>
      <c r="K1028" s="125">
        <v>273</v>
      </c>
      <c r="L1028" s="125">
        <v>10</v>
      </c>
      <c r="M1028" s="16">
        <v>2016</v>
      </c>
      <c r="N1028" s="114">
        <v>2021</v>
      </c>
      <c r="O1028" s="114">
        <v>2025</v>
      </c>
      <c r="P1028" s="16">
        <v>12.5</v>
      </c>
      <c r="Q1028" s="125" t="s">
        <v>3893</v>
      </c>
      <c r="R1028" s="17">
        <f t="shared" si="48"/>
        <v>2028.5</v>
      </c>
      <c r="S1028" s="16" t="s">
        <v>63</v>
      </c>
      <c r="T1028" s="16"/>
      <c r="U1028" s="17">
        <f t="shared" si="49"/>
        <v>2028.5</v>
      </c>
      <c r="V1028" s="402"/>
      <c r="W1028" s="402"/>
      <c r="X1028" s="402"/>
      <c r="Y1028" s="406"/>
    </row>
    <row r="1029" spans="1:25" ht="24" x14ac:dyDescent="0.25">
      <c r="A1029" s="406"/>
      <c r="B1029" s="406"/>
      <c r="C1029" s="475"/>
      <c r="D1029" s="331"/>
      <c r="E1029" s="475"/>
      <c r="F1029" s="142" t="s">
        <v>62</v>
      </c>
      <c r="G1029" s="125"/>
      <c r="H1029" s="125"/>
      <c r="I1029" s="125"/>
      <c r="J1029" s="125">
        <v>28.6</v>
      </c>
      <c r="K1029" s="125">
        <v>219</v>
      </c>
      <c r="L1029" s="125">
        <v>8</v>
      </c>
      <c r="M1029" s="16">
        <v>2016</v>
      </c>
      <c r="N1029" s="114">
        <v>2021</v>
      </c>
      <c r="O1029" s="114">
        <v>2025</v>
      </c>
      <c r="P1029" s="16">
        <v>12.5</v>
      </c>
      <c r="Q1029" s="125" t="s">
        <v>3893</v>
      </c>
      <c r="R1029" s="17">
        <f t="shared" si="48"/>
        <v>2028.5</v>
      </c>
      <c r="S1029" s="16" t="s">
        <v>63</v>
      </c>
      <c r="T1029" s="16"/>
      <c r="U1029" s="17">
        <f t="shared" si="49"/>
        <v>2028.5</v>
      </c>
      <c r="V1029" s="402"/>
      <c r="W1029" s="402"/>
      <c r="X1029" s="402"/>
      <c r="Y1029" s="406"/>
    </row>
    <row r="1030" spans="1:25" ht="24" x14ac:dyDescent="0.25">
      <c r="A1030" s="406"/>
      <c r="B1030" s="406"/>
      <c r="C1030" s="475"/>
      <c r="D1030" s="145" t="s">
        <v>4552</v>
      </c>
      <c r="E1030" s="475"/>
      <c r="F1030" s="142" t="s">
        <v>62</v>
      </c>
      <c r="G1030" s="142">
        <v>1.7</v>
      </c>
      <c r="H1030" s="142">
        <v>1.7</v>
      </c>
      <c r="I1030" s="142">
        <v>218</v>
      </c>
      <c r="J1030" s="125">
        <v>10.4</v>
      </c>
      <c r="K1030" s="125">
        <v>32</v>
      </c>
      <c r="L1030" s="125">
        <v>4.5</v>
      </c>
      <c r="M1030" s="16">
        <v>2016</v>
      </c>
      <c r="N1030" s="114">
        <v>2021</v>
      </c>
      <c r="O1030" s="114">
        <v>2025</v>
      </c>
      <c r="P1030" s="16">
        <v>12.5</v>
      </c>
      <c r="Q1030" s="125" t="s">
        <v>3893</v>
      </c>
      <c r="R1030" s="17">
        <f t="shared" si="48"/>
        <v>2028.5</v>
      </c>
      <c r="S1030" s="16" t="s">
        <v>63</v>
      </c>
      <c r="T1030" s="16"/>
      <c r="U1030" s="17">
        <f t="shared" si="49"/>
        <v>2028.5</v>
      </c>
      <c r="V1030" s="402"/>
      <c r="W1030" s="402"/>
      <c r="X1030" s="402"/>
      <c r="Y1030" s="406"/>
    </row>
    <row r="1031" spans="1:25" ht="24" x14ac:dyDescent="0.25">
      <c r="A1031" s="406">
        <v>97</v>
      </c>
      <c r="B1031" s="406" t="s">
        <v>4553</v>
      </c>
      <c r="C1031" s="475" t="s">
        <v>4554</v>
      </c>
      <c r="D1031" s="475" t="s">
        <v>4555</v>
      </c>
      <c r="E1031" s="475" t="s">
        <v>147</v>
      </c>
      <c r="F1031" s="142" t="s">
        <v>62</v>
      </c>
      <c r="G1031" s="142">
        <v>2.95</v>
      </c>
      <c r="H1031" s="142">
        <v>2.95</v>
      </c>
      <c r="I1031" s="142">
        <v>120</v>
      </c>
      <c r="J1031" s="142">
        <v>122.4</v>
      </c>
      <c r="K1031" s="142">
        <v>108</v>
      </c>
      <c r="L1031" s="142">
        <v>8</v>
      </c>
      <c r="M1031" s="16">
        <v>2016</v>
      </c>
      <c r="N1031" s="16">
        <v>2023</v>
      </c>
      <c r="O1031" s="16">
        <v>2025</v>
      </c>
      <c r="P1031" s="16">
        <v>12.5</v>
      </c>
      <c r="Q1031" s="125" t="s">
        <v>3893</v>
      </c>
      <c r="R1031" s="17">
        <f t="shared" si="48"/>
        <v>2028.5</v>
      </c>
      <c r="S1031" s="16" t="s">
        <v>63</v>
      </c>
      <c r="T1031" s="16"/>
      <c r="U1031" s="17">
        <f t="shared" si="49"/>
        <v>2028.5</v>
      </c>
      <c r="V1031" s="402">
        <v>28</v>
      </c>
      <c r="W1031" s="402">
        <v>7</v>
      </c>
      <c r="X1031" s="402">
        <f>SUM(V1031:W1037)</f>
        <v>35</v>
      </c>
      <c r="Y1031" s="406" t="s">
        <v>7003</v>
      </c>
    </row>
    <row r="1032" spans="1:25" ht="24" x14ac:dyDescent="0.25">
      <c r="A1032" s="406"/>
      <c r="B1032" s="406"/>
      <c r="C1032" s="475"/>
      <c r="D1032" s="475"/>
      <c r="E1032" s="475"/>
      <c r="F1032" s="142" t="s">
        <v>62</v>
      </c>
      <c r="G1032" s="142"/>
      <c r="H1032" s="142"/>
      <c r="I1032" s="142"/>
      <c r="J1032" s="142">
        <v>0.7</v>
      </c>
      <c r="K1032" s="142">
        <v>89</v>
      </c>
      <c r="L1032" s="142">
        <v>7</v>
      </c>
      <c r="M1032" s="16">
        <v>2016</v>
      </c>
      <c r="N1032" s="16">
        <v>2023</v>
      </c>
      <c r="O1032" s="16">
        <v>2025</v>
      </c>
      <c r="P1032" s="16">
        <v>12.5</v>
      </c>
      <c r="Q1032" s="125" t="s">
        <v>3893</v>
      </c>
      <c r="R1032" s="17">
        <f t="shared" si="48"/>
        <v>2028.5</v>
      </c>
      <c r="S1032" s="16" t="s">
        <v>63</v>
      </c>
      <c r="T1032" s="16"/>
      <c r="U1032" s="17">
        <f t="shared" si="49"/>
        <v>2028.5</v>
      </c>
      <c r="V1032" s="402"/>
      <c r="W1032" s="402"/>
      <c r="X1032" s="402"/>
      <c r="Y1032" s="406"/>
    </row>
    <row r="1033" spans="1:25" ht="24" x14ac:dyDescent="0.25">
      <c r="A1033" s="406"/>
      <c r="B1033" s="406"/>
      <c r="C1033" s="475"/>
      <c r="D1033" s="475"/>
      <c r="E1033" s="475"/>
      <c r="F1033" s="142" t="s">
        <v>62</v>
      </c>
      <c r="G1033" s="142"/>
      <c r="H1033" s="142"/>
      <c r="I1033" s="142"/>
      <c r="J1033" s="142">
        <v>0.1</v>
      </c>
      <c r="K1033" s="142">
        <v>57</v>
      </c>
      <c r="L1033" s="142">
        <v>6</v>
      </c>
      <c r="M1033" s="16">
        <v>2016</v>
      </c>
      <c r="N1033" s="16">
        <v>2023</v>
      </c>
      <c r="O1033" s="16">
        <v>2025</v>
      </c>
      <c r="P1033" s="16">
        <v>12.5</v>
      </c>
      <c r="Q1033" s="125" t="s">
        <v>3893</v>
      </c>
      <c r="R1033" s="17">
        <f t="shared" si="48"/>
        <v>2028.5</v>
      </c>
      <c r="S1033" s="16" t="s">
        <v>63</v>
      </c>
      <c r="T1033" s="16"/>
      <c r="U1033" s="17">
        <f t="shared" si="49"/>
        <v>2028.5</v>
      </c>
      <c r="V1033" s="402"/>
      <c r="W1033" s="402"/>
      <c r="X1033" s="402"/>
      <c r="Y1033" s="406"/>
    </row>
    <row r="1034" spans="1:25" ht="24" x14ac:dyDescent="0.25">
      <c r="A1034" s="406"/>
      <c r="B1034" s="406"/>
      <c r="C1034" s="475"/>
      <c r="D1034" s="145" t="s">
        <v>4556</v>
      </c>
      <c r="E1034" s="475"/>
      <c r="F1034" s="142" t="s">
        <v>62</v>
      </c>
      <c r="G1034" s="142">
        <v>2.95</v>
      </c>
      <c r="H1034" s="142">
        <v>2.95</v>
      </c>
      <c r="I1034" s="142">
        <v>120</v>
      </c>
      <c r="J1034" s="142">
        <v>38.9</v>
      </c>
      <c r="K1034" s="142">
        <v>108</v>
      </c>
      <c r="L1034" s="142">
        <v>8</v>
      </c>
      <c r="M1034" s="16">
        <v>2016</v>
      </c>
      <c r="N1034" s="16">
        <v>2023</v>
      </c>
      <c r="O1034" s="16">
        <v>2025</v>
      </c>
      <c r="P1034" s="16">
        <v>12.5</v>
      </c>
      <c r="Q1034" s="125" t="s">
        <v>3893</v>
      </c>
      <c r="R1034" s="17">
        <f t="shared" ref="R1034:R1097" si="50">IF(M1034="","",M1034+P1034)</f>
        <v>2028.5</v>
      </c>
      <c r="S1034" s="16" t="s">
        <v>63</v>
      </c>
      <c r="T1034" s="16"/>
      <c r="U1034" s="17">
        <f t="shared" si="49"/>
        <v>2028.5</v>
      </c>
      <c r="V1034" s="402"/>
      <c r="W1034" s="402"/>
      <c r="X1034" s="402"/>
      <c r="Y1034" s="406"/>
    </row>
    <row r="1035" spans="1:25" ht="24" x14ac:dyDescent="0.25">
      <c r="A1035" s="406"/>
      <c r="B1035" s="406"/>
      <c r="C1035" s="475"/>
      <c r="D1035" s="475" t="s">
        <v>4557</v>
      </c>
      <c r="E1035" s="475"/>
      <c r="F1035" s="142" t="s">
        <v>62</v>
      </c>
      <c r="G1035" s="142">
        <v>1.85</v>
      </c>
      <c r="H1035" s="142">
        <v>1.85</v>
      </c>
      <c r="I1035" s="142">
        <v>120</v>
      </c>
      <c r="J1035" s="142">
        <v>84.4</v>
      </c>
      <c r="K1035" s="142">
        <v>108</v>
      </c>
      <c r="L1035" s="142">
        <v>8</v>
      </c>
      <c r="M1035" s="16">
        <v>2016</v>
      </c>
      <c r="N1035" s="16">
        <v>2023</v>
      </c>
      <c r="O1035" s="16">
        <v>2025</v>
      </c>
      <c r="P1035" s="16">
        <v>12.5</v>
      </c>
      <c r="Q1035" s="125" t="s">
        <v>3893</v>
      </c>
      <c r="R1035" s="17">
        <f t="shared" si="50"/>
        <v>2028.5</v>
      </c>
      <c r="S1035" s="16" t="s">
        <v>63</v>
      </c>
      <c r="T1035" s="16"/>
      <c r="U1035" s="17">
        <f t="shared" si="49"/>
        <v>2028.5</v>
      </c>
      <c r="V1035" s="402"/>
      <c r="W1035" s="402"/>
      <c r="X1035" s="402"/>
      <c r="Y1035" s="406"/>
    </row>
    <row r="1036" spans="1:25" ht="24" x14ac:dyDescent="0.25">
      <c r="A1036" s="406"/>
      <c r="B1036" s="406"/>
      <c r="C1036" s="475"/>
      <c r="D1036" s="475"/>
      <c r="E1036" s="475"/>
      <c r="F1036" s="142" t="s">
        <v>62</v>
      </c>
      <c r="G1036" s="142"/>
      <c r="H1036" s="142"/>
      <c r="I1036" s="142"/>
      <c r="J1036" s="142">
        <v>0.4</v>
      </c>
      <c r="K1036" s="142">
        <v>89</v>
      </c>
      <c r="L1036" s="142">
        <v>6</v>
      </c>
      <c r="M1036" s="16">
        <v>2016</v>
      </c>
      <c r="N1036" s="16">
        <v>2023</v>
      </c>
      <c r="O1036" s="16">
        <v>2025</v>
      </c>
      <c r="P1036" s="16">
        <v>12.5</v>
      </c>
      <c r="Q1036" s="125" t="s">
        <v>3893</v>
      </c>
      <c r="R1036" s="17">
        <f t="shared" si="50"/>
        <v>2028.5</v>
      </c>
      <c r="S1036" s="16" t="s">
        <v>63</v>
      </c>
      <c r="T1036" s="16"/>
      <c r="U1036" s="17">
        <f t="shared" si="49"/>
        <v>2028.5</v>
      </c>
      <c r="V1036" s="402"/>
      <c r="W1036" s="402"/>
      <c r="X1036" s="402"/>
      <c r="Y1036" s="406"/>
    </row>
    <row r="1037" spans="1:25" ht="24" x14ac:dyDescent="0.25">
      <c r="A1037" s="406"/>
      <c r="B1037" s="406"/>
      <c r="C1037" s="475"/>
      <c r="D1037" s="475"/>
      <c r="E1037" s="475"/>
      <c r="F1037" s="142" t="s">
        <v>62</v>
      </c>
      <c r="G1037" s="142"/>
      <c r="H1037" s="142"/>
      <c r="I1037" s="142"/>
      <c r="J1037" s="142">
        <v>0.6</v>
      </c>
      <c r="K1037" s="142">
        <v>57</v>
      </c>
      <c r="L1037" s="142">
        <v>5</v>
      </c>
      <c r="M1037" s="16">
        <v>2016</v>
      </c>
      <c r="N1037" s="16">
        <v>2023</v>
      </c>
      <c r="O1037" s="16">
        <v>2025</v>
      </c>
      <c r="P1037" s="16">
        <v>12.5</v>
      </c>
      <c r="Q1037" s="125" t="s">
        <v>3893</v>
      </c>
      <c r="R1037" s="17">
        <f t="shared" si="50"/>
        <v>2028.5</v>
      </c>
      <c r="S1037" s="16" t="s">
        <v>63</v>
      </c>
      <c r="T1037" s="16"/>
      <c r="U1037" s="17">
        <f t="shared" si="49"/>
        <v>2028.5</v>
      </c>
      <c r="V1037" s="402"/>
      <c r="W1037" s="402"/>
      <c r="X1037" s="402"/>
      <c r="Y1037" s="406"/>
    </row>
    <row r="1038" spans="1:25" ht="24" x14ac:dyDescent="0.25">
      <c r="A1038" s="406">
        <v>98</v>
      </c>
      <c r="B1038" s="406" t="s">
        <v>4558</v>
      </c>
      <c r="C1038" s="475" t="s">
        <v>4559</v>
      </c>
      <c r="D1038" s="331" t="s">
        <v>4560</v>
      </c>
      <c r="E1038" s="475" t="s">
        <v>147</v>
      </c>
      <c r="F1038" s="142" t="s">
        <v>62</v>
      </c>
      <c r="G1038" s="125">
        <v>1.85</v>
      </c>
      <c r="H1038" s="125">
        <v>1.85</v>
      </c>
      <c r="I1038" s="125">
        <v>120</v>
      </c>
      <c r="J1038" s="125">
        <v>50.6</v>
      </c>
      <c r="K1038" s="125">
        <v>159</v>
      </c>
      <c r="L1038" s="125">
        <v>8</v>
      </c>
      <c r="M1038" s="16">
        <v>2016</v>
      </c>
      <c r="N1038" s="16">
        <v>2023</v>
      </c>
      <c r="O1038" s="16">
        <v>2025</v>
      </c>
      <c r="P1038" s="16">
        <v>12.5</v>
      </c>
      <c r="Q1038" s="125" t="s">
        <v>3893</v>
      </c>
      <c r="R1038" s="17">
        <f t="shared" si="50"/>
        <v>2028.5</v>
      </c>
      <c r="S1038" s="16" t="s">
        <v>63</v>
      </c>
      <c r="T1038" s="16"/>
      <c r="U1038" s="17">
        <f t="shared" si="49"/>
        <v>2028.5</v>
      </c>
      <c r="V1038" s="402">
        <v>15</v>
      </c>
      <c r="W1038" s="402">
        <v>6</v>
      </c>
      <c r="X1038" s="402">
        <f>SUM(V1038:W1041)</f>
        <v>21</v>
      </c>
      <c r="Y1038" s="406" t="s">
        <v>7003</v>
      </c>
    </row>
    <row r="1039" spans="1:25" ht="24" x14ac:dyDescent="0.25">
      <c r="A1039" s="406"/>
      <c r="B1039" s="406"/>
      <c r="C1039" s="475"/>
      <c r="D1039" s="331"/>
      <c r="E1039" s="475"/>
      <c r="F1039" s="142" t="s">
        <v>62</v>
      </c>
      <c r="G1039" s="125"/>
      <c r="H1039" s="125"/>
      <c r="I1039" s="125"/>
      <c r="J1039" s="125">
        <v>0.1</v>
      </c>
      <c r="K1039" s="125">
        <v>57</v>
      </c>
      <c r="L1039" s="125">
        <v>5</v>
      </c>
      <c r="M1039" s="16">
        <v>2016</v>
      </c>
      <c r="N1039" s="16">
        <v>2023</v>
      </c>
      <c r="O1039" s="16">
        <v>2025</v>
      </c>
      <c r="P1039" s="16">
        <v>12.5</v>
      </c>
      <c r="Q1039" s="125" t="s">
        <v>3893</v>
      </c>
      <c r="R1039" s="17">
        <f t="shared" si="50"/>
        <v>2028.5</v>
      </c>
      <c r="S1039" s="16" t="s">
        <v>63</v>
      </c>
      <c r="T1039" s="16"/>
      <c r="U1039" s="17">
        <f t="shared" si="49"/>
        <v>2028.5</v>
      </c>
      <c r="V1039" s="402"/>
      <c r="W1039" s="402"/>
      <c r="X1039" s="402"/>
      <c r="Y1039" s="406"/>
    </row>
    <row r="1040" spans="1:25" ht="24" x14ac:dyDescent="0.25">
      <c r="A1040" s="406"/>
      <c r="B1040" s="406"/>
      <c r="C1040" s="475"/>
      <c r="D1040" s="475" t="s">
        <v>4561</v>
      </c>
      <c r="E1040" s="475"/>
      <c r="F1040" s="142" t="s">
        <v>62</v>
      </c>
      <c r="G1040" s="125">
        <v>1.85</v>
      </c>
      <c r="H1040" s="125">
        <v>1.85</v>
      </c>
      <c r="I1040" s="125">
        <v>120</v>
      </c>
      <c r="J1040" s="142">
        <v>80.900000000000006</v>
      </c>
      <c r="K1040" s="142">
        <v>159</v>
      </c>
      <c r="L1040" s="142">
        <v>8</v>
      </c>
      <c r="M1040" s="16">
        <v>2016</v>
      </c>
      <c r="N1040" s="16">
        <v>2023</v>
      </c>
      <c r="O1040" s="16">
        <v>2025</v>
      </c>
      <c r="P1040" s="16">
        <v>12.5</v>
      </c>
      <c r="Q1040" s="125" t="s">
        <v>3893</v>
      </c>
      <c r="R1040" s="17">
        <f t="shared" si="50"/>
        <v>2028.5</v>
      </c>
      <c r="S1040" s="16" t="s">
        <v>63</v>
      </c>
      <c r="T1040" s="16"/>
      <c r="U1040" s="17">
        <f t="shared" si="49"/>
        <v>2028.5</v>
      </c>
      <c r="V1040" s="402"/>
      <c r="W1040" s="402"/>
      <c r="X1040" s="402"/>
      <c r="Y1040" s="406"/>
    </row>
    <row r="1041" spans="1:25" ht="24" x14ac:dyDescent="0.25">
      <c r="A1041" s="406"/>
      <c r="B1041" s="406"/>
      <c r="C1041" s="475"/>
      <c r="D1041" s="475"/>
      <c r="E1041" s="475"/>
      <c r="F1041" s="142" t="s">
        <v>62</v>
      </c>
      <c r="G1041" s="125"/>
      <c r="H1041" s="125"/>
      <c r="I1041" s="125"/>
      <c r="J1041" s="142">
        <v>3.8</v>
      </c>
      <c r="K1041" s="142">
        <v>108</v>
      </c>
      <c r="L1041" s="142">
        <v>8</v>
      </c>
      <c r="M1041" s="16">
        <v>2016</v>
      </c>
      <c r="N1041" s="16">
        <v>2023</v>
      </c>
      <c r="O1041" s="16">
        <v>2025</v>
      </c>
      <c r="P1041" s="16">
        <v>12.5</v>
      </c>
      <c r="Q1041" s="125" t="s">
        <v>3893</v>
      </c>
      <c r="R1041" s="17">
        <f t="shared" si="50"/>
        <v>2028.5</v>
      </c>
      <c r="S1041" s="16" t="s">
        <v>63</v>
      </c>
      <c r="T1041" s="16"/>
      <c r="U1041" s="17">
        <f t="shared" si="49"/>
        <v>2028.5</v>
      </c>
      <c r="V1041" s="402"/>
      <c r="W1041" s="402"/>
      <c r="X1041" s="402"/>
      <c r="Y1041" s="406"/>
    </row>
    <row r="1042" spans="1:25" ht="24" x14ac:dyDescent="0.25">
      <c r="A1042" s="406">
        <v>99</v>
      </c>
      <c r="B1042" s="406" t="s">
        <v>4562</v>
      </c>
      <c r="C1042" s="475" t="s">
        <v>4563</v>
      </c>
      <c r="D1042" s="475" t="s">
        <v>4564</v>
      </c>
      <c r="E1042" s="475" t="s">
        <v>149</v>
      </c>
      <c r="F1042" s="142" t="s">
        <v>134</v>
      </c>
      <c r="G1042" s="142">
        <v>3.63</v>
      </c>
      <c r="H1042" s="142">
        <v>3.63</v>
      </c>
      <c r="I1042" s="142">
        <v>120</v>
      </c>
      <c r="J1042" s="142">
        <v>24.5</v>
      </c>
      <c r="K1042" s="142">
        <v>159</v>
      </c>
      <c r="L1042" s="142">
        <v>8</v>
      </c>
      <c r="M1042" s="16">
        <v>2016</v>
      </c>
      <c r="N1042" s="16">
        <v>2023</v>
      </c>
      <c r="O1042" s="16">
        <v>2025</v>
      </c>
      <c r="P1042" s="16">
        <v>12.5</v>
      </c>
      <c r="Q1042" s="125" t="s">
        <v>3893</v>
      </c>
      <c r="R1042" s="17">
        <f t="shared" si="50"/>
        <v>2028.5</v>
      </c>
      <c r="S1042" s="16" t="s">
        <v>63</v>
      </c>
      <c r="T1042" s="16"/>
      <c r="U1042" s="17">
        <f t="shared" ref="U1042:U1067" si="51">IFERROR(IF(S1042="",R1042,S1042+T1042),R1042)</f>
        <v>2028.5</v>
      </c>
      <c r="V1042" s="402">
        <v>27</v>
      </c>
      <c r="W1042" s="402">
        <v>13</v>
      </c>
      <c r="X1042" s="402">
        <f>SUM(V1042:W1053)</f>
        <v>40</v>
      </c>
      <c r="Y1042" s="406" t="s">
        <v>7003</v>
      </c>
    </row>
    <row r="1043" spans="1:25" ht="24" x14ac:dyDescent="0.25">
      <c r="A1043" s="406"/>
      <c r="B1043" s="406"/>
      <c r="C1043" s="475"/>
      <c r="D1043" s="475"/>
      <c r="E1043" s="475"/>
      <c r="F1043" s="142" t="s">
        <v>134</v>
      </c>
      <c r="G1043" s="142"/>
      <c r="H1043" s="142"/>
      <c r="I1043" s="142"/>
      <c r="J1043" s="142">
        <v>3.6</v>
      </c>
      <c r="K1043" s="142">
        <v>108</v>
      </c>
      <c r="L1043" s="142">
        <v>8</v>
      </c>
      <c r="M1043" s="16">
        <v>2016</v>
      </c>
      <c r="N1043" s="16">
        <v>2023</v>
      </c>
      <c r="O1043" s="16">
        <v>2025</v>
      </c>
      <c r="P1043" s="16">
        <v>12.5</v>
      </c>
      <c r="Q1043" s="125" t="s">
        <v>3893</v>
      </c>
      <c r="R1043" s="17">
        <f t="shared" si="50"/>
        <v>2028.5</v>
      </c>
      <c r="S1043" s="16" t="s">
        <v>63</v>
      </c>
      <c r="T1043" s="16"/>
      <c r="U1043" s="17">
        <f t="shared" si="51"/>
        <v>2028.5</v>
      </c>
      <c r="V1043" s="402"/>
      <c r="W1043" s="402"/>
      <c r="X1043" s="402"/>
      <c r="Y1043" s="406"/>
    </row>
    <row r="1044" spans="1:25" ht="24" x14ac:dyDescent="0.25">
      <c r="A1044" s="406"/>
      <c r="B1044" s="406"/>
      <c r="C1044" s="475"/>
      <c r="D1044" s="475"/>
      <c r="E1044" s="475"/>
      <c r="F1044" s="142" t="s">
        <v>134</v>
      </c>
      <c r="G1044" s="142"/>
      <c r="H1044" s="142"/>
      <c r="I1044" s="142"/>
      <c r="J1044" s="142">
        <v>4.5</v>
      </c>
      <c r="K1044" s="142">
        <v>89</v>
      </c>
      <c r="L1044" s="142">
        <v>7</v>
      </c>
      <c r="M1044" s="16">
        <v>2016</v>
      </c>
      <c r="N1044" s="16">
        <v>2023</v>
      </c>
      <c r="O1044" s="16">
        <v>2025</v>
      </c>
      <c r="P1044" s="16">
        <v>12.5</v>
      </c>
      <c r="Q1044" s="125" t="s">
        <v>3893</v>
      </c>
      <c r="R1044" s="17">
        <f t="shared" si="50"/>
        <v>2028.5</v>
      </c>
      <c r="S1044" s="16" t="s">
        <v>63</v>
      </c>
      <c r="T1044" s="16"/>
      <c r="U1044" s="17">
        <f t="shared" si="51"/>
        <v>2028.5</v>
      </c>
      <c r="V1044" s="402"/>
      <c r="W1044" s="402"/>
      <c r="X1044" s="402"/>
      <c r="Y1044" s="406"/>
    </row>
    <row r="1045" spans="1:25" ht="24" x14ac:dyDescent="0.25">
      <c r="A1045" s="406"/>
      <c r="B1045" s="406"/>
      <c r="C1045" s="475"/>
      <c r="D1045" s="475"/>
      <c r="E1045" s="475"/>
      <c r="F1045" s="142" t="s">
        <v>134</v>
      </c>
      <c r="G1045" s="142"/>
      <c r="H1045" s="142"/>
      <c r="I1045" s="142"/>
      <c r="J1045" s="142">
        <v>0.7</v>
      </c>
      <c r="K1045" s="142">
        <v>57</v>
      </c>
      <c r="L1045" s="142">
        <v>6</v>
      </c>
      <c r="M1045" s="16">
        <v>2016</v>
      </c>
      <c r="N1045" s="16">
        <v>2023</v>
      </c>
      <c r="O1045" s="16">
        <v>2025</v>
      </c>
      <c r="P1045" s="16">
        <v>12.5</v>
      </c>
      <c r="Q1045" s="125" t="s">
        <v>3893</v>
      </c>
      <c r="R1045" s="17">
        <f t="shared" si="50"/>
        <v>2028.5</v>
      </c>
      <c r="S1045" s="16" t="s">
        <v>63</v>
      </c>
      <c r="T1045" s="16"/>
      <c r="U1045" s="17">
        <f t="shared" si="51"/>
        <v>2028.5</v>
      </c>
      <c r="V1045" s="402"/>
      <c r="W1045" s="402"/>
      <c r="X1045" s="402"/>
      <c r="Y1045" s="406"/>
    </row>
    <row r="1046" spans="1:25" ht="24" x14ac:dyDescent="0.25">
      <c r="A1046" s="406"/>
      <c r="B1046" s="406"/>
      <c r="C1046" s="475"/>
      <c r="D1046" s="475" t="s">
        <v>4565</v>
      </c>
      <c r="E1046" s="475"/>
      <c r="F1046" s="142" t="s">
        <v>134</v>
      </c>
      <c r="G1046" s="142">
        <v>3.63</v>
      </c>
      <c r="H1046" s="142">
        <v>3.63</v>
      </c>
      <c r="I1046" s="142">
        <v>120</v>
      </c>
      <c r="J1046" s="142">
        <v>0.4</v>
      </c>
      <c r="K1046" s="142">
        <v>57</v>
      </c>
      <c r="L1046" s="142">
        <v>6</v>
      </c>
      <c r="M1046" s="16">
        <v>2016</v>
      </c>
      <c r="N1046" s="16">
        <v>2023</v>
      </c>
      <c r="O1046" s="16">
        <v>2025</v>
      </c>
      <c r="P1046" s="16">
        <v>12.5</v>
      </c>
      <c r="Q1046" s="125" t="s">
        <v>3893</v>
      </c>
      <c r="R1046" s="17">
        <f t="shared" si="50"/>
        <v>2028.5</v>
      </c>
      <c r="S1046" s="16" t="s">
        <v>63</v>
      </c>
      <c r="T1046" s="16"/>
      <c r="U1046" s="17">
        <f t="shared" si="51"/>
        <v>2028.5</v>
      </c>
      <c r="V1046" s="402"/>
      <c r="W1046" s="402"/>
      <c r="X1046" s="402"/>
      <c r="Y1046" s="406"/>
    </row>
    <row r="1047" spans="1:25" ht="24" x14ac:dyDescent="0.25">
      <c r="A1047" s="406"/>
      <c r="B1047" s="406"/>
      <c r="C1047" s="475"/>
      <c r="D1047" s="475"/>
      <c r="E1047" s="475"/>
      <c r="F1047" s="142" t="s">
        <v>134</v>
      </c>
      <c r="G1047" s="142"/>
      <c r="H1047" s="142"/>
      <c r="I1047" s="142"/>
      <c r="J1047" s="142">
        <v>0.8</v>
      </c>
      <c r="K1047" s="142">
        <v>32</v>
      </c>
      <c r="L1047" s="142">
        <v>4.5</v>
      </c>
      <c r="M1047" s="16">
        <v>2016</v>
      </c>
      <c r="N1047" s="16">
        <v>2023</v>
      </c>
      <c r="O1047" s="16">
        <v>2025</v>
      </c>
      <c r="P1047" s="16">
        <v>12.5</v>
      </c>
      <c r="Q1047" s="125" t="s">
        <v>3893</v>
      </c>
      <c r="R1047" s="17">
        <f t="shared" si="50"/>
        <v>2028.5</v>
      </c>
      <c r="S1047" s="16" t="s">
        <v>63</v>
      </c>
      <c r="T1047" s="16"/>
      <c r="U1047" s="17">
        <f t="shared" si="51"/>
        <v>2028.5</v>
      </c>
      <c r="V1047" s="402"/>
      <c r="W1047" s="402"/>
      <c r="X1047" s="402"/>
      <c r="Y1047" s="406"/>
    </row>
    <row r="1048" spans="1:25" ht="24" x14ac:dyDescent="0.25">
      <c r="A1048" s="406"/>
      <c r="B1048" s="406"/>
      <c r="C1048" s="475"/>
      <c r="D1048" s="475" t="s">
        <v>4566</v>
      </c>
      <c r="E1048" s="475"/>
      <c r="F1048" s="142" t="s">
        <v>134</v>
      </c>
      <c r="G1048" s="142">
        <v>3.63</v>
      </c>
      <c r="H1048" s="142">
        <v>3.63</v>
      </c>
      <c r="I1048" s="142">
        <v>120</v>
      </c>
      <c r="J1048" s="142">
        <v>0.4</v>
      </c>
      <c r="K1048" s="142">
        <v>57</v>
      </c>
      <c r="L1048" s="142">
        <v>6</v>
      </c>
      <c r="M1048" s="16">
        <v>2016</v>
      </c>
      <c r="N1048" s="16">
        <v>2023</v>
      </c>
      <c r="O1048" s="16">
        <v>2025</v>
      </c>
      <c r="P1048" s="16">
        <v>12.5</v>
      </c>
      <c r="Q1048" s="125" t="s">
        <v>3893</v>
      </c>
      <c r="R1048" s="17">
        <f t="shared" si="50"/>
        <v>2028.5</v>
      </c>
      <c r="S1048" s="16" t="s">
        <v>63</v>
      </c>
      <c r="T1048" s="16"/>
      <c r="U1048" s="17">
        <f t="shared" si="51"/>
        <v>2028.5</v>
      </c>
      <c r="V1048" s="402"/>
      <c r="W1048" s="402"/>
      <c r="X1048" s="402"/>
      <c r="Y1048" s="406"/>
    </row>
    <row r="1049" spans="1:25" ht="24" x14ac:dyDescent="0.25">
      <c r="A1049" s="406"/>
      <c r="B1049" s="406"/>
      <c r="C1049" s="475"/>
      <c r="D1049" s="475"/>
      <c r="E1049" s="475"/>
      <c r="F1049" s="142" t="s">
        <v>134</v>
      </c>
      <c r="G1049" s="142"/>
      <c r="H1049" s="142"/>
      <c r="I1049" s="142"/>
      <c r="J1049" s="142">
        <v>0.8</v>
      </c>
      <c r="K1049" s="142">
        <v>32</v>
      </c>
      <c r="L1049" s="142">
        <v>4.5</v>
      </c>
      <c r="M1049" s="16">
        <v>2016</v>
      </c>
      <c r="N1049" s="16">
        <v>2023</v>
      </c>
      <c r="O1049" s="16">
        <v>2025</v>
      </c>
      <c r="P1049" s="16">
        <v>12.5</v>
      </c>
      <c r="Q1049" s="125" t="s">
        <v>3893</v>
      </c>
      <c r="R1049" s="17">
        <f t="shared" si="50"/>
        <v>2028.5</v>
      </c>
      <c r="S1049" s="16" t="s">
        <v>63</v>
      </c>
      <c r="T1049" s="16"/>
      <c r="U1049" s="17">
        <f t="shared" si="51"/>
        <v>2028.5</v>
      </c>
      <c r="V1049" s="402"/>
      <c r="W1049" s="402"/>
      <c r="X1049" s="402"/>
      <c r="Y1049" s="406"/>
    </row>
    <row r="1050" spans="1:25" ht="24" x14ac:dyDescent="0.25">
      <c r="A1050" s="406"/>
      <c r="B1050" s="406"/>
      <c r="C1050" s="475"/>
      <c r="D1050" s="331" t="s">
        <v>4567</v>
      </c>
      <c r="E1050" s="475"/>
      <c r="F1050" s="142" t="s">
        <v>134</v>
      </c>
      <c r="G1050" s="125">
        <v>3.63</v>
      </c>
      <c r="H1050" s="125">
        <v>3.63</v>
      </c>
      <c r="I1050" s="125">
        <v>120</v>
      </c>
      <c r="J1050" s="125">
        <v>3.6</v>
      </c>
      <c r="K1050" s="125">
        <v>89</v>
      </c>
      <c r="L1050" s="125">
        <v>7</v>
      </c>
      <c r="M1050" s="16">
        <v>2016</v>
      </c>
      <c r="N1050" s="16">
        <v>2023</v>
      </c>
      <c r="O1050" s="16">
        <v>2025</v>
      </c>
      <c r="P1050" s="16">
        <v>12.5</v>
      </c>
      <c r="Q1050" s="125" t="s">
        <v>3893</v>
      </c>
      <c r="R1050" s="17">
        <f t="shared" si="50"/>
        <v>2028.5</v>
      </c>
      <c r="S1050" s="16" t="s">
        <v>63</v>
      </c>
      <c r="T1050" s="16"/>
      <c r="U1050" s="17">
        <f t="shared" si="51"/>
        <v>2028.5</v>
      </c>
      <c r="V1050" s="402"/>
      <c r="W1050" s="402"/>
      <c r="X1050" s="402"/>
      <c r="Y1050" s="406"/>
    </row>
    <row r="1051" spans="1:25" ht="24" x14ac:dyDescent="0.25">
      <c r="A1051" s="406"/>
      <c r="B1051" s="406"/>
      <c r="C1051" s="475"/>
      <c r="D1051" s="331"/>
      <c r="E1051" s="475"/>
      <c r="F1051" s="142" t="s">
        <v>134</v>
      </c>
      <c r="G1051" s="125"/>
      <c r="H1051" s="125"/>
      <c r="I1051" s="125"/>
      <c r="J1051" s="125">
        <v>0.1</v>
      </c>
      <c r="K1051" s="125">
        <v>57</v>
      </c>
      <c r="L1051" s="125">
        <v>6</v>
      </c>
      <c r="M1051" s="16">
        <v>2016</v>
      </c>
      <c r="N1051" s="16">
        <v>2023</v>
      </c>
      <c r="O1051" s="16">
        <v>2025</v>
      </c>
      <c r="P1051" s="16">
        <v>12.5</v>
      </c>
      <c r="Q1051" s="125" t="s">
        <v>3893</v>
      </c>
      <c r="R1051" s="17">
        <f t="shared" si="50"/>
        <v>2028.5</v>
      </c>
      <c r="S1051" s="16" t="s">
        <v>63</v>
      </c>
      <c r="T1051" s="16"/>
      <c r="U1051" s="17">
        <f t="shared" si="51"/>
        <v>2028.5</v>
      </c>
      <c r="V1051" s="402"/>
      <c r="W1051" s="402"/>
      <c r="X1051" s="402"/>
      <c r="Y1051" s="406"/>
    </row>
    <row r="1052" spans="1:25" ht="24" x14ac:dyDescent="0.25">
      <c r="A1052" s="406"/>
      <c r="B1052" s="406"/>
      <c r="C1052" s="475"/>
      <c r="D1052" s="145" t="s">
        <v>4568</v>
      </c>
      <c r="E1052" s="475"/>
      <c r="F1052" s="142" t="s">
        <v>134</v>
      </c>
      <c r="G1052" s="142">
        <v>3.63</v>
      </c>
      <c r="H1052" s="142">
        <v>3.63</v>
      </c>
      <c r="I1052" s="142">
        <v>120</v>
      </c>
      <c r="J1052" s="142">
        <v>42.2</v>
      </c>
      <c r="K1052" s="142">
        <v>89</v>
      </c>
      <c r="L1052" s="142">
        <v>7</v>
      </c>
      <c r="M1052" s="16">
        <v>2016</v>
      </c>
      <c r="N1052" s="16">
        <v>2023</v>
      </c>
      <c r="O1052" s="16">
        <v>2025</v>
      </c>
      <c r="P1052" s="16">
        <v>12.5</v>
      </c>
      <c r="Q1052" s="125" t="s">
        <v>3893</v>
      </c>
      <c r="R1052" s="17">
        <f t="shared" si="50"/>
        <v>2028.5</v>
      </c>
      <c r="S1052" s="16" t="s">
        <v>63</v>
      </c>
      <c r="T1052" s="16"/>
      <c r="U1052" s="17">
        <f t="shared" si="51"/>
        <v>2028.5</v>
      </c>
      <c r="V1052" s="402"/>
      <c r="W1052" s="402"/>
      <c r="X1052" s="402"/>
      <c r="Y1052" s="406"/>
    </row>
    <row r="1053" spans="1:25" ht="24" x14ac:dyDescent="0.25">
      <c r="A1053" s="406"/>
      <c r="B1053" s="406"/>
      <c r="C1053" s="475"/>
      <c r="D1053" s="145" t="s">
        <v>4569</v>
      </c>
      <c r="E1053" s="475"/>
      <c r="F1053" s="142" t="s">
        <v>134</v>
      </c>
      <c r="G1053" s="142">
        <v>3.63</v>
      </c>
      <c r="H1053" s="142">
        <v>3.63</v>
      </c>
      <c r="I1053" s="142">
        <v>120</v>
      </c>
      <c r="J1053" s="142">
        <v>29.8</v>
      </c>
      <c r="K1053" s="142">
        <v>25</v>
      </c>
      <c r="L1053" s="142">
        <v>4.5</v>
      </c>
      <c r="M1053" s="16">
        <v>2016</v>
      </c>
      <c r="N1053" s="16">
        <v>2023</v>
      </c>
      <c r="O1053" s="16">
        <v>2025</v>
      </c>
      <c r="P1053" s="16">
        <v>12.5</v>
      </c>
      <c r="Q1053" s="125" t="s">
        <v>3893</v>
      </c>
      <c r="R1053" s="17">
        <f t="shared" si="50"/>
        <v>2028.5</v>
      </c>
      <c r="S1053" s="16" t="s">
        <v>63</v>
      </c>
      <c r="T1053" s="16"/>
      <c r="U1053" s="17">
        <f t="shared" si="51"/>
        <v>2028.5</v>
      </c>
      <c r="V1053" s="402"/>
      <c r="W1053" s="402"/>
      <c r="X1053" s="402"/>
      <c r="Y1053" s="406"/>
    </row>
    <row r="1054" spans="1:25" ht="24" x14ac:dyDescent="0.25">
      <c r="A1054" s="406">
        <v>100</v>
      </c>
      <c r="B1054" s="406" t="s">
        <v>4570</v>
      </c>
      <c r="C1054" s="475" t="s">
        <v>4571</v>
      </c>
      <c r="D1054" s="16" t="s">
        <v>4572</v>
      </c>
      <c r="E1054" s="475" t="s">
        <v>149</v>
      </c>
      <c r="F1054" s="125" t="s">
        <v>39</v>
      </c>
      <c r="G1054" s="125">
        <v>1.4</v>
      </c>
      <c r="H1054" s="125">
        <v>1.4</v>
      </c>
      <c r="I1054" s="125">
        <v>120</v>
      </c>
      <c r="J1054" s="125">
        <v>34.299999999999997</v>
      </c>
      <c r="K1054" s="125">
        <v>108</v>
      </c>
      <c r="L1054" s="125">
        <v>8</v>
      </c>
      <c r="M1054" s="16">
        <v>2016</v>
      </c>
      <c r="N1054" s="16">
        <v>2023</v>
      </c>
      <c r="O1054" s="16">
        <v>2025</v>
      </c>
      <c r="P1054" s="16">
        <v>12.5</v>
      </c>
      <c r="Q1054" s="125" t="s">
        <v>3893</v>
      </c>
      <c r="R1054" s="17">
        <f t="shared" si="50"/>
        <v>2028.5</v>
      </c>
      <c r="S1054" s="16" t="s">
        <v>63</v>
      </c>
      <c r="T1054" s="16"/>
      <c r="U1054" s="17">
        <f t="shared" si="51"/>
        <v>2028.5</v>
      </c>
      <c r="V1054" s="402">
        <v>9</v>
      </c>
      <c r="W1054" s="402">
        <v>5</v>
      </c>
      <c r="X1054" s="402">
        <f>SUM(V1054:W1055)</f>
        <v>14</v>
      </c>
      <c r="Y1054" s="406" t="s">
        <v>7003</v>
      </c>
    </row>
    <row r="1055" spans="1:25" ht="24" x14ac:dyDescent="0.25">
      <c r="A1055" s="406"/>
      <c r="B1055" s="406"/>
      <c r="C1055" s="475"/>
      <c r="D1055" s="145" t="s">
        <v>4573</v>
      </c>
      <c r="E1055" s="475"/>
      <c r="F1055" s="125" t="s">
        <v>39</v>
      </c>
      <c r="G1055" s="142">
        <v>1.4</v>
      </c>
      <c r="H1055" s="142">
        <v>1.4</v>
      </c>
      <c r="I1055" s="142">
        <v>120</v>
      </c>
      <c r="J1055" s="142">
        <v>41.7</v>
      </c>
      <c r="K1055" s="142">
        <v>108</v>
      </c>
      <c r="L1055" s="142">
        <v>8</v>
      </c>
      <c r="M1055" s="16">
        <v>2016</v>
      </c>
      <c r="N1055" s="16">
        <v>2023</v>
      </c>
      <c r="O1055" s="16">
        <v>2025</v>
      </c>
      <c r="P1055" s="16">
        <v>12.5</v>
      </c>
      <c r="Q1055" s="125" t="s">
        <v>3893</v>
      </c>
      <c r="R1055" s="17">
        <f t="shared" si="50"/>
        <v>2028.5</v>
      </c>
      <c r="S1055" s="16" t="s">
        <v>63</v>
      </c>
      <c r="T1055" s="16"/>
      <c r="U1055" s="17">
        <f t="shared" si="51"/>
        <v>2028.5</v>
      </c>
      <c r="V1055" s="402"/>
      <c r="W1055" s="402"/>
      <c r="X1055" s="402"/>
      <c r="Y1055" s="406"/>
    </row>
    <row r="1056" spans="1:25" ht="24" x14ac:dyDescent="0.25">
      <c r="A1056" s="406">
        <v>101</v>
      </c>
      <c r="B1056" s="406" t="s">
        <v>4574</v>
      </c>
      <c r="C1056" s="475" t="s">
        <v>4575</v>
      </c>
      <c r="D1056" s="331" t="s">
        <v>4576</v>
      </c>
      <c r="E1056" s="475" t="s">
        <v>149</v>
      </c>
      <c r="F1056" s="125" t="s">
        <v>561</v>
      </c>
      <c r="G1056" s="125">
        <v>3.4</v>
      </c>
      <c r="H1056" s="125">
        <v>3.4</v>
      </c>
      <c r="I1056" s="125">
        <v>120</v>
      </c>
      <c r="J1056" s="125">
        <v>19.16</v>
      </c>
      <c r="K1056" s="125">
        <v>89</v>
      </c>
      <c r="L1056" s="125">
        <v>8</v>
      </c>
      <c r="M1056" s="16">
        <v>2016</v>
      </c>
      <c r="N1056" s="16">
        <v>2023</v>
      </c>
      <c r="O1056" s="16">
        <v>2025</v>
      </c>
      <c r="P1056" s="16">
        <v>12.5</v>
      </c>
      <c r="Q1056" s="125" t="s">
        <v>3893</v>
      </c>
      <c r="R1056" s="17">
        <f t="shared" si="50"/>
        <v>2028.5</v>
      </c>
      <c r="S1056" s="16" t="s">
        <v>63</v>
      </c>
      <c r="T1056" s="16"/>
      <c r="U1056" s="17">
        <f t="shared" si="51"/>
        <v>2028.5</v>
      </c>
      <c r="V1056" s="402">
        <v>18</v>
      </c>
      <c r="W1056" s="402">
        <v>2</v>
      </c>
      <c r="X1056" s="402">
        <f>SUM(V1056:W1060)</f>
        <v>20</v>
      </c>
      <c r="Y1056" s="406" t="s">
        <v>7003</v>
      </c>
    </row>
    <row r="1057" spans="1:25" ht="24" x14ac:dyDescent="0.25">
      <c r="A1057" s="406"/>
      <c r="B1057" s="406"/>
      <c r="C1057" s="475"/>
      <c r="D1057" s="331"/>
      <c r="E1057" s="475"/>
      <c r="F1057" s="125" t="s">
        <v>561</v>
      </c>
      <c r="G1057" s="125"/>
      <c r="H1057" s="125"/>
      <c r="I1057" s="125"/>
      <c r="J1057" s="125">
        <v>0.1</v>
      </c>
      <c r="K1057" s="125">
        <v>57</v>
      </c>
      <c r="L1057" s="125">
        <v>6</v>
      </c>
      <c r="M1057" s="16">
        <v>2016</v>
      </c>
      <c r="N1057" s="16">
        <v>2023</v>
      </c>
      <c r="O1057" s="16">
        <v>2025</v>
      </c>
      <c r="P1057" s="16">
        <v>12.5</v>
      </c>
      <c r="Q1057" s="125" t="s">
        <v>3893</v>
      </c>
      <c r="R1057" s="17">
        <f t="shared" si="50"/>
        <v>2028.5</v>
      </c>
      <c r="S1057" s="16" t="s">
        <v>63</v>
      </c>
      <c r="T1057" s="16"/>
      <c r="U1057" s="17">
        <f t="shared" si="51"/>
        <v>2028.5</v>
      </c>
      <c r="V1057" s="402"/>
      <c r="W1057" s="402"/>
      <c r="X1057" s="402"/>
      <c r="Y1057" s="406"/>
    </row>
    <row r="1058" spans="1:25" ht="24" x14ac:dyDescent="0.25">
      <c r="A1058" s="406"/>
      <c r="B1058" s="406"/>
      <c r="C1058" s="475"/>
      <c r="D1058" s="145" t="s">
        <v>4577</v>
      </c>
      <c r="E1058" s="475"/>
      <c r="F1058" s="125" t="s">
        <v>561</v>
      </c>
      <c r="G1058" s="142">
        <v>3.4</v>
      </c>
      <c r="H1058" s="142">
        <v>3.4</v>
      </c>
      <c r="I1058" s="142">
        <v>120</v>
      </c>
      <c r="J1058" s="142">
        <v>91.54</v>
      </c>
      <c r="K1058" s="142">
        <v>89</v>
      </c>
      <c r="L1058" s="142">
        <v>8</v>
      </c>
      <c r="M1058" s="16">
        <v>2016</v>
      </c>
      <c r="N1058" s="16">
        <v>2023</v>
      </c>
      <c r="O1058" s="16">
        <v>2025</v>
      </c>
      <c r="P1058" s="16">
        <v>12.5</v>
      </c>
      <c r="Q1058" s="125" t="s">
        <v>3893</v>
      </c>
      <c r="R1058" s="17">
        <f t="shared" si="50"/>
        <v>2028.5</v>
      </c>
      <c r="S1058" s="16" t="s">
        <v>63</v>
      </c>
      <c r="T1058" s="16"/>
      <c r="U1058" s="17">
        <f t="shared" si="51"/>
        <v>2028.5</v>
      </c>
      <c r="V1058" s="402"/>
      <c r="W1058" s="402"/>
      <c r="X1058" s="402"/>
      <c r="Y1058" s="406"/>
    </row>
    <row r="1059" spans="1:25" ht="24" x14ac:dyDescent="0.25">
      <c r="A1059" s="406"/>
      <c r="B1059" s="406"/>
      <c r="C1059" s="475"/>
      <c r="D1059" s="145" t="s">
        <v>4578</v>
      </c>
      <c r="E1059" s="475"/>
      <c r="F1059" s="125" t="s">
        <v>561</v>
      </c>
      <c r="G1059" s="142">
        <v>3.4</v>
      </c>
      <c r="H1059" s="142">
        <v>3.4</v>
      </c>
      <c r="I1059" s="142">
        <v>120</v>
      </c>
      <c r="J1059" s="142">
        <v>1.51</v>
      </c>
      <c r="K1059" s="142">
        <v>89</v>
      </c>
      <c r="L1059" s="142">
        <v>8</v>
      </c>
      <c r="M1059" s="16">
        <v>2016</v>
      </c>
      <c r="N1059" s="16">
        <v>2023</v>
      </c>
      <c r="O1059" s="16">
        <v>2025</v>
      </c>
      <c r="P1059" s="16">
        <v>12.5</v>
      </c>
      <c r="Q1059" s="125" t="s">
        <v>3893</v>
      </c>
      <c r="R1059" s="17">
        <f t="shared" si="50"/>
        <v>2028.5</v>
      </c>
      <c r="S1059" s="16" t="s">
        <v>63</v>
      </c>
      <c r="T1059" s="16"/>
      <c r="U1059" s="17">
        <f t="shared" si="51"/>
        <v>2028.5</v>
      </c>
      <c r="V1059" s="402"/>
      <c r="W1059" s="402"/>
      <c r="X1059" s="402"/>
      <c r="Y1059" s="406"/>
    </row>
    <row r="1060" spans="1:25" ht="24" x14ac:dyDescent="0.25">
      <c r="A1060" s="406"/>
      <c r="B1060" s="406"/>
      <c r="C1060" s="475"/>
      <c r="D1060" s="16" t="s">
        <v>4579</v>
      </c>
      <c r="E1060" s="475"/>
      <c r="F1060" s="125" t="s">
        <v>561</v>
      </c>
      <c r="G1060" s="125">
        <v>3.4</v>
      </c>
      <c r="H1060" s="125">
        <v>3.4</v>
      </c>
      <c r="I1060" s="125">
        <v>120</v>
      </c>
      <c r="J1060" s="125">
        <v>10.1</v>
      </c>
      <c r="K1060" s="125">
        <v>57</v>
      </c>
      <c r="L1060" s="125">
        <v>6</v>
      </c>
      <c r="M1060" s="16">
        <v>2016</v>
      </c>
      <c r="N1060" s="16">
        <v>2023</v>
      </c>
      <c r="O1060" s="16">
        <v>2025</v>
      </c>
      <c r="P1060" s="16">
        <v>12.5</v>
      </c>
      <c r="Q1060" s="125" t="s">
        <v>3893</v>
      </c>
      <c r="R1060" s="17">
        <f t="shared" si="50"/>
        <v>2028.5</v>
      </c>
      <c r="S1060" s="16" t="s">
        <v>63</v>
      </c>
      <c r="T1060" s="16"/>
      <c r="U1060" s="17">
        <f t="shared" si="51"/>
        <v>2028.5</v>
      </c>
      <c r="V1060" s="402"/>
      <c r="W1060" s="402"/>
      <c r="X1060" s="402"/>
      <c r="Y1060" s="406"/>
    </row>
    <row r="1061" spans="1:25" ht="24" x14ac:dyDescent="0.25">
      <c r="A1061" s="406">
        <v>102</v>
      </c>
      <c r="B1061" s="406" t="s">
        <v>4580</v>
      </c>
      <c r="C1061" s="475" t="s">
        <v>4581</v>
      </c>
      <c r="D1061" s="475" t="s">
        <v>4582</v>
      </c>
      <c r="E1061" s="475" t="s">
        <v>149</v>
      </c>
      <c r="F1061" s="125" t="s">
        <v>561</v>
      </c>
      <c r="G1061" s="142">
        <v>3.4</v>
      </c>
      <c r="H1061" s="142">
        <v>3.4</v>
      </c>
      <c r="I1061" s="142">
        <v>120</v>
      </c>
      <c r="J1061" s="142">
        <v>114.28</v>
      </c>
      <c r="K1061" s="142">
        <v>89</v>
      </c>
      <c r="L1061" s="142">
        <v>7</v>
      </c>
      <c r="M1061" s="16">
        <v>2016</v>
      </c>
      <c r="N1061" s="16">
        <v>2023</v>
      </c>
      <c r="O1061" s="16">
        <v>2025</v>
      </c>
      <c r="P1061" s="16">
        <v>12.5</v>
      </c>
      <c r="Q1061" s="125" t="s">
        <v>3893</v>
      </c>
      <c r="R1061" s="17">
        <f t="shared" si="50"/>
        <v>2028.5</v>
      </c>
      <c r="S1061" s="16" t="s">
        <v>63</v>
      </c>
      <c r="T1061" s="16"/>
      <c r="U1061" s="17">
        <f t="shared" si="51"/>
        <v>2028.5</v>
      </c>
      <c r="V1061" s="402">
        <v>55</v>
      </c>
      <c r="W1061" s="402">
        <v>18</v>
      </c>
      <c r="X1061" s="402">
        <f>SUM(V1061:W1071)</f>
        <v>73</v>
      </c>
      <c r="Y1061" s="406" t="s">
        <v>7003</v>
      </c>
    </row>
    <row r="1062" spans="1:25" ht="24" x14ac:dyDescent="0.25">
      <c r="A1062" s="406"/>
      <c r="B1062" s="406"/>
      <c r="C1062" s="475"/>
      <c r="D1062" s="475"/>
      <c r="E1062" s="475"/>
      <c r="F1062" s="125" t="s">
        <v>561</v>
      </c>
      <c r="G1062" s="142"/>
      <c r="H1062" s="142"/>
      <c r="I1062" s="142"/>
      <c r="J1062" s="142">
        <v>0.93</v>
      </c>
      <c r="K1062" s="142">
        <v>57</v>
      </c>
      <c r="L1062" s="142">
        <v>6</v>
      </c>
      <c r="M1062" s="16">
        <v>2016</v>
      </c>
      <c r="N1062" s="16">
        <v>2023</v>
      </c>
      <c r="O1062" s="16">
        <v>2025</v>
      </c>
      <c r="P1062" s="16">
        <v>12.5</v>
      </c>
      <c r="Q1062" s="125" t="s">
        <v>3893</v>
      </c>
      <c r="R1062" s="17">
        <f t="shared" si="50"/>
        <v>2028.5</v>
      </c>
      <c r="S1062" s="16" t="s">
        <v>63</v>
      </c>
      <c r="T1062" s="16"/>
      <c r="U1062" s="17">
        <f t="shared" si="51"/>
        <v>2028.5</v>
      </c>
      <c r="V1062" s="402"/>
      <c r="W1062" s="402"/>
      <c r="X1062" s="402"/>
      <c r="Y1062" s="406"/>
    </row>
    <row r="1063" spans="1:25" ht="24" x14ac:dyDescent="0.25">
      <c r="A1063" s="406"/>
      <c r="B1063" s="406"/>
      <c r="C1063" s="475"/>
      <c r="D1063" s="475"/>
      <c r="E1063" s="475"/>
      <c r="F1063" s="125" t="s">
        <v>561</v>
      </c>
      <c r="G1063" s="142"/>
      <c r="H1063" s="142"/>
      <c r="I1063" s="142"/>
      <c r="J1063" s="142">
        <v>1.62</v>
      </c>
      <c r="K1063" s="142">
        <v>45</v>
      </c>
      <c r="L1063" s="142">
        <v>5</v>
      </c>
      <c r="M1063" s="16">
        <v>2016</v>
      </c>
      <c r="N1063" s="16">
        <v>2023</v>
      </c>
      <c r="O1063" s="16">
        <v>2025</v>
      </c>
      <c r="P1063" s="16">
        <v>12.5</v>
      </c>
      <c r="Q1063" s="125" t="s">
        <v>3893</v>
      </c>
      <c r="R1063" s="17">
        <f t="shared" si="50"/>
        <v>2028.5</v>
      </c>
      <c r="S1063" s="16" t="s">
        <v>63</v>
      </c>
      <c r="T1063" s="16"/>
      <c r="U1063" s="17">
        <f t="shared" si="51"/>
        <v>2028.5</v>
      </c>
      <c r="V1063" s="402"/>
      <c r="W1063" s="402"/>
      <c r="X1063" s="402"/>
      <c r="Y1063" s="406"/>
    </row>
    <row r="1064" spans="1:25" ht="24" x14ac:dyDescent="0.25">
      <c r="A1064" s="406"/>
      <c r="B1064" s="406"/>
      <c r="C1064" s="475"/>
      <c r="D1064" s="475"/>
      <c r="E1064" s="475"/>
      <c r="F1064" s="125" t="s">
        <v>561</v>
      </c>
      <c r="G1064" s="142"/>
      <c r="H1064" s="142"/>
      <c r="I1064" s="142"/>
      <c r="J1064" s="142">
        <v>2.78</v>
      </c>
      <c r="K1064" s="142">
        <v>18</v>
      </c>
      <c r="L1064" s="142">
        <v>4</v>
      </c>
      <c r="M1064" s="16">
        <v>2016</v>
      </c>
      <c r="N1064" s="16">
        <v>2023</v>
      </c>
      <c r="O1064" s="16">
        <v>2025</v>
      </c>
      <c r="P1064" s="16">
        <v>12.5</v>
      </c>
      <c r="Q1064" s="125" t="s">
        <v>3893</v>
      </c>
      <c r="R1064" s="17">
        <f t="shared" si="50"/>
        <v>2028.5</v>
      </c>
      <c r="S1064" s="16" t="s">
        <v>63</v>
      </c>
      <c r="T1064" s="16"/>
      <c r="U1064" s="17">
        <f t="shared" si="51"/>
        <v>2028.5</v>
      </c>
      <c r="V1064" s="402"/>
      <c r="W1064" s="402"/>
      <c r="X1064" s="402"/>
      <c r="Y1064" s="406"/>
    </row>
    <row r="1065" spans="1:25" ht="24" x14ac:dyDescent="0.25">
      <c r="A1065" s="406"/>
      <c r="B1065" s="406"/>
      <c r="C1065" s="475"/>
      <c r="D1065" s="145" t="s">
        <v>4583</v>
      </c>
      <c r="E1065" s="475"/>
      <c r="F1065" s="125" t="s">
        <v>561</v>
      </c>
      <c r="G1065" s="142">
        <v>3.4</v>
      </c>
      <c r="H1065" s="142">
        <v>3.4</v>
      </c>
      <c r="I1065" s="142">
        <v>120</v>
      </c>
      <c r="J1065" s="142">
        <v>122.8</v>
      </c>
      <c r="K1065" s="142">
        <v>89</v>
      </c>
      <c r="L1065" s="142">
        <v>7</v>
      </c>
      <c r="M1065" s="16">
        <v>2016</v>
      </c>
      <c r="N1065" s="16">
        <v>2023</v>
      </c>
      <c r="O1065" s="16">
        <v>2025</v>
      </c>
      <c r="P1065" s="16">
        <v>12.5</v>
      </c>
      <c r="Q1065" s="125" t="s">
        <v>3893</v>
      </c>
      <c r="R1065" s="17">
        <f t="shared" si="50"/>
        <v>2028.5</v>
      </c>
      <c r="S1065" s="16" t="s">
        <v>63</v>
      </c>
      <c r="T1065" s="16"/>
      <c r="U1065" s="17">
        <f t="shared" si="51"/>
        <v>2028.5</v>
      </c>
      <c r="V1065" s="402"/>
      <c r="W1065" s="402"/>
      <c r="X1065" s="402"/>
      <c r="Y1065" s="406"/>
    </row>
    <row r="1066" spans="1:25" ht="24" x14ac:dyDescent="0.25">
      <c r="A1066" s="406"/>
      <c r="B1066" s="406"/>
      <c r="C1066" s="475"/>
      <c r="D1066" s="145" t="s">
        <v>4584</v>
      </c>
      <c r="E1066" s="475"/>
      <c r="F1066" s="125" t="s">
        <v>561</v>
      </c>
      <c r="G1066" s="142">
        <v>3.4</v>
      </c>
      <c r="H1066" s="142">
        <v>3.4</v>
      </c>
      <c r="I1066" s="142">
        <v>120</v>
      </c>
      <c r="J1066" s="142">
        <v>3.67</v>
      </c>
      <c r="K1066" s="142">
        <v>89</v>
      </c>
      <c r="L1066" s="142">
        <v>7</v>
      </c>
      <c r="M1066" s="16">
        <v>2016</v>
      </c>
      <c r="N1066" s="16">
        <v>2023</v>
      </c>
      <c r="O1066" s="16">
        <v>2025</v>
      </c>
      <c r="P1066" s="16">
        <v>12.5</v>
      </c>
      <c r="Q1066" s="125" t="s">
        <v>3893</v>
      </c>
      <c r="R1066" s="17">
        <f t="shared" si="50"/>
        <v>2028.5</v>
      </c>
      <c r="S1066" s="16" t="s">
        <v>63</v>
      </c>
      <c r="T1066" s="16"/>
      <c r="U1066" s="17">
        <f t="shared" si="51"/>
        <v>2028.5</v>
      </c>
      <c r="V1066" s="402"/>
      <c r="W1066" s="402"/>
      <c r="X1066" s="402"/>
      <c r="Y1066" s="406"/>
    </row>
    <row r="1067" spans="1:25" ht="24" x14ac:dyDescent="0.25">
      <c r="A1067" s="406"/>
      <c r="B1067" s="406"/>
      <c r="C1067" s="475"/>
      <c r="D1067" s="145" t="s">
        <v>4585</v>
      </c>
      <c r="E1067" s="475"/>
      <c r="F1067" s="125" t="s">
        <v>561</v>
      </c>
      <c r="G1067" s="142">
        <v>3.4</v>
      </c>
      <c r="H1067" s="142">
        <v>3.4</v>
      </c>
      <c r="I1067" s="142">
        <v>120</v>
      </c>
      <c r="J1067" s="142">
        <v>123.16</v>
      </c>
      <c r="K1067" s="142">
        <v>89</v>
      </c>
      <c r="L1067" s="142">
        <v>7</v>
      </c>
      <c r="M1067" s="16">
        <v>2016</v>
      </c>
      <c r="N1067" s="16">
        <v>2023</v>
      </c>
      <c r="O1067" s="16">
        <v>2025</v>
      </c>
      <c r="P1067" s="16">
        <v>12.5</v>
      </c>
      <c r="Q1067" s="125" t="s">
        <v>3893</v>
      </c>
      <c r="R1067" s="17">
        <f t="shared" si="50"/>
        <v>2028.5</v>
      </c>
      <c r="S1067" s="16" t="s">
        <v>63</v>
      </c>
      <c r="T1067" s="16"/>
      <c r="U1067" s="17">
        <f t="shared" si="51"/>
        <v>2028.5</v>
      </c>
      <c r="V1067" s="402"/>
      <c r="W1067" s="402"/>
      <c r="X1067" s="402"/>
      <c r="Y1067" s="406"/>
    </row>
    <row r="1068" spans="1:25" ht="24" x14ac:dyDescent="0.25">
      <c r="A1068" s="406"/>
      <c r="B1068" s="406"/>
      <c r="C1068" s="475"/>
      <c r="D1068" s="475" t="s">
        <v>4586</v>
      </c>
      <c r="E1068" s="475"/>
      <c r="F1068" s="125" t="s">
        <v>561</v>
      </c>
      <c r="G1068" s="142">
        <v>3.4</v>
      </c>
      <c r="H1068" s="142">
        <v>3.4</v>
      </c>
      <c r="I1068" s="142">
        <v>120</v>
      </c>
      <c r="J1068" s="142">
        <v>2.54</v>
      </c>
      <c r="K1068" s="142">
        <v>89</v>
      </c>
      <c r="L1068" s="142">
        <v>7</v>
      </c>
      <c r="M1068" s="16">
        <v>2016</v>
      </c>
      <c r="N1068" s="16">
        <v>2023</v>
      </c>
      <c r="O1068" s="16">
        <v>2025</v>
      </c>
      <c r="P1068" s="16">
        <v>12.5</v>
      </c>
      <c r="Q1068" s="125" t="s">
        <v>3893</v>
      </c>
      <c r="R1068" s="17">
        <f t="shared" si="50"/>
        <v>2028.5</v>
      </c>
      <c r="S1068" s="16" t="s">
        <v>63</v>
      </c>
      <c r="T1068" s="16"/>
      <c r="U1068" s="17">
        <f t="shared" ref="U1068:U1073" si="52">IFERROR(IF(S1068="",R1068,S1068+T1068),R1068)</f>
        <v>2028.5</v>
      </c>
      <c r="V1068" s="402"/>
      <c r="W1068" s="402"/>
      <c r="X1068" s="402"/>
      <c r="Y1068" s="406"/>
    </row>
    <row r="1069" spans="1:25" ht="24" x14ac:dyDescent="0.25">
      <c r="A1069" s="406"/>
      <c r="B1069" s="406"/>
      <c r="C1069" s="475"/>
      <c r="D1069" s="475"/>
      <c r="E1069" s="475"/>
      <c r="F1069" s="125" t="s">
        <v>561</v>
      </c>
      <c r="G1069" s="142"/>
      <c r="H1069" s="142"/>
      <c r="I1069" s="142"/>
      <c r="J1069" s="142">
        <v>0.75</v>
      </c>
      <c r="K1069" s="142">
        <v>32</v>
      </c>
      <c r="L1069" s="142">
        <v>4.5</v>
      </c>
      <c r="M1069" s="16">
        <v>2016</v>
      </c>
      <c r="N1069" s="16">
        <v>2023</v>
      </c>
      <c r="O1069" s="16">
        <v>2025</v>
      </c>
      <c r="P1069" s="16">
        <v>12.5</v>
      </c>
      <c r="Q1069" s="125" t="s">
        <v>3893</v>
      </c>
      <c r="R1069" s="17">
        <f t="shared" si="50"/>
        <v>2028.5</v>
      </c>
      <c r="S1069" s="16" t="s">
        <v>63</v>
      </c>
      <c r="T1069" s="16"/>
      <c r="U1069" s="17">
        <f t="shared" si="52"/>
        <v>2028.5</v>
      </c>
      <c r="V1069" s="402"/>
      <c r="W1069" s="402"/>
      <c r="X1069" s="402"/>
      <c r="Y1069" s="406"/>
    </row>
    <row r="1070" spans="1:25" ht="24" x14ac:dyDescent="0.25">
      <c r="A1070" s="406"/>
      <c r="B1070" s="406"/>
      <c r="C1070" s="475"/>
      <c r="D1070" s="475" t="s">
        <v>4587</v>
      </c>
      <c r="E1070" s="475"/>
      <c r="F1070" s="125" t="s">
        <v>561</v>
      </c>
      <c r="G1070" s="142">
        <v>3.4</v>
      </c>
      <c r="H1070" s="142">
        <v>3.4</v>
      </c>
      <c r="I1070" s="142">
        <v>120</v>
      </c>
      <c r="J1070" s="142">
        <v>8.3699999999999992</v>
      </c>
      <c r="K1070" s="142">
        <v>89</v>
      </c>
      <c r="L1070" s="142">
        <v>7</v>
      </c>
      <c r="M1070" s="16">
        <v>2016</v>
      </c>
      <c r="N1070" s="16">
        <v>2023</v>
      </c>
      <c r="O1070" s="16">
        <v>2025</v>
      </c>
      <c r="P1070" s="16">
        <v>12.5</v>
      </c>
      <c r="Q1070" s="125" t="s">
        <v>3893</v>
      </c>
      <c r="R1070" s="17">
        <f t="shared" si="50"/>
        <v>2028.5</v>
      </c>
      <c r="S1070" s="16" t="s">
        <v>63</v>
      </c>
      <c r="T1070" s="16"/>
      <c r="U1070" s="17">
        <f t="shared" si="52"/>
        <v>2028.5</v>
      </c>
      <c r="V1070" s="402"/>
      <c r="W1070" s="402"/>
      <c r="X1070" s="402"/>
      <c r="Y1070" s="406"/>
    </row>
    <row r="1071" spans="1:25" ht="24" x14ac:dyDescent="0.25">
      <c r="A1071" s="406"/>
      <c r="B1071" s="406"/>
      <c r="C1071" s="475"/>
      <c r="D1071" s="475"/>
      <c r="E1071" s="475"/>
      <c r="F1071" s="125" t="s">
        <v>561</v>
      </c>
      <c r="G1071" s="142"/>
      <c r="H1071" s="142"/>
      <c r="I1071" s="142"/>
      <c r="J1071" s="142">
        <v>0.72</v>
      </c>
      <c r="K1071" s="142">
        <v>32</v>
      </c>
      <c r="L1071" s="142">
        <v>4.5</v>
      </c>
      <c r="M1071" s="16">
        <v>2016</v>
      </c>
      <c r="N1071" s="16">
        <v>2023</v>
      </c>
      <c r="O1071" s="16">
        <v>2025</v>
      </c>
      <c r="P1071" s="16">
        <v>12.5</v>
      </c>
      <c r="Q1071" s="125" t="s">
        <v>3893</v>
      </c>
      <c r="R1071" s="17">
        <f t="shared" si="50"/>
        <v>2028.5</v>
      </c>
      <c r="S1071" s="16" t="s">
        <v>63</v>
      </c>
      <c r="T1071" s="16"/>
      <c r="U1071" s="17">
        <f t="shared" si="52"/>
        <v>2028.5</v>
      </c>
      <c r="V1071" s="402"/>
      <c r="W1071" s="402"/>
      <c r="X1071" s="402"/>
      <c r="Y1071" s="406"/>
    </row>
    <row r="1072" spans="1:25" ht="24" x14ac:dyDescent="0.25">
      <c r="A1072" s="406">
        <v>103</v>
      </c>
      <c r="B1072" s="406" t="s">
        <v>4588</v>
      </c>
      <c r="C1072" s="475" t="s">
        <v>4589</v>
      </c>
      <c r="D1072" s="16" t="s">
        <v>4590</v>
      </c>
      <c r="E1072" s="475" t="s">
        <v>199</v>
      </c>
      <c r="F1072" s="125" t="s">
        <v>64</v>
      </c>
      <c r="G1072" s="123">
        <v>1</v>
      </c>
      <c r="H1072" s="123">
        <v>1</v>
      </c>
      <c r="I1072" s="125">
        <v>120</v>
      </c>
      <c r="J1072" s="125">
        <v>3.3</v>
      </c>
      <c r="K1072" s="123">
        <v>57</v>
      </c>
      <c r="L1072" s="123">
        <v>5</v>
      </c>
      <c r="M1072" s="16">
        <v>2016</v>
      </c>
      <c r="N1072" s="16">
        <v>2021</v>
      </c>
      <c r="O1072" s="16">
        <v>2025</v>
      </c>
      <c r="P1072" s="16">
        <v>12.5</v>
      </c>
      <c r="Q1072" s="125" t="s">
        <v>3893</v>
      </c>
      <c r="R1072" s="17">
        <f t="shared" si="50"/>
        <v>2028.5</v>
      </c>
      <c r="S1072" s="16" t="s">
        <v>63</v>
      </c>
      <c r="T1072" s="16"/>
      <c r="U1072" s="17">
        <f t="shared" si="52"/>
        <v>2028.5</v>
      </c>
      <c r="V1072" s="402">
        <v>17</v>
      </c>
      <c r="W1072" s="402">
        <v>36</v>
      </c>
      <c r="X1072" s="402">
        <f>SUM(V1072:W1073)</f>
        <v>53</v>
      </c>
      <c r="Y1072" s="406" t="s">
        <v>7003</v>
      </c>
    </row>
    <row r="1073" spans="1:25" ht="24" x14ac:dyDescent="0.25">
      <c r="A1073" s="406"/>
      <c r="B1073" s="406"/>
      <c r="C1073" s="475"/>
      <c r="D1073" s="16" t="s">
        <v>4591</v>
      </c>
      <c r="E1073" s="475"/>
      <c r="F1073" s="125" t="s">
        <v>64</v>
      </c>
      <c r="G1073" s="123">
        <v>1</v>
      </c>
      <c r="H1073" s="123">
        <v>1</v>
      </c>
      <c r="I1073" s="125">
        <v>120</v>
      </c>
      <c r="J1073" s="125">
        <v>1</v>
      </c>
      <c r="K1073" s="123">
        <v>57</v>
      </c>
      <c r="L1073" s="123">
        <v>5</v>
      </c>
      <c r="M1073" s="16">
        <v>2016</v>
      </c>
      <c r="N1073" s="16">
        <v>2021</v>
      </c>
      <c r="O1073" s="16">
        <v>2025</v>
      </c>
      <c r="P1073" s="16">
        <v>12.5</v>
      </c>
      <c r="Q1073" s="125" t="s">
        <v>3893</v>
      </c>
      <c r="R1073" s="17">
        <f t="shared" si="50"/>
        <v>2028.5</v>
      </c>
      <c r="S1073" s="16" t="s">
        <v>63</v>
      </c>
      <c r="T1073" s="16"/>
      <c r="U1073" s="17">
        <f t="shared" si="52"/>
        <v>2028.5</v>
      </c>
      <c r="V1073" s="402"/>
      <c r="W1073" s="402"/>
      <c r="X1073" s="402"/>
      <c r="Y1073" s="406"/>
    </row>
    <row r="1074" spans="1:25" ht="24" x14ac:dyDescent="0.25">
      <c r="A1074" s="406">
        <v>104</v>
      </c>
      <c r="B1074" s="406" t="s">
        <v>4593</v>
      </c>
      <c r="C1074" s="475" t="s">
        <v>4594</v>
      </c>
      <c r="D1074" s="16" t="s">
        <v>4595</v>
      </c>
      <c r="E1074" s="475" t="s">
        <v>4596</v>
      </c>
      <c r="F1074" s="125" t="s">
        <v>34</v>
      </c>
      <c r="G1074" s="123">
        <v>0.9</v>
      </c>
      <c r="H1074" s="123">
        <v>0.9</v>
      </c>
      <c r="I1074" s="125">
        <v>200</v>
      </c>
      <c r="J1074" s="125">
        <v>40.799999999999997</v>
      </c>
      <c r="K1074" s="123">
        <v>219</v>
      </c>
      <c r="L1074" s="123">
        <v>10</v>
      </c>
      <c r="M1074" s="16">
        <v>2016</v>
      </c>
      <c r="N1074" s="16">
        <v>2023</v>
      </c>
      <c r="O1074" s="16">
        <v>2025</v>
      </c>
      <c r="P1074" s="16">
        <v>12.5</v>
      </c>
      <c r="Q1074" s="125" t="s">
        <v>3893</v>
      </c>
      <c r="R1074" s="17">
        <f t="shared" si="50"/>
        <v>2028.5</v>
      </c>
      <c r="S1074" s="16" t="s">
        <v>63</v>
      </c>
      <c r="T1074" s="16"/>
      <c r="U1074" s="17">
        <f t="shared" ref="U1074:U1104" si="53">IFERROR(IF(S1074="",R1074,S1074+T1074),R1074)</f>
        <v>2028.5</v>
      </c>
      <c r="V1074" s="402">
        <v>68</v>
      </c>
      <c r="W1074" s="402">
        <v>19</v>
      </c>
      <c r="X1074" s="402">
        <f>SUM(V1074:W1101)</f>
        <v>87</v>
      </c>
      <c r="Y1074" s="406" t="s">
        <v>7003</v>
      </c>
    </row>
    <row r="1075" spans="1:25" ht="24" x14ac:dyDescent="0.25">
      <c r="A1075" s="406"/>
      <c r="B1075" s="406"/>
      <c r="C1075" s="475"/>
      <c r="D1075" s="145" t="s">
        <v>4597</v>
      </c>
      <c r="E1075" s="475"/>
      <c r="F1075" s="125" t="s">
        <v>34</v>
      </c>
      <c r="G1075" s="142">
        <v>0.9</v>
      </c>
      <c r="H1075" s="142">
        <v>0.9</v>
      </c>
      <c r="I1075" s="142">
        <v>200</v>
      </c>
      <c r="J1075" s="142">
        <v>113.3</v>
      </c>
      <c r="K1075" s="142">
        <v>219</v>
      </c>
      <c r="L1075" s="142">
        <v>10</v>
      </c>
      <c r="M1075" s="16">
        <v>2016</v>
      </c>
      <c r="N1075" s="16">
        <v>2023</v>
      </c>
      <c r="O1075" s="16">
        <v>2025</v>
      </c>
      <c r="P1075" s="16">
        <v>12.5</v>
      </c>
      <c r="Q1075" s="125" t="s">
        <v>3893</v>
      </c>
      <c r="R1075" s="17">
        <f t="shared" si="50"/>
        <v>2028.5</v>
      </c>
      <c r="S1075" s="16" t="s">
        <v>63</v>
      </c>
      <c r="T1075" s="16"/>
      <c r="U1075" s="17">
        <f t="shared" si="53"/>
        <v>2028.5</v>
      </c>
      <c r="V1075" s="402"/>
      <c r="W1075" s="402"/>
      <c r="X1075" s="402"/>
      <c r="Y1075" s="406"/>
    </row>
    <row r="1076" spans="1:25" ht="24" x14ac:dyDescent="0.25">
      <c r="A1076" s="406"/>
      <c r="B1076" s="406"/>
      <c r="C1076" s="475"/>
      <c r="D1076" s="16" t="s">
        <v>4598</v>
      </c>
      <c r="E1076" s="475"/>
      <c r="F1076" s="125" t="s">
        <v>34</v>
      </c>
      <c r="G1076" s="142">
        <v>0.9</v>
      </c>
      <c r="H1076" s="142">
        <v>0.9</v>
      </c>
      <c r="I1076" s="142">
        <v>200</v>
      </c>
      <c r="J1076" s="125">
        <v>20.2</v>
      </c>
      <c r="K1076" s="125">
        <v>219</v>
      </c>
      <c r="L1076" s="125">
        <v>10</v>
      </c>
      <c r="M1076" s="16">
        <v>2016</v>
      </c>
      <c r="N1076" s="16">
        <v>2023</v>
      </c>
      <c r="O1076" s="16">
        <v>2025</v>
      </c>
      <c r="P1076" s="16">
        <v>12.5</v>
      </c>
      <c r="Q1076" s="125" t="s">
        <v>3893</v>
      </c>
      <c r="R1076" s="17">
        <f t="shared" si="50"/>
        <v>2028.5</v>
      </c>
      <c r="S1076" s="16" t="s">
        <v>63</v>
      </c>
      <c r="T1076" s="16"/>
      <c r="U1076" s="17">
        <f t="shared" si="53"/>
        <v>2028.5</v>
      </c>
      <c r="V1076" s="402"/>
      <c r="W1076" s="402"/>
      <c r="X1076" s="402"/>
      <c r="Y1076" s="406"/>
    </row>
    <row r="1077" spans="1:25" ht="24" x14ac:dyDescent="0.25">
      <c r="A1077" s="406"/>
      <c r="B1077" s="406"/>
      <c r="C1077" s="475"/>
      <c r="D1077" s="475" t="s">
        <v>4599</v>
      </c>
      <c r="E1077" s="475"/>
      <c r="F1077" s="125" t="s">
        <v>34</v>
      </c>
      <c r="G1077" s="142">
        <v>0.9</v>
      </c>
      <c r="H1077" s="142">
        <v>0.9</v>
      </c>
      <c r="I1077" s="142">
        <v>200</v>
      </c>
      <c r="J1077" s="142">
        <v>75.3</v>
      </c>
      <c r="K1077" s="142">
        <v>219</v>
      </c>
      <c r="L1077" s="142">
        <v>10</v>
      </c>
      <c r="M1077" s="16">
        <v>2016</v>
      </c>
      <c r="N1077" s="16">
        <v>2023</v>
      </c>
      <c r="O1077" s="16">
        <v>2025</v>
      </c>
      <c r="P1077" s="16">
        <v>12.5</v>
      </c>
      <c r="Q1077" s="125" t="s">
        <v>3893</v>
      </c>
      <c r="R1077" s="17">
        <f t="shared" si="50"/>
        <v>2028.5</v>
      </c>
      <c r="S1077" s="16" t="s">
        <v>63</v>
      </c>
      <c r="T1077" s="16"/>
      <c r="U1077" s="17">
        <f t="shared" si="53"/>
        <v>2028.5</v>
      </c>
      <c r="V1077" s="402"/>
      <c r="W1077" s="402"/>
      <c r="X1077" s="402"/>
      <c r="Y1077" s="406"/>
    </row>
    <row r="1078" spans="1:25" ht="24" x14ac:dyDescent="0.25">
      <c r="A1078" s="406"/>
      <c r="B1078" s="406"/>
      <c r="C1078" s="475"/>
      <c r="D1078" s="475"/>
      <c r="E1078" s="475"/>
      <c r="F1078" s="125" t="s">
        <v>34</v>
      </c>
      <c r="G1078" s="142"/>
      <c r="H1078" s="142"/>
      <c r="I1078" s="142"/>
      <c r="J1078" s="142">
        <v>0.1</v>
      </c>
      <c r="K1078" s="125">
        <v>57</v>
      </c>
      <c r="L1078" s="125">
        <v>6</v>
      </c>
      <c r="M1078" s="16">
        <v>2016</v>
      </c>
      <c r="N1078" s="16">
        <v>2023</v>
      </c>
      <c r="O1078" s="16">
        <v>2025</v>
      </c>
      <c r="P1078" s="16">
        <v>12.5</v>
      </c>
      <c r="Q1078" s="125" t="s">
        <v>3893</v>
      </c>
      <c r="R1078" s="17">
        <f t="shared" si="50"/>
        <v>2028.5</v>
      </c>
      <c r="S1078" s="16" t="s">
        <v>63</v>
      </c>
      <c r="T1078" s="16"/>
      <c r="U1078" s="17">
        <f t="shared" si="53"/>
        <v>2028.5</v>
      </c>
      <c r="V1078" s="402"/>
      <c r="W1078" s="402"/>
      <c r="X1078" s="402"/>
      <c r="Y1078" s="406"/>
    </row>
    <row r="1079" spans="1:25" ht="24" x14ac:dyDescent="0.25">
      <c r="A1079" s="406"/>
      <c r="B1079" s="406"/>
      <c r="C1079" s="475"/>
      <c r="D1079" s="475" t="s">
        <v>4600</v>
      </c>
      <c r="E1079" s="475"/>
      <c r="F1079" s="125" t="s">
        <v>34</v>
      </c>
      <c r="G1079" s="142">
        <v>0.9</v>
      </c>
      <c r="H1079" s="142">
        <v>0.9</v>
      </c>
      <c r="I1079" s="142">
        <v>200</v>
      </c>
      <c r="J1079" s="142">
        <v>0.4</v>
      </c>
      <c r="K1079" s="125">
        <v>89</v>
      </c>
      <c r="L1079" s="125">
        <v>7</v>
      </c>
      <c r="M1079" s="16">
        <v>2016</v>
      </c>
      <c r="N1079" s="16">
        <v>2023</v>
      </c>
      <c r="O1079" s="16">
        <v>2025</v>
      </c>
      <c r="P1079" s="16">
        <v>12.5</v>
      </c>
      <c r="Q1079" s="125" t="s">
        <v>3893</v>
      </c>
      <c r="R1079" s="17">
        <f t="shared" si="50"/>
        <v>2028.5</v>
      </c>
      <c r="S1079" s="16" t="s">
        <v>63</v>
      </c>
      <c r="T1079" s="16"/>
      <c r="U1079" s="17">
        <f t="shared" si="53"/>
        <v>2028.5</v>
      </c>
      <c r="V1079" s="402"/>
      <c r="W1079" s="402"/>
      <c r="X1079" s="402"/>
      <c r="Y1079" s="406"/>
    </row>
    <row r="1080" spans="1:25" ht="24" x14ac:dyDescent="0.25">
      <c r="A1080" s="406"/>
      <c r="B1080" s="406"/>
      <c r="C1080" s="475"/>
      <c r="D1080" s="475"/>
      <c r="E1080" s="475"/>
      <c r="F1080" s="125" t="s">
        <v>34</v>
      </c>
      <c r="G1080" s="142"/>
      <c r="H1080" s="142"/>
      <c r="I1080" s="142"/>
      <c r="J1080" s="142">
        <v>2.9</v>
      </c>
      <c r="K1080" s="125">
        <v>57</v>
      </c>
      <c r="L1080" s="125">
        <v>6</v>
      </c>
      <c r="M1080" s="16">
        <v>2016</v>
      </c>
      <c r="N1080" s="16">
        <v>2023</v>
      </c>
      <c r="O1080" s="16">
        <v>2025</v>
      </c>
      <c r="P1080" s="16">
        <v>12.5</v>
      </c>
      <c r="Q1080" s="125" t="s">
        <v>3893</v>
      </c>
      <c r="R1080" s="17">
        <f t="shared" si="50"/>
        <v>2028.5</v>
      </c>
      <c r="S1080" s="16" t="s">
        <v>63</v>
      </c>
      <c r="T1080" s="16"/>
      <c r="U1080" s="17">
        <f t="shared" si="53"/>
        <v>2028.5</v>
      </c>
      <c r="V1080" s="402"/>
      <c r="W1080" s="402"/>
      <c r="X1080" s="402"/>
      <c r="Y1080" s="406"/>
    </row>
    <row r="1081" spans="1:25" ht="24" x14ac:dyDescent="0.25">
      <c r="A1081" s="406"/>
      <c r="B1081" s="406"/>
      <c r="C1081" s="475"/>
      <c r="D1081" s="475" t="s">
        <v>4601</v>
      </c>
      <c r="E1081" s="475"/>
      <c r="F1081" s="125" t="s">
        <v>34</v>
      </c>
      <c r="G1081" s="142">
        <v>0.9</v>
      </c>
      <c r="H1081" s="142">
        <v>0.9</v>
      </c>
      <c r="I1081" s="142">
        <v>200</v>
      </c>
      <c r="J1081" s="142">
        <v>15.9</v>
      </c>
      <c r="K1081" s="125">
        <v>89</v>
      </c>
      <c r="L1081" s="125">
        <v>7</v>
      </c>
      <c r="M1081" s="16">
        <v>2016</v>
      </c>
      <c r="N1081" s="16">
        <v>2023</v>
      </c>
      <c r="O1081" s="16">
        <v>2025</v>
      </c>
      <c r="P1081" s="16">
        <v>12.5</v>
      </c>
      <c r="Q1081" s="125" t="s">
        <v>3893</v>
      </c>
      <c r="R1081" s="17">
        <f t="shared" si="50"/>
        <v>2028.5</v>
      </c>
      <c r="S1081" s="16" t="s">
        <v>63</v>
      </c>
      <c r="T1081" s="16"/>
      <c r="U1081" s="17">
        <f t="shared" si="53"/>
        <v>2028.5</v>
      </c>
      <c r="V1081" s="402"/>
      <c r="W1081" s="402"/>
      <c r="X1081" s="402"/>
      <c r="Y1081" s="406"/>
    </row>
    <row r="1082" spans="1:25" ht="24" x14ac:dyDescent="0.25">
      <c r="A1082" s="406"/>
      <c r="B1082" s="406"/>
      <c r="C1082" s="475"/>
      <c r="D1082" s="475"/>
      <c r="E1082" s="475"/>
      <c r="F1082" s="125" t="s">
        <v>34</v>
      </c>
      <c r="G1082" s="142"/>
      <c r="H1082" s="142"/>
      <c r="I1082" s="142"/>
      <c r="J1082" s="142">
        <v>2.9</v>
      </c>
      <c r="K1082" s="125">
        <v>57</v>
      </c>
      <c r="L1082" s="125">
        <v>6</v>
      </c>
      <c r="M1082" s="16">
        <v>2016</v>
      </c>
      <c r="N1082" s="16">
        <v>2023</v>
      </c>
      <c r="O1082" s="16">
        <v>2025</v>
      </c>
      <c r="P1082" s="16">
        <v>12.5</v>
      </c>
      <c r="Q1082" s="125" t="s">
        <v>3893</v>
      </c>
      <c r="R1082" s="17">
        <f t="shared" si="50"/>
        <v>2028.5</v>
      </c>
      <c r="S1082" s="16" t="s">
        <v>63</v>
      </c>
      <c r="T1082" s="16"/>
      <c r="U1082" s="17">
        <f t="shared" si="53"/>
        <v>2028.5</v>
      </c>
      <c r="V1082" s="402"/>
      <c r="W1082" s="402"/>
      <c r="X1082" s="402"/>
      <c r="Y1082" s="406"/>
    </row>
    <row r="1083" spans="1:25" ht="24" x14ac:dyDescent="0.25">
      <c r="A1083" s="406"/>
      <c r="B1083" s="406"/>
      <c r="C1083" s="475"/>
      <c r="D1083" s="331" t="s">
        <v>4602</v>
      </c>
      <c r="E1083" s="475"/>
      <c r="F1083" s="125" t="s">
        <v>34</v>
      </c>
      <c r="G1083" s="125">
        <v>0.9</v>
      </c>
      <c r="H1083" s="125">
        <v>0.9</v>
      </c>
      <c r="I1083" s="125">
        <v>200</v>
      </c>
      <c r="J1083" s="125">
        <v>4.5599999999999996</v>
      </c>
      <c r="K1083" s="125">
        <v>219</v>
      </c>
      <c r="L1083" s="125">
        <v>10</v>
      </c>
      <c r="M1083" s="16">
        <v>2016</v>
      </c>
      <c r="N1083" s="16">
        <v>2023</v>
      </c>
      <c r="O1083" s="16">
        <v>2025</v>
      </c>
      <c r="P1083" s="16">
        <v>12.5</v>
      </c>
      <c r="Q1083" s="125" t="s">
        <v>3893</v>
      </c>
      <c r="R1083" s="17">
        <f t="shared" si="50"/>
        <v>2028.5</v>
      </c>
      <c r="S1083" s="16" t="s">
        <v>63</v>
      </c>
      <c r="T1083" s="16"/>
      <c r="U1083" s="17">
        <f t="shared" si="53"/>
        <v>2028.5</v>
      </c>
      <c r="V1083" s="402"/>
      <c r="W1083" s="402"/>
      <c r="X1083" s="402"/>
      <c r="Y1083" s="406"/>
    </row>
    <row r="1084" spans="1:25" ht="24" x14ac:dyDescent="0.25">
      <c r="A1084" s="406"/>
      <c r="B1084" s="406"/>
      <c r="C1084" s="475"/>
      <c r="D1084" s="331"/>
      <c r="E1084" s="475"/>
      <c r="F1084" s="125" t="s">
        <v>34</v>
      </c>
      <c r="G1084" s="125"/>
      <c r="H1084" s="125"/>
      <c r="I1084" s="125"/>
      <c r="J1084" s="125">
        <v>4.08</v>
      </c>
      <c r="K1084" s="125">
        <v>108</v>
      </c>
      <c r="L1084" s="125">
        <v>9</v>
      </c>
      <c r="M1084" s="16">
        <v>2016</v>
      </c>
      <c r="N1084" s="16">
        <v>2023</v>
      </c>
      <c r="O1084" s="16">
        <v>2025</v>
      </c>
      <c r="P1084" s="16">
        <v>12.5</v>
      </c>
      <c r="Q1084" s="125" t="s">
        <v>3893</v>
      </c>
      <c r="R1084" s="17">
        <f t="shared" si="50"/>
        <v>2028.5</v>
      </c>
      <c r="S1084" s="16" t="s">
        <v>63</v>
      </c>
      <c r="T1084" s="16"/>
      <c r="U1084" s="17">
        <f t="shared" si="53"/>
        <v>2028.5</v>
      </c>
      <c r="V1084" s="402"/>
      <c r="W1084" s="402"/>
      <c r="X1084" s="402"/>
      <c r="Y1084" s="406"/>
    </row>
    <row r="1085" spans="1:25" ht="24" x14ac:dyDescent="0.25">
      <c r="A1085" s="406"/>
      <c r="B1085" s="406"/>
      <c r="C1085" s="475"/>
      <c r="D1085" s="331"/>
      <c r="E1085" s="475"/>
      <c r="F1085" s="125" t="s">
        <v>34</v>
      </c>
      <c r="G1085" s="125"/>
      <c r="H1085" s="125"/>
      <c r="I1085" s="125"/>
      <c r="J1085" s="125">
        <v>4.04</v>
      </c>
      <c r="K1085" s="125">
        <v>57</v>
      </c>
      <c r="L1085" s="125">
        <v>6</v>
      </c>
      <c r="M1085" s="16">
        <v>2016</v>
      </c>
      <c r="N1085" s="16">
        <v>2023</v>
      </c>
      <c r="O1085" s="16">
        <v>2025</v>
      </c>
      <c r="P1085" s="16">
        <v>12.5</v>
      </c>
      <c r="Q1085" s="125" t="s">
        <v>3893</v>
      </c>
      <c r="R1085" s="17">
        <f t="shared" si="50"/>
        <v>2028.5</v>
      </c>
      <c r="S1085" s="16" t="s">
        <v>63</v>
      </c>
      <c r="T1085" s="16"/>
      <c r="U1085" s="17">
        <f t="shared" si="53"/>
        <v>2028.5</v>
      </c>
      <c r="V1085" s="402"/>
      <c r="W1085" s="402"/>
      <c r="X1085" s="402"/>
      <c r="Y1085" s="406"/>
    </row>
    <row r="1086" spans="1:25" ht="24" x14ac:dyDescent="0.25">
      <c r="A1086" s="406"/>
      <c r="B1086" s="406"/>
      <c r="C1086" s="475"/>
      <c r="D1086" s="331"/>
      <c r="E1086" s="475"/>
      <c r="F1086" s="125" t="s">
        <v>34</v>
      </c>
      <c r="G1086" s="125"/>
      <c r="H1086" s="125"/>
      <c r="I1086" s="125"/>
      <c r="J1086" s="125">
        <v>0.3</v>
      </c>
      <c r="K1086" s="125">
        <v>32</v>
      </c>
      <c r="L1086" s="125">
        <v>4.5</v>
      </c>
      <c r="M1086" s="16">
        <v>2016</v>
      </c>
      <c r="N1086" s="16">
        <v>2023</v>
      </c>
      <c r="O1086" s="16">
        <v>2025</v>
      </c>
      <c r="P1086" s="16">
        <v>12.5</v>
      </c>
      <c r="Q1086" s="125" t="s">
        <v>3893</v>
      </c>
      <c r="R1086" s="17">
        <f t="shared" si="50"/>
        <v>2028.5</v>
      </c>
      <c r="S1086" s="16" t="s">
        <v>63</v>
      </c>
      <c r="T1086" s="16"/>
      <c r="U1086" s="17">
        <f t="shared" si="53"/>
        <v>2028.5</v>
      </c>
      <c r="V1086" s="402"/>
      <c r="W1086" s="402"/>
      <c r="X1086" s="402"/>
      <c r="Y1086" s="406"/>
    </row>
    <row r="1087" spans="1:25" ht="24" x14ac:dyDescent="0.25">
      <c r="A1087" s="406"/>
      <c r="B1087" s="406"/>
      <c r="C1087" s="475"/>
      <c r="D1087" s="331"/>
      <c r="E1087" s="475"/>
      <c r="F1087" s="125" t="s">
        <v>34</v>
      </c>
      <c r="G1087" s="125"/>
      <c r="H1087" s="125"/>
      <c r="I1087" s="125"/>
      <c r="J1087" s="125">
        <v>0.39</v>
      </c>
      <c r="K1087" s="125">
        <v>25</v>
      </c>
      <c r="L1087" s="125">
        <v>4.5</v>
      </c>
      <c r="M1087" s="16">
        <v>2016</v>
      </c>
      <c r="N1087" s="16">
        <v>2023</v>
      </c>
      <c r="O1087" s="16">
        <v>2025</v>
      </c>
      <c r="P1087" s="16">
        <v>12.5</v>
      </c>
      <c r="Q1087" s="125" t="s">
        <v>3893</v>
      </c>
      <c r="R1087" s="17">
        <f t="shared" si="50"/>
        <v>2028.5</v>
      </c>
      <c r="S1087" s="16" t="s">
        <v>63</v>
      </c>
      <c r="T1087" s="16"/>
      <c r="U1087" s="17">
        <f t="shared" si="53"/>
        <v>2028.5</v>
      </c>
      <c r="V1087" s="402"/>
      <c r="W1087" s="402"/>
      <c r="X1087" s="402"/>
      <c r="Y1087" s="406"/>
    </row>
    <row r="1088" spans="1:25" ht="24" x14ac:dyDescent="0.25">
      <c r="A1088" s="406"/>
      <c r="B1088" s="406"/>
      <c r="C1088" s="475"/>
      <c r="D1088" s="331"/>
      <c r="E1088" s="475"/>
      <c r="F1088" s="125" t="s">
        <v>34</v>
      </c>
      <c r="G1088" s="125"/>
      <c r="H1088" s="125"/>
      <c r="I1088" s="125"/>
      <c r="J1088" s="125">
        <v>0.65</v>
      </c>
      <c r="K1088" s="125">
        <v>18</v>
      </c>
      <c r="L1088" s="125">
        <v>4</v>
      </c>
      <c r="M1088" s="16">
        <v>2016</v>
      </c>
      <c r="N1088" s="16">
        <v>2023</v>
      </c>
      <c r="O1088" s="16">
        <v>2025</v>
      </c>
      <c r="P1088" s="16">
        <v>12.5</v>
      </c>
      <c r="Q1088" s="125" t="s">
        <v>3893</v>
      </c>
      <c r="R1088" s="17">
        <f t="shared" si="50"/>
        <v>2028.5</v>
      </c>
      <c r="S1088" s="16" t="s">
        <v>63</v>
      </c>
      <c r="T1088" s="16"/>
      <c r="U1088" s="17">
        <f t="shared" si="53"/>
        <v>2028.5</v>
      </c>
      <c r="V1088" s="402"/>
      <c r="W1088" s="402"/>
      <c r="X1088" s="402"/>
      <c r="Y1088" s="406"/>
    </row>
    <row r="1089" spans="1:25" ht="24" x14ac:dyDescent="0.25">
      <c r="A1089" s="406"/>
      <c r="B1089" s="406"/>
      <c r="C1089" s="475"/>
      <c r="D1089" s="16" t="s">
        <v>4603</v>
      </c>
      <c r="E1089" s="475"/>
      <c r="F1089" s="125" t="s">
        <v>34</v>
      </c>
      <c r="G1089" s="142">
        <v>0.9</v>
      </c>
      <c r="H1089" s="142">
        <v>0.9</v>
      </c>
      <c r="I1089" s="142">
        <v>200</v>
      </c>
      <c r="J1089" s="125">
        <v>9.8000000000000007</v>
      </c>
      <c r="K1089" s="125">
        <v>219</v>
      </c>
      <c r="L1089" s="125">
        <v>10</v>
      </c>
      <c r="M1089" s="16">
        <v>2016</v>
      </c>
      <c r="N1089" s="16">
        <v>2023</v>
      </c>
      <c r="O1089" s="16">
        <v>2025</v>
      </c>
      <c r="P1089" s="16">
        <v>12.5</v>
      </c>
      <c r="Q1089" s="125" t="s">
        <v>3893</v>
      </c>
      <c r="R1089" s="17">
        <f t="shared" si="50"/>
        <v>2028.5</v>
      </c>
      <c r="S1089" s="16" t="s">
        <v>63</v>
      </c>
      <c r="T1089" s="16"/>
      <c r="U1089" s="17">
        <f t="shared" si="53"/>
        <v>2028.5</v>
      </c>
      <c r="V1089" s="402"/>
      <c r="W1089" s="402"/>
      <c r="X1089" s="402"/>
      <c r="Y1089" s="406"/>
    </row>
    <row r="1090" spans="1:25" ht="24" x14ac:dyDescent="0.25">
      <c r="A1090" s="406"/>
      <c r="B1090" s="406"/>
      <c r="C1090" s="475"/>
      <c r="D1090" s="331" t="s">
        <v>4604</v>
      </c>
      <c r="E1090" s="475"/>
      <c r="F1090" s="125" t="s">
        <v>34</v>
      </c>
      <c r="G1090" s="123">
        <v>0.9</v>
      </c>
      <c r="H1090" s="123">
        <v>0.9</v>
      </c>
      <c r="I1090" s="125">
        <v>200</v>
      </c>
      <c r="J1090" s="125">
        <v>12.3</v>
      </c>
      <c r="K1090" s="123">
        <v>108</v>
      </c>
      <c r="L1090" s="123">
        <v>9</v>
      </c>
      <c r="M1090" s="16">
        <v>2016</v>
      </c>
      <c r="N1090" s="16">
        <v>2023</v>
      </c>
      <c r="O1090" s="16">
        <v>2025</v>
      </c>
      <c r="P1090" s="16">
        <v>12.5</v>
      </c>
      <c r="Q1090" s="125" t="s">
        <v>3893</v>
      </c>
      <c r="R1090" s="17">
        <f t="shared" si="50"/>
        <v>2028.5</v>
      </c>
      <c r="S1090" s="16" t="s">
        <v>63</v>
      </c>
      <c r="T1090" s="16"/>
      <c r="U1090" s="17">
        <f t="shared" si="53"/>
        <v>2028.5</v>
      </c>
      <c r="V1090" s="402"/>
      <c r="W1090" s="402"/>
      <c r="X1090" s="402"/>
      <c r="Y1090" s="406"/>
    </row>
    <row r="1091" spans="1:25" ht="24" x14ac:dyDescent="0.25">
      <c r="A1091" s="406"/>
      <c r="B1091" s="406"/>
      <c r="C1091" s="475"/>
      <c r="D1091" s="331"/>
      <c r="E1091" s="475"/>
      <c r="F1091" s="125" t="s">
        <v>34</v>
      </c>
      <c r="G1091" s="123"/>
      <c r="H1091" s="123"/>
      <c r="I1091" s="125"/>
      <c r="J1091" s="125">
        <v>11.5</v>
      </c>
      <c r="K1091" s="123">
        <v>57</v>
      </c>
      <c r="L1091" s="123">
        <v>6</v>
      </c>
      <c r="M1091" s="16">
        <v>2016</v>
      </c>
      <c r="N1091" s="16">
        <v>2023</v>
      </c>
      <c r="O1091" s="16">
        <v>2025</v>
      </c>
      <c r="P1091" s="16">
        <v>12.5</v>
      </c>
      <c r="Q1091" s="125" t="s">
        <v>3893</v>
      </c>
      <c r="R1091" s="17">
        <f t="shared" si="50"/>
        <v>2028.5</v>
      </c>
      <c r="S1091" s="16" t="s">
        <v>63</v>
      </c>
      <c r="T1091" s="16"/>
      <c r="U1091" s="17">
        <f t="shared" si="53"/>
        <v>2028.5</v>
      </c>
      <c r="V1091" s="402"/>
      <c r="W1091" s="402"/>
      <c r="X1091" s="402"/>
      <c r="Y1091" s="406"/>
    </row>
    <row r="1092" spans="1:25" ht="24" x14ac:dyDescent="0.25">
      <c r="A1092" s="406"/>
      <c r="B1092" s="406"/>
      <c r="C1092" s="475"/>
      <c r="D1092" s="331"/>
      <c r="E1092" s="475"/>
      <c r="F1092" s="125" t="s">
        <v>34</v>
      </c>
      <c r="G1092" s="123"/>
      <c r="H1092" s="123"/>
      <c r="I1092" s="125"/>
      <c r="J1092" s="125">
        <v>1.1000000000000001</v>
      </c>
      <c r="K1092" s="123">
        <v>32</v>
      </c>
      <c r="L1092" s="123">
        <v>4.5</v>
      </c>
      <c r="M1092" s="16">
        <v>2016</v>
      </c>
      <c r="N1092" s="16">
        <v>2023</v>
      </c>
      <c r="O1092" s="16">
        <v>2025</v>
      </c>
      <c r="P1092" s="16">
        <v>12.5</v>
      </c>
      <c r="Q1092" s="125" t="s">
        <v>3893</v>
      </c>
      <c r="R1092" s="17">
        <f t="shared" si="50"/>
        <v>2028.5</v>
      </c>
      <c r="S1092" s="16" t="s">
        <v>63</v>
      </c>
      <c r="T1092" s="16"/>
      <c r="U1092" s="17">
        <f t="shared" si="53"/>
        <v>2028.5</v>
      </c>
      <c r="V1092" s="402"/>
      <c r="W1092" s="402"/>
      <c r="X1092" s="402"/>
      <c r="Y1092" s="406"/>
    </row>
    <row r="1093" spans="1:25" ht="24" x14ac:dyDescent="0.25">
      <c r="A1093" s="406"/>
      <c r="B1093" s="406"/>
      <c r="C1093" s="475"/>
      <c r="D1093" s="331"/>
      <c r="E1093" s="475"/>
      <c r="F1093" s="125" t="s">
        <v>34</v>
      </c>
      <c r="G1093" s="123"/>
      <c r="H1093" s="123"/>
      <c r="I1093" s="125"/>
      <c r="J1093" s="125">
        <v>0.1</v>
      </c>
      <c r="K1093" s="123">
        <v>25</v>
      </c>
      <c r="L1093" s="123">
        <v>4.5</v>
      </c>
      <c r="M1093" s="16">
        <v>2016</v>
      </c>
      <c r="N1093" s="16">
        <v>2023</v>
      </c>
      <c r="O1093" s="16">
        <v>2025</v>
      </c>
      <c r="P1093" s="16">
        <v>12.5</v>
      </c>
      <c r="Q1093" s="125" t="s">
        <v>3893</v>
      </c>
      <c r="R1093" s="17">
        <f t="shared" si="50"/>
        <v>2028.5</v>
      </c>
      <c r="S1093" s="16" t="s">
        <v>63</v>
      </c>
      <c r="T1093" s="16"/>
      <c r="U1093" s="17">
        <f t="shared" si="53"/>
        <v>2028.5</v>
      </c>
      <c r="V1093" s="402"/>
      <c r="W1093" s="402"/>
      <c r="X1093" s="402"/>
      <c r="Y1093" s="406"/>
    </row>
    <row r="1094" spans="1:25" ht="24" x14ac:dyDescent="0.25">
      <c r="A1094" s="406"/>
      <c r="B1094" s="406"/>
      <c r="C1094" s="475"/>
      <c r="D1094" s="331" t="s">
        <v>4605</v>
      </c>
      <c r="E1094" s="475"/>
      <c r="F1094" s="125" t="s">
        <v>34</v>
      </c>
      <c r="G1094" s="123">
        <v>0.9</v>
      </c>
      <c r="H1094" s="123">
        <v>0.9</v>
      </c>
      <c r="I1094" s="125">
        <v>200</v>
      </c>
      <c r="J1094" s="125">
        <v>10</v>
      </c>
      <c r="K1094" s="123">
        <v>159</v>
      </c>
      <c r="L1094" s="123">
        <v>10</v>
      </c>
      <c r="M1094" s="16">
        <v>2016</v>
      </c>
      <c r="N1094" s="16">
        <v>2023</v>
      </c>
      <c r="O1094" s="16">
        <v>2025</v>
      </c>
      <c r="P1094" s="16">
        <v>12.5</v>
      </c>
      <c r="Q1094" s="125" t="s">
        <v>3893</v>
      </c>
      <c r="R1094" s="17">
        <f t="shared" si="50"/>
        <v>2028.5</v>
      </c>
      <c r="S1094" s="16" t="s">
        <v>63</v>
      </c>
      <c r="T1094" s="16"/>
      <c r="U1094" s="17">
        <f t="shared" si="53"/>
        <v>2028.5</v>
      </c>
      <c r="V1094" s="402"/>
      <c r="W1094" s="402"/>
      <c r="X1094" s="402"/>
      <c r="Y1094" s="406"/>
    </row>
    <row r="1095" spans="1:25" ht="24" x14ac:dyDescent="0.25">
      <c r="A1095" s="406"/>
      <c r="B1095" s="406"/>
      <c r="C1095" s="475"/>
      <c r="D1095" s="331"/>
      <c r="E1095" s="475"/>
      <c r="F1095" s="125" t="s">
        <v>34</v>
      </c>
      <c r="G1095" s="123"/>
      <c r="H1095" s="123"/>
      <c r="I1095" s="125"/>
      <c r="J1095" s="125">
        <v>1.1000000000000001</v>
      </c>
      <c r="K1095" s="123">
        <v>57</v>
      </c>
      <c r="L1095" s="123">
        <v>6</v>
      </c>
      <c r="M1095" s="16">
        <v>2016</v>
      </c>
      <c r="N1095" s="16">
        <v>2023</v>
      </c>
      <c r="O1095" s="16">
        <v>2025</v>
      </c>
      <c r="P1095" s="16">
        <v>12.5</v>
      </c>
      <c r="Q1095" s="125" t="s">
        <v>3893</v>
      </c>
      <c r="R1095" s="17">
        <f t="shared" si="50"/>
        <v>2028.5</v>
      </c>
      <c r="S1095" s="16" t="s">
        <v>63</v>
      </c>
      <c r="T1095" s="16"/>
      <c r="U1095" s="17">
        <f t="shared" si="53"/>
        <v>2028.5</v>
      </c>
      <c r="V1095" s="402"/>
      <c r="W1095" s="402"/>
      <c r="X1095" s="402"/>
      <c r="Y1095" s="406"/>
    </row>
    <row r="1096" spans="1:25" ht="24" x14ac:dyDescent="0.25">
      <c r="A1096" s="406"/>
      <c r="B1096" s="406"/>
      <c r="C1096" s="475"/>
      <c r="D1096" s="331"/>
      <c r="E1096" s="475"/>
      <c r="F1096" s="125" t="s">
        <v>34</v>
      </c>
      <c r="G1096" s="123"/>
      <c r="H1096" s="123"/>
      <c r="I1096" s="125"/>
      <c r="J1096" s="125">
        <v>1.8</v>
      </c>
      <c r="K1096" s="123">
        <v>25</v>
      </c>
      <c r="L1096" s="123">
        <v>4.5</v>
      </c>
      <c r="M1096" s="16">
        <v>2016</v>
      </c>
      <c r="N1096" s="16">
        <v>2023</v>
      </c>
      <c r="O1096" s="16">
        <v>2025</v>
      </c>
      <c r="P1096" s="16">
        <v>12.5</v>
      </c>
      <c r="Q1096" s="125" t="s">
        <v>3893</v>
      </c>
      <c r="R1096" s="17">
        <f t="shared" si="50"/>
        <v>2028.5</v>
      </c>
      <c r="S1096" s="16" t="s">
        <v>63</v>
      </c>
      <c r="T1096" s="16"/>
      <c r="U1096" s="17">
        <f t="shared" si="53"/>
        <v>2028.5</v>
      </c>
      <c r="V1096" s="402"/>
      <c r="W1096" s="402"/>
      <c r="X1096" s="402"/>
      <c r="Y1096" s="406"/>
    </row>
    <row r="1097" spans="1:25" ht="24" x14ac:dyDescent="0.25">
      <c r="A1097" s="406"/>
      <c r="B1097" s="406"/>
      <c r="C1097" s="475"/>
      <c r="D1097" s="331"/>
      <c r="E1097" s="475"/>
      <c r="F1097" s="125" t="s">
        <v>34</v>
      </c>
      <c r="G1097" s="123"/>
      <c r="H1097" s="123"/>
      <c r="I1097" s="125"/>
      <c r="J1097" s="125">
        <v>0.9</v>
      </c>
      <c r="K1097" s="123">
        <v>18</v>
      </c>
      <c r="L1097" s="123">
        <v>4</v>
      </c>
      <c r="M1097" s="16">
        <v>2016</v>
      </c>
      <c r="N1097" s="16">
        <v>2023</v>
      </c>
      <c r="O1097" s="16">
        <v>2025</v>
      </c>
      <c r="P1097" s="16">
        <v>12.5</v>
      </c>
      <c r="Q1097" s="125" t="s">
        <v>3893</v>
      </c>
      <c r="R1097" s="17">
        <f t="shared" si="50"/>
        <v>2028.5</v>
      </c>
      <c r="S1097" s="16" t="s">
        <v>63</v>
      </c>
      <c r="T1097" s="16"/>
      <c r="U1097" s="17">
        <f t="shared" si="53"/>
        <v>2028.5</v>
      </c>
      <c r="V1097" s="402"/>
      <c r="W1097" s="402"/>
      <c r="X1097" s="402"/>
      <c r="Y1097" s="406"/>
    </row>
    <row r="1098" spans="1:25" ht="24" x14ac:dyDescent="0.25">
      <c r="A1098" s="406"/>
      <c r="B1098" s="406"/>
      <c r="C1098" s="475"/>
      <c r="D1098" s="331" t="s">
        <v>4606</v>
      </c>
      <c r="E1098" s="475"/>
      <c r="F1098" s="125" t="s">
        <v>34</v>
      </c>
      <c r="G1098" s="125">
        <v>0.9</v>
      </c>
      <c r="H1098" s="125">
        <v>0.9</v>
      </c>
      <c r="I1098" s="125">
        <v>200</v>
      </c>
      <c r="J1098" s="125">
        <v>4.4000000000000004</v>
      </c>
      <c r="K1098" s="125">
        <v>108</v>
      </c>
      <c r="L1098" s="125">
        <v>9</v>
      </c>
      <c r="M1098" s="16">
        <v>2016</v>
      </c>
      <c r="N1098" s="16">
        <v>2023</v>
      </c>
      <c r="O1098" s="16">
        <v>2025</v>
      </c>
      <c r="P1098" s="16">
        <v>12.5</v>
      </c>
      <c r="Q1098" s="125" t="s">
        <v>3893</v>
      </c>
      <c r="R1098" s="17">
        <f t="shared" ref="R1098:R1161" si="54">IF(M1098="","",M1098+P1098)</f>
        <v>2028.5</v>
      </c>
      <c r="S1098" s="16" t="s">
        <v>63</v>
      </c>
      <c r="T1098" s="16"/>
      <c r="U1098" s="17">
        <f t="shared" si="53"/>
        <v>2028.5</v>
      </c>
      <c r="V1098" s="402"/>
      <c r="W1098" s="402"/>
      <c r="X1098" s="402"/>
      <c r="Y1098" s="406"/>
    </row>
    <row r="1099" spans="1:25" ht="24" x14ac:dyDescent="0.25">
      <c r="A1099" s="406"/>
      <c r="B1099" s="406"/>
      <c r="C1099" s="475"/>
      <c r="D1099" s="331"/>
      <c r="E1099" s="475"/>
      <c r="F1099" s="125" t="s">
        <v>34</v>
      </c>
      <c r="G1099" s="125"/>
      <c r="H1099" s="125"/>
      <c r="I1099" s="125"/>
      <c r="J1099" s="125">
        <v>2</v>
      </c>
      <c r="K1099" s="125">
        <v>57</v>
      </c>
      <c r="L1099" s="125">
        <v>6</v>
      </c>
      <c r="M1099" s="16">
        <v>2016</v>
      </c>
      <c r="N1099" s="16">
        <v>2023</v>
      </c>
      <c r="O1099" s="16">
        <v>2025</v>
      </c>
      <c r="P1099" s="16">
        <v>12.5</v>
      </c>
      <c r="Q1099" s="125" t="s">
        <v>3893</v>
      </c>
      <c r="R1099" s="17">
        <f t="shared" si="54"/>
        <v>2028.5</v>
      </c>
      <c r="S1099" s="16" t="s">
        <v>63</v>
      </c>
      <c r="T1099" s="16"/>
      <c r="U1099" s="17">
        <f t="shared" si="53"/>
        <v>2028.5</v>
      </c>
      <c r="V1099" s="402"/>
      <c r="W1099" s="402"/>
      <c r="X1099" s="402"/>
      <c r="Y1099" s="406"/>
    </row>
    <row r="1100" spans="1:25" ht="24" x14ac:dyDescent="0.25">
      <c r="A1100" s="406"/>
      <c r="B1100" s="406"/>
      <c r="C1100" s="475"/>
      <c r="D1100" s="331" t="s">
        <v>4607</v>
      </c>
      <c r="E1100" s="475"/>
      <c r="F1100" s="125" t="s">
        <v>34</v>
      </c>
      <c r="G1100" s="125">
        <v>0.9</v>
      </c>
      <c r="H1100" s="125">
        <v>0.9</v>
      </c>
      <c r="I1100" s="125">
        <v>200</v>
      </c>
      <c r="J1100" s="125">
        <v>14.3</v>
      </c>
      <c r="K1100" s="123">
        <v>219</v>
      </c>
      <c r="L1100" s="123">
        <v>10</v>
      </c>
      <c r="M1100" s="16">
        <v>2016</v>
      </c>
      <c r="N1100" s="16">
        <v>2023</v>
      </c>
      <c r="O1100" s="16">
        <v>2025</v>
      </c>
      <c r="P1100" s="16">
        <v>12.5</v>
      </c>
      <c r="Q1100" s="125" t="s">
        <v>3893</v>
      </c>
      <c r="R1100" s="17">
        <f t="shared" si="54"/>
        <v>2028.5</v>
      </c>
      <c r="S1100" s="16" t="s">
        <v>63</v>
      </c>
      <c r="T1100" s="16"/>
      <c r="U1100" s="17">
        <f t="shared" si="53"/>
        <v>2028.5</v>
      </c>
      <c r="V1100" s="402"/>
      <c r="W1100" s="402"/>
      <c r="X1100" s="402"/>
      <c r="Y1100" s="406"/>
    </row>
    <row r="1101" spans="1:25" ht="24" x14ac:dyDescent="0.25">
      <c r="A1101" s="406"/>
      <c r="B1101" s="406"/>
      <c r="C1101" s="475"/>
      <c r="D1101" s="331"/>
      <c r="E1101" s="475"/>
      <c r="F1101" s="125" t="s">
        <v>34</v>
      </c>
      <c r="G1101" s="125"/>
      <c r="H1101" s="125"/>
      <c r="I1101" s="125"/>
      <c r="J1101" s="125">
        <v>1.6</v>
      </c>
      <c r="K1101" s="123">
        <v>108</v>
      </c>
      <c r="L1101" s="123">
        <v>9</v>
      </c>
      <c r="M1101" s="16">
        <v>2016</v>
      </c>
      <c r="N1101" s="16">
        <v>2023</v>
      </c>
      <c r="O1101" s="16">
        <v>2025</v>
      </c>
      <c r="P1101" s="16">
        <v>12.5</v>
      </c>
      <c r="Q1101" s="125" t="s">
        <v>3893</v>
      </c>
      <c r="R1101" s="17">
        <f t="shared" si="54"/>
        <v>2028.5</v>
      </c>
      <c r="S1101" s="16" t="s">
        <v>63</v>
      </c>
      <c r="T1101" s="16"/>
      <c r="U1101" s="17">
        <f t="shared" si="53"/>
        <v>2028.5</v>
      </c>
      <c r="V1101" s="402"/>
      <c r="W1101" s="402"/>
      <c r="X1101" s="402"/>
      <c r="Y1101" s="406"/>
    </row>
    <row r="1102" spans="1:25" ht="24" x14ac:dyDescent="0.25">
      <c r="A1102" s="406">
        <v>105</v>
      </c>
      <c r="B1102" s="406" t="s">
        <v>4608</v>
      </c>
      <c r="C1102" s="331" t="s">
        <v>4609</v>
      </c>
      <c r="D1102" s="16" t="s">
        <v>4610</v>
      </c>
      <c r="E1102" s="331" t="s">
        <v>2075</v>
      </c>
      <c r="F1102" s="125" t="s">
        <v>39</v>
      </c>
      <c r="G1102" s="125">
        <v>1.85</v>
      </c>
      <c r="H1102" s="125">
        <v>1.85</v>
      </c>
      <c r="I1102" s="125">
        <v>120</v>
      </c>
      <c r="J1102" s="125">
        <v>22.6</v>
      </c>
      <c r="K1102" s="125">
        <v>219</v>
      </c>
      <c r="L1102" s="125">
        <v>8</v>
      </c>
      <c r="M1102" s="16">
        <v>2016</v>
      </c>
      <c r="N1102" s="16">
        <v>2023</v>
      </c>
      <c r="O1102" s="16">
        <v>2025</v>
      </c>
      <c r="P1102" s="16">
        <v>12.5</v>
      </c>
      <c r="Q1102" s="125" t="s">
        <v>3893</v>
      </c>
      <c r="R1102" s="17">
        <f t="shared" si="54"/>
        <v>2028.5</v>
      </c>
      <c r="S1102" s="16" t="s">
        <v>63</v>
      </c>
      <c r="T1102" s="16"/>
      <c r="U1102" s="17">
        <f t="shared" si="53"/>
        <v>2028.5</v>
      </c>
      <c r="V1102" s="402">
        <v>8</v>
      </c>
      <c r="W1102" s="402">
        <v>4</v>
      </c>
      <c r="X1102" s="402">
        <f>SUM(V1102:W1104)</f>
        <v>12</v>
      </c>
      <c r="Y1102" s="406" t="s">
        <v>7003</v>
      </c>
    </row>
    <row r="1103" spans="1:25" ht="24" x14ac:dyDescent="0.25">
      <c r="A1103" s="406"/>
      <c r="B1103" s="406"/>
      <c r="C1103" s="331"/>
      <c r="D1103" s="16" t="s">
        <v>4611</v>
      </c>
      <c r="E1103" s="331"/>
      <c r="F1103" s="125" t="s">
        <v>39</v>
      </c>
      <c r="G1103" s="125">
        <v>1.85</v>
      </c>
      <c r="H1103" s="125">
        <v>1.85</v>
      </c>
      <c r="I1103" s="125">
        <v>120</v>
      </c>
      <c r="J1103" s="125">
        <v>33.799999999999997</v>
      </c>
      <c r="K1103" s="125">
        <v>219</v>
      </c>
      <c r="L1103" s="125">
        <v>8</v>
      </c>
      <c r="M1103" s="16">
        <v>2016</v>
      </c>
      <c r="N1103" s="16">
        <v>2023</v>
      </c>
      <c r="O1103" s="16">
        <v>2025</v>
      </c>
      <c r="P1103" s="16">
        <v>12.5</v>
      </c>
      <c r="Q1103" s="125" t="s">
        <v>3893</v>
      </c>
      <c r="R1103" s="17">
        <f t="shared" si="54"/>
        <v>2028.5</v>
      </c>
      <c r="S1103" s="16" t="s">
        <v>63</v>
      </c>
      <c r="T1103" s="16"/>
      <c r="U1103" s="17">
        <f t="shared" si="53"/>
        <v>2028.5</v>
      </c>
      <c r="V1103" s="402"/>
      <c r="W1103" s="402"/>
      <c r="X1103" s="402"/>
      <c r="Y1103" s="406"/>
    </row>
    <row r="1104" spans="1:25" ht="24" x14ac:dyDescent="0.25">
      <c r="A1104" s="406"/>
      <c r="B1104" s="406"/>
      <c r="C1104" s="331"/>
      <c r="D1104" s="16" t="s">
        <v>4612</v>
      </c>
      <c r="E1104" s="331"/>
      <c r="F1104" s="125" t="s">
        <v>39</v>
      </c>
      <c r="G1104" s="125">
        <v>1.85</v>
      </c>
      <c r="H1104" s="125">
        <v>1.85</v>
      </c>
      <c r="I1104" s="125">
        <v>120</v>
      </c>
      <c r="J1104" s="125">
        <v>0.6</v>
      </c>
      <c r="K1104" s="125">
        <v>57</v>
      </c>
      <c r="L1104" s="125">
        <v>5</v>
      </c>
      <c r="M1104" s="16">
        <v>2016</v>
      </c>
      <c r="N1104" s="16">
        <v>2023</v>
      </c>
      <c r="O1104" s="16">
        <v>2025</v>
      </c>
      <c r="P1104" s="16">
        <v>12.5</v>
      </c>
      <c r="Q1104" s="125" t="s">
        <v>3893</v>
      </c>
      <c r="R1104" s="17">
        <f t="shared" si="54"/>
        <v>2028.5</v>
      </c>
      <c r="S1104" s="16" t="s">
        <v>63</v>
      </c>
      <c r="T1104" s="16"/>
      <c r="U1104" s="17">
        <f t="shared" si="53"/>
        <v>2028.5</v>
      </c>
      <c r="V1104" s="402"/>
      <c r="W1104" s="402"/>
      <c r="X1104" s="402"/>
      <c r="Y1104" s="406"/>
    </row>
    <row r="1105" spans="1:25" ht="24" x14ac:dyDescent="0.25">
      <c r="A1105" s="406">
        <v>106</v>
      </c>
      <c r="B1105" s="406" t="s">
        <v>4614</v>
      </c>
      <c r="C1105" s="331" t="s">
        <v>4615</v>
      </c>
      <c r="D1105" s="331" t="s">
        <v>4616</v>
      </c>
      <c r="E1105" s="331" t="s">
        <v>2075</v>
      </c>
      <c r="F1105" s="125" t="s">
        <v>34</v>
      </c>
      <c r="G1105" s="123">
        <v>0.5</v>
      </c>
      <c r="H1105" s="123">
        <v>0.5</v>
      </c>
      <c r="I1105" s="125">
        <v>120</v>
      </c>
      <c r="J1105" s="125">
        <v>2.4</v>
      </c>
      <c r="K1105" s="123">
        <v>57</v>
      </c>
      <c r="L1105" s="123">
        <v>5</v>
      </c>
      <c r="M1105" s="16">
        <v>2016</v>
      </c>
      <c r="N1105" s="114">
        <v>2023</v>
      </c>
      <c r="O1105" s="114">
        <v>2025</v>
      </c>
      <c r="P1105" s="16">
        <v>12.5</v>
      </c>
      <c r="Q1105" s="142" t="s">
        <v>3893</v>
      </c>
      <c r="R1105" s="17">
        <f t="shared" si="54"/>
        <v>2028.5</v>
      </c>
      <c r="S1105" s="16" t="s">
        <v>63</v>
      </c>
      <c r="T1105" s="16"/>
      <c r="U1105" s="17">
        <f t="shared" ref="U1105:U1141" si="55">IFERROR(IF(S1105="",R1105,S1105+T1105),R1105)</f>
        <v>2028.5</v>
      </c>
      <c r="V1105" s="402">
        <v>11</v>
      </c>
      <c r="W1105" s="402">
        <v>3</v>
      </c>
      <c r="X1105" s="402">
        <f>SUM(V1105:W1119)</f>
        <v>14</v>
      </c>
      <c r="Y1105" s="406" t="s">
        <v>7003</v>
      </c>
    </row>
    <row r="1106" spans="1:25" ht="24" x14ac:dyDescent="0.25">
      <c r="A1106" s="406"/>
      <c r="B1106" s="406"/>
      <c r="C1106" s="331"/>
      <c r="D1106" s="331"/>
      <c r="E1106" s="331"/>
      <c r="F1106" s="125" t="s">
        <v>34</v>
      </c>
      <c r="G1106" s="123"/>
      <c r="H1106" s="123"/>
      <c r="I1106" s="125"/>
      <c r="J1106" s="125">
        <v>1.4</v>
      </c>
      <c r="K1106" s="123">
        <v>45</v>
      </c>
      <c r="L1106" s="123">
        <v>5</v>
      </c>
      <c r="M1106" s="16">
        <v>2016</v>
      </c>
      <c r="N1106" s="114">
        <v>2023</v>
      </c>
      <c r="O1106" s="114">
        <v>2025</v>
      </c>
      <c r="P1106" s="16">
        <v>12.5</v>
      </c>
      <c r="Q1106" s="142" t="s">
        <v>3893</v>
      </c>
      <c r="R1106" s="17">
        <f t="shared" si="54"/>
        <v>2028.5</v>
      </c>
      <c r="S1106" s="16" t="s">
        <v>63</v>
      </c>
      <c r="T1106" s="16"/>
      <c r="U1106" s="17">
        <f t="shared" si="55"/>
        <v>2028.5</v>
      </c>
      <c r="V1106" s="402"/>
      <c r="W1106" s="402"/>
      <c r="X1106" s="402"/>
      <c r="Y1106" s="406"/>
    </row>
    <row r="1107" spans="1:25" ht="24" x14ac:dyDescent="0.25">
      <c r="A1107" s="406"/>
      <c r="B1107" s="406"/>
      <c r="C1107" s="331"/>
      <c r="D1107" s="16" t="s">
        <v>4617</v>
      </c>
      <c r="E1107" s="331"/>
      <c r="F1107" s="125" t="s">
        <v>34</v>
      </c>
      <c r="G1107" s="123">
        <v>0.5</v>
      </c>
      <c r="H1107" s="123">
        <v>0.5</v>
      </c>
      <c r="I1107" s="125">
        <v>120</v>
      </c>
      <c r="J1107" s="125">
        <v>3.1</v>
      </c>
      <c r="K1107" s="123">
        <v>57</v>
      </c>
      <c r="L1107" s="123">
        <v>5</v>
      </c>
      <c r="M1107" s="16">
        <v>2016</v>
      </c>
      <c r="N1107" s="114">
        <v>2023</v>
      </c>
      <c r="O1107" s="114">
        <v>2025</v>
      </c>
      <c r="P1107" s="16">
        <v>12.5</v>
      </c>
      <c r="Q1107" s="142" t="s">
        <v>3893</v>
      </c>
      <c r="R1107" s="17">
        <f t="shared" si="54"/>
        <v>2028.5</v>
      </c>
      <c r="S1107" s="16" t="s">
        <v>63</v>
      </c>
      <c r="T1107" s="16"/>
      <c r="U1107" s="17">
        <f t="shared" si="55"/>
        <v>2028.5</v>
      </c>
      <c r="V1107" s="402"/>
      <c r="W1107" s="402"/>
      <c r="X1107" s="402"/>
      <c r="Y1107" s="406"/>
    </row>
    <row r="1108" spans="1:25" ht="24" x14ac:dyDescent="0.25">
      <c r="A1108" s="406"/>
      <c r="B1108" s="406"/>
      <c r="C1108" s="331"/>
      <c r="D1108" s="331" t="s">
        <v>4618</v>
      </c>
      <c r="E1108" s="331"/>
      <c r="F1108" s="125" t="s">
        <v>34</v>
      </c>
      <c r="G1108" s="123">
        <v>0.5</v>
      </c>
      <c r="H1108" s="123">
        <v>0.5</v>
      </c>
      <c r="I1108" s="125">
        <v>120</v>
      </c>
      <c r="J1108" s="125">
        <v>5.8</v>
      </c>
      <c r="K1108" s="123">
        <v>159</v>
      </c>
      <c r="L1108" s="123">
        <v>6</v>
      </c>
      <c r="M1108" s="16">
        <v>2016</v>
      </c>
      <c r="N1108" s="114">
        <v>2023</v>
      </c>
      <c r="O1108" s="114">
        <v>2025</v>
      </c>
      <c r="P1108" s="16">
        <v>12.5</v>
      </c>
      <c r="Q1108" s="142" t="s">
        <v>3893</v>
      </c>
      <c r="R1108" s="17">
        <f t="shared" si="54"/>
        <v>2028.5</v>
      </c>
      <c r="S1108" s="16" t="s">
        <v>63</v>
      </c>
      <c r="T1108" s="16"/>
      <c r="U1108" s="17">
        <f t="shared" si="55"/>
        <v>2028.5</v>
      </c>
      <c r="V1108" s="402"/>
      <c r="W1108" s="402"/>
      <c r="X1108" s="402"/>
      <c r="Y1108" s="406"/>
    </row>
    <row r="1109" spans="1:25" ht="24" x14ac:dyDescent="0.25">
      <c r="A1109" s="406"/>
      <c r="B1109" s="406"/>
      <c r="C1109" s="331"/>
      <c r="D1109" s="331"/>
      <c r="E1109" s="331"/>
      <c r="F1109" s="125" t="s">
        <v>34</v>
      </c>
      <c r="G1109" s="123"/>
      <c r="H1109" s="123"/>
      <c r="I1109" s="125"/>
      <c r="J1109" s="125">
        <v>2.7</v>
      </c>
      <c r="K1109" s="123">
        <v>108</v>
      </c>
      <c r="L1109" s="123">
        <v>5</v>
      </c>
      <c r="M1109" s="16">
        <v>2016</v>
      </c>
      <c r="N1109" s="114">
        <v>2023</v>
      </c>
      <c r="O1109" s="114">
        <v>2025</v>
      </c>
      <c r="P1109" s="16">
        <v>12.5</v>
      </c>
      <c r="Q1109" s="125" t="s">
        <v>4480</v>
      </c>
      <c r="R1109" s="17">
        <f t="shared" si="54"/>
        <v>2028.5</v>
      </c>
      <c r="S1109" s="16" t="s">
        <v>63</v>
      </c>
      <c r="T1109" s="16"/>
      <c r="U1109" s="17">
        <f t="shared" si="55"/>
        <v>2028.5</v>
      </c>
      <c r="V1109" s="402"/>
      <c r="W1109" s="402"/>
      <c r="X1109" s="402"/>
      <c r="Y1109" s="406"/>
    </row>
    <row r="1110" spans="1:25" ht="24" x14ac:dyDescent="0.25">
      <c r="A1110" s="406"/>
      <c r="B1110" s="406"/>
      <c r="C1110" s="331"/>
      <c r="D1110" s="331"/>
      <c r="E1110" s="331"/>
      <c r="F1110" s="125" t="s">
        <v>34</v>
      </c>
      <c r="G1110" s="123"/>
      <c r="H1110" s="123"/>
      <c r="I1110" s="125"/>
      <c r="J1110" s="125">
        <v>1.1000000000000001</v>
      </c>
      <c r="K1110" s="123">
        <v>89</v>
      </c>
      <c r="L1110" s="123">
        <v>3.5</v>
      </c>
      <c r="M1110" s="16">
        <v>2016</v>
      </c>
      <c r="N1110" s="114">
        <v>2023</v>
      </c>
      <c r="O1110" s="114">
        <v>2025</v>
      </c>
      <c r="P1110" s="16">
        <v>12.5</v>
      </c>
      <c r="Q1110" s="125" t="s">
        <v>4480</v>
      </c>
      <c r="R1110" s="17">
        <f t="shared" si="54"/>
        <v>2028.5</v>
      </c>
      <c r="S1110" s="16" t="s">
        <v>63</v>
      </c>
      <c r="T1110" s="16"/>
      <c r="U1110" s="17">
        <f t="shared" si="55"/>
        <v>2028.5</v>
      </c>
      <c r="V1110" s="402"/>
      <c r="W1110" s="402"/>
      <c r="X1110" s="402"/>
      <c r="Y1110" s="406"/>
    </row>
    <row r="1111" spans="1:25" ht="24" x14ac:dyDescent="0.25">
      <c r="A1111" s="406"/>
      <c r="B1111" s="406"/>
      <c r="C1111" s="331"/>
      <c r="D1111" s="331"/>
      <c r="E1111" s="331"/>
      <c r="F1111" s="125" t="s">
        <v>34</v>
      </c>
      <c r="G1111" s="123"/>
      <c r="H1111" s="123"/>
      <c r="I1111" s="125"/>
      <c r="J1111" s="125">
        <v>0.6</v>
      </c>
      <c r="K1111" s="123">
        <v>57</v>
      </c>
      <c r="L1111" s="123">
        <v>3</v>
      </c>
      <c r="M1111" s="16">
        <v>2016</v>
      </c>
      <c r="N1111" s="114">
        <v>2023</v>
      </c>
      <c r="O1111" s="114">
        <v>2025</v>
      </c>
      <c r="P1111" s="16">
        <v>12.5</v>
      </c>
      <c r="Q1111" s="125" t="s">
        <v>4480</v>
      </c>
      <c r="R1111" s="17">
        <f t="shared" si="54"/>
        <v>2028.5</v>
      </c>
      <c r="S1111" s="16" t="s">
        <v>63</v>
      </c>
      <c r="T1111" s="16"/>
      <c r="U1111" s="17">
        <f t="shared" si="55"/>
        <v>2028.5</v>
      </c>
      <c r="V1111" s="402"/>
      <c r="W1111" s="402"/>
      <c r="X1111" s="402"/>
      <c r="Y1111" s="406"/>
    </row>
    <row r="1112" spans="1:25" ht="24" x14ac:dyDescent="0.25">
      <c r="A1112" s="406"/>
      <c r="B1112" s="406"/>
      <c r="C1112" s="331"/>
      <c r="D1112" s="331"/>
      <c r="E1112" s="331"/>
      <c r="F1112" s="125" t="s">
        <v>34</v>
      </c>
      <c r="G1112" s="123"/>
      <c r="H1112" s="123"/>
      <c r="I1112" s="125"/>
      <c r="J1112" s="125">
        <v>1.1000000000000001</v>
      </c>
      <c r="K1112" s="123">
        <v>25</v>
      </c>
      <c r="L1112" s="123">
        <v>2</v>
      </c>
      <c r="M1112" s="16">
        <v>2016</v>
      </c>
      <c r="N1112" s="114">
        <v>2023</v>
      </c>
      <c r="O1112" s="114">
        <v>2025</v>
      </c>
      <c r="P1112" s="16">
        <v>12.5</v>
      </c>
      <c r="Q1112" s="125" t="s">
        <v>4480</v>
      </c>
      <c r="R1112" s="17">
        <f t="shared" si="54"/>
        <v>2028.5</v>
      </c>
      <c r="S1112" s="16" t="s">
        <v>63</v>
      </c>
      <c r="T1112" s="16"/>
      <c r="U1112" s="17">
        <f t="shared" si="55"/>
        <v>2028.5</v>
      </c>
      <c r="V1112" s="402"/>
      <c r="W1112" s="402"/>
      <c r="X1112" s="402"/>
      <c r="Y1112" s="406"/>
    </row>
    <row r="1113" spans="1:25" ht="24" x14ac:dyDescent="0.25">
      <c r="A1113" s="406"/>
      <c r="B1113" s="406"/>
      <c r="C1113" s="331"/>
      <c r="D1113" s="331"/>
      <c r="E1113" s="331"/>
      <c r="F1113" s="125" t="s">
        <v>34</v>
      </c>
      <c r="G1113" s="123"/>
      <c r="H1113" s="123"/>
      <c r="I1113" s="125"/>
      <c r="J1113" s="125">
        <v>2.4</v>
      </c>
      <c r="K1113" s="123">
        <v>18</v>
      </c>
      <c r="L1113" s="123">
        <v>2</v>
      </c>
      <c r="M1113" s="16">
        <v>2016</v>
      </c>
      <c r="N1113" s="114">
        <v>2023</v>
      </c>
      <c r="O1113" s="114">
        <v>2025</v>
      </c>
      <c r="P1113" s="16">
        <v>12.5</v>
      </c>
      <c r="Q1113" s="125" t="s">
        <v>4480</v>
      </c>
      <c r="R1113" s="17">
        <f t="shared" si="54"/>
        <v>2028.5</v>
      </c>
      <c r="S1113" s="16" t="s">
        <v>63</v>
      </c>
      <c r="T1113" s="16"/>
      <c r="U1113" s="17">
        <f t="shared" si="55"/>
        <v>2028.5</v>
      </c>
      <c r="V1113" s="402"/>
      <c r="W1113" s="402"/>
      <c r="X1113" s="402"/>
      <c r="Y1113" s="406"/>
    </row>
    <row r="1114" spans="1:25" ht="24" x14ac:dyDescent="0.25">
      <c r="A1114" s="406"/>
      <c r="B1114" s="406"/>
      <c r="C1114" s="331"/>
      <c r="D1114" s="331" t="s">
        <v>4619</v>
      </c>
      <c r="E1114" s="331"/>
      <c r="F1114" s="125" t="s">
        <v>34</v>
      </c>
      <c r="G1114" s="123">
        <v>0.5</v>
      </c>
      <c r="H1114" s="123">
        <v>0.5</v>
      </c>
      <c r="I1114" s="125">
        <v>120</v>
      </c>
      <c r="J1114" s="125">
        <v>25.1</v>
      </c>
      <c r="K1114" s="123">
        <v>159</v>
      </c>
      <c r="L1114" s="123">
        <v>6</v>
      </c>
      <c r="M1114" s="16">
        <v>2016</v>
      </c>
      <c r="N1114" s="114">
        <v>2023</v>
      </c>
      <c r="O1114" s="114">
        <v>2025</v>
      </c>
      <c r="P1114" s="16">
        <v>12.5</v>
      </c>
      <c r="Q1114" s="125" t="s">
        <v>4480</v>
      </c>
      <c r="R1114" s="17">
        <f t="shared" si="54"/>
        <v>2028.5</v>
      </c>
      <c r="S1114" s="16" t="s">
        <v>63</v>
      </c>
      <c r="T1114" s="16"/>
      <c r="U1114" s="17">
        <f t="shared" si="55"/>
        <v>2028.5</v>
      </c>
      <c r="V1114" s="402"/>
      <c r="W1114" s="402"/>
      <c r="X1114" s="402"/>
      <c r="Y1114" s="406"/>
    </row>
    <row r="1115" spans="1:25" ht="24" x14ac:dyDescent="0.25">
      <c r="A1115" s="406"/>
      <c r="B1115" s="406"/>
      <c r="C1115" s="331"/>
      <c r="D1115" s="331"/>
      <c r="E1115" s="331"/>
      <c r="F1115" s="125" t="s">
        <v>34</v>
      </c>
      <c r="G1115" s="123"/>
      <c r="H1115" s="123"/>
      <c r="I1115" s="125"/>
      <c r="J1115" s="125">
        <v>4.2</v>
      </c>
      <c r="K1115" s="123">
        <v>108</v>
      </c>
      <c r="L1115" s="123">
        <v>5</v>
      </c>
      <c r="M1115" s="16">
        <v>2016</v>
      </c>
      <c r="N1115" s="114">
        <v>2023</v>
      </c>
      <c r="O1115" s="114">
        <v>2025</v>
      </c>
      <c r="P1115" s="16">
        <v>12.5</v>
      </c>
      <c r="Q1115" s="125" t="s">
        <v>4480</v>
      </c>
      <c r="R1115" s="17">
        <f t="shared" si="54"/>
        <v>2028.5</v>
      </c>
      <c r="S1115" s="16" t="s">
        <v>63</v>
      </c>
      <c r="T1115" s="16"/>
      <c r="U1115" s="17">
        <f t="shared" si="55"/>
        <v>2028.5</v>
      </c>
      <c r="V1115" s="402"/>
      <c r="W1115" s="402"/>
      <c r="X1115" s="402"/>
      <c r="Y1115" s="406"/>
    </row>
    <row r="1116" spans="1:25" ht="24" x14ac:dyDescent="0.25">
      <c r="A1116" s="406"/>
      <c r="B1116" s="406"/>
      <c r="C1116" s="331"/>
      <c r="D1116" s="331"/>
      <c r="E1116" s="331"/>
      <c r="F1116" s="125" t="s">
        <v>34</v>
      </c>
      <c r="G1116" s="123"/>
      <c r="H1116" s="123"/>
      <c r="I1116" s="125"/>
      <c r="J1116" s="125">
        <v>5.3</v>
      </c>
      <c r="K1116" s="123">
        <v>57</v>
      </c>
      <c r="L1116" s="123">
        <v>3</v>
      </c>
      <c r="M1116" s="16">
        <v>2016</v>
      </c>
      <c r="N1116" s="114">
        <v>2023</v>
      </c>
      <c r="O1116" s="114">
        <v>2025</v>
      </c>
      <c r="P1116" s="16">
        <v>12.5</v>
      </c>
      <c r="Q1116" s="125" t="s">
        <v>4480</v>
      </c>
      <c r="R1116" s="17">
        <f t="shared" si="54"/>
        <v>2028.5</v>
      </c>
      <c r="S1116" s="16" t="s">
        <v>63</v>
      </c>
      <c r="T1116" s="16"/>
      <c r="U1116" s="17">
        <f t="shared" si="55"/>
        <v>2028.5</v>
      </c>
      <c r="V1116" s="402"/>
      <c r="W1116" s="402"/>
      <c r="X1116" s="402"/>
      <c r="Y1116" s="406"/>
    </row>
    <row r="1117" spans="1:25" ht="24" x14ac:dyDescent="0.25">
      <c r="A1117" s="406"/>
      <c r="B1117" s="406"/>
      <c r="C1117" s="331"/>
      <c r="D1117" s="331" t="s">
        <v>4620</v>
      </c>
      <c r="E1117" s="331"/>
      <c r="F1117" s="125" t="s">
        <v>34</v>
      </c>
      <c r="G1117" s="123">
        <v>0.5</v>
      </c>
      <c r="H1117" s="123">
        <v>0.5</v>
      </c>
      <c r="I1117" s="125">
        <v>120</v>
      </c>
      <c r="J1117" s="125">
        <v>35.6</v>
      </c>
      <c r="K1117" s="123">
        <v>159</v>
      </c>
      <c r="L1117" s="123">
        <v>6</v>
      </c>
      <c r="M1117" s="16">
        <v>2016</v>
      </c>
      <c r="N1117" s="114">
        <v>2023</v>
      </c>
      <c r="O1117" s="114">
        <v>2025</v>
      </c>
      <c r="P1117" s="16">
        <v>12.5</v>
      </c>
      <c r="Q1117" s="125" t="s">
        <v>4480</v>
      </c>
      <c r="R1117" s="17">
        <f t="shared" si="54"/>
        <v>2028.5</v>
      </c>
      <c r="S1117" s="16" t="s">
        <v>63</v>
      </c>
      <c r="T1117" s="16"/>
      <c r="U1117" s="17">
        <f t="shared" si="55"/>
        <v>2028.5</v>
      </c>
      <c r="V1117" s="402"/>
      <c r="W1117" s="402"/>
      <c r="X1117" s="402"/>
      <c r="Y1117" s="406"/>
    </row>
    <row r="1118" spans="1:25" ht="24" x14ac:dyDescent="0.25">
      <c r="A1118" s="406"/>
      <c r="B1118" s="406"/>
      <c r="C1118" s="331"/>
      <c r="D1118" s="331"/>
      <c r="E1118" s="331"/>
      <c r="F1118" s="125" t="s">
        <v>34</v>
      </c>
      <c r="G1118" s="123"/>
      <c r="H1118" s="123"/>
      <c r="I1118" s="125"/>
      <c r="J1118" s="125">
        <v>0.3</v>
      </c>
      <c r="K1118" s="123">
        <v>57</v>
      </c>
      <c r="L1118" s="123">
        <v>3</v>
      </c>
      <c r="M1118" s="16">
        <v>2016</v>
      </c>
      <c r="N1118" s="114">
        <v>2023</v>
      </c>
      <c r="O1118" s="114">
        <v>2025</v>
      </c>
      <c r="P1118" s="16">
        <v>12.5</v>
      </c>
      <c r="Q1118" s="125" t="s">
        <v>4480</v>
      </c>
      <c r="R1118" s="17">
        <f t="shared" si="54"/>
        <v>2028.5</v>
      </c>
      <c r="S1118" s="16" t="s">
        <v>63</v>
      </c>
      <c r="T1118" s="16"/>
      <c r="U1118" s="17">
        <f t="shared" si="55"/>
        <v>2028.5</v>
      </c>
      <c r="V1118" s="402"/>
      <c r="W1118" s="402"/>
      <c r="X1118" s="402"/>
      <c r="Y1118" s="406"/>
    </row>
    <row r="1119" spans="1:25" ht="24" x14ac:dyDescent="0.25">
      <c r="A1119" s="406"/>
      <c r="B1119" s="406"/>
      <c r="C1119" s="331"/>
      <c r="D1119" s="331"/>
      <c r="E1119" s="331"/>
      <c r="F1119" s="125" t="s">
        <v>34</v>
      </c>
      <c r="G1119" s="123"/>
      <c r="H1119" s="123"/>
      <c r="I1119" s="125"/>
      <c r="J1119" s="125">
        <v>3.1</v>
      </c>
      <c r="K1119" s="123">
        <v>32</v>
      </c>
      <c r="L1119" s="123">
        <v>2.5</v>
      </c>
      <c r="M1119" s="16">
        <v>2016</v>
      </c>
      <c r="N1119" s="114">
        <v>2023</v>
      </c>
      <c r="O1119" s="114">
        <v>2025</v>
      </c>
      <c r="P1119" s="16">
        <v>12.5</v>
      </c>
      <c r="Q1119" s="125" t="s">
        <v>4480</v>
      </c>
      <c r="R1119" s="17">
        <f t="shared" si="54"/>
        <v>2028.5</v>
      </c>
      <c r="S1119" s="16" t="s">
        <v>63</v>
      </c>
      <c r="T1119" s="16"/>
      <c r="U1119" s="17">
        <f t="shared" si="55"/>
        <v>2028.5</v>
      </c>
      <c r="V1119" s="402"/>
      <c r="W1119" s="402"/>
      <c r="X1119" s="402"/>
      <c r="Y1119" s="406"/>
    </row>
    <row r="1120" spans="1:25" ht="24" x14ac:dyDescent="0.25">
      <c r="A1120" s="406">
        <v>107</v>
      </c>
      <c r="B1120" s="406" t="s">
        <v>4621</v>
      </c>
      <c r="C1120" s="331" t="s">
        <v>4622</v>
      </c>
      <c r="D1120" s="331" t="s">
        <v>4623</v>
      </c>
      <c r="E1120" s="331" t="s">
        <v>2075</v>
      </c>
      <c r="F1120" s="125" t="s">
        <v>34</v>
      </c>
      <c r="G1120" s="123">
        <v>0.5</v>
      </c>
      <c r="H1120" s="123">
        <v>0.5</v>
      </c>
      <c r="I1120" s="125">
        <v>160</v>
      </c>
      <c r="J1120" s="125">
        <v>34.299999999999997</v>
      </c>
      <c r="K1120" s="123">
        <v>426</v>
      </c>
      <c r="L1120" s="123">
        <v>10</v>
      </c>
      <c r="M1120" s="16">
        <v>2016</v>
      </c>
      <c r="N1120" s="114">
        <v>2023</v>
      </c>
      <c r="O1120" s="114">
        <v>2025</v>
      </c>
      <c r="P1120" s="16">
        <v>12.5</v>
      </c>
      <c r="Q1120" s="125" t="s">
        <v>3893</v>
      </c>
      <c r="R1120" s="17">
        <f t="shared" si="54"/>
        <v>2028.5</v>
      </c>
      <c r="S1120" s="16" t="s">
        <v>63</v>
      </c>
      <c r="T1120" s="16"/>
      <c r="U1120" s="17">
        <f t="shared" si="55"/>
        <v>2028.5</v>
      </c>
      <c r="V1120" s="402">
        <v>15</v>
      </c>
      <c r="W1120" s="402">
        <v>2</v>
      </c>
      <c r="X1120" s="402">
        <f>SUM(V1120:W1126)</f>
        <v>17</v>
      </c>
      <c r="Y1120" s="406" t="s">
        <v>7003</v>
      </c>
    </row>
    <row r="1121" spans="1:25" ht="24" x14ac:dyDescent="0.25">
      <c r="A1121" s="406"/>
      <c r="B1121" s="406"/>
      <c r="C1121" s="331"/>
      <c r="D1121" s="331"/>
      <c r="E1121" s="331"/>
      <c r="F1121" s="125" t="s">
        <v>34</v>
      </c>
      <c r="G1121" s="123"/>
      <c r="H1121" s="123"/>
      <c r="I1121" s="125"/>
      <c r="J1121" s="125">
        <v>39.700000000000003</v>
      </c>
      <c r="K1121" s="123">
        <v>219</v>
      </c>
      <c r="L1121" s="123">
        <v>8</v>
      </c>
      <c r="M1121" s="16">
        <v>2016</v>
      </c>
      <c r="N1121" s="114">
        <v>2023</v>
      </c>
      <c r="O1121" s="114">
        <v>2025</v>
      </c>
      <c r="P1121" s="16">
        <v>12.5</v>
      </c>
      <c r="Q1121" s="125" t="s">
        <v>3893</v>
      </c>
      <c r="R1121" s="17">
        <f t="shared" si="54"/>
        <v>2028.5</v>
      </c>
      <c r="S1121" s="16" t="s">
        <v>63</v>
      </c>
      <c r="T1121" s="16"/>
      <c r="U1121" s="17">
        <f t="shared" si="55"/>
        <v>2028.5</v>
      </c>
      <c r="V1121" s="402"/>
      <c r="W1121" s="402"/>
      <c r="X1121" s="402"/>
      <c r="Y1121" s="406"/>
    </row>
    <row r="1122" spans="1:25" ht="24" x14ac:dyDescent="0.25">
      <c r="A1122" s="406"/>
      <c r="B1122" s="406"/>
      <c r="C1122" s="331"/>
      <c r="D1122" s="331"/>
      <c r="E1122" s="331"/>
      <c r="F1122" s="125" t="s">
        <v>34</v>
      </c>
      <c r="G1122" s="123"/>
      <c r="H1122" s="123"/>
      <c r="I1122" s="125"/>
      <c r="J1122" s="125">
        <v>0.1</v>
      </c>
      <c r="K1122" s="123">
        <v>108</v>
      </c>
      <c r="L1122" s="123">
        <v>8</v>
      </c>
      <c r="M1122" s="16">
        <v>2016</v>
      </c>
      <c r="N1122" s="114">
        <v>2023</v>
      </c>
      <c r="O1122" s="114">
        <v>2025</v>
      </c>
      <c r="P1122" s="16">
        <v>12.5</v>
      </c>
      <c r="Q1122" s="125" t="s">
        <v>3893</v>
      </c>
      <c r="R1122" s="17">
        <f t="shared" si="54"/>
        <v>2028.5</v>
      </c>
      <c r="S1122" s="16" t="s">
        <v>63</v>
      </c>
      <c r="T1122" s="16"/>
      <c r="U1122" s="17">
        <f t="shared" si="55"/>
        <v>2028.5</v>
      </c>
      <c r="V1122" s="402"/>
      <c r="W1122" s="402"/>
      <c r="X1122" s="402"/>
      <c r="Y1122" s="406"/>
    </row>
    <row r="1123" spans="1:25" ht="24" x14ac:dyDescent="0.25">
      <c r="A1123" s="406"/>
      <c r="B1123" s="406"/>
      <c r="C1123" s="331"/>
      <c r="D1123" s="331"/>
      <c r="E1123" s="331"/>
      <c r="F1123" s="125" t="s">
        <v>34</v>
      </c>
      <c r="G1123" s="123"/>
      <c r="H1123" s="123"/>
      <c r="I1123" s="125"/>
      <c r="J1123" s="125">
        <v>0.3</v>
      </c>
      <c r="K1123" s="123">
        <v>57</v>
      </c>
      <c r="L1123" s="123">
        <v>5</v>
      </c>
      <c r="M1123" s="16">
        <v>2016</v>
      </c>
      <c r="N1123" s="114">
        <v>2023</v>
      </c>
      <c r="O1123" s="114">
        <v>2025</v>
      </c>
      <c r="P1123" s="16">
        <v>12.5</v>
      </c>
      <c r="Q1123" s="125" t="s">
        <v>3893</v>
      </c>
      <c r="R1123" s="17">
        <f t="shared" si="54"/>
        <v>2028.5</v>
      </c>
      <c r="S1123" s="16" t="s">
        <v>63</v>
      </c>
      <c r="T1123" s="16"/>
      <c r="U1123" s="17">
        <f t="shared" si="55"/>
        <v>2028.5</v>
      </c>
      <c r="V1123" s="402"/>
      <c r="W1123" s="402"/>
      <c r="X1123" s="402"/>
      <c r="Y1123" s="406"/>
    </row>
    <row r="1124" spans="1:25" ht="24" x14ac:dyDescent="0.25">
      <c r="A1124" s="406"/>
      <c r="B1124" s="406"/>
      <c r="C1124" s="331"/>
      <c r="D1124" s="331"/>
      <c r="E1124" s="331"/>
      <c r="F1124" s="125" t="s">
        <v>34</v>
      </c>
      <c r="G1124" s="123"/>
      <c r="H1124" s="123"/>
      <c r="I1124" s="125"/>
      <c r="J1124" s="125">
        <v>0.2</v>
      </c>
      <c r="K1124" s="123">
        <v>32</v>
      </c>
      <c r="L1124" s="123">
        <v>4.5</v>
      </c>
      <c r="M1124" s="16">
        <v>2016</v>
      </c>
      <c r="N1124" s="114">
        <v>2023</v>
      </c>
      <c r="O1124" s="114">
        <v>2025</v>
      </c>
      <c r="P1124" s="16">
        <v>12.5</v>
      </c>
      <c r="Q1124" s="125" t="s">
        <v>3893</v>
      </c>
      <c r="R1124" s="17">
        <f t="shared" si="54"/>
        <v>2028.5</v>
      </c>
      <c r="S1124" s="16" t="s">
        <v>63</v>
      </c>
      <c r="T1124" s="16"/>
      <c r="U1124" s="17">
        <f t="shared" si="55"/>
        <v>2028.5</v>
      </c>
      <c r="V1124" s="402"/>
      <c r="W1124" s="402"/>
      <c r="X1124" s="402"/>
      <c r="Y1124" s="406"/>
    </row>
    <row r="1125" spans="1:25" ht="24" x14ac:dyDescent="0.25">
      <c r="A1125" s="406"/>
      <c r="B1125" s="406"/>
      <c r="C1125" s="331"/>
      <c r="D1125" s="331" t="s">
        <v>4624</v>
      </c>
      <c r="E1125" s="331"/>
      <c r="F1125" s="125" t="s">
        <v>34</v>
      </c>
      <c r="G1125" s="123">
        <v>0.5</v>
      </c>
      <c r="H1125" s="123">
        <v>0.5</v>
      </c>
      <c r="I1125" s="125">
        <v>160</v>
      </c>
      <c r="J1125" s="125">
        <v>1.3</v>
      </c>
      <c r="K1125" s="123">
        <v>108</v>
      </c>
      <c r="L1125" s="123">
        <v>8</v>
      </c>
      <c r="M1125" s="16">
        <v>2016</v>
      </c>
      <c r="N1125" s="114">
        <v>2023</v>
      </c>
      <c r="O1125" s="114">
        <v>2025</v>
      </c>
      <c r="P1125" s="16">
        <v>12.5</v>
      </c>
      <c r="Q1125" s="125" t="s">
        <v>3893</v>
      </c>
      <c r="R1125" s="17">
        <f t="shared" si="54"/>
        <v>2028.5</v>
      </c>
      <c r="S1125" s="16" t="s">
        <v>63</v>
      </c>
      <c r="T1125" s="16"/>
      <c r="U1125" s="17">
        <f t="shared" si="55"/>
        <v>2028.5</v>
      </c>
      <c r="V1125" s="402"/>
      <c r="W1125" s="402"/>
      <c r="X1125" s="402"/>
      <c r="Y1125" s="406"/>
    </row>
    <row r="1126" spans="1:25" ht="24" x14ac:dyDescent="0.25">
      <c r="A1126" s="406"/>
      <c r="B1126" s="406"/>
      <c r="C1126" s="331"/>
      <c r="D1126" s="331"/>
      <c r="E1126" s="331"/>
      <c r="F1126" s="125" t="s">
        <v>34</v>
      </c>
      <c r="G1126" s="123"/>
      <c r="H1126" s="123"/>
      <c r="I1126" s="125"/>
      <c r="J1126" s="125">
        <v>1.5</v>
      </c>
      <c r="K1126" s="123">
        <v>57</v>
      </c>
      <c r="L1126" s="123">
        <v>5</v>
      </c>
      <c r="M1126" s="16">
        <v>2016</v>
      </c>
      <c r="N1126" s="114">
        <v>2023</v>
      </c>
      <c r="O1126" s="114">
        <v>2025</v>
      </c>
      <c r="P1126" s="16">
        <v>12.5</v>
      </c>
      <c r="Q1126" s="125" t="s">
        <v>3893</v>
      </c>
      <c r="R1126" s="17">
        <f t="shared" si="54"/>
        <v>2028.5</v>
      </c>
      <c r="S1126" s="16" t="s">
        <v>63</v>
      </c>
      <c r="T1126" s="16"/>
      <c r="U1126" s="17">
        <f t="shared" si="55"/>
        <v>2028.5</v>
      </c>
      <c r="V1126" s="402"/>
      <c r="W1126" s="402"/>
      <c r="X1126" s="402"/>
      <c r="Y1126" s="406"/>
    </row>
    <row r="1127" spans="1:25" ht="24" x14ac:dyDescent="0.25">
      <c r="A1127" s="406">
        <v>108</v>
      </c>
      <c r="B1127" s="406" t="s">
        <v>4625</v>
      </c>
      <c r="C1127" s="331" t="s">
        <v>4626</v>
      </c>
      <c r="D1127" s="331" t="s">
        <v>4627</v>
      </c>
      <c r="E1127" s="331" t="s">
        <v>2075</v>
      </c>
      <c r="F1127" s="125" t="s">
        <v>34</v>
      </c>
      <c r="G1127" s="123">
        <v>0.5</v>
      </c>
      <c r="H1127" s="123">
        <v>0.5</v>
      </c>
      <c r="I1127" s="125">
        <v>160</v>
      </c>
      <c r="J1127" s="125">
        <v>28.3</v>
      </c>
      <c r="K1127" s="123">
        <v>219</v>
      </c>
      <c r="L1127" s="123">
        <v>8</v>
      </c>
      <c r="M1127" s="16">
        <v>2016</v>
      </c>
      <c r="N1127" s="114">
        <v>2021</v>
      </c>
      <c r="O1127" s="114">
        <v>2025</v>
      </c>
      <c r="P1127" s="16">
        <v>12.5</v>
      </c>
      <c r="Q1127" s="125" t="s">
        <v>3893</v>
      </c>
      <c r="R1127" s="17">
        <f t="shared" si="54"/>
        <v>2028.5</v>
      </c>
      <c r="S1127" s="16" t="s">
        <v>63</v>
      </c>
      <c r="T1127" s="16"/>
      <c r="U1127" s="17">
        <f t="shared" si="55"/>
        <v>2028.5</v>
      </c>
      <c r="V1127" s="402">
        <v>20</v>
      </c>
      <c r="W1127" s="402">
        <v>36</v>
      </c>
      <c r="X1127" s="402">
        <f>SUM(V1127:W1128)</f>
        <v>56</v>
      </c>
      <c r="Y1127" s="406" t="s">
        <v>7003</v>
      </c>
    </row>
    <row r="1128" spans="1:25" ht="24" x14ac:dyDescent="0.25">
      <c r="A1128" s="406"/>
      <c r="B1128" s="406"/>
      <c r="C1128" s="331"/>
      <c r="D1128" s="331"/>
      <c r="E1128" s="331"/>
      <c r="F1128" s="125" t="s">
        <v>34</v>
      </c>
      <c r="G1128" s="123"/>
      <c r="H1128" s="123"/>
      <c r="I1128" s="125"/>
      <c r="J1128" s="125">
        <v>0.9</v>
      </c>
      <c r="K1128" s="123">
        <v>57</v>
      </c>
      <c r="L1128" s="123">
        <v>5</v>
      </c>
      <c r="M1128" s="16">
        <v>2016</v>
      </c>
      <c r="N1128" s="114">
        <v>2021</v>
      </c>
      <c r="O1128" s="114">
        <v>2025</v>
      </c>
      <c r="P1128" s="16">
        <v>12.5</v>
      </c>
      <c r="Q1128" s="125" t="s">
        <v>3893</v>
      </c>
      <c r="R1128" s="17">
        <f t="shared" si="54"/>
        <v>2028.5</v>
      </c>
      <c r="S1128" s="16" t="s">
        <v>63</v>
      </c>
      <c r="T1128" s="16"/>
      <c r="U1128" s="17">
        <f t="shared" si="55"/>
        <v>2028.5</v>
      </c>
      <c r="V1128" s="402"/>
      <c r="W1128" s="402"/>
      <c r="X1128" s="402"/>
      <c r="Y1128" s="406"/>
    </row>
    <row r="1129" spans="1:25" ht="24" x14ac:dyDescent="0.25">
      <c r="A1129" s="406">
        <v>109</v>
      </c>
      <c r="B1129" s="406" t="s">
        <v>4628</v>
      </c>
      <c r="C1129" s="331" t="s">
        <v>4629</v>
      </c>
      <c r="D1129" s="331" t="s">
        <v>4630</v>
      </c>
      <c r="E1129" s="331" t="s">
        <v>4613</v>
      </c>
      <c r="F1129" s="125" t="s">
        <v>39</v>
      </c>
      <c r="G1129" s="125">
        <v>0.6</v>
      </c>
      <c r="H1129" s="125">
        <v>0.6</v>
      </c>
      <c r="I1129" s="125">
        <v>120</v>
      </c>
      <c r="J1129" s="125">
        <v>3.1</v>
      </c>
      <c r="K1129" s="125">
        <v>89</v>
      </c>
      <c r="L1129" s="125">
        <v>6</v>
      </c>
      <c r="M1129" s="16">
        <v>2016</v>
      </c>
      <c r="N1129" s="114">
        <v>2023</v>
      </c>
      <c r="O1129" s="114">
        <v>2025</v>
      </c>
      <c r="P1129" s="16">
        <v>12.5</v>
      </c>
      <c r="Q1129" s="125" t="s">
        <v>3893</v>
      </c>
      <c r="R1129" s="17">
        <f t="shared" si="54"/>
        <v>2028.5</v>
      </c>
      <c r="S1129" s="16" t="s">
        <v>63</v>
      </c>
      <c r="T1129" s="16"/>
      <c r="U1129" s="17">
        <f t="shared" si="55"/>
        <v>2028.5</v>
      </c>
      <c r="V1129" s="402">
        <v>6</v>
      </c>
      <c r="W1129" s="402"/>
      <c r="X1129" s="402">
        <f>SUM(V1129:W1130)</f>
        <v>6</v>
      </c>
      <c r="Y1129" s="406" t="s">
        <v>7003</v>
      </c>
    </row>
    <row r="1130" spans="1:25" ht="24" x14ac:dyDescent="0.25">
      <c r="A1130" s="406"/>
      <c r="B1130" s="406"/>
      <c r="C1130" s="331"/>
      <c r="D1130" s="331"/>
      <c r="E1130" s="331"/>
      <c r="F1130" s="125" t="s">
        <v>39</v>
      </c>
      <c r="G1130" s="125"/>
      <c r="H1130" s="125"/>
      <c r="I1130" s="125"/>
      <c r="J1130" s="125">
        <v>2.5</v>
      </c>
      <c r="K1130" s="125">
        <v>57</v>
      </c>
      <c r="L1130" s="125">
        <v>5</v>
      </c>
      <c r="M1130" s="16">
        <v>2016</v>
      </c>
      <c r="N1130" s="114">
        <v>2023</v>
      </c>
      <c r="O1130" s="114">
        <v>2025</v>
      </c>
      <c r="P1130" s="16">
        <v>12.5</v>
      </c>
      <c r="Q1130" s="125" t="s">
        <v>3893</v>
      </c>
      <c r="R1130" s="17">
        <f t="shared" si="54"/>
        <v>2028.5</v>
      </c>
      <c r="S1130" s="16" t="s">
        <v>63</v>
      </c>
      <c r="T1130" s="16"/>
      <c r="U1130" s="17">
        <f t="shared" si="55"/>
        <v>2028.5</v>
      </c>
      <c r="V1130" s="402"/>
      <c r="W1130" s="402"/>
      <c r="X1130" s="402"/>
      <c r="Y1130" s="406"/>
    </row>
    <row r="1131" spans="1:25" ht="24" x14ac:dyDescent="0.25">
      <c r="A1131" s="406">
        <v>110</v>
      </c>
      <c r="B1131" s="406" t="s">
        <v>4631</v>
      </c>
      <c r="C1131" s="475" t="s">
        <v>4632</v>
      </c>
      <c r="D1131" s="331" t="s">
        <v>4633</v>
      </c>
      <c r="E1131" s="475" t="s">
        <v>789</v>
      </c>
      <c r="F1131" s="125" t="s">
        <v>39</v>
      </c>
      <c r="G1131" s="125">
        <v>1.6</v>
      </c>
      <c r="H1131" s="125">
        <v>1.6</v>
      </c>
      <c r="I1131" s="125">
        <v>120</v>
      </c>
      <c r="J1131" s="125">
        <v>20</v>
      </c>
      <c r="K1131" s="125">
        <v>159</v>
      </c>
      <c r="L1131" s="125">
        <v>10</v>
      </c>
      <c r="M1131" s="16">
        <v>2016</v>
      </c>
      <c r="N1131" s="114">
        <v>2023</v>
      </c>
      <c r="O1131" s="114">
        <v>2025</v>
      </c>
      <c r="P1131" s="16">
        <v>12.5</v>
      </c>
      <c r="Q1131" s="125" t="s">
        <v>3893</v>
      </c>
      <c r="R1131" s="17">
        <f t="shared" si="54"/>
        <v>2028.5</v>
      </c>
      <c r="S1131" s="16" t="s">
        <v>63</v>
      </c>
      <c r="T1131" s="16"/>
      <c r="U1131" s="17">
        <f t="shared" si="55"/>
        <v>2028.5</v>
      </c>
      <c r="V1131" s="402">
        <v>24</v>
      </c>
      <c r="W1131" s="402">
        <v>10</v>
      </c>
      <c r="X1131" s="402">
        <f>SUM(V1131:W1143)</f>
        <v>34</v>
      </c>
      <c r="Y1131" s="406" t="s">
        <v>7003</v>
      </c>
    </row>
    <row r="1132" spans="1:25" ht="24" x14ac:dyDescent="0.25">
      <c r="A1132" s="406"/>
      <c r="B1132" s="406"/>
      <c r="C1132" s="475"/>
      <c r="D1132" s="331"/>
      <c r="E1132" s="475"/>
      <c r="F1132" s="125" t="s">
        <v>39</v>
      </c>
      <c r="G1132" s="125"/>
      <c r="H1132" s="125"/>
      <c r="I1132" s="125"/>
      <c r="J1132" s="125">
        <v>0.1</v>
      </c>
      <c r="K1132" s="125">
        <v>57</v>
      </c>
      <c r="L1132" s="125">
        <v>6</v>
      </c>
      <c r="M1132" s="16">
        <v>2016</v>
      </c>
      <c r="N1132" s="114">
        <v>2023</v>
      </c>
      <c r="O1132" s="114">
        <v>2025</v>
      </c>
      <c r="P1132" s="16">
        <v>12.5</v>
      </c>
      <c r="Q1132" s="125" t="s">
        <v>3893</v>
      </c>
      <c r="R1132" s="17">
        <f t="shared" si="54"/>
        <v>2028.5</v>
      </c>
      <c r="S1132" s="16" t="s">
        <v>63</v>
      </c>
      <c r="T1132" s="16"/>
      <c r="U1132" s="17">
        <f t="shared" si="55"/>
        <v>2028.5</v>
      </c>
      <c r="V1132" s="402"/>
      <c r="W1132" s="402"/>
      <c r="X1132" s="402"/>
      <c r="Y1132" s="406"/>
    </row>
    <row r="1133" spans="1:25" ht="24" x14ac:dyDescent="0.25">
      <c r="A1133" s="406"/>
      <c r="B1133" s="406"/>
      <c r="C1133" s="475"/>
      <c r="D1133" s="331"/>
      <c r="E1133" s="475"/>
      <c r="F1133" s="125" t="s">
        <v>39</v>
      </c>
      <c r="G1133" s="125"/>
      <c r="H1133" s="125"/>
      <c r="I1133" s="125"/>
      <c r="J1133" s="125">
        <v>0.1</v>
      </c>
      <c r="K1133" s="125">
        <v>18</v>
      </c>
      <c r="L1133" s="125">
        <v>4</v>
      </c>
      <c r="M1133" s="16">
        <v>2016</v>
      </c>
      <c r="N1133" s="114">
        <v>2023</v>
      </c>
      <c r="O1133" s="114">
        <v>2025</v>
      </c>
      <c r="P1133" s="16">
        <v>12.5</v>
      </c>
      <c r="Q1133" s="125" t="s">
        <v>3893</v>
      </c>
      <c r="R1133" s="17">
        <f t="shared" si="54"/>
        <v>2028.5</v>
      </c>
      <c r="S1133" s="16" t="s">
        <v>63</v>
      </c>
      <c r="T1133" s="16"/>
      <c r="U1133" s="17">
        <f t="shared" si="55"/>
        <v>2028.5</v>
      </c>
      <c r="V1133" s="402"/>
      <c r="W1133" s="402"/>
      <c r="X1133" s="402"/>
      <c r="Y1133" s="406"/>
    </row>
    <row r="1134" spans="1:25" ht="24" x14ac:dyDescent="0.25">
      <c r="A1134" s="406"/>
      <c r="B1134" s="406"/>
      <c r="C1134" s="475"/>
      <c r="D1134" s="331" t="s">
        <v>4634</v>
      </c>
      <c r="E1134" s="475"/>
      <c r="F1134" s="125" t="s">
        <v>39</v>
      </c>
      <c r="G1134" s="125">
        <v>1.6</v>
      </c>
      <c r="H1134" s="125">
        <v>1.6</v>
      </c>
      <c r="I1134" s="125">
        <v>120</v>
      </c>
      <c r="J1134" s="125">
        <v>1</v>
      </c>
      <c r="K1134" s="125">
        <v>159</v>
      </c>
      <c r="L1134" s="125">
        <v>10</v>
      </c>
      <c r="M1134" s="16">
        <v>2016</v>
      </c>
      <c r="N1134" s="114">
        <v>2023</v>
      </c>
      <c r="O1134" s="114">
        <v>2025</v>
      </c>
      <c r="P1134" s="16">
        <v>12.5</v>
      </c>
      <c r="Q1134" s="125" t="s">
        <v>3893</v>
      </c>
      <c r="R1134" s="17">
        <f t="shared" si="54"/>
        <v>2028.5</v>
      </c>
      <c r="S1134" s="16" t="s">
        <v>63</v>
      </c>
      <c r="T1134" s="16"/>
      <c r="U1134" s="17">
        <f t="shared" si="55"/>
        <v>2028.5</v>
      </c>
      <c r="V1134" s="402"/>
      <c r="W1134" s="402"/>
      <c r="X1134" s="402"/>
      <c r="Y1134" s="406"/>
    </row>
    <row r="1135" spans="1:25" ht="24" x14ac:dyDescent="0.25">
      <c r="A1135" s="406"/>
      <c r="B1135" s="406"/>
      <c r="C1135" s="475"/>
      <c r="D1135" s="331"/>
      <c r="E1135" s="475"/>
      <c r="F1135" s="125" t="s">
        <v>39</v>
      </c>
      <c r="G1135" s="125"/>
      <c r="H1135" s="125"/>
      <c r="I1135" s="125"/>
      <c r="J1135" s="125">
        <v>0.4</v>
      </c>
      <c r="K1135" s="125">
        <v>57</v>
      </c>
      <c r="L1135" s="125">
        <v>6</v>
      </c>
      <c r="M1135" s="16">
        <v>2016</v>
      </c>
      <c r="N1135" s="114">
        <v>2023</v>
      </c>
      <c r="O1135" s="114">
        <v>2025</v>
      </c>
      <c r="P1135" s="16">
        <v>12.5</v>
      </c>
      <c r="Q1135" s="125" t="s">
        <v>3893</v>
      </c>
      <c r="R1135" s="17">
        <f t="shared" si="54"/>
        <v>2028.5</v>
      </c>
      <c r="S1135" s="16" t="s">
        <v>63</v>
      </c>
      <c r="T1135" s="16"/>
      <c r="U1135" s="17">
        <f t="shared" si="55"/>
        <v>2028.5</v>
      </c>
      <c r="V1135" s="402"/>
      <c r="W1135" s="402"/>
      <c r="X1135" s="402"/>
      <c r="Y1135" s="406"/>
    </row>
    <row r="1136" spans="1:25" ht="24" x14ac:dyDescent="0.25">
      <c r="A1136" s="406"/>
      <c r="B1136" s="406"/>
      <c r="C1136" s="475"/>
      <c r="D1136" s="331"/>
      <c r="E1136" s="475"/>
      <c r="F1136" s="125" t="s">
        <v>39</v>
      </c>
      <c r="G1136" s="125"/>
      <c r="H1136" s="125"/>
      <c r="I1136" s="125"/>
      <c r="J1136" s="125">
        <v>0.2</v>
      </c>
      <c r="K1136" s="125">
        <v>32</v>
      </c>
      <c r="L1136" s="125">
        <v>4.5</v>
      </c>
      <c r="M1136" s="16">
        <v>2016</v>
      </c>
      <c r="N1136" s="114">
        <v>2023</v>
      </c>
      <c r="O1136" s="114">
        <v>2025</v>
      </c>
      <c r="P1136" s="16">
        <v>12.5</v>
      </c>
      <c r="Q1136" s="125" t="s">
        <v>3893</v>
      </c>
      <c r="R1136" s="17">
        <f t="shared" si="54"/>
        <v>2028.5</v>
      </c>
      <c r="S1136" s="16" t="s">
        <v>63</v>
      </c>
      <c r="T1136" s="16"/>
      <c r="U1136" s="17">
        <f t="shared" si="55"/>
        <v>2028.5</v>
      </c>
      <c r="V1136" s="402"/>
      <c r="W1136" s="402"/>
      <c r="X1136" s="402"/>
      <c r="Y1136" s="406"/>
    </row>
    <row r="1137" spans="1:25" ht="24" x14ac:dyDescent="0.25">
      <c r="A1137" s="406"/>
      <c r="B1137" s="406"/>
      <c r="C1137" s="475"/>
      <c r="D1137" s="331" t="s">
        <v>4635</v>
      </c>
      <c r="E1137" s="475"/>
      <c r="F1137" s="125" t="s">
        <v>39</v>
      </c>
      <c r="G1137" s="125">
        <v>1.6</v>
      </c>
      <c r="H1137" s="125">
        <v>1.6</v>
      </c>
      <c r="I1137" s="125">
        <v>120</v>
      </c>
      <c r="J1137" s="125">
        <v>3.7</v>
      </c>
      <c r="K1137" s="125">
        <v>57</v>
      </c>
      <c r="L1137" s="125">
        <v>6</v>
      </c>
      <c r="M1137" s="16">
        <v>2016</v>
      </c>
      <c r="N1137" s="114">
        <v>2023</v>
      </c>
      <c r="O1137" s="114">
        <v>2025</v>
      </c>
      <c r="P1137" s="16">
        <v>12.5</v>
      </c>
      <c r="Q1137" s="125" t="s">
        <v>3893</v>
      </c>
      <c r="R1137" s="17">
        <f t="shared" si="54"/>
        <v>2028.5</v>
      </c>
      <c r="S1137" s="16" t="s">
        <v>63</v>
      </c>
      <c r="T1137" s="16"/>
      <c r="U1137" s="17">
        <f t="shared" si="55"/>
        <v>2028.5</v>
      </c>
      <c r="V1137" s="402"/>
      <c r="W1137" s="402"/>
      <c r="X1137" s="402"/>
      <c r="Y1137" s="406"/>
    </row>
    <row r="1138" spans="1:25" ht="24" x14ac:dyDescent="0.25">
      <c r="A1138" s="406"/>
      <c r="B1138" s="406"/>
      <c r="C1138" s="475"/>
      <c r="D1138" s="331"/>
      <c r="E1138" s="475"/>
      <c r="F1138" s="125" t="s">
        <v>39</v>
      </c>
      <c r="G1138" s="125"/>
      <c r="H1138" s="125"/>
      <c r="I1138" s="125"/>
      <c r="J1138" s="125">
        <v>1.3</v>
      </c>
      <c r="K1138" s="125">
        <v>32</v>
      </c>
      <c r="L1138" s="125">
        <v>4.5</v>
      </c>
      <c r="M1138" s="16">
        <v>2016</v>
      </c>
      <c r="N1138" s="114">
        <v>2023</v>
      </c>
      <c r="O1138" s="114">
        <v>2025</v>
      </c>
      <c r="P1138" s="16">
        <v>12.5</v>
      </c>
      <c r="Q1138" s="125" t="s">
        <v>3893</v>
      </c>
      <c r="R1138" s="17">
        <f t="shared" si="54"/>
        <v>2028.5</v>
      </c>
      <c r="S1138" s="16" t="s">
        <v>63</v>
      </c>
      <c r="T1138" s="16"/>
      <c r="U1138" s="17">
        <f t="shared" si="55"/>
        <v>2028.5</v>
      </c>
      <c r="V1138" s="402"/>
      <c r="W1138" s="402"/>
      <c r="X1138" s="402"/>
      <c r="Y1138" s="406"/>
    </row>
    <row r="1139" spans="1:25" ht="24" x14ac:dyDescent="0.25">
      <c r="A1139" s="406"/>
      <c r="B1139" s="406"/>
      <c r="C1139" s="475"/>
      <c r="D1139" s="331" t="s">
        <v>4636</v>
      </c>
      <c r="E1139" s="475"/>
      <c r="F1139" s="125" t="s">
        <v>39</v>
      </c>
      <c r="G1139" s="125">
        <v>1.6</v>
      </c>
      <c r="H1139" s="125">
        <v>1.6</v>
      </c>
      <c r="I1139" s="125">
        <v>120</v>
      </c>
      <c r="J1139" s="125">
        <v>1</v>
      </c>
      <c r="K1139" s="125">
        <v>159</v>
      </c>
      <c r="L1139" s="125">
        <v>10</v>
      </c>
      <c r="M1139" s="16">
        <v>2016</v>
      </c>
      <c r="N1139" s="114">
        <v>2023</v>
      </c>
      <c r="O1139" s="114">
        <v>2025</v>
      </c>
      <c r="P1139" s="16">
        <v>12.5</v>
      </c>
      <c r="Q1139" s="125" t="s">
        <v>3893</v>
      </c>
      <c r="R1139" s="17">
        <f t="shared" si="54"/>
        <v>2028.5</v>
      </c>
      <c r="S1139" s="16" t="s">
        <v>63</v>
      </c>
      <c r="T1139" s="16"/>
      <c r="U1139" s="17">
        <f t="shared" si="55"/>
        <v>2028.5</v>
      </c>
      <c r="V1139" s="402"/>
      <c r="W1139" s="402"/>
      <c r="X1139" s="402"/>
      <c r="Y1139" s="406"/>
    </row>
    <row r="1140" spans="1:25" ht="24" x14ac:dyDescent="0.25">
      <c r="A1140" s="406"/>
      <c r="B1140" s="406"/>
      <c r="C1140" s="475"/>
      <c r="D1140" s="331"/>
      <c r="E1140" s="475"/>
      <c r="F1140" s="125" t="s">
        <v>39</v>
      </c>
      <c r="G1140" s="125"/>
      <c r="H1140" s="125"/>
      <c r="I1140" s="125"/>
      <c r="J1140" s="125">
        <v>0.4</v>
      </c>
      <c r="K1140" s="125">
        <v>57</v>
      </c>
      <c r="L1140" s="125">
        <v>6</v>
      </c>
      <c r="M1140" s="16">
        <v>2016</v>
      </c>
      <c r="N1140" s="114">
        <v>2023</v>
      </c>
      <c r="O1140" s="114">
        <v>2025</v>
      </c>
      <c r="P1140" s="16">
        <v>12.5</v>
      </c>
      <c r="Q1140" s="125" t="s">
        <v>3893</v>
      </c>
      <c r="R1140" s="17">
        <f t="shared" si="54"/>
        <v>2028.5</v>
      </c>
      <c r="S1140" s="16" t="s">
        <v>63</v>
      </c>
      <c r="T1140" s="16"/>
      <c r="U1140" s="17">
        <f t="shared" si="55"/>
        <v>2028.5</v>
      </c>
      <c r="V1140" s="402"/>
      <c r="W1140" s="402"/>
      <c r="X1140" s="402"/>
      <c r="Y1140" s="406"/>
    </row>
    <row r="1141" spans="1:25" ht="24" x14ac:dyDescent="0.25">
      <c r="A1141" s="406"/>
      <c r="B1141" s="406"/>
      <c r="C1141" s="475"/>
      <c r="D1141" s="331"/>
      <c r="E1141" s="475"/>
      <c r="F1141" s="125" t="s">
        <v>39</v>
      </c>
      <c r="G1141" s="125"/>
      <c r="H1141" s="125"/>
      <c r="I1141" s="125"/>
      <c r="J1141" s="125">
        <v>0.2</v>
      </c>
      <c r="K1141" s="125">
        <v>32</v>
      </c>
      <c r="L1141" s="125">
        <v>4.5</v>
      </c>
      <c r="M1141" s="16">
        <v>2016</v>
      </c>
      <c r="N1141" s="114">
        <v>2023</v>
      </c>
      <c r="O1141" s="114">
        <v>2025</v>
      </c>
      <c r="P1141" s="16">
        <v>12.5</v>
      </c>
      <c r="Q1141" s="125" t="s">
        <v>3893</v>
      </c>
      <c r="R1141" s="17">
        <f t="shared" si="54"/>
        <v>2028.5</v>
      </c>
      <c r="S1141" s="16" t="s">
        <v>63</v>
      </c>
      <c r="T1141" s="16"/>
      <c r="U1141" s="17">
        <f t="shared" si="55"/>
        <v>2028.5</v>
      </c>
      <c r="V1141" s="402"/>
      <c r="W1141" s="402"/>
      <c r="X1141" s="402"/>
      <c r="Y1141" s="406"/>
    </row>
    <row r="1142" spans="1:25" ht="24" x14ac:dyDescent="0.25">
      <c r="A1142" s="406"/>
      <c r="B1142" s="406"/>
      <c r="C1142" s="475"/>
      <c r="D1142" s="331" t="s">
        <v>4637</v>
      </c>
      <c r="E1142" s="475"/>
      <c r="F1142" s="125" t="s">
        <v>39</v>
      </c>
      <c r="G1142" s="125">
        <v>1.6</v>
      </c>
      <c r="H1142" s="125">
        <v>1.6</v>
      </c>
      <c r="I1142" s="125">
        <v>120</v>
      </c>
      <c r="J1142" s="125">
        <v>3.7</v>
      </c>
      <c r="K1142" s="125">
        <v>57</v>
      </c>
      <c r="L1142" s="125">
        <v>6</v>
      </c>
      <c r="M1142" s="16">
        <v>2016</v>
      </c>
      <c r="N1142" s="114">
        <v>2023</v>
      </c>
      <c r="O1142" s="114">
        <v>2025</v>
      </c>
      <c r="P1142" s="16">
        <v>12.5</v>
      </c>
      <c r="Q1142" s="125" t="s">
        <v>3893</v>
      </c>
      <c r="R1142" s="17">
        <f t="shared" si="54"/>
        <v>2028.5</v>
      </c>
      <c r="S1142" s="16" t="s">
        <v>63</v>
      </c>
      <c r="T1142" s="16"/>
      <c r="U1142" s="17">
        <f t="shared" ref="U1142:U1187" si="56">IFERROR(IF(S1142="",R1142,S1142+T1142),R1142)</f>
        <v>2028.5</v>
      </c>
      <c r="V1142" s="402"/>
      <c r="W1142" s="402"/>
      <c r="X1142" s="402"/>
      <c r="Y1142" s="406"/>
    </row>
    <row r="1143" spans="1:25" ht="24" x14ac:dyDescent="0.25">
      <c r="A1143" s="406"/>
      <c r="B1143" s="406"/>
      <c r="C1143" s="475"/>
      <c r="D1143" s="331"/>
      <c r="E1143" s="475"/>
      <c r="F1143" s="125" t="s">
        <v>39</v>
      </c>
      <c r="G1143" s="125"/>
      <c r="H1143" s="125"/>
      <c r="I1143" s="125"/>
      <c r="J1143" s="125">
        <v>1.3</v>
      </c>
      <c r="K1143" s="125">
        <v>32</v>
      </c>
      <c r="L1143" s="125">
        <v>4.5</v>
      </c>
      <c r="M1143" s="16">
        <v>2016</v>
      </c>
      <c r="N1143" s="114">
        <v>2023</v>
      </c>
      <c r="O1143" s="114">
        <v>2025</v>
      </c>
      <c r="P1143" s="16">
        <v>12.5</v>
      </c>
      <c r="Q1143" s="125" t="s">
        <v>3893</v>
      </c>
      <c r="R1143" s="17">
        <f t="shared" si="54"/>
        <v>2028.5</v>
      </c>
      <c r="S1143" s="16" t="s">
        <v>63</v>
      </c>
      <c r="T1143" s="16"/>
      <c r="U1143" s="17">
        <f t="shared" si="56"/>
        <v>2028.5</v>
      </c>
      <c r="V1143" s="402"/>
      <c r="W1143" s="402"/>
      <c r="X1143" s="402"/>
      <c r="Y1143" s="406"/>
    </row>
    <row r="1144" spans="1:25" ht="24" x14ac:dyDescent="0.25">
      <c r="A1144" s="406">
        <v>111</v>
      </c>
      <c r="B1144" s="406" t="s">
        <v>4638</v>
      </c>
      <c r="C1144" s="475" t="s">
        <v>4639</v>
      </c>
      <c r="D1144" s="331" t="s">
        <v>4640</v>
      </c>
      <c r="E1144" s="475" t="s">
        <v>789</v>
      </c>
      <c r="F1144" s="125" t="s">
        <v>39</v>
      </c>
      <c r="G1144" s="125">
        <v>1.6</v>
      </c>
      <c r="H1144" s="125">
        <v>1.6</v>
      </c>
      <c r="I1144" s="125">
        <v>120</v>
      </c>
      <c r="J1144" s="125">
        <v>16.2</v>
      </c>
      <c r="K1144" s="125">
        <v>108</v>
      </c>
      <c r="L1144" s="125">
        <v>9</v>
      </c>
      <c r="M1144" s="16">
        <v>2016</v>
      </c>
      <c r="N1144" s="114">
        <v>2023</v>
      </c>
      <c r="O1144" s="114">
        <v>2025</v>
      </c>
      <c r="P1144" s="16">
        <v>12.5</v>
      </c>
      <c r="Q1144" s="125" t="s">
        <v>3893</v>
      </c>
      <c r="R1144" s="17">
        <f t="shared" si="54"/>
        <v>2028.5</v>
      </c>
      <c r="S1144" s="16" t="s">
        <v>63</v>
      </c>
      <c r="T1144" s="16"/>
      <c r="U1144" s="17">
        <f t="shared" si="56"/>
        <v>2028.5</v>
      </c>
      <c r="V1144" s="402">
        <v>46</v>
      </c>
      <c r="W1144" s="402">
        <v>26</v>
      </c>
      <c r="X1144" s="402">
        <f>SUM(V1144:W1151)</f>
        <v>72</v>
      </c>
      <c r="Y1144" s="406" t="s">
        <v>7003</v>
      </c>
    </row>
    <row r="1145" spans="1:25" ht="24" x14ac:dyDescent="0.25">
      <c r="A1145" s="406"/>
      <c r="B1145" s="406"/>
      <c r="C1145" s="475"/>
      <c r="D1145" s="331"/>
      <c r="E1145" s="475"/>
      <c r="F1145" s="125" t="s">
        <v>39</v>
      </c>
      <c r="G1145" s="125"/>
      <c r="H1145" s="125"/>
      <c r="I1145" s="125"/>
      <c r="J1145" s="125">
        <v>11.43</v>
      </c>
      <c r="K1145" s="125">
        <v>89</v>
      </c>
      <c r="L1145" s="125">
        <v>7</v>
      </c>
      <c r="M1145" s="16">
        <v>2016</v>
      </c>
      <c r="N1145" s="114">
        <v>2023</v>
      </c>
      <c r="O1145" s="114">
        <v>2025</v>
      </c>
      <c r="P1145" s="16">
        <v>12.5</v>
      </c>
      <c r="Q1145" s="125" t="s">
        <v>3893</v>
      </c>
      <c r="R1145" s="17">
        <f t="shared" si="54"/>
        <v>2028.5</v>
      </c>
      <c r="S1145" s="16" t="s">
        <v>63</v>
      </c>
      <c r="T1145" s="16"/>
      <c r="U1145" s="17">
        <f t="shared" si="56"/>
        <v>2028.5</v>
      </c>
      <c r="V1145" s="402"/>
      <c r="W1145" s="402"/>
      <c r="X1145" s="402"/>
      <c r="Y1145" s="406"/>
    </row>
    <row r="1146" spans="1:25" ht="24" x14ac:dyDescent="0.25">
      <c r="A1146" s="406"/>
      <c r="B1146" s="406"/>
      <c r="C1146" s="475"/>
      <c r="D1146" s="331"/>
      <c r="E1146" s="475"/>
      <c r="F1146" s="125" t="s">
        <v>39</v>
      </c>
      <c r="G1146" s="125"/>
      <c r="H1146" s="125"/>
      <c r="I1146" s="125"/>
      <c r="J1146" s="125">
        <v>1.64</v>
      </c>
      <c r="K1146" s="125">
        <v>57</v>
      </c>
      <c r="L1146" s="125">
        <v>6</v>
      </c>
      <c r="M1146" s="16">
        <v>2016</v>
      </c>
      <c r="N1146" s="114">
        <v>2023</v>
      </c>
      <c r="O1146" s="114">
        <v>2025</v>
      </c>
      <c r="P1146" s="16">
        <v>12.5</v>
      </c>
      <c r="Q1146" s="125" t="s">
        <v>3893</v>
      </c>
      <c r="R1146" s="17">
        <f t="shared" si="54"/>
        <v>2028.5</v>
      </c>
      <c r="S1146" s="16" t="s">
        <v>63</v>
      </c>
      <c r="T1146" s="16"/>
      <c r="U1146" s="17">
        <f t="shared" si="56"/>
        <v>2028.5</v>
      </c>
      <c r="V1146" s="402"/>
      <c r="W1146" s="402"/>
      <c r="X1146" s="402"/>
      <c r="Y1146" s="406"/>
    </row>
    <row r="1147" spans="1:25" ht="24" x14ac:dyDescent="0.25">
      <c r="A1147" s="406"/>
      <c r="B1147" s="406"/>
      <c r="C1147" s="475"/>
      <c r="D1147" s="331"/>
      <c r="E1147" s="475"/>
      <c r="F1147" s="125" t="s">
        <v>39</v>
      </c>
      <c r="G1147" s="125"/>
      <c r="H1147" s="125"/>
      <c r="I1147" s="125"/>
      <c r="J1147" s="125">
        <v>1.88</v>
      </c>
      <c r="K1147" s="125">
        <v>32</v>
      </c>
      <c r="L1147" s="125">
        <v>4.5</v>
      </c>
      <c r="M1147" s="16">
        <v>2016</v>
      </c>
      <c r="N1147" s="114">
        <v>2023</v>
      </c>
      <c r="O1147" s="114">
        <v>2025</v>
      </c>
      <c r="P1147" s="16">
        <v>12.5</v>
      </c>
      <c r="Q1147" s="125" t="s">
        <v>3893</v>
      </c>
      <c r="R1147" s="17">
        <f t="shared" si="54"/>
        <v>2028.5</v>
      </c>
      <c r="S1147" s="16" t="s">
        <v>63</v>
      </c>
      <c r="T1147" s="16"/>
      <c r="U1147" s="17">
        <f t="shared" si="56"/>
        <v>2028.5</v>
      </c>
      <c r="V1147" s="402"/>
      <c r="W1147" s="402"/>
      <c r="X1147" s="402"/>
      <c r="Y1147" s="406"/>
    </row>
    <row r="1148" spans="1:25" ht="24" x14ac:dyDescent="0.25">
      <c r="A1148" s="406"/>
      <c r="B1148" s="406"/>
      <c r="C1148" s="475"/>
      <c r="D1148" s="331"/>
      <c r="E1148" s="475"/>
      <c r="F1148" s="125" t="s">
        <v>39</v>
      </c>
      <c r="G1148" s="125"/>
      <c r="H1148" s="125"/>
      <c r="I1148" s="125"/>
      <c r="J1148" s="125">
        <v>0.3</v>
      </c>
      <c r="K1148" s="125">
        <v>25</v>
      </c>
      <c r="L1148" s="125">
        <v>4.5</v>
      </c>
      <c r="M1148" s="16">
        <v>2016</v>
      </c>
      <c r="N1148" s="114">
        <v>2023</v>
      </c>
      <c r="O1148" s="114">
        <v>2025</v>
      </c>
      <c r="P1148" s="16">
        <v>12.5</v>
      </c>
      <c r="Q1148" s="125" t="s">
        <v>3893</v>
      </c>
      <c r="R1148" s="17">
        <f t="shared" si="54"/>
        <v>2028.5</v>
      </c>
      <c r="S1148" s="16" t="s">
        <v>63</v>
      </c>
      <c r="T1148" s="16"/>
      <c r="U1148" s="17">
        <f t="shared" si="56"/>
        <v>2028.5</v>
      </c>
      <c r="V1148" s="402"/>
      <c r="W1148" s="402"/>
      <c r="X1148" s="402"/>
      <c r="Y1148" s="406"/>
    </row>
    <row r="1149" spans="1:25" ht="24" x14ac:dyDescent="0.25">
      <c r="A1149" s="406"/>
      <c r="B1149" s="406"/>
      <c r="C1149" s="475"/>
      <c r="D1149" s="331"/>
      <c r="E1149" s="475"/>
      <c r="F1149" s="125" t="s">
        <v>39</v>
      </c>
      <c r="G1149" s="125"/>
      <c r="H1149" s="125"/>
      <c r="I1149" s="125"/>
      <c r="J1149" s="125">
        <v>6.86</v>
      </c>
      <c r="K1149" s="125">
        <v>18</v>
      </c>
      <c r="L1149" s="125">
        <v>4</v>
      </c>
      <c r="M1149" s="16">
        <v>2016</v>
      </c>
      <c r="N1149" s="114">
        <v>2023</v>
      </c>
      <c r="O1149" s="114">
        <v>2025</v>
      </c>
      <c r="P1149" s="16">
        <v>12.5</v>
      </c>
      <c r="Q1149" s="125" t="s">
        <v>3893</v>
      </c>
      <c r="R1149" s="17">
        <f t="shared" si="54"/>
        <v>2028.5</v>
      </c>
      <c r="S1149" s="16" t="s">
        <v>63</v>
      </c>
      <c r="T1149" s="16"/>
      <c r="U1149" s="17">
        <f t="shared" si="56"/>
        <v>2028.5</v>
      </c>
      <c r="V1149" s="402"/>
      <c r="W1149" s="402"/>
      <c r="X1149" s="402"/>
      <c r="Y1149" s="406"/>
    </row>
    <row r="1150" spans="1:25" ht="24" x14ac:dyDescent="0.25">
      <c r="A1150" s="406"/>
      <c r="B1150" s="406"/>
      <c r="C1150" s="475"/>
      <c r="D1150" s="331" t="s">
        <v>4641</v>
      </c>
      <c r="E1150" s="475"/>
      <c r="F1150" s="125" t="s">
        <v>39</v>
      </c>
      <c r="G1150" s="125">
        <v>1.6</v>
      </c>
      <c r="H1150" s="125">
        <v>1.6</v>
      </c>
      <c r="I1150" s="125">
        <v>120</v>
      </c>
      <c r="J1150" s="125">
        <v>32.770000000000003</v>
      </c>
      <c r="K1150" s="125">
        <v>32</v>
      </c>
      <c r="L1150" s="125">
        <v>4.5</v>
      </c>
      <c r="M1150" s="16">
        <v>2016</v>
      </c>
      <c r="N1150" s="114">
        <v>2023</v>
      </c>
      <c r="O1150" s="114">
        <v>2025</v>
      </c>
      <c r="P1150" s="16">
        <v>12.5</v>
      </c>
      <c r="Q1150" s="125" t="s">
        <v>3893</v>
      </c>
      <c r="R1150" s="17">
        <f t="shared" si="54"/>
        <v>2028.5</v>
      </c>
      <c r="S1150" s="16" t="s">
        <v>63</v>
      </c>
      <c r="T1150" s="16"/>
      <c r="U1150" s="17">
        <f t="shared" si="56"/>
        <v>2028.5</v>
      </c>
      <c r="V1150" s="402"/>
      <c r="W1150" s="402"/>
      <c r="X1150" s="402"/>
      <c r="Y1150" s="406"/>
    </row>
    <row r="1151" spans="1:25" ht="24" x14ac:dyDescent="0.25">
      <c r="A1151" s="406"/>
      <c r="B1151" s="406"/>
      <c r="C1151" s="475"/>
      <c r="D1151" s="331"/>
      <c r="E1151" s="475"/>
      <c r="F1151" s="125" t="s">
        <v>39</v>
      </c>
      <c r="G1151" s="125"/>
      <c r="H1151" s="125"/>
      <c r="I1151" s="125"/>
      <c r="J1151" s="125">
        <v>0.3</v>
      </c>
      <c r="K1151" s="125">
        <v>25</v>
      </c>
      <c r="L1151" s="125">
        <v>4.5</v>
      </c>
      <c r="M1151" s="16">
        <v>2016</v>
      </c>
      <c r="N1151" s="114">
        <v>2023</v>
      </c>
      <c r="O1151" s="114">
        <v>2025</v>
      </c>
      <c r="P1151" s="16">
        <v>12.5</v>
      </c>
      <c r="Q1151" s="125" t="s">
        <v>3893</v>
      </c>
      <c r="R1151" s="17">
        <f t="shared" si="54"/>
        <v>2028.5</v>
      </c>
      <c r="S1151" s="16" t="s">
        <v>63</v>
      </c>
      <c r="T1151" s="16"/>
      <c r="U1151" s="17">
        <f t="shared" si="56"/>
        <v>2028.5</v>
      </c>
      <c r="V1151" s="402"/>
      <c r="W1151" s="402"/>
      <c r="X1151" s="402"/>
      <c r="Y1151" s="406"/>
    </row>
    <row r="1152" spans="1:25" ht="24" x14ac:dyDescent="0.25">
      <c r="A1152" s="406">
        <v>112</v>
      </c>
      <c r="B1152" s="406" t="s">
        <v>4642</v>
      </c>
      <c r="C1152" s="475" t="s">
        <v>4643</v>
      </c>
      <c r="D1152" s="331" t="s">
        <v>4644</v>
      </c>
      <c r="E1152" s="475" t="s">
        <v>789</v>
      </c>
      <c r="F1152" s="125" t="s">
        <v>39</v>
      </c>
      <c r="G1152" s="125">
        <v>0.5</v>
      </c>
      <c r="H1152" s="125">
        <v>0.5</v>
      </c>
      <c r="I1152" s="125">
        <v>120</v>
      </c>
      <c r="J1152" s="125">
        <v>0.96</v>
      </c>
      <c r="K1152" s="125">
        <v>108</v>
      </c>
      <c r="L1152" s="125">
        <v>9</v>
      </c>
      <c r="M1152" s="16">
        <v>2016</v>
      </c>
      <c r="N1152" s="114">
        <v>2023</v>
      </c>
      <c r="O1152" s="114">
        <v>2025</v>
      </c>
      <c r="P1152" s="16">
        <v>12.5</v>
      </c>
      <c r="Q1152" s="125" t="s">
        <v>3893</v>
      </c>
      <c r="R1152" s="17">
        <f t="shared" si="54"/>
        <v>2028.5</v>
      </c>
      <c r="S1152" s="16" t="s">
        <v>63</v>
      </c>
      <c r="T1152" s="16"/>
      <c r="U1152" s="17">
        <f t="shared" si="56"/>
        <v>2028.5</v>
      </c>
      <c r="V1152" s="402">
        <v>54</v>
      </c>
      <c r="W1152" s="402">
        <v>27</v>
      </c>
      <c r="X1152" s="402">
        <f>SUM(V1152:W1174)</f>
        <v>81</v>
      </c>
      <c r="Y1152" s="406" t="s">
        <v>7003</v>
      </c>
    </row>
    <row r="1153" spans="1:25" ht="24" x14ac:dyDescent="0.25">
      <c r="A1153" s="406"/>
      <c r="B1153" s="406"/>
      <c r="C1153" s="475"/>
      <c r="D1153" s="331"/>
      <c r="E1153" s="475"/>
      <c r="F1153" s="125" t="s">
        <v>39</v>
      </c>
      <c r="G1153" s="125"/>
      <c r="H1153" s="125"/>
      <c r="I1153" s="125"/>
      <c r="J1153" s="125">
        <v>0.1</v>
      </c>
      <c r="K1153" s="125">
        <v>25</v>
      </c>
      <c r="L1153" s="125">
        <v>4.5</v>
      </c>
      <c r="M1153" s="16">
        <v>2016</v>
      </c>
      <c r="N1153" s="114">
        <v>2023</v>
      </c>
      <c r="O1153" s="114">
        <v>2025</v>
      </c>
      <c r="P1153" s="16">
        <v>12.5</v>
      </c>
      <c r="Q1153" s="125" t="s">
        <v>3893</v>
      </c>
      <c r="R1153" s="17">
        <f t="shared" si="54"/>
        <v>2028.5</v>
      </c>
      <c r="S1153" s="16" t="s">
        <v>63</v>
      </c>
      <c r="T1153" s="16"/>
      <c r="U1153" s="17">
        <f t="shared" si="56"/>
        <v>2028.5</v>
      </c>
      <c r="V1153" s="402"/>
      <c r="W1153" s="402"/>
      <c r="X1153" s="402"/>
      <c r="Y1153" s="406"/>
    </row>
    <row r="1154" spans="1:25" ht="24" x14ac:dyDescent="0.25">
      <c r="A1154" s="406"/>
      <c r="B1154" s="406"/>
      <c r="C1154" s="475"/>
      <c r="D1154" s="331"/>
      <c r="E1154" s="475"/>
      <c r="F1154" s="125" t="s">
        <v>39</v>
      </c>
      <c r="G1154" s="125"/>
      <c r="H1154" s="125"/>
      <c r="I1154" s="125"/>
      <c r="J1154" s="125">
        <v>1.1000000000000001</v>
      </c>
      <c r="K1154" s="125">
        <v>18</v>
      </c>
      <c r="L1154" s="125">
        <v>4</v>
      </c>
      <c r="M1154" s="16">
        <v>2016</v>
      </c>
      <c r="N1154" s="114">
        <v>2023</v>
      </c>
      <c r="O1154" s="114">
        <v>2025</v>
      </c>
      <c r="P1154" s="16">
        <v>12.5</v>
      </c>
      <c r="Q1154" s="125" t="s">
        <v>3893</v>
      </c>
      <c r="R1154" s="17">
        <f t="shared" si="54"/>
        <v>2028.5</v>
      </c>
      <c r="S1154" s="16" t="s">
        <v>63</v>
      </c>
      <c r="T1154" s="16"/>
      <c r="U1154" s="17">
        <f t="shared" si="56"/>
        <v>2028.5</v>
      </c>
      <c r="V1154" s="402"/>
      <c r="W1154" s="402"/>
      <c r="X1154" s="402"/>
      <c r="Y1154" s="406"/>
    </row>
    <row r="1155" spans="1:25" ht="24" x14ac:dyDescent="0.25">
      <c r="A1155" s="406"/>
      <c r="B1155" s="406"/>
      <c r="C1155" s="475"/>
      <c r="D1155" s="331" t="s">
        <v>4645</v>
      </c>
      <c r="E1155" s="475"/>
      <c r="F1155" s="125" t="s">
        <v>39</v>
      </c>
      <c r="G1155" s="125">
        <v>0.5</v>
      </c>
      <c r="H1155" s="125">
        <v>0.5</v>
      </c>
      <c r="I1155" s="125">
        <v>120</v>
      </c>
      <c r="J1155" s="125">
        <v>33.1</v>
      </c>
      <c r="K1155" s="123">
        <v>108</v>
      </c>
      <c r="L1155" s="123">
        <v>9</v>
      </c>
      <c r="M1155" s="16">
        <v>2016</v>
      </c>
      <c r="N1155" s="114">
        <v>2023</v>
      </c>
      <c r="O1155" s="114">
        <v>2025</v>
      </c>
      <c r="P1155" s="16">
        <v>12.5</v>
      </c>
      <c r="Q1155" s="125" t="s">
        <v>3893</v>
      </c>
      <c r="R1155" s="17">
        <f t="shared" si="54"/>
        <v>2028.5</v>
      </c>
      <c r="S1155" s="16" t="s">
        <v>63</v>
      </c>
      <c r="T1155" s="16"/>
      <c r="U1155" s="17">
        <f t="shared" si="56"/>
        <v>2028.5</v>
      </c>
      <c r="V1155" s="402"/>
      <c r="W1155" s="402"/>
      <c r="X1155" s="402"/>
      <c r="Y1155" s="406"/>
    </row>
    <row r="1156" spans="1:25" ht="24" x14ac:dyDescent="0.25">
      <c r="A1156" s="406"/>
      <c r="B1156" s="406"/>
      <c r="C1156" s="475"/>
      <c r="D1156" s="331"/>
      <c r="E1156" s="475"/>
      <c r="F1156" s="125" t="s">
        <v>39</v>
      </c>
      <c r="G1156" s="125"/>
      <c r="H1156" s="125"/>
      <c r="I1156" s="125"/>
      <c r="J1156" s="125">
        <v>3.79</v>
      </c>
      <c r="K1156" s="123">
        <v>89</v>
      </c>
      <c r="L1156" s="123">
        <v>7</v>
      </c>
      <c r="M1156" s="16">
        <v>2016</v>
      </c>
      <c r="N1156" s="114">
        <v>2023</v>
      </c>
      <c r="O1156" s="114">
        <v>2025</v>
      </c>
      <c r="P1156" s="16">
        <v>12.5</v>
      </c>
      <c r="Q1156" s="125" t="s">
        <v>3893</v>
      </c>
      <c r="R1156" s="17">
        <f t="shared" si="54"/>
        <v>2028.5</v>
      </c>
      <c r="S1156" s="16" t="s">
        <v>63</v>
      </c>
      <c r="T1156" s="16"/>
      <c r="U1156" s="17">
        <f t="shared" si="56"/>
        <v>2028.5</v>
      </c>
      <c r="V1156" s="402"/>
      <c r="W1156" s="402"/>
      <c r="X1156" s="402"/>
      <c r="Y1156" s="406"/>
    </row>
    <row r="1157" spans="1:25" ht="24" x14ac:dyDescent="0.25">
      <c r="A1157" s="406"/>
      <c r="B1157" s="406"/>
      <c r="C1157" s="475"/>
      <c r="D1157" s="331"/>
      <c r="E1157" s="475"/>
      <c r="F1157" s="125" t="s">
        <v>39</v>
      </c>
      <c r="G1157" s="125"/>
      <c r="H1157" s="125"/>
      <c r="I1157" s="125"/>
      <c r="J1157" s="125">
        <v>23.8</v>
      </c>
      <c r="K1157" s="123">
        <v>57</v>
      </c>
      <c r="L1157" s="123">
        <v>6</v>
      </c>
      <c r="M1157" s="16">
        <v>2016</v>
      </c>
      <c r="N1157" s="114">
        <v>2023</v>
      </c>
      <c r="O1157" s="114">
        <v>2025</v>
      </c>
      <c r="P1157" s="16">
        <v>12.5</v>
      </c>
      <c r="Q1157" s="125" t="s">
        <v>3893</v>
      </c>
      <c r="R1157" s="17">
        <f t="shared" si="54"/>
        <v>2028.5</v>
      </c>
      <c r="S1157" s="16" t="s">
        <v>63</v>
      </c>
      <c r="T1157" s="16"/>
      <c r="U1157" s="17">
        <f t="shared" si="56"/>
        <v>2028.5</v>
      </c>
      <c r="V1157" s="402"/>
      <c r="W1157" s="402"/>
      <c r="X1157" s="402"/>
      <c r="Y1157" s="406"/>
    </row>
    <row r="1158" spans="1:25" ht="24" x14ac:dyDescent="0.25">
      <c r="A1158" s="406"/>
      <c r="B1158" s="406"/>
      <c r="C1158" s="475"/>
      <c r="D1158" s="145" t="s">
        <v>4646</v>
      </c>
      <c r="E1158" s="475"/>
      <c r="F1158" s="125" t="s">
        <v>39</v>
      </c>
      <c r="G1158" s="142">
        <v>0.5</v>
      </c>
      <c r="H1158" s="142">
        <v>0.5</v>
      </c>
      <c r="I1158" s="142">
        <v>120</v>
      </c>
      <c r="J1158" s="142">
        <v>10.15</v>
      </c>
      <c r="K1158" s="142">
        <v>57</v>
      </c>
      <c r="L1158" s="142">
        <v>6</v>
      </c>
      <c r="M1158" s="16">
        <v>2016</v>
      </c>
      <c r="N1158" s="114">
        <v>2023</v>
      </c>
      <c r="O1158" s="114">
        <v>2025</v>
      </c>
      <c r="P1158" s="16">
        <v>12.5</v>
      </c>
      <c r="Q1158" s="125" t="s">
        <v>3893</v>
      </c>
      <c r="R1158" s="17">
        <f t="shared" si="54"/>
        <v>2028.5</v>
      </c>
      <c r="S1158" s="16" t="s">
        <v>63</v>
      </c>
      <c r="T1158" s="16"/>
      <c r="U1158" s="17">
        <f t="shared" si="56"/>
        <v>2028.5</v>
      </c>
      <c r="V1158" s="402"/>
      <c r="W1158" s="402"/>
      <c r="X1158" s="402"/>
      <c r="Y1158" s="406"/>
    </row>
    <row r="1159" spans="1:25" ht="24" x14ac:dyDescent="0.25">
      <c r="A1159" s="406"/>
      <c r="B1159" s="406"/>
      <c r="C1159" s="475"/>
      <c r="D1159" s="145" t="s">
        <v>4647</v>
      </c>
      <c r="E1159" s="475"/>
      <c r="F1159" s="125" t="s">
        <v>39</v>
      </c>
      <c r="G1159" s="142">
        <v>0.5</v>
      </c>
      <c r="H1159" s="142">
        <v>0.5</v>
      </c>
      <c r="I1159" s="142">
        <v>120</v>
      </c>
      <c r="J1159" s="142">
        <v>36.979999999999997</v>
      </c>
      <c r="K1159" s="142">
        <v>57</v>
      </c>
      <c r="L1159" s="142">
        <v>6</v>
      </c>
      <c r="M1159" s="16">
        <v>2016</v>
      </c>
      <c r="N1159" s="114">
        <v>2023</v>
      </c>
      <c r="O1159" s="114">
        <v>2025</v>
      </c>
      <c r="P1159" s="16">
        <v>12.5</v>
      </c>
      <c r="Q1159" s="125" t="s">
        <v>3893</v>
      </c>
      <c r="R1159" s="17">
        <f t="shared" si="54"/>
        <v>2028.5</v>
      </c>
      <c r="S1159" s="16" t="s">
        <v>63</v>
      </c>
      <c r="T1159" s="16"/>
      <c r="U1159" s="17">
        <f t="shared" si="56"/>
        <v>2028.5</v>
      </c>
      <c r="V1159" s="402"/>
      <c r="W1159" s="402"/>
      <c r="X1159" s="402"/>
      <c r="Y1159" s="406"/>
    </row>
    <row r="1160" spans="1:25" ht="24" x14ac:dyDescent="0.25">
      <c r="A1160" s="406"/>
      <c r="B1160" s="406"/>
      <c r="C1160" s="475"/>
      <c r="D1160" s="16" t="s">
        <v>4648</v>
      </c>
      <c r="E1160" s="475"/>
      <c r="F1160" s="125" t="s">
        <v>39</v>
      </c>
      <c r="G1160" s="125">
        <v>0.5</v>
      </c>
      <c r="H1160" s="125">
        <v>0.5</v>
      </c>
      <c r="I1160" s="125">
        <v>120</v>
      </c>
      <c r="J1160" s="125">
        <v>5.42</v>
      </c>
      <c r="K1160" s="125">
        <v>159</v>
      </c>
      <c r="L1160" s="125">
        <v>10</v>
      </c>
      <c r="M1160" s="16">
        <v>2016</v>
      </c>
      <c r="N1160" s="114">
        <v>2023</v>
      </c>
      <c r="O1160" s="114">
        <v>2025</v>
      </c>
      <c r="P1160" s="16">
        <v>12.5</v>
      </c>
      <c r="Q1160" s="125" t="s">
        <v>3893</v>
      </c>
      <c r="R1160" s="17">
        <f t="shared" si="54"/>
        <v>2028.5</v>
      </c>
      <c r="S1160" s="16" t="s">
        <v>63</v>
      </c>
      <c r="T1160" s="16"/>
      <c r="U1160" s="17">
        <f t="shared" si="56"/>
        <v>2028.5</v>
      </c>
      <c r="V1160" s="402"/>
      <c r="W1160" s="402"/>
      <c r="X1160" s="402"/>
      <c r="Y1160" s="406"/>
    </row>
    <row r="1161" spans="1:25" ht="24" x14ac:dyDescent="0.25">
      <c r="A1161" s="406"/>
      <c r="B1161" s="406"/>
      <c r="C1161" s="475"/>
      <c r="D1161" s="16" t="s">
        <v>4649</v>
      </c>
      <c r="E1161" s="475"/>
      <c r="F1161" s="125" t="s">
        <v>39</v>
      </c>
      <c r="G1161" s="125">
        <v>0.5</v>
      </c>
      <c r="H1161" s="125">
        <v>0.5</v>
      </c>
      <c r="I1161" s="125">
        <v>120</v>
      </c>
      <c r="J1161" s="125">
        <v>4.16</v>
      </c>
      <c r="K1161" s="125">
        <v>108</v>
      </c>
      <c r="L1161" s="125">
        <v>9</v>
      </c>
      <c r="M1161" s="16">
        <v>2016</v>
      </c>
      <c r="N1161" s="114">
        <v>2023</v>
      </c>
      <c r="O1161" s="114">
        <v>2025</v>
      </c>
      <c r="P1161" s="16">
        <v>12.5</v>
      </c>
      <c r="Q1161" s="125" t="s">
        <v>3893</v>
      </c>
      <c r="R1161" s="17">
        <f t="shared" si="54"/>
        <v>2028.5</v>
      </c>
      <c r="S1161" s="16" t="s">
        <v>63</v>
      </c>
      <c r="T1161" s="16"/>
      <c r="U1161" s="17">
        <f t="shared" si="56"/>
        <v>2028.5</v>
      </c>
      <c r="V1161" s="402"/>
      <c r="W1161" s="402"/>
      <c r="X1161" s="402"/>
      <c r="Y1161" s="406"/>
    </row>
    <row r="1162" spans="1:25" ht="24" x14ac:dyDescent="0.25">
      <c r="A1162" s="406"/>
      <c r="B1162" s="406"/>
      <c r="C1162" s="475"/>
      <c r="D1162" s="331" t="s">
        <v>4650</v>
      </c>
      <c r="E1162" s="475"/>
      <c r="F1162" s="125" t="s">
        <v>39</v>
      </c>
      <c r="G1162" s="125">
        <v>0.5</v>
      </c>
      <c r="H1162" s="125">
        <v>0.5</v>
      </c>
      <c r="I1162" s="125">
        <v>120</v>
      </c>
      <c r="J1162" s="125">
        <v>7.6</v>
      </c>
      <c r="K1162" s="125">
        <v>108</v>
      </c>
      <c r="L1162" s="125">
        <v>9</v>
      </c>
      <c r="M1162" s="16">
        <v>2016</v>
      </c>
      <c r="N1162" s="114">
        <v>2023</v>
      </c>
      <c r="O1162" s="114">
        <v>2025</v>
      </c>
      <c r="P1162" s="16">
        <v>12.5</v>
      </c>
      <c r="Q1162" s="125" t="s">
        <v>3893</v>
      </c>
      <c r="R1162" s="17">
        <f t="shared" ref="R1162:R1225" si="57">IF(M1162="","",M1162+P1162)</f>
        <v>2028.5</v>
      </c>
      <c r="S1162" s="16" t="s">
        <v>63</v>
      </c>
      <c r="T1162" s="16"/>
      <c r="U1162" s="17">
        <f t="shared" si="56"/>
        <v>2028.5</v>
      </c>
      <c r="V1162" s="402"/>
      <c r="W1162" s="402"/>
      <c r="X1162" s="402"/>
      <c r="Y1162" s="406"/>
    </row>
    <row r="1163" spans="1:25" ht="24" x14ac:dyDescent="0.25">
      <c r="A1163" s="406"/>
      <c r="B1163" s="406"/>
      <c r="C1163" s="475"/>
      <c r="D1163" s="331"/>
      <c r="E1163" s="475"/>
      <c r="F1163" s="125" t="s">
        <v>39</v>
      </c>
      <c r="G1163" s="125"/>
      <c r="H1163" s="125"/>
      <c r="I1163" s="125"/>
      <c r="J1163" s="125">
        <v>25</v>
      </c>
      <c r="K1163" s="142">
        <v>57</v>
      </c>
      <c r="L1163" s="142">
        <v>6</v>
      </c>
      <c r="M1163" s="16">
        <v>2016</v>
      </c>
      <c r="N1163" s="114">
        <v>2023</v>
      </c>
      <c r="O1163" s="114">
        <v>2025</v>
      </c>
      <c r="P1163" s="16">
        <v>12.5</v>
      </c>
      <c r="Q1163" s="125" t="s">
        <v>3893</v>
      </c>
      <c r="R1163" s="17">
        <f t="shared" si="57"/>
        <v>2028.5</v>
      </c>
      <c r="S1163" s="16" t="s">
        <v>63</v>
      </c>
      <c r="T1163" s="16"/>
      <c r="U1163" s="17">
        <f t="shared" si="56"/>
        <v>2028.5</v>
      </c>
      <c r="V1163" s="402"/>
      <c r="W1163" s="402"/>
      <c r="X1163" s="402"/>
      <c r="Y1163" s="406"/>
    </row>
    <row r="1164" spans="1:25" ht="24" x14ac:dyDescent="0.25">
      <c r="A1164" s="406"/>
      <c r="B1164" s="406"/>
      <c r="C1164" s="475"/>
      <c r="D1164" s="331"/>
      <c r="E1164" s="475"/>
      <c r="F1164" s="125" t="s">
        <v>39</v>
      </c>
      <c r="G1164" s="125"/>
      <c r="H1164" s="125"/>
      <c r="I1164" s="125"/>
      <c r="J1164" s="125">
        <v>0.5</v>
      </c>
      <c r="K1164" s="125">
        <v>32</v>
      </c>
      <c r="L1164" s="125">
        <v>4.5</v>
      </c>
      <c r="M1164" s="16">
        <v>2016</v>
      </c>
      <c r="N1164" s="114">
        <v>2023</v>
      </c>
      <c r="O1164" s="114">
        <v>2025</v>
      </c>
      <c r="P1164" s="16">
        <v>12.5</v>
      </c>
      <c r="Q1164" s="125" t="s">
        <v>3893</v>
      </c>
      <c r="R1164" s="17">
        <f t="shared" si="57"/>
        <v>2028.5</v>
      </c>
      <c r="S1164" s="16" t="s">
        <v>63</v>
      </c>
      <c r="T1164" s="16"/>
      <c r="U1164" s="17">
        <f t="shared" si="56"/>
        <v>2028.5</v>
      </c>
      <c r="V1164" s="402"/>
      <c r="W1164" s="402"/>
      <c r="X1164" s="402"/>
      <c r="Y1164" s="406"/>
    </row>
    <row r="1165" spans="1:25" ht="24" x14ac:dyDescent="0.25">
      <c r="A1165" s="406"/>
      <c r="B1165" s="406"/>
      <c r="C1165" s="475"/>
      <c r="D1165" s="475" t="s">
        <v>4651</v>
      </c>
      <c r="E1165" s="475"/>
      <c r="F1165" s="125" t="s">
        <v>39</v>
      </c>
      <c r="G1165" s="142">
        <v>0.5</v>
      </c>
      <c r="H1165" s="142">
        <v>0.5</v>
      </c>
      <c r="I1165" s="142">
        <v>120</v>
      </c>
      <c r="J1165" s="142">
        <v>13.96</v>
      </c>
      <c r="K1165" s="142">
        <v>159</v>
      </c>
      <c r="L1165" s="142">
        <v>10</v>
      </c>
      <c r="M1165" s="16">
        <v>2016</v>
      </c>
      <c r="N1165" s="114">
        <v>2023</v>
      </c>
      <c r="O1165" s="114">
        <v>2025</v>
      </c>
      <c r="P1165" s="16">
        <v>12.5</v>
      </c>
      <c r="Q1165" s="125" t="s">
        <v>3893</v>
      </c>
      <c r="R1165" s="17">
        <f t="shared" si="57"/>
        <v>2028.5</v>
      </c>
      <c r="S1165" s="16" t="s">
        <v>63</v>
      </c>
      <c r="T1165" s="16"/>
      <c r="U1165" s="17">
        <f t="shared" si="56"/>
        <v>2028.5</v>
      </c>
      <c r="V1165" s="402"/>
      <c r="W1165" s="402"/>
      <c r="X1165" s="402"/>
      <c r="Y1165" s="406"/>
    </row>
    <row r="1166" spans="1:25" ht="24" x14ac:dyDescent="0.25">
      <c r="A1166" s="406"/>
      <c r="B1166" s="406"/>
      <c r="C1166" s="475"/>
      <c r="D1166" s="475"/>
      <c r="E1166" s="475"/>
      <c r="F1166" s="125" t="s">
        <v>39</v>
      </c>
      <c r="G1166" s="142"/>
      <c r="H1166" s="142"/>
      <c r="I1166" s="142"/>
      <c r="J1166" s="142">
        <v>99.81</v>
      </c>
      <c r="K1166" s="142">
        <v>108</v>
      </c>
      <c r="L1166" s="142">
        <v>9</v>
      </c>
      <c r="M1166" s="16">
        <v>2016</v>
      </c>
      <c r="N1166" s="114">
        <v>2023</v>
      </c>
      <c r="O1166" s="114">
        <v>2025</v>
      </c>
      <c r="P1166" s="16">
        <v>12.5</v>
      </c>
      <c r="Q1166" s="125" t="s">
        <v>3893</v>
      </c>
      <c r="R1166" s="17">
        <f t="shared" si="57"/>
        <v>2028.5</v>
      </c>
      <c r="S1166" s="16" t="s">
        <v>63</v>
      </c>
      <c r="T1166" s="16"/>
      <c r="U1166" s="17">
        <f t="shared" si="56"/>
        <v>2028.5</v>
      </c>
      <c r="V1166" s="402"/>
      <c r="W1166" s="402"/>
      <c r="X1166" s="402"/>
      <c r="Y1166" s="406"/>
    </row>
    <row r="1167" spans="1:25" ht="24" x14ac:dyDescent="0.25">
      <c r="A1167" s="406"/>
      <c r="B1167" s="406"/>
      <c r="C1167" s="475"/>
      <c r="D1167" s="475"/>
      <c r="E1167" s="475"/>
      <c r="F1167" s="125" t="s">
        <v>39</v>
      </c>
      <c r="G1167" s="142"/>
      <c r="H1167" s="142"/>
      <c r="I1167" s="142"/>
      <c r="J1167" s="142">
        <v>10.119999999999999</v>
      </c>
      <c r="K1167" s="142">
        <v>89</v>
      </c>
      <c r="L1167" s="142">
        <v>7</v>
      </c>
      <c r="M1167" s="16">
        <v>2016</v>
      </c>
      <c r="N1167" s="114">
        <v>2023</v>
      </c>
      <c r="O1167" s="114">
        <v>2025</v>
      </c>
      <c r="P1167" s="16">
        <v>12.5</v>
      </c>
      <c r="Q1167" s="125" t="s">
        <v>3893</v>
      </c>
      <c r="R1167" s="17">
        <f t="shared" si="57"/>
        <v>2028.5</v>
      </c>
      <c r="S1167" s="16" t="s">
        <v>63</v>
      </c>
      <c r="T1167" s="16"/>
      <c r="U1167" s="17">
        <f t="shared" si="56"/>
        <v>2028.5</v>
      </c>
      <c r="V1167" s="402"/>
      <c r="W1167" s="402"/>
      <c r="X1167" s="402"/>
      <c r="Y1167" s="406"/>
    </row>
    <row r="1168" spans="1:25" ht="24" x14ac:dyDescent="0.25">
      <c r="A1168" s="406"/>
      <c r="B1168" s="406"/>
      <c r="C1168" s="475"/>
      <c r="D1168" s="475"/>
      <c r="E1168" s="475"/>
      <c r="F1168" s="125" t="s">
        <v>39</v>
      </c>
      <c r="G1168" s="142"/>
      <c r="H1168" s="142"/>
      <c r="I1168" s="142"/>
      <c r="J1168" s="142">
        <v>10.44</v>
      </c>
      <c r="K1168" s="142">
        <v>57</v>
      </c>
      <c r="L1168" s="142">
        <v>6</v>
      </c>
      <c r="M1168" s="16">
        <v>2016</v>
      </c>
      <c r="N1168" s="114">
        <v>2023</v>
      </c>
      <c r="O1168" s="114">
        <v>2025</v>
      </c>
      <c r="P1168" s="16">
        <v>12.5</v>
      </c>
      <c r="Q1168" s="125" t="s">
        <v>3893</v>
      </c>
      <c r="R1168" s="17">
        <f t="shared" si="57"/>
        <v>2028.5</v>
      </c>
      <c r="S1168" s="16" t="s">
        <v>63</v>
      </c>
      <c r="T1168" s="16"/>
      <c r="U1168" s="17">
        <f t="shared" si="56"/>
        <v>2028.5</v>
      </c>
      <c r="V1168" s="402"/>
      <c r="W1168" s="402"/>
      <c r="X1168" s="402"/>
      <c r="Y1168" s="406"/>
    </row>
    <row r="1169" spans="1:25" ht="24" x14ac:dyDescent="0.25">
      <c r="A1169" s="406"/>
      <c r="B1169" s="406"/>
      <c r="C1169" s="475"/>
      <c r="D1169" s="331" t="s">
        <v>4652</v>
      </c>
      <c r="E1169" s="475"/>
      <c r="F1169" s="125" t="s">
        <v>39</v>
      </c>
      <c r="G1169" s="125">
        <v>0.5</v>
      </c>
      <c r="H1169" s="125">
        <v>0.5</v>
      </c>
      <c r="I1169" s="125">
        <v>120</v>
      </c>
      <c r="J1169" s="125">
        <v>79.08</v>
      </c>
      <c r="K1169" s="125">
        <v>159</v>
      </c>
      <c r="L1169" s="125">
        <v>10</v>
      </c>
      <c r="M1169" s="16">
        <v>2016</v>
      </c>
      <c r="N1169" s="114">
        <v>2023</v>
      </c>
      <c r="O1169" s="114">
        <v>2025</v>
      </c>
      <c r="P1169" s="16">
        <v>12.5</v>
      </c>
      <c r="Q1169" s="125" t="s">
        <v>3893</v>
      </c>
      <c r="R1169" s="17">
        <f t="shared" si="57"/>
        <v>2028.5</v>
      </c>
      <c r="S1169" s="16" t="s">
        <v>63</v>
      </c>
      <c r="T1169" s="16"/>
      <c r="U1169" s="17">
        <f t="shared" si="56"/>
        <v>2028.5</v>
      </c>
      <c r="V1169" s="402"/>
      <c r="W1169" s="402"/>
      <c r="X1169" s="402"/>
      <c r="Y1169" s="406"/>
    </row>
    <row r="1170" spans="1:25" ht="24" x14ac:dyDescent="0.25">
      <c r="A1170" s="406"/>
      <c r="B1170" s="406"/>
      <c r="C1170" s="475"/>
      <c r="D1170" s="331"/>
      <c r="E1170" s="475"/>
      <c r="F1170" s="125" t="s">
        <v>39</v>
      </c>
      <c r="G1170" s="125"/>
      <c r="H1170" s="125"/>
      <c r="I1170" s="125"/>
      <c r="J1170" s="125">
        <v>67.28</v>
      </c>
      <c r="K1170" s="125">
        <v>108</v>
      </c>
      <c r="L1170" s="125">
        <v>9</v>
      </c>
      <c r="M1170" s="16">
        <v>2016</v>
      </c>
      <c r="N1170" s="114">
        <v>2023</v>
      </c>
      <c r="O1170" s="114">
        <v>2025</v>
      </c>
      <c r="P1170" s="16">
        <v>12.5</v>
      </c>
      <c r="Q1170" s="125" t="s">
        <v>3893</v>
      </c>
      <c r="R1170" s="17">
        <f t="shared" si="57"/>
        <v>2028.5</v>
      </c>
      <c r="S1170" s="16" t="s">
        <v>63</v>
      </c>
      <c r="T1170" s="16"/>
      <c r="U1170" s="17">
        <f t="shared" si="56"/>
        <v>2028.5</v>
      </c>
      <c r="V1170" s="402"/>
      <c r="W1170" s="402"/>
      <c r="X1170" s="402"/>
      <c r="Y1170" s="406"/>
    </row>
    <row r="1171" spans="1:25" ht="24" x14ac:dyDescent="0.25">
      <c r="A1171" s="406"/>
      <c r="B1171" s="406"/>
      <c r="C1171" s="475"/>
      <c r="D1171" s="331"/>
      <c r="E1171" s="475"/>
      <c r="F1171" s="125" t="s">
        <v>39</v>
      </c>
      <c r="G1171" s="125"/>
      <c r="H1171" s="125"/>
      <c r="I1171" s="125"/>
      <c r="J1171" s="125">
        <v>7.74</v>
      </c>
      <c r="K1171" s="125">
        <v>57</v>
      </c>
      <c r="L1171" s="125">
        <v>6</v>
      </c>
      <c r="M1171" s="16">
        <v>2016</v>
      </c>
      <c r="N1171" s="114">
        <v>2023</v>
      </c>
      <c r="O1171" s="114">
        <v>2025</v>
      </c>
      <c r="P1171" s="16">
        <v>12.5</v>
      </c>
      <c r="Q1171" s="125" t="s">
        <v>3893</v>
      </c>
      <c r="R1171" s="17">
        <f t="shared" si="57"/>
        <v>2028.5</v>
      </c>
      <c r="S1171" s="16" t="s">
        <v>63</v>
      </c>
      <c r="T1171" s="16"/>
      <c r="U1171" s="17">
        <f t="shared" si="56"/>
        <v>2028.5</v>
      </c>
      <c r="V1171" s="402"/>
      <c r="W1171" s="402"/>
      <c r="X1171" s="402"/>
      <c r="Y1171" s="406"/>
    </row>
    <row r="1172" spans="1:25" ht="24" x14ac:dyDescent="0.25">
      <c r="A1172" s="406"/>
      <c r="B1172" s="406"/>
      <c r="C1172" s="475"/>
      <c r="D1172" s="145" t="s">
        <v>4653</v>
      </c>
      <c r="E1172" s="475"/>
      <c r="F1172" s="125" t="s">
        <v>39</v>
      </c>
      <c r="G1172" s="142">
        <v>0.5</v>
      </c>
      <c r="H1172" s="142">
        <v>0.5</v>
      </c>
      <c r="I1172" s="142">
        <v>120</v>
      </c>
      <c r="J1172" s="142">
        <v>9.24</v>
      </c>
      <c r="K1172" s="142">
        <v>108</v>
      </c>
      <c r="L1172" s="142">
        <v>9</v>
      </c>
      <c r="M1172" s="16">
        <v>2016</v>
      </c>
      <c r="N1172" s="114">
        <v>2023</v>
      </c>
      <c r="O1172" s="114">
        <v>2025</v>
      </c>
      <c r="P1172" s="16">
        <v>12.5</v>
      </c>
      <c r="Q1172" s="125" t="s">
        <v>3893</v>
      </c>
      <c r="R1172" s="17">
        <f t="shared" si="57"/>
        <v>2028.5</v>
      </c>
      <c r="S1172" s="16" t="s">
        <v>63</v>
      </c>
      <c r="T1172" s="16"/>
      <c r="U1172" s="17">
        <f t="shared" si="56"/>
        <v>2028.5</v>
      </c>
      <c r="V1172" s="402"/>
      <c r="W1172" s="402"/>
      <c r="X1172" s="402"/>
      <c r="Y1172" s="406"/>
    </row>
    <row r="1173" spans="1:25" ht="24" x14ac:dyDescent="0.25">
      <c r="A1173" s="406"/>
      <c r="B1173" s="406"/>
      <c r="C1173" s="475"/>
      <c r="D1173" s="475" t="s">
        <v>4654</v>
      </c>
      <c r="E1173" s="475"/>
      <c r="F1173" s="125" t="s">
        <v>39</v>
      </c>
      <c r="G1173" s="142">
        <v>0.5</v>
      </c>
      <c r="H1173" s="142">
        <v>0.5</v>
      </c>
      <c r="I1173" s="142">
        <v>120</v>
      </c>
      <c r="J1173" s="142">
        <v>4.8099999999999996</v>
      </c>
      <c r="K1173" s="142">
        <v>57</v>
      </c>
      <c r="L1173" s="142">
        <v>6</v>
      </c>
      <c r="M1173" s="16">
        <v>2016</v>
      </c>
      <c r="N1173" s="114">
        <v>2023</v>
      </c>
      <c r="O1173" s="114">
        <v>2025</v>
      </c>
      <c r="P1173" s="16">
        <v>12.5</v>
      </c>
      <c r="Q1173" s="125" t="s">
        <v>3893</v>
      </c>
      <c r="R1173" s="17">
        <f t="shared" si="57"/>
        <v>2028.5</v>
      </c>
      <c r="S1173" s="16" t="s">
        <v>63</v>
      </c>
      <c r="T1173" s="16"/>
      <c r="U1173" s="17">
        <f t="shared" si="56"/>
        <v>2028.5</v>
      </c>
      <c r="V1173" s="402"/>
      <c r="W1173" s="402"/>
      <c r="X1173" s="402"/>
      <c r="Y1173" s="406"/>
    </row>
    <row r="1174" spans="1:25" ht="24" x14ac:dyDescent="0.25">
      <c r="A1174" s="406"/>
      <c r="B1174" s="406"/>
      <c r="C1174" s="475"/>
      <c r="D1174" s="475"/>
      <c r="E1174" s="475"/>
      <c r="F1174" s="125" t="s">
        <v>39</v>
      </c>
      <c r="G1174" s="142"/>
      <c r="H1174" s="142"/>
      <c r="I1174" s="142"/>
      <c r="J1174" s="142">
        <v>0.1</v>
      </c>
      <c r="K1174" s="142">
        <v>32</v>
      </c>
      <c r="L1174" s="142">
        <v>4.5</v>
      </c>
      <c r="M1174" s="16">
        <v>2016</v>
      </c>
      <c r="N1174" s="114">
        <v>2023</v>
      </c>
      <c r="O1174" s="114">
        <v>2025</v>
      </c>
      <c r="P1174" s="16">
        <v>12.5</v>
      </c>
      <c r="Q1174" s="125" t="s">
        <v>3893</v>
      </c>
      <c r="R1174" s="17">
        <f t="shared" si="57"/>
        <v>2028.5</v>
      </c>
      <c r="S1174" s="16" t="s">
        <v>63</v>
      </c>
      <c r="T1174" s="16"/>
      <c r="U1174" s="17">
        <f t="shared" si="56"/>
        <v>2028.5</v>
      </c>
      <c r="V1174" s="402"/>
      <c r="W1174" s="402"/>
      <c r="X1174" s="402"/>
      <c r="Y1174" s="406"/>
    </row>
    <row r="1175" spans="1:25" ht="24" x14ac:dyDescent="0.25">
      <c r="A1175" s="406">
        <v>113</v>
      </c>
      <c r="B1175" s="406" t="s">
        <v>4655</v>
      </c>
      <c r="C1175" s="475" t="s">
        <v>4656</v>
      </c>
      <c r="D1175" s="331" t="s">
        <v>4657</v>
      </c>
      <c r="E1175" s="475" t="s">
        <v>789</v>
      </c>
      <c r="F1175" s="125" t="s">
        <v>34</v>
      </c>
      <c r="G1175" s="125">
        <v>2.7</v>
      </c>
      <c r="H1175" s="125">
        <v>2.7</v>
      </c>
      <c r="I1175" s="125">
        <v>120</v>
      </c>
      <c r="J1175" s="125">
        <v>57.1</v>
      </c>
      <c r="K1175" s="125">
        <v>159</v>
      </c>
      <c r="L1175" s="125">
        <v>10</v>
      </c>
      <c r="M1175" s="16">
        <v>2016</v>
      </c>
      <c r="N1175" s="114">
        <v>2023</v>
      </c>
      <c r="O1175" s="114">
        <v>2025</v>
      </c>
      <c r="P1175" s="16">
        <v>12.5</v>
      </c>
      <c r="Q1175" s="125" t="s">
        <v>3893</v>
      </c>
      <c r="R1175" s="17">
        <f t="shared" si="57"/>
        <v>2028.5</v>
      </c>
      <c r="S1175" s="16" t="s">
        <v>63</v>
      </c>
      <c r="T1175" s="16"/>
      <c r="U1175" s="17">
        <f t="shared" si="56"/>
        <v>2028.5</v>
      </c>
      <c r="V1175" s="402">
        <v>26</v>
      </c>
      <c r="W1175" s="402">
        <v>20</v>
      </c>
      <c r="X1175" s="402">
        <f>SUM(V1175:W1187)</f>
        <v>46</v>
      </c>
      <c r="Y1175" s="406" t="s">
        <v>7003</v>
      </c>
    </row>
    <row r="1176" spans="1:25" ht="24" x14ac:dyDescent="0.25">
      <c r="A1176" s="406"/>
      <c r="B1176" s="406"/>
      <c r="C1176" s="475"/>
      <c r="D1176" s="331"/>
      <c r="E1176" s="475"/>
      <c r="F1176" s="125" t="s">
        <v>34</v>
      </c>
      <c r="G1176" s="125"/>
      <c r="H1176" s="125"/>
      <c r="I1176" s="125"/>
      <c r="J1176" s="125">
        <v>0.78</v>
      </c>
      <c r="K1176" s="125">
        <v>57</v>
      </c>
      <c r="L1176" s="125">
        <v>6</v>
      </c>
      <c r="M1176" s="16">
        <v>2016</v>
      </c>
      <c r="N1176" s="114">
        <v>2023</v>
      </c>
      <c r="O1176" s="114">
        <v>2025</v>
      </c>
      <c r="P1176" s="16">
        <v>12.5</v>
      </c>
      <c r="Q1176" s="125" t="s">
        <v>3893</v>
      </c>
      <c r="R1176" s="17">
        <f t="shared" si="57"/>
        <v>2028.5</v>
      </c>
      <c r="S1176" s="16" t="s">
        <v>63</v>
      </c>
      <c r="T1176" s="16"/>
      <c r="U1176" s="17">
        <f t="shared" si="56"/>
        <v>2028.5</v>
      </c>
      <c r="V1176" s="402"/>
      <c r="W1176" s="402"/>
      <c r="X1176" s="402"/>
      <c r="Y1176" s="406"/>
    </row>
    <row r="1177" spans="1:25" ht="24" x14ac:dyDescent="0.25">
      <c r="A1177" s="406"/>
      <c r="B1177" s="406"/>
      <c r="C1177" s="475"/>
      <c r="D1177" s="331"/>
      <c r="E1177" s="475"/>
      <c r="F1177" s="125" t="s">
        <v>34</v>
      </c>
      <c r="G1177" s="125"/>
      <c r="H1177" s="125"/>
      <c r="I1177" s="125"/>
      <c r="J1177" s="125">
        <v>0.12</v>
      </c>
      <c r="K1177" s="125">
        <v>32</v>
      </c>
      <c r="L1177" s="125">
        <v>4.5</v>
      </c>
      <c r="M1177" s="16">
        <v>2016</v>
      </c>
      <c r="N1177" s="114">
        <v>2023</v>
      </c>
      <c r="O1177" s="114">
        <v>2025</v>
      </c>
      <c r="P1177" s="16">
        <v>12.5</v>
      </c>
      <c r="Q1177" s="125" t="s">
        <v>3893</v>
      </c>
      <c r="R1177" s="17">
        <f t="shared" si="57"/>
        <v>2028.5</v>
      </c>
      <c r="S1177" s="16" t="s">
        <v>63</v>
      </c>
      <c r="T1177" s="16"/>
      <c r="U1177" s="17">
        <f t="shared" si="56"/>
        <v>2028.5</v>
      </c>
      <c r="V1177" s="402"/>
      <c r="W1177" s="402"/>
      <c r="X1177" s="402"/>
      <c r="Y1177" s="406"/>
    </row>
    <row r="1178" spans="1:25" ht="24" x14ac:dyDescent="0.25">
      <c r="A1178" s="406"/>
      <c r="B1178" s="406"/>
      <c r="C1178" s="475"/>
      <c r="D1178" s="331" t="s">
        <v>4658</v>
      </c>
      <c r="E1178" s="475"/>
      <c r="F1178" s="125" t="s">
        <v>34</v>
      </c>
      <c r="G1178" s="125">
        <v>2.7</v>
      </c>
      <c r="H1178" s="125">
        <v>2.7</v>
      </c>
      <c r="I1178" s="125">
        <v>120</v>
      </c>
      <c r="J1178" s="125">
        <v>1.05</v>
      </c>
      <c r="K1178" s="125">
        <v>159</v>
      </c>
      <c r="L1178" s="125">
        <v>12</v>
      </c>
      <c r="M1178" s="16">
        <v>2016</v>
      </c>
      <c r="N1178" s="114">
        <v>2023</v>
      </c>
      <c r="O1178" s="114">
        <v>2025</v>
      </c>
      <c r="P1178" s="16">
        <v>12.5</v>
      </c>
      <c r="Q1178" s="125" t="s">
        <v>3893</v>
      </c>
      <c r="R1178" s="17">
        <f t="shared" si="57"/>
        <v>2028.5</v>
      </c>
      <c r="S1178" s="16" t="s">
        <v>63</v>
      </c>
      <c r="T1178" s="16"/>
      <c r="U1178" s="17">
        <f t="shared" si="56"/>
        <v>2028.5</v>
      </c>
      <c r="V1178" s="402"/>
      <c r="W1178" s="402"/>
      <c r="X1178" s="402"/>
      <c r="Y1178" s="406"/>
    </row>
    <row r="1179" spans="1:25" ht="24" x14ac:dyDescent="0.25">
      <c r="A1179" s="406"/>
      <c r="B1179" s="406"/>
      <c r="C1179" s="475"/>
      <c r="D1179" s="331"/>
      <c r="E1179" s="475"/>
      <c r="F1179" s="125" t="s">
        <v>34</v>
      </c>
      <c r="G1179" s="125"/>
      <c r="H1179" s="125"/>
      <c r="I1179" s="125"/>
      <c r="J1179" s="125">
        <v>0.42</v>
      </c>
      <c r="K1179" s="125">
        <v>57</v>
      </c>
      <c r="L1179" s="125">
        <v>7</v>
      </c>
      <c r="M1179" s="16">
        <v>2016</v>
      </c>
      <c r="N1179" s="114">
        <v>2023</v>
      </c>
      <c r="O1179" s="114">
        <v>2025</v>
      </c>
      <c r="P1179" s="16">
        <v>12.5</v>
      </c>
      <c r="Q1179" s="125" t="s">
        <v>3893</v>
      </c>
      <c r="R1179" s="17">
        <f t="shared" si="57"/>
        <v>2028.5</v>
      </c>
      <c r="S1179" s="16" t="s">
        <v>63</v>
      </c>
      <c r="T1179" s="16"/>
      <c r="U1179" s="17">
        <f t="shared" si="56"/>
        <v>2028.5</v>
      </c>
      <c r="V1179" s="402"/>
      <c r="W1179" s="402"/>
      <c r="X1179" s="402"/>
      <c r="Y1179" s="406"/>
    </row>
    <row r="1180" spans="1:25" ht="24" x14ac:dyDescent="0.25">
      <c r="A1180" s="406"/>
      <c r="B1180" s="406"/>
      <c r="C1180" s="475"/>
      <c r="D1180" s="331"/>
      <c r="E1180" s="475"/>
      <c r="F1180" s="125" t="s">
        <v>34</v>
      </c>
      <c r="G1180" s="125"/>
      <c r="H1180" s="125"/>
      <c r="I1180" s="125"/>
      <c r="J1180" s="125">
        <v>0.39</v>
      </c>
      <c r="K1180" s="125">
        <v>32</v>
      </c>
      <c r="L1180" s="125">
        <v>4.5</v>
      </c>
      <c r="M1180" s="16">
        <v>2016</v>
      </c>
      <c r="N1180" s="114">
        <v>2023</v>
      </c>
      <c r="O1180" s="114">
        <v>2025</v>
      </c>
      <c r="P1180" s="16">
        <v>12.5</v>
      </c>
      <c r="Q1180" s="125" t="s">
        <v>3893</v>
      </c>
      <c r="R1180" s="17">
        <f t="shared" si="57"/>
        <v>2028.5</v>
      </c>
      <c r="S1180" s="16" t="s">
        <v>63</v>
      </c>
      <c r="T1180" s="16"/>
      <c r="U1180" s="17">
        <f t="shared" si="56"/>
        <v>2028.5</v>
      </c>
      <c r="V1180" s="402"/>
      <c r="W1180" s="402"/>
      <c r="X1180" s="402"/>
      <c r="Y1180" s="406"/>
    </row>
    <row r="1181" spans="1:25" ht="24" x14ac:dyDescent="0.25">
      <c r="A1181" s="406"/>
      <c r="B1181" s="406"/>
      <c r="C1181" s="475"/>
      <c r="D1181" s="331" t="s">
        <v>4659</v>
      </c>
      <c r="E1181" s="475"/>
      <c r="F1181" s="125" t="s">
        <v>34</v>
      </c>
      <c r="G1181" s="125">
        <v>2.7</v>
      </c>
      <c r="H1181" s="125">
        <v>2.7</v>
      </c>
      <c r="I1181" s="125">
        <v>120</v>
      </c>
      <c r="J1181" s="125">
        <v>2.75</v>
      </c>
      <c r="K1181" s="125">
        <v>57</v>
      </c>
      <c r="L1181" s="125">
        <v>7</v>
      </c>
      <c r="M1181" s="16">
        <v>2016</v>
      </c>
      <c r="N1181" s="114">
        <v>2023</v>
      </c>
      <c r="O1181" s="114">
        <v>2025</v>
      </c>
      <c r="P1181" s="16">
        <v>12.5</v>
      </c>
      <c r="Q1181" s="125" t="s">
        <v>3893</v>
      </c>
      <c r="R1181" s="17">
        <f t="shared" si="57"/>
        <v>2028.5</v>
      </c>
      <c r="S1181" s="16" t="s">
        <v>63</v>
      </c>
      <c r="T1181" s="16"/>
      <c r="U1181" s="17">
        <f t="shared" si="56"/>
        <v>2028.5</v>
      </c>
      <c r="V1181" s="402"/>
      <c r="W1181" s="402"/>
      <c r="X1181" s="402"/>
      <c r="Y1181" s="406"/>
    </row>
    <row r="1182" spans="1:25" ht="24" x14ac:dyDescent="0.25">
      <c r="A1182" s="406"/>
      <c r="B1182" s="406"/>
      <c r="C1182" s="475"/>
      <c r="D1182" s="331"/>
      <c r="E1182" s="475"/>
      <c r="F1182" s="125" t="s">
        <v>34</v>
      </c>
      <c r="G1182" s="125"/>
      <c r="H1182" s="125"/>
      <c r="I1182" s="125"/>
      <c r="J1182" s="125">
        <v>3.3</v>
      </c>
      <c r="K1182" s="125">
        <v>32</v>
      </c>
      <c r="L1182" s="125">
        <v>4.5</v>
      </c>
      <c r="M1182" s="16">
        <v>2016</v>
      </c>
      <c r="N1182" s="114">
        <v>2023</v>
      </c>
      <c r="O1182" s="114">
        <v>2025</v>
      </c>
      <c r="P1182" s="16">
        <v>12.5</v>
      </c>
      <c r="Q1182" s="125" t="s">
        <v>3893</v>
      </c>
      <c r="R1182" s="17">
        <f t="shared" si="57"/>
        <v>2028.5</v>
      </c>
      <c r="S1182" s="16" t="s">
        <v>63</v>
      </c>
      <c r="T1182" s="16"/>
      <c r="U1182" s="17">
        <f t="shared" si="56"/>
        <v>2028.5</v>
      </c>
      <c r="V1182" s="402"/>
      <c r="W1182" s="402"/>
      <c r="X1182" s="402"/>
      <c r="Y1182" s="406"/>
    </row>
    <row r="1183" spans="1:25" ht="24" x14ac:dyDescent="0.25">
      <c r="A1183" s="406"/>
      <c r="B1183" s="406"/>
      <c r="C1183" s="475"/>
      <c r="D1183" s="331" t="s">
        <v>4660</v>
      </c>
      <c r="E1183" s="475"/>
      <c r="F1183" s="125" t="s">
        <v>34</v>
      </c>
      <c r="G1183" s="125">
        <v>0.85</v>
      </c>
      <c r="H1183" s="125">
        <v>0.85</v>
      </c>
      <c r="I1183" s="125">
        <v>120</v>
      </c>
      <c r="J1183" s="125">
        <v>1.05</v>
      </c>
      <c r="K1183" s="125">
        <v>159</v>
      </c>
      <c r="L1183" s="125">
        <v>12</v>
      </c>
      <c r="M1183" s="16">
        <v>2016</v>
      </c>
      <c r="N1183" s="114">
        <v>2023</v>
      </c>
      <c r="O1183" s="114">
        <v>2025</v>
      </c>
      <c r="P1183" s="16">
        <v>12.5</v>
      </c>
      <c r="Q1183" s="125" t="s">
        <v>3893</v>
      </c>
      <c r="R1183" s="17">
        <f t="shared" si="57"/>
        <v>2028.5</v>
      </c>
      <c r="S1183" s="16" t="s">
        <v>63</v>
      </c>
      <c r="T1183" s="16"/>
      <c r="U1183" s="17">
        <f t="shared" si="56"/>
        <v>2028.5</v>
      </c>
      <c r="V1183" s="402"/>
      <c r="W1183" s="402"/>
      <c r="X1183" s="402"/>
      <c r="Y1183" s="406"/>
    </row>
    <row r="1184" spans="1:25" ht="24" x14ac:dyDescent="0.25">
      <c r="A1184" s="406"/>
      <c r="B1184" s="406"/>
      <c r="C1184" s="475"/>
      <c r="D1184" s="331"/>
      <c r="E1184" s="475"/>
      <c r="F1184" s="125" t="s">
        <v>34</v>
      </c>
      <c r="G1184" s="125"/>
      <c r="H1184" s="125"/>
      <c r="I1184" s="125"/>
      <c r="J1184" s="125">
        <v>0.42</v>
      </c>
      <c r="K1184" s="125">
        <v>57</v>
      </c>
      <c r="L1184" s="125">
        <v>7</v>
      </c>
      <c r="M1184" s="16">
        <v>2016</v>
      </c>
      <c r="N1184" s="114">
        <v>2023</v>
      </c>
      <c r="O1184" s="114">
        <v>2025</v>
      </c>
      <c r="P1184" s="16">
        <v>12.5</v>
      </c>
      <c r="Q1184" s="125" t="s">
        <v>3893</v>
      </c>
      <c r="R1184" s="17">
        <f t="shared" si="57"/>
        <v>2028.5</v>
      </c>
      <c r="S1184" s="16" t="s">
        <v>63</v>
      </c>
      <c r="T1184" s="16"/>
      <c r="U1184" s="17">
        <f t="shared" si="56"/>
        <v>2028.5</v>
      </c>
      <c r="V1184" s="402"/>
      <c r="W1184" s="402"/>
      <c r="X1184" s="402"/>
      <c r="Y1184" s="406"/>
    </row>
    <row r="1185" spans="1:25" ht="24" x14ac:dyDescent="0.25">
      <c r="A1185" s="406"/>
      <c r="B1185" s="406"/>
      <c r="C1185" s="475"/>
      <c r="D1185" s="331"/>
      <c r="E1185" s="475"/>
      <c r="F1185" s="125" t="s">
        <v>34</v>
      </c>
      <c r="G1185" s="125"/>
      <c r="H1185" s="125"/>
      <c r="I1185" s="125"/>
      <c r="J1185" s="125">
        <v>0.39</v>
      </c>
      <c r="K1185" s="125">
        <v>32</v>
      </c>
      <c r="L1185" s="125">
        <v>4.5</v>
      </c>
      <c r="M1185" s="16">
        <v>2016</v>
      </c>
      <c r="N1185" s="114">
        <v>2023</v>
      </c>
      <c r="O1185" s="114">
        <v>2025</v>
      </c>
      <c r="P1185" s="16">
        <v>12.5</v>
      </c>
      <c r="Q1185" s="125" t="s">
        <v>3893</v>
      </c>
      <c r="R1185" s="17">
        <f t="shared" si="57"/>
        <v>2028.5</v>
      </c>
      <c r="S1185" s="16" t="s">
        <v>63</v>
      </c>
      <c r="T1185" s="16"/>
      <c r="U1185" s="17">
        <f t="shared" si="56"/>
        <v>2028.5</v>
      </c>
      <c r="V1185" s="402"/>
      <c r="W1185" s="402"/>
      <c r="X1185" s="402"/>
      <c r="Y1185" s="406"/>
    </row>
    <row r="1186" spans="1:25" ht="24" x14ac:dyDescent="0.25">
      <c r="A1186" s="406"/>
      <c r="B1186" s="406"/>
      <c r="C1186" s="475"/>
      <c r="D1186" s="331" t="s">
        <v>4661</v>
      </c>
      <c r="E1186" s="475"/>
      <c r="F1186" s="125" t="s">
        <v>34</v>
      </c>
      <c r="G1186" s="125">
        <v>2.7</v>
      </c>
      <c r="H1186" s="125">
        <v>2.7</v>
      </c>
      <c r="I1186" s="125">
        <v>120</v>
      </c>
      <c r="J1186" s="125">
        <v>2.8</v>
      </c>
      <c r="K1186" s="125">
        <v>57</v>
      </c>
      <c r="L1186" s="125">
        <v>7</v>
      </c>
      <c r="M1186" s="16">
        <v>2016</v>
      </c>
      <c r="N1186" s="114">
        <v>2023</v>
      </c>
      <c r="O1186" s="114">
        <v>2025</v>
      </c>
      <c r="P1186" s="16">
        <v>12.5</v>
      </c>
      <c r="Q1186" s="125" t="s">
        <v>3893</v>
      </c>
      <c r="R1186" s="17">
        <f t="shared" si="57"/>
        <v>2028.5</v>
      </c>
      <c r="S1186" s="16" t="s">
        <v>63</v>
      </c>
      <c r="T1186" s="16"/>
      <c r="U1186" s="17">
        <f t="shared" si="56"/>
        <v>2028.5</v>
      </c>
      <c r="V1186" s="402"/>
      <c r="W1186" s="402"/>
      <c r="X1186" s="402"/>
      <c r="Y1186" s="406"/>
    </row>
    <row r="1187" spans="1:25" ht="24" x14ac:dyDescent="0.25">
      <c r="A1187" s="406"/>
      <c r="B1187" s="406"/>
      <c r="C1187" s="475"/>
      <c r="D1187" s="331"/>
      <c r="E1187" s="475"/>
      <c r="F1187" s="125" t="s">
        <v>34</v>
      </c>
      <c r="G1187" s="125"/>
      <c r="H1187" s="125"/>
      <c r="I1187" s="125"/>
      <c r="J1187" s="125">
        <v>3.3</v>
      </c>
      <c r="K1187" s="125">
        <v>32</v>
      </c>
      <c r="L1187" s="125">
        <v>4.5</v>
      </c>
      <c r="M1187" s="16">
        <v>2016</v>
      </c>
      <c r="N1187" s="114">
        <v>2023</v>
      </c>
      <c r="O1187" s="114">
        <v>2025</v>
      </c>
      <c r="P1187" s="16">
        <v>12.5</v>
      </c>
      <c r="Q1187" s="125" t="s">
        <v>3893</v>
      </c>
      <c r="R1187" s="17">
        <f t="shared" si="57"/>
        <v>2028.5</v>
      </c>
      <c r="S1187" s="16" t="s">
        <v>63</v>
      </c>
      <c r="T1187" s="16"/>
      <c r="U1187" s="17">
        <f t="shared" si="56"/>
        <v>2028.5</v>
      </c>
      <c r="V1187" s="402"/>
      <c r="W1187" s="402"/>
      <c r="X1187" s="402"/>
      <c r="Y1187" s="406"/>
    </row>
    <row r="1188" spans="1:25" ht="24" x14ac:dyDescent="0.25">
      <c r="A1188" s="406">
        <v>114</v>
      </c>
      <c r="B1188" s="406" t="s">
        <v>4662</v>
      </c>
      <c r="C1188" s="475" t="s">
        <v>4663</v>
      </c>
      <c r="D1188" s="331" t="s">
        <v>4664</v>
      </c>
      <c r="E1188" s="475" t="s">
        <v>789</v>
      </c>
      <c r="F1188" s="125" t="s">
        <v>34</v>
      </c>
      <c r="G1188" s="125">
        <v>2.0499999999999998</v>
      </c>
      <c r="H1188" s="125">
        <v>2.0499999999999998</v>
      </c>
      <c r="I1188" s="125">
        <v>70</v>
      </c>
      <c r="J1188" s="125">
        <v>44</v>
      </c>
      <c r="K1188" s="125">
        <v>89</v>
      </c>
      <c r="L1188" s="125">
        <v>7</v>
      </c>
      <c r="M1188" s="16">
        <v>2016</v>
      </c>
      <c r="N1188" s="114">
        <v>2021</v>
      </c>
      <c r="O1188" s="114">
        <v>2025</v>
      </c>
      <c r="P1188" s="16">
        <v>12.5</v>
      </c>
      <c r="Q1188" s="125" t="s">
        <v>3893</v>
      </c>
      <c r="R1188" s="17">
        <f t="shared" si="57"/>
        <v>2028.5</v>
      </c>
      <c r="S1188" s="16" t="s">
        <v>63</v>
      </c>
      <c r="T1188" s="16"/>
      <c r="U1188" s="17">
        <f t="shared" ref="U1188:U1217" si="58">IFERROR(IF(S1188="",R1188,S1188+T1188),R1188)</f>
        <v>2028.5</v>
      </c>
      <c r="V1188" s="402">
        <v>181</v>
      </c>
      <c r="W1188" s="402">
        <v>277</v>
      </c>
      <c r="X1188" s="402">
        <f>SUM(V1188:W1213)</f>
        <v>458</v>
      </c>
      <c r="Y1188" s="406" t="s">
        <v>7003</v>
      </c>
    </row>
    <row r="1189" spans="1:25" ht="24" x14ac:dyDescent="0.25">
      <c r="A1189" s="406"/>
      <c r="B1189" s="406"/>
      <c r="C1189" s="475"/>
      <c r="D1189" s="331"/>
      <c r="E1189" s="475"/>
      <c r="F1189" s="125" t="s">
        <v>34</v>
      </c>
      <c r="G1189" s="125"/>
      <c r="H1189" s="125"/>
      <c r="I1189" s="125"/>
      <c r="J1189" s="125">
        <v>21.9</v>
      </c>
      <c r="K1189" s="125">
        <v>57</v>
      </c>
      <c r="L1189" s="125">
        <v>6</v>
      </c>
      <c r="M1189" s="16">
        <v>2016</v>
      </c>
      <c r="N1189" s="114">
        <v>2021</v>
      </c>
      <c r="O1189" s="114">
        <v>2025</v>
      </c>
      <c r="P1189" s="16">
        <v>12.5</v>
      </c>
      <c r="Q1189" s="125" t="s">
        <v>3893</v>
      </c>
      <c r="R1189" s="17">
        <f t="shared" si="57"/>
        <v>2028.5</v>
      </c>
      <c r="S1189" s="16" t="s">
        <v>63</v>
      </c>
      <c r="T1189" s="16"/>
      <c r="U1189" s="17">
        <f t="shared" si="58"/>
        <v>2028.5</v>
      </c>
      <c r="V1189" s="402"/>
      <c r="W1189" s="402"/>
      <c r="X1189" s="402"/>
      <c r="Y1189" s="406"/>
    </row>
    <row r="1190" spans="1:25" ht="24" x14ac:dyDescent="0.25">
      <c r="A1190" s="406"/>
      <c r="B1190" s="406"/>
      <c r="C1190" s="475"/>
      <c r="D1190" s="331"/>
      <c r="E1190" s="475"/>
      <c r="F1190" s="125" t="s">
        <v>34</v>
      </c>
      <c r="G1190" s="125"/>
      <c r="H1190" s="125"/>
      <c r="I1190" s="125"/>
      <c r="J1190" s="125">
        <v>0.1</v>
      </c>
      <c r="K1190" s="125">
        <v>25</v>
      </c>
      <c r="L1190" s="125">
        <v>4.5</v>
      </c>
      <c r="M1190" s="16">
        <v>2016</v>
      </c>
      <c r="N1190" s="114">
        <v>2021</v>
      </c>
      <c r="O1190" s="114">
        <v>2025</v>
      </c>
      <c r="P1190" s="16">
        <v>12.5</v>
      </c>
      <c r="Q1190" s="125" t="s">
        <v>3893</v>
      </c>
      <c r="R1190" s="17">
        <f t="shared" si="57"/>
        <v>2028.5</v>
      </c>
      <c r="S1190" s="16" t="s">
        <v>63</v>
      </c>
      <c r="T1190" s="16"/>
      <c r="U1190" s="17">
        <f t="shared" si="58"/>
        <v>2028.5</v>
      </c>
      <c r="V1190" s="402"/>
      <c r="W1190" s="402"/>
      <c r="X1190" s="402"/>
      <c r="Y1190" s="406"/>
    </row>
    <row r="1191" spans="1:25" ht="24" x14ac:dyDescent="0.25">
      <c r="A1191" s="406"/>
      <c r="B1191" s="406"/>
      <c r="C1191" s="475"/>
      <c r="D1191" s="331" t="s">
        <v>4665</v>
      </c>
      <c r="E1191" s="475"/>
      <c r="F1191" s="125" t="s">
        <v>34</v>
      </c>
      <c r="G1191" s="125">
        <v>2.0499999999999998</v>
      </c>
      <c r="H1191" s="125">
        <v>2.0499999999999998</v>
      </c>
      <c r="I1191" s="125">
        <v>70</v>
      </c>
      <c r="J1191" s="125">
        <v>4.2</v>
      </c>
      <c r="K1191" s="125">
        <v>57</v>
      </c>
      <c r="L1191" s="125">
        <v>6</v>
      </c>
      <c r="M1191" s="16">
        <v>2016</v>
      </c>
      <c r="N1191" s="114">
        <v>2021</v>
      </c>
      <c r="O1191" s="114">
        <v>2025</v>
      </c>
      <c r="P1191" s="16">
        <v>12.5</v>
      </c>
      <c r="Q1191" s="125" t="s">
        <v>3893</v>
      </c>
      <c r="R1191" s="17">
        <f t="shared" si="57"/>
        <v>2028.5</v>
      </c>
      <c r="S1191" s="16" t="s">
        <v>63</v>
      </c>
      <c r="T1191" s="16"/>
      <c r="U1191" s="17">
        <f t="shared" si="58"/>
        <v>2028.5</v>
      </c>
      <c r="V1191" s="402"/>
      <c r="W1191" s="402"/>
      <c r="X1191" s="402"/>
      <c r="Y1191" s="406"/>
    </row>
    <row r="1192" spans="1:25" ht="24" x14ac:dyDescent="0.25">
      <c r="A1192" s="406"/>
      <c r="B1192" s="406"/>
      <c r="C1192" s="475"/>
      <c r="D1192" s="331"/>
      <c r="E1192" s="475"/>
      <c r="F1192" s="125" t="s">
        <v>34</v>
      </c>
      <c r="G1192" s="125"/>
      <c r="H1192" s="125"/>
      <c r="I1192" s="125"/>
      <c r="J1192" s="125">
        <v>0.4</v>
      </c>
      <c r="K1192" s="125">
        <v>45</v>
      </c>
      <c r="L1192" s="125">
        <v>5</v>
      </c>
      <c r="M1192" s="16">
        <v>2016</v>
      </c>
      <c r="N1192" s="114">
        <v>2021</v>
      </c>
      <c r="O1192" s="114">
        <v>2025</v>
      </c>
      <c r="P1192" s="16">
        <v>12.5</v>
      </c>
      <c r="Q1192" s="125" t="s">
        <v>3893</v>
      </c>
      <c r="R1192" s="17">
        <f t="shared" si="57"/>
        <v>2028.5</v>
      </c>
      <c r="S1192" s="16" t="s">
        <v>63</v>
      </c>
      <c r="T1192" s="16"/>
      <c r="U1192" s="17">
        <f t="shared" si="58"/>
        <v>2028.5</v>
      </c>
      <c r="V1192" s="402"/>
      <c r="W1192" s="402"/>
      <c r="X1192" s="402"/>
      <c r="Y1192" s="406"/>
    </row>
    <row r="1193" spans="1:25" ht="24" x14ac:dyDescent="0.25">
      <c r="A1193" s="406"/>
      <c r="B1193" s="406"/>
      <c r="C1193" s="475"/>
      <c r="D1193" s="331"/>
      <c r="E1193" s="475"/>
      <c r="F1193" s="125" t="s">
        <v>34</v>
      </c>
      <c r="G1193" s="125"/>
      <c r="H1193" s="125"/>
      <c r="I1193" s="125"/>
      <c r="J1193" s="125">
        <v>0.2</v>
      </c>
      <c r="K1193" s="125">
        <v>32</v>
      </c>
      <c r="L1193" s="125">
        <v>5</v>
      </c>
      <c r="M1193" s="16">
        <v>2016</v>
      </c>
      <c r="N1193" s="114">
        <v>2021</v>
      </c>
      <c r="O1193" s="114">
        <v>2025</v>
      </c>
      <c r="P1193" s="16">
        <v>12.5</v>
      </c>
      <c r="Q1193" s="125" t="s">
        <v>3893</v>
      </c>
      <c r="R1193" s="17">
        <f t="shared" si="57"/>
        <v>2028.5</v>
      </c>
      <c r="S1193" s="16" t="s">
        <v>63</v>
      </c>
      <c r="T1193" s="16"/>
      <c r="U1193" s="17">
        <f t="shared" si="58"/>
        <v>2028.5</v>
      </c>
      <c r="V1193" s="402"/>
      <c r="W1193" s="402"/>
      <c r="X1193" s="402"/>
      <c r="Y1193" s="406"/>
    </row>
    <row r="1194" spans="1:25" ht="24" x14ac:dyDescent="0.25">
      <c r="A1194" s="406"/>
      <c r="B1194" s="406"/>
      <c r="C1194" s="475"/>
      <c r="D1194" s="331"/>
      <c r="E1194" s="475"/>
      <c r="F1194" s="125" t="s">
        <v>34</v>
      </c>
      <c r="G1194" s="125"/>
      <c r="H1194" s="125"/>
      <c r="I1194" s="125"/>
      <c r="J1194" s="125">
        <v>0.2</v>
      </c>
      <c r="K1194" s="125">
        <v>25</v>
      </c>
      <c r="L1194" s="125">
        <v>4.5</v>
      </c>
      <c r="M1194" s="16">
        <v>2016</v>
      </c>
      <c r="N1194" s="114">
        <v>2021</v>
      </c>
      <c r="O1194" s="114">
        <v>2025</v>
      </c>
      <c r="P1194" s="16">
        <v>12.5</v>
      </c>
      <c r="Q1194" s="125" t="s">
        <v>3893</v>
      </c>
      <c r="R1194" s="17">
        <f t="shared" si="57"/>
        <v>2028.5</v>
      </c>
      <c r="S1194" s="16" t="s">
        <v>63</v>
      </c>
      <c r="T1194" s="16"/>
      <c r="U1194" s="17">
        <f t="shared" si="58"/>
        <v>2028.5</v>
      </c>
      <c r="V1194" s="402"/>
      <c r="W1194" s="402"/>
      <c r="X1194" s="402"/>
      <c r="Y1194" s="406"/>
    </row>
    <row r="1195" spans="1:25" ht="24" x14ac:dyDescent="0.25">
      <c r="A1195" s="406"/>
      <c r="B1195" s="406"/>
      <c r="C1195" s="475"/>
      <c r="D1195" s="331"/>
      <c r="E1195" s="475"/>
      <c r="F1195" s="125" t="s">
        <v>34</v>
      </c>
      <c r="G1195" s="125"/>
      <c r="H1195" s="125"/>
      <c r="I1195" s="125"/>
      <c r="J1195" s="125">
        <v>4.7</v>
      </c>
      <c r="K1195" s="125">
        <v>18</v>
      </c>
      <c r="L1195" s="125">
        <v>4.5</v>
      </c>
      <c r="M1195" s="16">
        <v>2016</v>
      </c>
      <c r="N1195" s="114">
        <v>2021</v>
      </c>
      <c r="O1195" s="114">
        <v>2025</v>
      </c>
      <c r="P1195" s="16">
        <v>12.5</v>
      </c>
      <c r="Q1195" s="125" t="s">
        <v>3893</v>
      </c>
      <c r="R1195" s="17">
        <f t="shared" si="57"/>
        <v>2028.5</v>
      </c>
      <c r="S1195" s="16" t="s">
        <v>63</v>
      </c>
      <c r="T1195" s="16"/>
      <c r="U1195" s="17">
        <f t="shared" si="58"/>
        <v>2028.5</v>
      </c>
      <c r="V1195" s="402"/>
      <c r="W1195" s="402"/>
      <c r="X1195" s="402"/>
      <c r="Y1195" s="406"/>
    </row>
    <row r="1196" spans="1:25" ht="24" x14ac:dyDescent="0.25">
      <c r="A1196" s="406"/>
      <c r="B1196" s="406"/>
      <c r="C1196" s="475"/>
      <c r="D1196" s="16" t="s">
        <v>4666</v>
      </c>
      <c r="E1196" s="475"/>
      <c r="F1196" s="125" t="s">
        <v>34</v>
      </c>
      <c r="G1196" s="125">
        <v>2.0499999999999998</v>
      </c>
      <c r="H1196" s="125">
        <v>2.0499999999999998</v>
      </c>
      <c r="I1196" s="125">
        <v>70</v>
      </c>
      <c r="J1196" s="125">
        <v>2.34</v>
      </c>
      <c r="K1196" s="125">
        <v>57</v>
      </c>
      <c r="L1196" s="125">
        <v>6</v>
      </c>
      <c r="M1196" s="16">
        <v>2016</v>
      </c>
      <c r="N1196" s="114">
        <v>2021</v>
      </c>
      <c r="O1196" s="114">
        <v>2025</v>
      </c>
      <c r="P1196" s="16">
        <v>12.5</v>
      </c>
      <c r="Q1196" s="125" t="s">
        <v>3893</v>
      </c>
      <c r="R1196" s="17">
        <f t="shared" si="57"/>
        <v>2028.5</v>
      </c>
      <c r="S1196" s="16" t="s">
        <v>63</v>
      </c>
      <c r="T1196" s="16"/>
      <c r="U1196" s="17">
        <f t="shared" si="58"/>
        <v>2028.5</v>
      </c>
      <c r="V1196" s="402"/>
      <c r="W1196" s="402"/>
      <c r="X1196" s="402"/>
      <c r="Y1196" s="406"/>
    </row>
    <row r="1197" spans="1:25" ht="24" x14ac:dyDescent="0.25">
      <c r="A1197" s="406"/>
      <c r="B1197" s="406"/>
      <c r="C1197" s="475"/>
      <c r="D1197" s="331" t="s">
        <v>4667</v>
      </c>
      <c r="E1197" s="475"/>
      <c r="F1197" s="125" t="s">
        <v>34</v>
      </c>
      <c r="G1197" s="125">
        <v>2.0499999999999998</v>
      </c>
      <c r="H1197" s="125">
        <v>2.0499999999999998</v>
      </c>
      <c r="I1197" s="125">
        <v>70</v>
      </c>
      <c r="J1197" s="125">
        <v>47.5</v>
      </c>
      <c r="K1197" s="125">
        <v>57</v>
      </c>
      <c r="L1197" s="125">
        <v>6</v>
      </c>
      <c r="M1197" s="16">
        <v>2016</v>
      </c>
      <c r="N1197" s="114">
        <v>2021</v>
      </c>
      <c r="O1197" s="114">
        <v>2025</v>
      </c>
      <c r="P1197" s="16">
        <v>12.5</v>
      </c>
      <c r="Q1197" s="125" t="s">
        <v>3893</v>
      </c>
      <c r="R1197" s="17">
        <f t="shared" si="57"/>
        <v>2028.5</v>
      </c>
      <c r="S1197" s="16" t="s">
        <v>63</v>
      </c>
      <c r="T1197" s="16"/>
      <c r="U1197" s="17">
        <f t="shared" si="58"/>
        <v>2028.5</v>
      </c>
      <c r="V1197" s="402"/>
      <c r="W1197" s="402"/>
      <c r="X1197" s="402"/>
      <c r="Y1197" s="406"/>
    </row>
    <row r="1198" spans="1:25" ht="24" x14ac:dyDescent="0.25">
      <c r="A1198" s="406"/>
      <c r="B1198" s="406"/>
      <c r="C1198" s="475"/>
      <c r="D1198" s="331"/>
      <c r="E1198" s="475"/>
      <c r="F1198" s="125" t="s">
        <v>34</v>
      </c>
      <c r="G1198" s="125"/>
      <c r="H1198" s="125"/>
      <c r="I1198" s="125"/>
      <c r="J1198" s="125">
        <v>0.1</v>
      </c>
      <c r="K1198" s="125">
        <v>32</v>
      </c>
      <c r="L1198" s="125">
        <v>4.5</v>
      </c>
      <c r="M1198" s="16">
        <v>2016</v>
      </c>
      <c r="N1198" s="114">
        <v>2021</v>
      </c>
      <c r="O1198" s="114">
        <v>2025</v>
      </c>
      <c r="P1198" s="16">
        <v>12.5</v>
      </c>
      <c r="Q1198" s="125" t="s">
        <v>3893</v>
      </c>
      <c r="R1198" s="17">
        <f t="shared" si="57"/>
        <v>2028.5</v>
      </c>
      <c r="S1198" s="16" t="s">
        <v>63</v>
      </c>
      <c r="T1198" s="16"/>
      <c r="U1198" s="17">
        <f t="shared" si="58"/>
        <v>2028.5</v>
      </c>
      <c r="V1198" s="402"/>
      <c r="W1198" s="402"/>
      <c r="X1198" s="402"/>
      <c r="Y1198" s="406"/>
    </row>
    <row r="1199" spans="1:25" ht="24" x14ac:dyDescent="0.25">
      <c r="A1199" s="406"/>
      <c r="B1199" s="406"/>
      <c r="C1199" s="475"/>
      <c r="D1199" s="331"/>
      <c r="E1199" s="475"/>
      <c r="F1199" s="125" t="s">
        <v>34</v>
      </c>
      <c r="G1199" s="125"/>
      <c r="H1199" s="125"/>
      <c r="I1199" s="125"/>
      <c r="J1199" s="125">
        <v>0.1</v>
      </c>
      <c r="K1199" s="125">
        <v>18</v>
      </c>
      <c r="L1199" s="125">
        <v>4</v>
      </c>
      <c r="M1199" s="16">
        <v>2016</v>
      </c>
      <c r="N1199" s="114">
        <v>2021</v>
      </c>
      <c r="O1199" s="114">
        <v>2025</v>
      </c>
      <c r="P1199" s="16">
        <v>12.5</v>
      </c>
      <c r="Q1199" s="125" t="s">
        <v>3893</v>
      </c>
      <c r="R1199" s="17">
        <f t="shared" si="57"/>
        <v>2028.5</v>
      </c>
      <c r="S1199" s="16" t="s">
        <v>63</v>
      </c>
      <c r="T1199" s="16"/>
      <c r="U1199" s="17">
        <f t="shared" si="58"/>
        <v>2028.5</v>
      </c>
      <c r="V1199" s="402"/>
      <c r="W1199" s="402"/>
      <c r="X1199" s="402"/>
      <c r="Y1199" s="406"/>
    </row>
    <row r="1200" spans="1:25" ht="24" x14ac:dyDescent="0.25">
      <c r="A1200" s="406"/>
      <c r="B1200" s="406"/>
      <c r="C1200" s="475"/>
      <c r="D1200" s="331" t="s">
        <v>4668</v>
      </c>
      <c r="E1200" s="475"/>
      <c r="F1200" s="125" t="s">
        <v>34</v>
      </c>
      <c r="G1200" s="125">
        <v>2.0499999999999998</v>
      </c>
      <c r="H1200" s="125">
        <v>2.0499999999999998</v>
      </c>
      <c r="I1200" s="125">
        <v>70</v>
      </c>
      <c r="J1200" s="125">
        <v>3.7</v>
      </c>
      <c r="K1200" s="125">
        <v>57</v>
      </c>
      <c r="L1200" s="125">
        <v>6</v>
      </c>
      <c r="M1200" s="16">
        <v>2016</v>
      </c>
      <c r="N1200" s="114">
        <v>2021</v>
      </c>
      <c r="O1200" s="114">
        <v>2025</v>
      </c>
      <c r="P1200" s="16">
        <v>12.5</v>
      </c>
      <c r="Q1200" s="125" t="s">
        <v>3893</v>
      </c>
      <c r="R1200" s="17">
        <f t="shared" si="57"/>
        <v>2028.5</v>
      </c>
      <c r="S1200" s="16" t="s">
        <v>63</v>
      </c>
      <c r="T1200" s="16"/>
      <c r="U1200" s="17">
        <f t="shared" si="58"/>
        <v>2028.5</v>
      </c>
      <c r="V1200" s="402"/>
      <c r="W1200" s="402"/>
      <c r="X1200" s="402"/>
      <c r="Y1200" s="406"/>
    </row>
    <row r="1201" spans="1:25" ht="24" x14ac:dyDescent="0.25">
      <c r="A1201" s="406"/>
      <c r="B1201" s="406"/>
      <c r="C1201" s="475"/>
      <c r="D1201" s="331"/>
      <c r="E1201" s="475"/>
      <c r="F1201" s="125" t="s">
        <v>34</v>
      </c>
      <c r="G1201" s="125"/>
      <c r="H1201" s="125"/>
      <c r="I1201" s="125"/>
      <c r="J1201" s="125">
        <v>7.1</v>
      </c>
      <c r="K1201" s="125">
        <v>32</v>
      </c>
      <c r="L1201" s="125">
        <v>5</v>
      </c>
      <c r="M1201" s="16">
        <v>2016</v>
      </c>
      <c r="N1201" s="114">
        <v>2021</v>
      </c>
      <c r="O1201" s="114">
        <v>2025</v>
      </c>
      <c r="P1201" s="16">
        <v>12.5</v>
      </c>
      <c r="Q1201" s="125" t="s">
        <v>3893</v>
      </c>
      <c r="R1201" s="17">
        <f t="shared" si="57"/>
        <v>2028.5</v>
      </c>
      <c r="S1201" s="16" t="s">
        <v>63</v>
      </c>
      <c r="T1201" s="16"/>
      <c r="U1201" s="17">
        <f t="shared" si="58"/>
        <v>2028.5</v>
      </c>
      <c r="V1201" s="402"/>
      <c r="W1201" s="402"/>
      <c r="X1201" s="402"/>
      <c r="Y1201" s="406"/>
    </row>
    <row r="1202" spans="1:25" ht="24" x14ac:dyDescent="0.25">
      <c r="A1202" s="406"/>
      <c r="B1202" s="406"/>
      <c r="C1202" s="475"/>
      <c r="D1202" s="331"/>
      <c r="E1202" s="475"/>
      <c r="F1202" s="125" t="s">
        <v>34</v>
      </c>
      <c r="G1202" s="125"/>
      <c r="H1202" s="125"/>
      <c r="I1202" s="125"/>
      <c r="J1202" s="125">
        <v>0.2</v>
      </c>
      <c r="K1202" s="125">
        <v>25</v>
      </c>
      <c r="L1202" s="125">
        <v>4.5</v>
      </c>
      <c r="M1202" s="16">
        <v>2016</v>
      </c>
      <c r="N1202" s="114">
        <v>2021</v>
      </c>
      <c r="O1202" s="114">
        <v>2025</v>
      </c>
      <c r="P1202" s="16">
        <v>12.5</v>
      </c>
      <c r="Q1202" s="125" t="s">
        <v>3893</v>
      </c>
      <c r="R1202" s="17">
        <f t="shared" si="57"/>
        <v>2028.5</v>
      </c>
      <c r="S1202" s="16" t="s">
        <v>63</v>
      </c>
      <c r="T1202" s="16"/>
      <c r="U1202" s="17">
        <f t="shared" si="58"/>
        <v>2028.5</v>
      </c>
      <c r="V1202" s="402"/>
      <c r="W1202" s="402"/>
      <c r="X1202" s="402"/>
      <c r="Y1202" s="406"/>
    </row>
    <row r="1203" spans="1:25" ht="24" x14ac:dyDescent="0.25">
      <c r="A1203" s="406"/>
      <c r="B1203" s="406"/>
      <c r="C1203" s="475"/>
      <c r="D1203" s="16" t="s">
        <v>4669</v>
      </c>
      <c r="E1203" s="475"/>
      <c r="F1203" s="125" t="s">
        <v>34</v>
      </c>
      <c r="G1203" s="125">
        <v>2.0499999999999998</v>
      </c>
      <c r="H1203" s="125">
        <v>2.0499999999999998</v>
      </c>
      <c r="I1203" s="125">
        <v>70</v>
      </c>
      <c r="J1203" s="125">
        <v>2.67</v>
      </c>
      <c r="K1203" s="125">
        <v>57</v>
      </c>
      <c r="L1203" s="125">
        <v>6</v>
      </c>
      <c r="M1203" s="16">
        <v>2016</v>
      </c>
      <c r="N1203" s="114">
        <v>2021</v>
      </c>
      <c r="O1203" s="114">
        <v>2025</v>
      </c>
      <c r="P1203" s="16">
        <v>12.5</v>
      </c>
      <c r="Q1203" s="125" t="s">
        <v>3893</v>
      </c>
      <c r="R1203" s="17">
        <f t="shared" si="57"/>
        <v>2028.5</v>
      </c>
      <c r="S1203" s="16" t="s">
        <v>63</v>
      </c>
      <c r="T1203" s="16"/>
      <c r="U1203" s="17">
        <f t="shared" si="58"/>
        <v>2028.5</v>
      </c>
      <c r="V1203" s="402"/>
      <c r="W1203" s="402"/>
      <c r="X1203" s="402"/>
      <c r="Y1203" s="406"/>
    </row>
    <row r="1204" spans="1:25" ht="24" x14ac:dyDescent="0.25">
      <c r="A1204" s="406"/>
      <c r="B1204" s="406"/>
      <c r="C1204" s="475"/>
      <c r="D1204" s="16" t="s">
        <v>4670</v>
      </c>
      <c r="E1204" s="475"/>
      <c r="F1204" s="125" t="s">
        <v>34</v>
      </c>
      <c r="G1204" s="125">
        <v>2.0499999999999998</v>
      </c>
      <c r="H1204" s="125">
        <v>2.0499999999999998</v>
      </c>
      <c r="I1204" s="125">
        <v>70</v>
      </c>
      <c r="J1204" s="125">
        <v>7.2</v>
      </c>
      <c r="K1204" s="125">
        <v>32</v>
      </c>
      <c r="L1204" s="125">
        <v>4.5</v>
      </c>
      <c r="M1204" s="16">
        <v>2016</v>
      </c>
      <c r="N1204" s="114">
        <v>2021</v>
      </c>
      <c r="O1204" s="114">
        <v>2025</v>
      </c>
      <c r="P1204" s="16">
        <v>12.5</v>
      </c>
      <c r="Q1204" s="125" t="s">
        <v>3893</v>
      </c>
      <c r="R1204" s="17">
        <f t="shared" si="57"/>
        <v>2028.5</v>
      </c>
      <c r="S1204" s="16" t="s">
        <v>63</v>
      </c>
      <c r="T1204" s="16"/>
      <c r="U1204" s="17">
        <f t="shared" si="58"/>
        <v>2028.5</v>
      </c>
      <c r="V1204" s="402"/>
      <c r="W1204" s="402"/>
      <c r="X1204" s="402"/>
      <c r="Y1204" s="406"/>
    </row>
    <row r="1205" spans="1:25" ht="24" x14ac:dyDescent="0.25">
      <c r="A1205" s="406"/>
      <c r="B1205" s="406"/>
      <c r="C1205" s="475"/>
      <c r="D1205" s="331" t="s">
        <v>4671</v>
      </c>
      <c r="E1205" s="475"/>
      <c r="F1205" s="125" t="s">
        <v>34</v>
      </c>
      <c r="G1205" s="125">
        <v>2.0499999999999998</v>
      </c>
      <c r="H1205" s="125">
        <v>2.0499999999999998</v>
      </c>
      <c r="I1205" s="125">
        <v>70</v>
      </c>
      <c r="J1205" s="125">
        <v>6.66</v>
      </c>
      <c r="K1205" s="125">
        <v>57</v>
      </c>
      <c r="L1205" s="125">
        <v>6</v>
      </c>
      <c r="M1205" s="16">
        <v>2016</v>
      </c>
      <c r="N1205" s="114">
        <v>2021</v>
      </c>
      <c r="O1205" s="114">
        <v>2025</v>
      </c>
      <c r="P1205" s="16">
        <v>12.5</v>
      </c>
      <c r="Q1205" s="125" t="s">
        <v>3893</v>
      </c>
      <c r="R1205" s="17">
        <f t="shared" si="57"/>
        <v>2028.5</v>
      </c>
      <c r="S1205" s="16" t="s">
        <v>63</v>
      </c>
      <c r="T1205" s="16"/>
      <c r="U1205" s="17">
        <f t="shared" si="58"/>
        <v>2028.5</v>
      </c>
      <c r="V1205" s="402"/>
      <c r="W1205" s="402"/>
      <c r="X1205" s="402"/>
      <c r="Y1205" s="406"/>
    </row>
    <row r="1206" spans="1:25" ht="24" x14ac:dyDescent="0.25">
      <c r="A1206" s="406"/>
      <c r="B1206" s="406"/>
      <c r="C1206" s="475"/>
      <c r="D1206" s="331"/>
      <c r="E1206" s="475"/>
      <c r="F1206" s="125" t="s">
        <v>34</v>
      </c>
      <c r="G1206" s="125"/>
      <c r="H1206" s="125"/>
      <c r="I1206" s="125"/>
      <c r="J1206" s="125">
        <v>0.3</v>
      </c>
      <c r="K1206" s="125">
        <v>45</v>
      </c>
      <c r="L1206" s="125">
        <v>5</v>
      </c>
      <c r="M1206" s="16">
        <v>2016</v>
      </c>
      <c r="N1206" s="114">
        <v>2021</v>
      </c>
      <c r="O1206" s="114">
        <v>2025</v>
      </c>
      <c r="P1206" s="16">
        <v>12.5</v>
      </c>
      <c r="Q1206" s="125" t="s">
        <v>3893</v>
      </c>
      <c r="R1206" s="17">
        <f t="shared" si="57"/>
        <v>2028.5</v>
      </c>
      <c r="S1206" s="16" t="s">
        <v>63</v>
      </c>
      <c r="T1206" s="16"/>
      <c r="U1206" s="17">
        <f t="shared" si="58"/>
        <v>2028.5</v>
      </c>
      <c r="V1206" s="402"/>
      <c r="W1206" s="402"/>
      <c r="X1206" s="402"/>
      <c r="Y1206" s="406"/>
    </row>
    <row r="1207" spans="1:25" ht="24" x14ac:dyDescent="0.25">
      <c r="A1207" s="406"/>
      <c r="B1207" s="406"/>
      <c r="C1207" s="475"/>
      <c r="D1207" s="331"/>
      <c r="E1207" s="475"/>
      <c r="F1207" s="125" t="s">
        <v>34</v>
      </c>
      <c r="G1207" s="125"/>
      <c r="H1207" s="125"/>
      <c r="I1207" s="125"/>
      <c r="J1207" s="125">
        <v>0.4</v>
      </c>
      <c r="K1207" s="125">
        <v>32</v>
      </c>
      <c r="L1207" s="125">
        <v>4.5</v>
      </c>
      <c r="M1207" s="16">
        <v>2016</v>
      </c>
      <c r="N1207" s="114">
        <v>2021</v>
      </c>
      <c r="O1207" s="114">
        <v>2025</v>
      </c>
      <c r="P1207" s="16">
        <v>12.5</v>
      </c>
      <c r="Q1207" s="125" t="s">
        <v>3893</v>
      </c>
      <c r="R1207" s="17">
        <f t="shared" si="57"/>
        <v>2028.5</v>
      </c>
      <c r="S1207" s="16" t="s">
        <v>63</v>
      </c>
      <c r="T1207" s="16"/>
      <c r="U1207" s="17">
        <f t="shared" si="58"/>
        <v>2028.5</v>
      </c>
      <c r="V1207" s="402"/>
      <c r="W1207" s="402"/>
      <c r="X1207" s="402"/>
      <c r="Y1207" s="406"/>
    </row>
    <row r="1208" spans="1:25" ht="24" x14ac:dyDescent="0.25">
      <c r="A1208" s="406"/>
      <c r="B1208" s="406"/>
      <c r="C1208" s="475"/>
      <c r="D1208" s="331"/>
      <c r="E1208" s="475"/>
      <c r="F1208" s="125" t="s">
        <v>34</v>
      </c>
      <c r="G1208" s="125"/>
      <c r="H1208" s="125"/>
      <c r="I1208" s="125"/>
      <c r="J1208" s="125">
        <v>0.2</v>
      </c>
      <c r="K1208" s="125">
        <v>25</v>
      </c>
      <c r="L1208" s="125">
        <v>4.5</v>
      </c>
      <c r="M1208" s="16">
        <v>2016</v>
      </c>
      <c r="N1208" s="114">
        <v>2021</v>
      </c>
      <c r="O1208" s="114">
        <v>2025</v>
      </c>
      <c r="P1208" s="16">
        <v>12.5</v>
      </c>
      <c r="Q1208" s="125" t="s">
        <v>3893</v>
      </c>
      <c r="R1208" s="17">
        <f t="shared" si="57"/>
        <v>2028.5</v>
      </c>
      <c r="S1208" s="16" t="s">
        <v>63</v>
      </c>
      <c r="T1208" s="16"/>
      <c r="U1208" s="17">
        <f t="shared" si="58"/>
        <v>2028.5</v>
      </c>
      <c r="V1208" s="402"/>
      <c r="W1208" s="402"/>
      <c r="X1208" s="402"/>
      <c r="Y1208" s="406"/>
    </row>
    <row r="1209" spans="1:25" ht="24" x14ac:dyDescent="0.25">
      <c r="A1209" s="406"/>
      <c r="B1209" s="406"/>
      <c r="C1209" s="475"/>
      <c r="D1209" s="16" t="s">
        <v>4672</v>
      </c>
      <c r="E1209" s="475"/>
      <c r="F1209" s="125" t="s">
        <v>34</v>
      </c>
      <c r="G1209" s="125">
        <v>2.0499999999999998</v>
      </c>
      <c r="H1209" s="125">
        <v>2.0499999999999998</v>
      </c>
      <c r="I1209" s="125">
        <v>70</v>
      </c>
      <c r="J1209" s="125">
        <v>2.67</v>
      </c>
      <c r="K1209" s="125">
        <v>57</v>
      </c>
      <c r="L1209" s="125">
        <v>6</v>
      </c>
      <c r="M1209" s="16">
        <v>2016</v>
      </c>
      <c r="N1209" s="114">
        <v>2021</v>
      </c>
      <c r="O1209" s="114">
        <v>2025</v>
      </c>
      <c r="P1209" s="16">
        <v>12.5</v>
      </c>
      <c r="Q1209" s="125" t="s">
        <v>3893</v>
      </c>
      <c r="R1209" s="17">
        <f t="shared" si="57"/>
        <v>2028.5</v>
      </c>
      <c r="S1209" s="16" t="s">
        <v>63</v>
      </c>
      <c r="T1209" s="16"/>
      <c r="U1209" s="17">
        <f t="shared" si="58"/>
        <v>2028.5</v>
      </c>
      <c r="V1209" s="402"/>
      <c r="W1209" s="402"/>
      <c r="X1209" s="402"/>
      <c r="Y1209" s="406"/>
    </row>
    <row r="1210" spans="1:25" ht="24" x14ac:dyDescent="0.25">
      <c r="A1210" s="406"/>
      <c r="B1210" s="406"/>
      <c r="C1210" s="475"/>
      <c r="D1210" s="16" t="s">
        <v>4673</v>
      </c>
      <c r="E1210" s="475"/>
      <c r="F1210" s="125" t="s">
        <v>34</v>
      </c>
      <c r="G1210" s="125">
        <v>2.0499999999999998</v>
      </c>
      <c r="H1210" s="125">
        <v>2.0499999999999998</v>
      </c>
      <c r="I1210" s="125">
        <v>70</v>
      </c>
      <c r="J1210" s="125">
        <v>32.33</v>
      </c>
      <c r="K1210" s="125">
        <v>57</v>
      </c>
      <c r="L1210" s="125">
        <v>6</v>
      </c>
      <c r="M1210" s="16">
        <v>2016</v>
      </c>
      <c r="N1210" s="114">
        <v>2021</v>
      </c>
      <c r="O1210" s="114">
        <v>2025</v>
      </c>
      <c r="P1210" s="16">
        <v>12.5</v>
      </c>
      <c r="Q1210" s="125" t="s">
        <v>3893</v>
      </c>
      <c r="R1210" s="17">
        <f t="shared" si="57"/>
        <v>2028.5</v>
      </c>
      <c r="S1210" s="16" t="s">
        <v>63</v>
      </c>
      <c r="T1210" s="16"/>
      <c r="U1210" s="17">
        <f t="shared" si="58"/>
        <v>2028.5</v>
      </c>
      <c r="V1210" s="402"/>
      <c r="W1210" s="402"/>
      <c r="X1210" s="402"/>
      <c r="Y1210" s="406"/>
    </row>
    <row r="1211" spans="1:25" ht="24" x14ac:dyDescent="0.25">
      <c r="A1211" s="406"/>
      <c r="B1211" s="406"/>
      <c r="C1211" s="475"/>
      <c r="D1211" s="331" t="s">
        <v>4674</v>
      </c>
      <c r="E1211" s="475"/>
      <c r="F1211" s="125" t="s">
        <v>34</v>
      </c>
      <c r="G1211" s="125">
        <v>2.0499999999999998</v>
      </c>
      <c r="H1211" s="125">
        <v>2.0499999999999998</v>
      </c>
      <c r="I1211" s="125">
        <v>70</v>
      </c>
      <c r="J1211" s="125">
        <v>5.35</v>
      </c>
      <c r="K1211" s="125">
        <v>57</v>
      </c>
      <c r="L1211" s="125">
        <v>6</v>
      </c>
      <c r="M1211" s="16">
        <v>2016</v>
      </c>
      <c r="N1211" s="114">
        <v>2021</v>
      </c>
      <c r="O1211" s="114">
        <v>2025</v>
      </c>
      <c r="P1211" s="16">
        <v>12.5</v>
      </c>
      <c r="Q1211" s="125" t="s">
        <v>3893</v>
      </c>
      <c r="R1211" s="17">
        <f t="shared" si="57"/>
        <v>2028.5</v>
      </c>
      <c r="S1211" s="16" t="s">
        <v>63</v>
      </c>
      <c r="T1211" s="16"/>
      <c r="U1211" s="17">
        <f t="shared" si="58"/>
        <v>2028.5</v>
      </c>
      <c r="V1211" s="402"/>
      <c r="W1211" s="402"/>
      <c r="X1211" s="402"/>
      <c r="Y1211" s="406"/>
    </row>
    <row r="1212" spans="1:25" ht="24" x14ac:dyDescent="0.25">
      <c r="A1212" s="406"/>
      <c r="B1212" s="406"/>
      <c r="C1212" s="475"/>
      <c r="D1212" s="331"/>
      <c r="E1212" s="475"/>
      <c r="F1212" s="125" t="s">
        <v>34</v>
      </c>
      <c r="G1212" s="125"/>
      <c r="H1212" s="125"/>
      <c r="I1212" s="125"/>
      <c r="J1212" s="125">
        <v>0.1</v>
      </c>
      <c r="K1212" s="125">
        <v>32</v>
      </c>
      <c r="L1212" s="125">
        <v>4.5</v>
      </c>
      <c r="M1212" s="16">
        <v>2016</v>
      </c>
      <c r="N1212" s="114">
        <v>2021</v>
      </c>
      <c r="O1212" s="114">
        <v>2025</v>
      </c>
      <c r="P1212" s="16">
        <v>12.5</v>
      </c>
      <c r="Q1212" s="125" t="s">
        <v>3893</v>
      </c>
      <c r="R1212" s="17">
        <f t="shared" si="57"/>
        <v>2028.5</v>
      </c>
      <c r="S1212" s="16" t="s">
        <v>63</v>
      </c>
      <c r="T1212" s="16"/>
      <c r="U1212" s="17">
        <f t="shared" si="58"/>
        <v>2028.5</v>
      </c>
      <c r="V1212" s="402"/>
      <c r="W1212" s="402"/>
      <c r="X1212" s="402"/>
      <c r="Y1212" s="406"/>
    </row>
    <row r="1213" spans="1:25" ht="24" x14ac:dyDescent="0.25">
      <c r="A1213" s="406"/>
      <c r="B1213" s="406"/>
      <c r="C1213" s="475"/>
      <c r="D1213" s="16" t="s">
        <v>4675</v>
      </c>
      <c r="E1213" s="475"/>
      <c r="F1213" s="125" t="s">
        <v>34</v>
      </c>
      <c r="G1213" s="125">
        <v>2.0499999999999998</v>
      </c>
      <c r="H1213" s="125">
        <v>2.0499999999999998</v>
      </c>
      <c r="I1213" s="125">
        <v>70</v>
      </c>
      <c r="J1213" s="125">
        <v>32.619999999999997</v>
      </c>
      <c r="K1213" s="125">
        <v>57</v>
      </c>
      <c r="L1213" s="125">
        <v>6</v>
      </c>
      <c r="M1213" s="16">
        <v>2016</v>
      </c>
      <c r="N1213" s="114">
        <v>2021</v>
      </c>
      <c r="O1213" s="114">
        <v>2025</v>
      </c>
      <c r="P1213" s="16">
        <v>12.5</v>
      </c>
      <c r="Q1213" s="125" t="s">
        <v>3893</v>
      </c>
      <c r="R1213" s="17">
        <f t="shared" si="57"/>
        <v>2028.5</v>
      </c>
      <c r="S1213" s="16" t="s">
        <v>63</v>
      </c>
      <c r="T1213" s="16"/>
      <c r="U1213" s="17">
        <f t="shared" si="58"/>
        <v>2028.5</v>
      </c>
      <c r="V1213" s="402"/>
      <c r="W1213" s="402"/>
      <c r="X1213" s="402"/>
      <c r="Y1213" s="406"/>
    </row>
    <row r="1214" spans="1:25" ht="24" x14ac:dyDescent="0.25">
      <c r="A1214" s="406">
        <v>115</v>
      </c>
      <c r="B1214" s="406" t="s">
        <v>4676</v>
      </c>
      <c r="C1214" s="475" t="s">
        <v>4677</v>
      </c>
      <c r="D1214" s="16" t="s">
        <v>4678</v>
      </c>
      <c r="E1214" s="475" t="s">
        <v>789</v>
      </c>
      <c r="F1214" s="125" t="s">
        <v>34</v>
      </c>
      <c r="G1214" s="125">
        <v>2.7</v>
      </c>
      <c r="H1214" s="125">
        <v>2.7</v>
      </c>
      <c r="I1214" s="125">
        <v>120</v>
      </c>
      <c r="J1214" s="125">
        <v>107.91</v>
      </c>
      <c r="K1214" s="125">
        <v>57</v>
      </c>
      <c r="L1214" s="125">
        <v>7</v>
      </c>
      <c r="M1214" s="16">
        <v>2016</v>
      </c>
      <c r="N1214" s="16">
        <v>2023</v>
      </c>
      <c r="O1214" s="16">
        <v>2025</v>
      </c>
      <c r="P1214" s="16">
        <v>12.5</v>
      </c>
      <c r="Q1214" s="125" t="s">
        <v>3893</v>
      </c>
      <c r="R1214" s="17">
        <f t="shared" si="57"/>
        <v>2028.5</v>
      </c>
      <c r="S1214" s="16" t="s">
        <v>63</v>
      </c>
      <c r="T1214" s="16"/>
      <c r="U1214" s="17">
        <f t="shared" si="58"/>
        <v>2028.5</v>
      </c>
      <c r="V1214" s="402">
        <v>71</v>
      </c>
      <c r="W1214" s="402">
        <v>17</v>
      </c>
      <c r="X1214" s="402">
        <f>SUM(V1214:W1215)</f>
        <v>88</v>
      </c>
      <c r="Y1214" s="406" t="s">
        <v>7003</v>
      </c>
    </row>
    <row r="1215" spans="1:25" ht="24" x14ac:dyDescent="0.25">
      <c r="A1215" s="406"/>
      <c r="B1215" s="406"/>
      <c r="C1215" s="475"/>
      <c r="D1215" s="16" t="s">
        <v>4679</v>
      </c>
      <c r="E1215" s="475"/>
      <c r="F1215" s="125" t="s">
        <v>34</v>
      </c>
      <c r="G1215" s="125">
        <v>2.7</v>
      </c>
      <c r="H1215" s="125">
        <v>2.7</v>
      </c>
      <c r="I1215" s="125">
        <v>120</v>
      </c>
      <c r="J1215" s="125">
        <v>75.569999999999993</v>
      </c>
      <c r="K1215" s="125">
        <v>57</v>
      </c>
      <c r="L1215" s="125">
        <v>7</v>
      </c>
      <c r="M1215" s="16">
        <v>2016</v>
      </c>
      <c r="N1215" s="16">
        <v>2023</v>
      </c>
      <c r="O1215" s="16">
        <v>2025</v>
      </c>
      <c r="P1215" s="16">
        <v>12.5</v>
      </c>
      <c r="Q1215" s="125" t="s">
        <v>3893</v>
      </c>
      <c r="R1215" s="17">
        <f t="shared" si="57"/>
        <v>2028.5</v>
      </c>
      <c r="S1215" s="16" t="s">
        <v>63</v>
      </c>
      <c r="T1215" s="16"/>
      <c r="U1215" s="17">
        <f t="shared" si="58"/>
        <v>2028.5</v>
      </c>
      <c r="V1215" s="402"/>
      <c r="W1215" s="402"/>
      <c r="X1215" s="402"/>
      <c r="Y1215" s="406"/>
    </row>
    <row r="1216" spans="1:25" ht="36" x14ac:dyDescent="0.25">
      <c r="A1216" s="125">
        <v>116</v>
      </c>
      <c r="B1216" s="125" t="s">
        <v>4680</v>
      </c>
      <c r="C1216" s="145" t="s">
        <v>4681</v>
      </c>
      <c r="D1216" s="16" t="s">
        <v>4682</v>
      </c>
      <c r="E1216" s="145" t="s">
        <v>789</v>
      </c>
      <c r="F1216" s="125" t="s">
        <v>34</v>
      </c>
      <c r="G1216" s="125">
        <v>2.0499999999999998</v>
      </c>
      <c r="H1216" s="125">
        <v>2.0499999999999998</v>
      </c>
      <c r="I1216" s="125">
        <v>120</v>
      </c>
      <c r="J1216" s="125">
        <v>26.2</v>
      </c>
      <c r="K1216" s="125">
        <v>89</v>
      </c>
      <c r="L1216" s="125">
        <v>7</v>
      </c>
      <c r="M1216" s="16">
        <v>2016</v>
      </c>
      <c r="N1216" s="16">
        <v>2023</v>
      </c>
      <c r="O1216" s="16">
        <v>2025</v>
      </c>
      <c r="P1216" s="16">
        <v>12.5</v>
      </c>
      <c r="Q1216" s="125" t="s">
        <v>3893</v>
      </c>
      <c r="R1216" s="17">
        <f t="shared" si="57"/>
        <v>2028.5</v>
      </c>
      <c r="S1216" s="16" t="s">
        <v>63</v>
      </c>
      <c r="T1216" s="16"/>
      <c r="U1216" s="17">
        <f t="shared" si="58"/>
        <v>2028.5</v>
      </c>
      <c r="V1216" s="320">
        <v>11</v>
      </c>
      <c r="W1216" s="320">
        <v>5</v>
      </c>
      <c r="X1216" s="320">
        <f>SUM(V1216:W1216)</f>
        <v>16</v>
      </c>
      <c r="Y1216" s="125" t="s">
        <v>7003</v>
      </c>
    </row>
    <row r="1217" spans="1:25" ht="24" x14ac:dyDescent="0.25">
      <c r="A1217" s="406">
        <v>117</v>
      </c>
      <c r="B1217" s="406" t="s">
        <v>4683</v>
      </c>
      <c r="C1217" s="475" t="s">
        <v>4684</v>
      </c>
      <c r="D1217" s="331" t="s">
        <v>4685</v>
      </c>
      <c r="E1217" s="475" t="s">
        <v>789</v>
      </c>
      <c r="F1217" s="125" t="s">
        <v>34</v>
      </c>
      <c r="G1217" s="125">
        <v>1.6</v>
      </c>
      <c r="H1217" s="125">
        <v>1.6</v>
      </c>
      <c r="I1217" s="125">
        <v>140</v>
      </c>
      <c r="J1217" s="125">
        <v>16.489999999999998</v>
      </c>
      <c r="K1217" s="125">
        <v>108</v>
      </c>
      <c r="L1217" s="125">
        <v>8</v>
      </c>
      <c r="M1217" s="16">
        <v>2016</v>
      </c>
      <c r="N1217" s="16">
        <v>2023</v>
      </c>
      <c r="O1217" s="16">
        <v>2025</v>
      </c>
      <c r="P1217" s="16">
        <v>12.5</v>
      </c>
      <c r="Q1217" s="125" t="s">
        <v>3893</v>
      </c>
      <c r="R1217" s="17">
        <f t="shared" si="57"/>
        <v>2028.5</v>
      </c>
      <c r="S1217" s="16" t="s">
        <v>63</v>
      </c>
      <c r="T1217" s="16"/>
      <c r="U1217" s="17">
        <f t="shared" si="58"/>
        <v>2028.5</v>
      </c>
      <c r="V1217" s="402">
        <v>32</v>
      </c>
      <c r="W1217" s="402">
        <v>2</v>
      </c>
      <c r="X1217" s="402">
        <f>SUM(V1217:W1228)</f>
        <v>34</v>
      </c>
      <c r="Y1217" s="406" t="s">
        <v>7003</v>
      </c>
    </row>
    <row r="1218" spans="1:25" ht="24" x14ac:dyDescent="0.25">
      <c r="A1218" s="406"/>
      <c r="B1218" s="406"/>
      <c r="C1218" s="475"/>
      <c r="D1218" s="331"/>
      <c r="E1218" s="475"/>
      <c r="F1218" s="125" t="s">
        <v>34</v>
      </c>
      <c r="G1218" s="125"/>
      <c r="H1218" s="125"/>
      <c r="I1218" s="125"/>
      <c r="J1218" s="125">
        <v>0.1</v>
      </c>
      <c r="K1218" s="125">
        <v>57</v>
      </c>
      <c r="L1218" s="125">
        <v>5</v>
      </c>
      <c r="M1218" s="16">
        <v>2016</v>
      </c>
      <c r="N1218" s="16">
        <v>2023</v>
      </c>
      <c r="O1218" s="16">
        <v>2025</v>
      </c>
      <c r="P1218" s="16">
        <v>12.5</v>
      </c>
      <c r="Q1218" s="125" t="s">
        <v>3893</v>
      </c>
      <c r="R1218" s="17">
        <f t="shared" si="57"/>
        <v>2028.5</v>
      </c>
      <c r="S1218" s="16" t="s">
        <v>63</v>
      </c>
      <c r="T1218" s="16"/>
      <c r="U1218" s="17">
        <f t="shared" ref="U1218:U1276" si="59">IFERROR(IF(S1218="",R1218,S1218+T1218),R1218)</f>
        <v>2028.5</v>
      </c>
      <c r="V1218" s="402"/>
      <c r="W1218" s="402"/>
      <c r="X1218" s="402"/>
      <c r="Y1218" s="406"/>
    </row>
    <row r="1219" spans="1:25" ht="24" x14ac:dyDescent="0.25">
      <c r="A1219" s="406"/>
      <c r="B1219" s="406"/>
      <c r="C1219" s="475"/>
      <c r="D1219" s="331"/>
      <c r="E1219" s="475"/>
      <c r="F1219" s="125" t="s">
        <v>34</v>
      </c>
      <c r="G1219" s="125"/>
      <c r="H1219" s="125"/>
      <c r="I1219" s="125"/>
      <c r="J1219" s="125">
        <v>1.21</v>
      </c>
      <c r="K1219" s="125">
        <v>32</v>
      </c>
      <c r="L1219" s="125">
        <v>4.5</v>
      </c>
      <c r="M1219" s="16">
        <v>2016</v>
      </c>
      <c r="N1219" s="16">
        <v>2023</v>
      </c>
      <c r="O1219" s="16">
        <v>2025</v>
      </c>
      <c r="P1219" s="16">
        <v>12.5</v>
      </c>
      <c r="Q1219" s="125" t="s">
        <v>3893</v>
      </c>
      <c r="R1219" s="17">
        <f t="shared" si="57"/>
        <v>2028.5</v>
      </c>
      <c r="S1219" s="16" t="s">
        <v>63</v>
      </c>
      <c r="T1219" s="16"/>
      <c r="U1219" s="17">
        <f t="shared" si="59"/>
        <v>2028.5</v>
      </c>
      <c r="V1219" s="402"/>
      <c r="W1219" s="402"/>
      <c r="X1219" s="402"/>
      <c r="Y1219" s="406"/>
    </row>
    <row r="1220" spans="1:25" ht="24" x14ac:dyDescent="0.25">
      <c r="A1220" s="406"/>
      <c r="B1220" s="406"/>
      <c r="C1220" s="475"/>
      <c r="D1220" s="331" t="s">
        <v>4686</v>
      </c>
      <c r="E1220" s="475"/>
      <c r="F1220" s="125" t="s">
        <v>34</v>
      </c>
      <c r="G1220" s="125">
        <v>1.6</v>
      </c>
      <c r="H1220" s="125">
        <v>1.6</v>
      </c>
      <c r="I1220" s="125">
        <v>140</v>
      </c>
      <c r="J1220" s="125">
        <v>20.5</v>
      </c>
      <c r="K1220" s="125">
        <v>108</v>
      </c>
      <c r="L1220" s="125">
        <v>8</v>
      </c>
      <c r="M1220" s="16">
        <v>2016</v>
      </c>
      <c r="N1220" s="16">
        <v>2023</v>
      </c>
      <c r="O1220" s="16">
        <v>2025</v>
      </c>
      <c r="P1220" s="16">
        <v>12.5</v>
      </c>
      <c r="Q1220" s="125" t="s">
        <v>3893</v>
      </c>
      <c r="R1220" s="17">
        <f t="shared" si="57"/>
        <v>2028.5</v>
      </c>
      <c r="S1220" s="16" t="s">
        <v>63</v>
      </c>
      <c r="T1220" s="16"/>
      <c r="U1220" s="17">
        <f t="shared" si="59"/>
        <v>2028.5</v>
      </c>
      <c r="V1220" s="402"/>
      <c r="W1220" s="402"/>
      <c r="X1220" s="402"/>
      <c r="Y1220" s="406"/>
    </row>
    <row r="1221" spans="1:25" ht="24" x14ac:dyDescent="0.25">
      <c r="A1221" s="406"/>
      <c r="B1221" s="406"/>
      <c r="C1221" s="475"/>
      <c r="D1221" s="331"/>
      <c r="E1221" s="475"/>
      <c r="F1221" s="125" t="s">
        <v>34</v>
      </c>
      <c r="G1221" s="125"/>
      <c r="H1221" s="125"/>
      <c r="I1221" s="125"/>
      <c r="J1221" s="125">
        <v>0.52</v>
      </c>
      <c r="K1221" s="125">
        <v>57</v>
      </c>
      <c r="L1221" s="125">
        <v>5</v>
      </c>
      <c r="M1221" s="16">
        <v>2016</v>
      </c>
      <c r="N1221" s="16">
        <v>2023</v>
      </c>
      <c r="O1221" s="16">
        <v>2025</v>
      </c>
      <c r="P1221" s="16">
        <v>12.5</v>
      </c>
      <c r="Q1221" s="125" t="s">
        <v>3893</v>
      </c>
      <c r="R1221" s="17">
        <f t="shared" si="57"/>
        <v>2028.5</v>
      </c>
      <c r="S1221" s="16" t="s">
        <v>63</v>
      </c>
      <c r="T1221" s="16"/>
      <c r="U1221" s="17">
        <f t="shared" si="59"/>
        <v>2028.5</v>
      </c>
      <c r="V1221" s="402"/>
      <c r="W1221" s="402"/>
      <c r="X1221" s="402"/>
      <c r="Y1221" s="406"/>
    </row>
    <row r="1222" spans="1:25" ht="24" x14ac:dyDescent="0.25">
      <c r="A1222" s="406"/>
      <c r="B1222" s="406"/>
      <c r="C1222" s="475"/>
      <c r="D1222" s="331"/>
      <c r="E1222" s="475"/>
      <c r="F1222" s="125" t="s">
        <v>34</v>
      </c>
      <c r="G1222" s="125"/>
      <c r="H1222" s="125"/>
      <c r="I1222" s="125"/>
      <c r="J1222" s="125">
        <v>0.35</v>
      </c>
      <c r="K1222" s="125">
        <v>45</v>
      </c>
      <c r="L1222" s="125">
        <v>5</v>
      </c>
      <c r="M1222" s="16">
        <v>2016</v>
      </c>
      <c r="N1222" s="16">
        <v>2023</v>
      </c>
      <c r="O1222" s="16">
        <v>2025</v>
      </c>
      <c r="P1222" s="16">
        <v>12.5</v>
      </c>
      <c r="Q1222" s="125" t="s">
        <v>3893</v>
      </c>
      <c r="R1222" s="17">
        <f t="shared" si="57"/>
        <v>2028.5</v>
      </c>
      <c r="S1222" s="16" t="s">
        <v>63</v>
      </c>
      <c r="T1222" s="16"/>
      <c r="U1222" s="17">
        <f t="shared" si="59"/>
        <v>2028.5</v>
      </c>
      <c r="V1222" s="402"/>
      <c r="W1222" s="402"/>
      <c r="X1222" s="402"/>
      <c r="Y1222" s="406"/>
    </row>
    <row r="1223" spans="1:25" ht="24" x14ac:dyDescent="0.25">
      <c r="A1223" s="406"/>
      <c r="B1223" s="406"/>
      <c r="C1223" s="475"/>
      <c r="D1223" s="331"/>
      <c r="E1223" s="475"/>
      <c r="F1223" s="125" t="s">
        <v>34</v>
      </c>
      <c r="G1223" s="125"/>
      <c r="H1223" s="125"/>
      <c r="I1223" s="125"/>
      <c r="J1223" s="125">
        <v>0.82</v>
      </c>
      <c r="K1223" s="125">
        <v>32</v>
      </c>
      <c r="L1223" s="125">
        <v>4.5</v>
      </c>
      <c r="M1223" s="16">
        <v>2016</v>
      </c>
      <c r="N1223" s="16">
        <v>2023</v>
      </c>
      <c r="O1223" s="16">
        <v>2025</v>
      </c>
      <c r="P1223" s="16">
        <v>12.5</v>
      </c>
      <c r="Q1223" s="125" t="s">
        <v>3893</v>
      </c>
      <c r="R1223" s="17">
        <f t="shared" si="57"/>
        <v>2028.5</v>
      </c>
      <c r="S1223" s="16" t="s">
        <v>63</v>
      </c>
      <c r="T1223" s="16"/>
      <c r="U1223" s="17">
        <f t="shared" si="59"/>
        <v>2028.5</v>
      </c>
      <c r="V1223" s="402"/>
      <c r="W1223" s="402"/>
      <c r="X1223" s="402"/>
      <c r="Y1223" s="406"/>
    </row>
    <row r="1224" spans="1:25" ht="24" x14ac:dyDescent="0.25">
      <c r="A1224" s="406"/>
      <c r="B1224" s="406"/>
      <c r="C1224" s="475"/>
      <c r="D1224" s="331" t="s">
        <v>4687</v>
      </c>
      <c r="E1224" s="475"/>
      <c r="F1224" s="125" t="s">
        <v>34</v>
      </c>
      <c r="G1224" s="125">
        <v>1.6</v>
      </c>
      <c r="H1224" s="125">
        <v>1.6</v>
      </c>
      <c r="I1224" s="125">
        <v>140</v>
      </c>
      <c r="J1224" s="125">
        <v>3.78</v>
      </c>
      <c r="K1224" s="125">
        <v>108</v>
      </c>
      <c r="L1224" s="125">
        <v>8</v>
      </c>
      <c r="M1224" s="16">
        <v>2016</v>
      </c>
      <c r="N1224" s="16">
        <v>2023</v>
      </c>
      <c r="O1224" s="16">
        <v>2025</v>
      </c>
      <c r="P1224" s="16">
        <v>12.5</v>
      </c>
      <c r="Q1224" s="125" t="s">
        <v>3893</v>
      </c>
      <c r="R1224" s="17">
        <f t="shared" si="57"/>
        <v>2028.5</v>
      </c>
      <c r="S1224" s="16" t="s">
        <v>63</v>
      </c>
      <c r="T1224" s="16"/>
      <c r="U1224" s="17">
        <f t="shared" si="59"/>
        <v>2028.5</v>
      </c>
      <c r="V1224" s="402"/>
      <c r="W1224" s="402"/>
      <c r="X1224" s="402"/>
      <c r="Y1224" s="406"/>
    </row>
    <row r="1225" spans="1:25" ht="24" x14ac:dyDescent="0.25">
      <c r="A1225" s="406"/>
      <c r="B1225" s="406"/>
      <c r="C1225" s="475"/>
      <c r="D1225" s="331"/>
      <c r="E1225" s="475"/>
      <c r="F1225" s="125" t="s">
        <v>34</v>
      </c>
      <c r="G1225" s="125"/>
      <c r="H1225" s="125"/>
      <c r="I1225" s="125"/>
      <c r="J1225" s="125">
        <v>4.8099999999999996</v>
      </c>
      <c r="K1225" s="125">
        <v>89</v>
      </c>
      <c r="L1225" s="125">
        <v>6</v>
      </c>
      <c r="M1225" s="16">
        <v>2016</v>
      </c>
      <c r="N1225" s="16">
        <v>2023</v>
      </c>
      <c r="O1225" s="16">
        <v>2025</v>
      </c>
      <c r="P1225" s="16">
        <v>12.5</v>
      </c>
      <c r="Q1225" s="125" t="s">
        <v>3893</v>
      </c>
      <c r="R1225" s="17">
        <f t="shared" si="57"/>
        <v>2028.5</v>
      </c>
      <c r="S1225" s="16" t="s">
        <v>63</v>
      </c>
      <c r="T1225" s="16"/>
      <c r="U1225" s="17">
        <f t="shared" si="59"/>
        <v>2028.5</v>
      </c>
      <c r="V1225" s="402"/>
      <c r="W1225" s="402"/>
      <c r="X1225" s="402"/>
      <c r="Y1225" s="406"/>
    </row>
    <row r="1226" spans="1:25" ht="24" x14ac:dyDescent="0.25">
      <c r="A1226" s="406"/>
      <c r="B1226" s="406"/>
      <c r="C1226" s="475"/>
      <c r="D1226" s="331" t="s">
        <v>4688</v>
      </c>
      <c r="E1226" s="475"/>
      <c r="F1226" s="125" t="s">
        <v>34</v>
      </c>
      <c r="G1226" s="125">
        <v>1.6</v>
      </c>
      <c r="H1226" s="125">
        <v>1.6</v>
      </c>
      <c r="I1226" s="125">
        <v>140</v>
      </c>
      <c r="J1226" s="125">
        <v>29.87</v>
      </c>
      <c r="K1226" s="125">
        <v>108</v>
      </c>
      <c r="L1226" s="125">
        <v>8</v>
      </c>
      <c r="M1226" s="16">
        <v>2016</v>
      </c>
      <c r="N1226" s="16">
        <v>2023</v>
      </c>
      <c r="O1226" s="16">
        <v>2025</v>
      </c>
      <c r="P1226" s="16">
        <v>12.5</v>
      </c>
      <c r="Q1226" s="125" t="s">
        <v>3893</v>
      </c>
      <c r="R1226" s="17">
        <f t="shared" ref="R1226:R1289" si="60">IF(M1226="","",M1226+P1226)</f>
        <v>2028.5</v>
      </c>
      <c r="S1226" s="16" t="s">
        <v>63</v>
      </c>
      <c r="T1226" s="16"/>
      <c r="U1226" s="17">
        <f t="shared" si="59"/>
        <v>2028.5</v>
      </c>
      <c r="V1226" s="402"/>
      <c r="W1226" s="402"/>
      <c r="X1226" s="402"/>
      <c r="Y1226" s="406"/>
    </row>
    <row r="1227" spans="1:25" ht="24" x14ac:dyDescent="0.25">
      <c r="A1227" s="406"/>
      <c r="B1227" s="406"/>
      <c r="C1227" s="475"/>
      <c r="D1227" s="331"/>
      <c r="E1227" s="475"/>
      <c r="F1227" s="125" t="s">
        <v>34</v>
      </c>
      <c r="G1227" s="125"/>
      <c r="H1227" s="125"/>
      <c r="I1227" s="125"/>
      <c r="J1227" s="125">
        <v>0.1</v>
      </c>
      <c r="K1227" s="125">
        <v>57</v>
      </c>
      <c r="L1227" s="125">
        <v>5</v>
      </c>
      <c r="M1227" s="16">
        <v>2016</v>
      </c>
      <c r="N1227" s="16">
        <v>2023</v>
      </c>
      <c r="O1227" s="16">
        <v>2025</v>
      </c>
      <c r="P1227" s="16">
        <v>12.5</v>
      </c>
      <c r="Q1227" s="125" t="s">
        <v>3893</v>
      </c>
      <c r="R1227" s="17">
        <f t="shared" si="60"/>
        <v>2028.5</v>
      </c>
      <c r="S1227" s="16" t="s">
        <v>63</v>
      </c>
      <c r="T1227" s="16"/>
      <c r="U1227" s="17">
        <f t="shared" si="59"/>
        <v>2028.5</v>
      </c>
      <c r="V1227" s="402"/>
      <c r="W1227" s="402"/>
      <c r="X1227" s="402"/>
      <c r="Y1227" s="406"/>
    </row>
    <row r="1228" spans="1:25" ht="24" x14ac:dyDescent="0.25">
      <c r="A1228" s="406"/>
      <c r="B1228" s="406"/>
      <c r="C1228" s="475"/>
      <c r="D1228" s="16" t="s">
        <v>4689</v>
      </c>
      <c r="E1228" s="475"/>
      <c r="F1228" s="125" t="s">
        <v>34</v>
      </c>
      <c r="G1228" s="125">
        <v>1.6</v>
      </c>
      <c r="H1228" s="125">
        <v>1.6</v>
      </c>
      <c r="I1228" s="125">
        <v>140</v>
      </c>
      <c r="J1228" s="125">
        <v>11.47</v>
      </c>
      <c r="K1228" s="125">
        <v>108</v>
      </c>
      <c r="L1228" s="125">
        <v>8</v>
      </c>
      <c r="M1228" s="16">
        <v>2016</v>
      </c>
      <c r="N1228" s="16">
        <v>2023</v>
      </c>
      <c r="O1228" s="16">
        <v>2025</v>
      </c>
      <c r="P1228" s="16">
        <v>12.5</v>
      </c>
      <c r="Q1228" s="125" t="s">
        <v>3893</v>
      </c>
      <c r="R1228" s="17">
        <f t="shared" si="60"/>
        <v>2028.5</v>
      </c>
      <c r="S1228" s="16" t="s">
        <v>63</v>
      </c>
      <c r="T1228" s="16"/>
      <c r="U1228" s="17">
        <f t="shared" si="59"/>
        <v>2028.5</v>
      </c>
      <c r="V1228" s="402"/>
      <c r="W1228" s="402"/>
      <c r="X1228" s="402"/>
      <c r="Y1228" s="406"/>
    </row>
    <row r="1229" spans="1:25" ht="24" x14ac:dyDescent="0.25">
      <c r="A1229" s="406">
        <v>118</v>
      </c>
      <c r="B1229" s="406" t="s">
        <v>4690</v>
      </c>
      <c r="C1229" s="475" t="s">
        <v>4691</v>
      </c>
      <c r="D1229" s="16" t="s">
        <v>4692</v>
      </c>
      <c r="E1229" s="475" t="s">
        <v>789</v>
      </c>
      <c r="F1229" s="125" t="s">
        <v>34</v>
      </c>
      <c r="G1229" s="125">
        <v>1.4</v>
      </c>
      <c r="H1229" s="125">
        <v>1.4</v>
      </c>
      <c r="I1229" s="125">
        <v>160</v>
      </c>
      <c r="J1229" s="125">
        <v>28.47</v>
      </c>
      <c r="K1229" s="125">
        <v>219</v>
      </c>
      <c r="L1229" s="125">
        <v>8</v>
      </c>
      <c r="M1229" s="16">
        <v>2016</v>
      </c>
      <c r="N1229" s="16">
        <v>2023</v>
      </c>
      <c r="O1229" s="16">
        <v>2025</v>
      </c>
      <c r="P1229" s="16">
        <v>12.5</v>
      </c>
      <c r="Q1229" s="125" t="s">
        <v>3893</v>
      </c>
      <c r="R1229" s="17">
        <f t="shared" si="60"/>
        <v>2028.5</v>
      </c>
      <c r="S1229" s="16" t="s">
        <v>63</v>
      </c>
      <c r="T1229" s="16"/>
      <c r="U1229" s="17">
        <f t="shared" si="59"/>
        <v>2028.5</v>
      </c>
      <c r="V1229" s="402">
        <v>13</v>
      </c>
      <c r="W1229" s="402">
        <v>1</v>
      </c>
      <c r="X1229" s="402">
        <f>SUM(V1229:W1240)</f>
        <v>14</v>
      </c>
      <c r="Y1229" s="406" t="s">
        <v>7003</v>
      </c>
    </row>
    <row r="1230" spans="1:25" ht="24" x14ac:dyDescent="0.25">
      <c r="A1230" s="406"/>
      <c r="B1230" s="406"/>
      <c r="C1230" s="475"/>
      <c r="D1230" s="16" t="s">
        <v>4693</v>
      </c>
      <c r="E1230" s="475"/>
      <c r="F1230" s="125" t="s">
        <v>34</v>
      </c>
      <c r="G1230" s="125">
        <v>1.4</v>
      </c>
      <c r="H1230" s="125">
        <v>1.4</v>
      </c>
      <c r="I1230" s="125">
        <v>160</v>
      </c>
      <c r="J1230" s="125">
        <v>53.76</v>
      </c>
      <c r="K1230" s="125">
        <v>219</v>
      </c>
      <c r="L1230" s="125">
        <v>8</v>
      </c>
      <c r="M1230" s="16">
        <v>2016</v>
      </c>
      <c r="N1230" s="16">
        <v>2023</v>
      </c>
      <c r="O1230" s="16">
        <v>2025</v>
      </c>
      <c r="P1230" s="16">
        <v>12.5</v>
      </c>
      <c r="Q1230" s="125" t="s">
        <v>3893</v>
      </c>
      <c r="R1230" s="17">
        <f t="shared" si="60"/>
        <v>2028.5</v>
      </c>
      <c r="S1230" s="16" t="s">
        <v>63</v>
      </c>
      <c r="T1230" s="16"/>
      <c r="U1230" s="17">
        <f t="shared" si="59"/>
        <v>2028.5</v>
      </c>
      <c r="V1230" s="402"/>
      <c r="W1230" s="402"/>
      <c r="X1230" s="402"/>
      <c r="Y1230" s="406"/>
    </row>
    <row r="1231" spans="1:25" ht="24" x14ac:dyDescent="0.25">
      <c r="A1231" s="406"/>
      <c r="B1231" s="406"/>
      <c r="C1231" s="475"/>
      <c r="D1231" s="331" t="s">
        <v>4694</v>
      </c>
      <c r="E1231" s="475"/>
      <c r="F1231" s="125" t="s">
        <v>34</v>
      </c>
      <c r="G1231" s="125">
        <v>1.4</v>
      </c>
      <c r="H1231" s="125">
        <v>1.4</v>
      </c>
      <c r="I1231" s="125">
        <v>160</v>
      </c>
      <c r="J1231" s="125">
        <v>1.1599999999999999</v>
      </c>
      <c r="K1231" s="125">
        <v>219</v>
      </c>
      <c r="L1231" s="125">
        <v>8</v>
      </c>
      <c r="M1231" s="16">
        <v>2016</v>
      </c>
      <c r="N1231" s="16">
        <v>2023</v>
      </c>
      <c r="O1231" s="16">
        <v>2025</v>
      </c>
      <c r="P1231" s="16">
        <v>12.5</v>
      </c>
      <c r="Q1231" s="125" t="s">
        <v>3893</v>
      </c>
      <c r="R1231" s="17">
        <f t="shared" si="60"/>
        <v>2028.5</v>
      </c>
      <c r="S1231" s="16" t="s">
        <v>63</v>
      </c>
      <c r="T1231" s="16"/>
      <c r="U1231" s="17">
        <f t="shared" si="59"/>
        <v>2028.5</v>
      </c>
      <c r="V1231" s="402"/>
      <c r="W1231" s="402"/>
      <c r="X1231" s="402"/>
      <c r="Y1231" s="406"/>
    </row>
    <row r="1232" spans="1:25" ht="24" x14ac:dyDescent="0.25">
      <c r="A1232" s="406"/>
      <c r="B1232" s="406"/>
      <c r="C1232" s="475"/>
      <c r="D1232" s="331"/>
      <c r="E1232" s="475"/>
      <c r="F1232" s="125" t="s">
        <v>34</v>
      </c>
      <c r="G1232" s="125"/>
      <c r="H1232" s="125"/>
      <c r="I1232" s="125"/>
      <c r="J1232" s="125">
        <v>0.39</v>
      </c>
      <c r="K1232" s="125">
        <v>57</v>
      </c>
      <c r="L1232" s="125">
        <v>5</v>
      </c>
      <c r="M1232" s="16">
        <v>2016</v>
      </c>
      <c r="N1232" s="16">
        <v>2023</v>
      </c>
      <c r="O1232" s="16">
        <v>2025</v>
      </c>
      <c r="P1232" s="16">
        <v>12.5</v>
      </c>
      <c r="Q1232" s="125" t="s">
        <v>3893</v>
      </c>
      <c r="R1232" s="17">
        <f t="shared" si="60"/>
        <v>2028.5</v>
      </c>
      <c r="S1232" s="16" t="s">
        <v>63</v>
      </c>
      <c r="T1232" s="16"/>
      <c r="U1232" s="17">
        <f t="shared" si="59"/>
        <v>2028.5</v>
      </c>
      <c r="V1232" s="402"/>
      <c r="W1232" s="402"/>
      <c r="X1232" s="402"/>
      <c r="Y1232" s="406"/>
    </row>
    <row r="1233" spans="1:25" ht="24" x14ac:dyDescent="0.25">
      <c r="A1233" s="406"/>
      <c r="B1233" s="406"/>
      <c r="C1233" s="475"/>
      <c r="D1233" s="331"/>
      <c r="E1233" s="475"/>
      <c r="F1233" s="125" t="s">
        <v>34</v>
      </c>
      <c r="G1233" s="125"/>
      <c r="H1233" s="125"/>
      <c r="I1233" s="125"/>
      <c r="J1233" s="125">
        <v>0.1</v>
      </c>
      <c r="K1233" s="125">
        <v>32</v>
      </c>
      <c r="L1233" s="125">
        <v>4.5</v>
      </c>
      <c r="M1233" s="16">
        <v>2016</v>
      </c>
      <c r="N1233" s="16">
        <v>2023</v>
      </c>
      <c r="O1233" s="16">
        <v>2025</v>
      </c>
      <c r="P1233" s="16">
        <v>12.5</v>
      </c>
      <c r="Q1233" s="125" t="s">
        <v>3893</v>
      </c>
      <c r="R1233" s="17">
        <f t="shared" si="60"/>
        <v>2028.5</v>
      </c>
      <c r="S1233" s="16" t="s">
        <v>63</v>
      </c>
      <c r="T1233" s="16"/>
      <c r="U1233" s="17">
        <f t="shared" si="59"/>
        <v>2028.5</v>
      </c>
      <c r="V1233" s="402"/>
      <c r="W1233" s="402"/>
      <c r="X1233" s="402"/>
      <c r="Y1233" s="406"/>
    </row>
    <row r="1234" spans="1:25" ht="24" x14ac:dyDescent="0.25">
      <c r="A1234" s="406"/>
      <c r="B1234" s="406"/>
      <c r="C1234" s="475"/>
      <c r="D1234" s="331" t="s">
        <v>4695</v>
      </c>
      <c r="E1234" s="475"/>
      <c r="F1234" s="125" t="s">
        <v>34</v>
      </c>
      <c r="G1234" s="125">
        <v>1.4</v>
      </c>
      <c r="H1234" s="125">
        <v>1.4</v>
      </c>
      <c r="I1234" s="125">
        <v>160</v>
      </c>
      <c r="J1234" s="125">
        <v>1.74</v>
      </c>
      <c r="K1234" s="125">
        <v>57</v>
      </c>
      <c r="L1234" s="125">
        <v>5</v>
      </c>
      <c r="M1234" s="16">
        <v>2016</v>
      </c>
      <c r="N1234" s="16">
        <v>2023</v>
      </c>
      <c r="O1234" s="16">
        <v>2025</v>
      </c>
      <c r="P1234" s="16">
        <v>12.5</v>
      </c>
      <c r="Q1234" s="125" t="s">
        <v>3893</v>
      </c>
      <c r="R1234" s="17">
        <f t="shared" si="60"/>
        <v>2028.5</v>
      </c>
      <c r="S1234" s="16" t="s">
        <v>63</v>
      </c>
      <c r="T1234" s="16"/>
      <c r="U1234" s="17">
        <f t="shared" si="59"/>
        <v>2028.5</v>
      </c>
      <c r="V1234" s="402"/>
      <c r="W1234" s="402"/>
      <c r="X1234" s="402"/>
      <c r="Y1234" s="406"/>
    </row>
    <row r="1235" spans="1:25" ht="24" x14ac:dyDescent="0.25">
      <c r="A1235" s="406"/>
      <c r="B1235" s="406"/>
      <c r="C1235" s="475"/>
      <c r="D1235" s="331"/>
      <c r="E1235" s="475"/>
      <c r="F1235" s="125" t="s">
        <v>34</v>
      </c>
      <c r="G1235" s="125"/>
      <c r="H1235" s="125"/>
      <c r="I1235" s="125"/>
      <c r="J1235" s="125">
        <v>2.81</v>
      </c>
      <c r="K1235" s="125">
        <v>32</v>
      </c>
      <c r="L1235" s="125">
        <v>4.5</v>
      </c>
      <c r="M1235" s="16">
        <v>2016</v>
      </c>
      <c r="N1235" s="16">
        <v>2023</v>
      </c>
      <c r="O1235" s="16">
        <v>2025</v>
      </c>
      <c r="P1235" s="16">
        <v>12.5</v>
      </c>
      <c r="Q1235" s="125" t="s">
        <v>3893</v>
      </c>
      <c r="R1235" s="17">
        <f t="shared" si="60"/>
        <v>2028.5</v>
      </c>
      <c r="S1235" s="16" t="s">
        <v>63</v>
      </c>
      <c r="T1235" s="16"/>
      <c r="U1235" s="17">
        <f t="shared" si="59"/>
        <v>2028.5</v>
      </c>
      <c r="V1235" s="402"/>
      <c r="W1235" s="402"/>
      <c r="X1235" s="402"/>
      <c r="Y1235" s="406"/>
    </row>
    <row r="1236" spans="1:25" ht="24" x14ac:dyDescent="0.25">
      <c r="A1236" s="406"/>
      <c r="B1236" s="406"/>
      <c r="C1236" s="475"/>
      <c r="D1236" s="331" t="s">
        <v>4696</v>
      </c>
      <c r="E1236" s="475"/>
      <c r="F1236" s="125" t="s">
        <v>34</v>
      </c>
      <c r="G1236" s="125">
        <v>1.4</v>
      </c>
      <c r="H1236" s="125">
        <v>1.4</v>
      </c>
      <c r="I1236" s="125">
        <v>160</v>
      </c>
      <c r="J1236" s="125">
        <v>1.1499999999999999</v>
      </c>
      <c r="K1236" s="125">
        <v>219</v>
      </c>
      <c r="L1236" s="125">
        <v>8</v>
      </c>
      <c r="M1236" s="16">
        <v>2016</v>
      </c>
      <c r="N1236" s="16">
        <v>2023</v>
      </c>
      <c r="O1236" s="16">
        <v>2025</v>
      </c>
      <c r="P1236" s="16">
        <v>12.5</v>
      </c>
      <c r="Q1236" s="125" t="s">
        <v>3893</v>
      </c>
      <c r="R1236" s="17">
        <f t="shared" si="60"/>
        <v>2028.5</v>
      </c>
      <c r="S1236" s="16" t="s">
        <v>63</v>
      </c>
      <c r="T1236" s="16"/>
      <c r="U1236" s="17">
        <f t="shared" si="59"/>
        <v>2028.5</v>
      </c>
      <c r="V1236" s="402"/>
      <c r="W1236" s="402"/>
      <c r="X1236" s="402"/>
      <c r="Y1236" s="406"/>
    </row>
    <row r="1237" spans="1:25" ht="24" x14ac:dyDescent="0.25">
      <c r="A1237" s="406"/>
      <c r="B1237" s="406"/>
      <c r="C1237" s="475"/>
      <c r="D1237" s="331"/>
      <c r="E1237" s="475"/>
      <c r="F1237" s="125" t="s">
        <v>34</v>
      </c>
      <c r="G1237" s="125"/>
      <c r="H1237" s="125"/>
      <c r="I1237" s="125"/>
      <c r="J1237" s="125">
        <v>0.37</v>
      </c>
      <c r="K1237" s="125">
        <v>57</v>
      </c>
      <c r="L1237" s="125">
        <v>5</v>
      </c>
      <c r="M1237" s="16">
        <v>2016</v>
      </c>
      <c r="N1237" s="16">
        <v>2023</v>
      </c>
      <c r="O1237" s="16">
        <v>2025</v>
      </c>
      <c r="P1237" s="16">
        <v>12.5</v>
      </c>
      <c r="Q1237" s="125" t="s">
        <v>3893</v>
      </c>
      <c r="R1237" s="17">
        <f t="shared" si="60"/>
        <v>2028.5</v>
      </c>
      <c r="S1237" s="16" t="s">
        <v>63</v>
      </c>
      <c r="T1237" s="16"/>
      <c r="U1237" s="17">
        <f t="shared" si="59"/>
        <v>2028.5</v>
      </c>
      <c r="V1237" s="402"/>
      <c r="W1237" s="402"/>
      <c r="X1237" s="402"/>
      <c r="Y1237" s="406"/>
    </row>
    <row r="1238" spans="1:25" ht="24" x14ac:dyDescent="0.25">
      <c r="A1238" s="406"/>
      <c r="B1238" s="406"/>
      <c r="C1238" s="475"/>
      <c r="D1238" s="331"/>
      <c r="E1238" s="475"/>
      <c r="F1238" s="125" t="s">
        <v>34</v>
      </c>
      <c r="G1238" s="125"/>
      <c r="H1238" s="125"/>
      <c r="I1238" s="125"/>
      <c r="J1238" s="125">
        <v>0.1</v>
      </c>
      <c r="K1238" s="125">
        <v>32</v>
      </c>
      <c r="L1238" s="125">
        <v>4.5</v>
      </c>
      <c r="M1238" s="16">
        <v>2016</v>
      </c>
      <c r="N1238" s="16">
        <v>2023</v>
      </c>
      <c r="O1238" s="16">
        <v>2025</v>
      </c>
      <c r="P1238" s="16">
        <v>12.5</v>
      </c>
      <c r="Q1238" s="125" t="s">
        <v>3893</v>
      </c>
      <c r="R1238" s="17">
        <f t="shared" si="60"/>
        <v>2028.5</v>
      </c>
      <c r="S1238" s="16" t="s">
        <v>63</v>
      </c>
      <c r="T1238" s="16"/>
      <c r="U1238" s="17">
        <f t="shared" si="59"/>
        <v>2028.5</v>
      </c>
      <c r="V1238" s="402"/>
      <c r="W1238" s="402"/>
      <c r="X1238" s="402"/>
      <c r="Y1238" s="406"/>
    </row>
    <row r="1239" spans="1:25" ht="24" x14ac:dyDescent="0.25">
      <c r="A1239" s="406"/>
      <c r="B1239" s="406"/>
      <c r="C1239" s="475"/>
      <c r="D1239" s="331" t="s">
        <v>4697</v>
      </c>
      <c r="E1239" s="475"/>
      <c r="F1239" s="125" t="s">
        <v>34</v>
      </c>
      <c r="G1239" s="125">
        <v>1.4</v>
      </c>
      <c r="H1239" s="125">
        <v>1.4</v>
      </c>
      <c r="I1239" s="125">
        <v>160</v>
      </c>
      <c r="J1239" s="125">
        <v>2.39</v>
      </c>
      <c r="K1239" s="125">
        <v>57</v>
      </c>
      <c r="L1239" s="125">
        <v>5</v>
      </c>
      <c r="M1239" s="16">
        <v>2016</v>
      </c>
      <c r="N1239" s="16">
        <v>2023</v>
      </c>
      <c r="O1239" s="16">
        <v>2025</v>
      </c>
      <c r="P1239" s="16">
        <v>12.5</v>
      </c>
      <c r="Q1239" s="125" t="s">
        <v>3893</v>
      </c>
      <c r="R1239" s="17">
        <f t="shared" si="60"/>
        <v>2028.5</v>
      </c>
      <c r="S1239" s="16" t="s">
        <v>63</v>
      </c>
      <c r="T1239" s="16"/>
      <c r="U1239" s="17">
        <f t="shared" si="59"/>
        <v>2028.5</v>
      </c>
      <c r="V1239" s="402"/>
      <c r="W1239" s="402"/>
      <c r="X1239" s="402"/>
      <c r="Y1239" s="406"/>
    </row>
    <row r="1240" spans="1:25" ht="24" x14ac:dyDescent="0.25">
      <c r="A1240" s="406"/>
      <c r="B1240" s="406"/>
      <c r="C1240" s="475"/>
      <c r="D1240" s="331"/>
      <c r="E1240" s="475"/>
      <c r="F1240" s="125" t="s">
        <v>34</v>
      </c>
      <c r="G1240" s="125"/>
      <c r="H1240" s="125"/>
      <c r="I1240" s="125"/>
      <c r="J1240" s="125">
        <v>2.81</v>
      </c>
      <c r="K1240" s="125">
        <v>32</v>
      </c>
      <c r="L1240" s="125">
        <v>4.5</v>
      </c>
      <c r="M1240" s="16">
        <v>2016</v>
      </c>
      <c r="N1240" s="16">
        <v>2023</v>
      </c>
      <c r="O1240" s="16">
        <v>2025</v>
      </c>
      <c r="P1240" s="16">
        <v>12.5</v>
      </c>
      <c r="Q1240" s="125" t="s">
        <v>3893</v>
      </c>
      <c r="R1240" s="17">
        <f t="shared" si="60"/>
        <v>2028.5</v>
      </c>
      <c r="S1240" s="16" t="s">
        <v>63</v>
      </c>
      <c r="T1240" s="16"/>
      <c r="U1240" s="17">
        <f t="shared" si="59"/>
        <v>2028.5</v>
      </c>
      <c r="V1240" s="402"/>
      <c r="W1240" s="402"/>
      <c r="X1240" s="402"/>
      <c r="Y1240" s="406"/>
    </row>
    <row r="1241" spans="1:25" ht="24" x14ac:dyDescent="0.25">
      <c r="A1241" s="406">
        <v>119</v>
      </c>
      <c r="B1241" s="406" t="s">
        <v>4698</v>
      </c>
      <c r="C1241" s="475" t="s">
        <v>4699</v>
      </c>
      <c r="D1241" s="331" t="s">
        <v>4700</v>
      </c>
      <c r="E1241" s="475" t="s">
        <v>789</v>
      </c>
      <c r="F1241" s="125" t="s">
        <v>34</v>
      </c>
      <c r="G1241" s="125">
        <v>1.4</v>
      </c>
      <c r="H1241" s="125">
        <v>1.4</v>
      </c>
      <c r="I1241" s="125">
        <v>160</v>
      </c>
      <c r="J1241" s="125">
        <v>7.65</v>
      </c>
      <c r="K1241" s="125">
        <v>159</v>
      </c>
      <c r="L1241" s="125">
        <v>9</v>
      </c>
      <c r="M1241" s="16">
        <v>2016</v>
      </c>
      <c r="N1241" s="16">
        <v>2023</v>
      </c>
      <c r="O1241" s="16">
        <v>2025</v>
      </c>
      <c r="P1241" s="16">
        <v>12.5</v>
      </c>
      <c r="Q1241" s="125" t="s">
        <v>3893</v>
      </c>
      <c r="R1241" s="17">
        <f t="shared" si="60"/>
        <v>2028.5</v>
      </c>
      <c r="S1241" s="16" t="s">
        <v>63</v>
      </c>
      <c r="T1241" s="16"/>
      <c r="U1241" s="17">
        <f t="shared" si="59"/>
        <v>2028.5</v>
      </c>
      <c r="V1241" s="402">
        <v>32</v>
      </c>
      <c r="W1241" s="402">
        <v>2</v>
      </c>
      <c r="X1241" s="402">
        <f>SUM(V1241:W1246)</f>
        <v>34</v>
      </c>
      <c r="Y1241" s="406" t="s">
        <v>7003</v>
      </c>
    </row>
    <row r="1242" spans="1:25" ht="24" x14ac:dyDescent="0.25">
      <c r="A1242" s="406"/>
      <c r="B1242" s="406"/>
      <c r="C1242" s="475"/>
      <c r="D1242" s="331"/>
      <c r="E1242" s="475"/>
      <c r="F1242" s="125" t="s">
        <v>34</v>
      </c>
      <c r="G1242" s="125"/>
      <c r="H1242" s="125"/>
      <c r="I1242" s="125"/>
      <c r="J1242" s="125">
        <v>7.61</v>
      </c>
      <c r="K1242" s="125">
        <v>108</v>
      </c>
      <c r="L1242" s="125">
        <v>8</v>
      </c>
      <c r="M1242" s="16">
        <v>2016</v>
      </c>
      <c r="N1242" s="16">
        <v>2023</v>
      </c>
      <c r="O1242" s="16">
        <v>2025</v>
      </c>
      <c r="P1242" s="16">
        <v>12.5</v>
      </c>
      <c r="Q1242" s="125" t="s">
        <v>3893</v>
      </c>
      <c r="R1242" s="17">
        <f t="shared" si="60"/>
        <v>2028.5</v>
      </c>
      <c r="S1242" s="16" t="s">
        <v>63</v>
      </c>
      <c r="T1242" s="16"/>
      <c r="U1242" s="17">
        <f t="shared" si="59"/>
        <v>2028.5</v>
      </c>
      <c r="V1242" s="402"/>
      <c r="W1242" s="402"/>
      <c r="X1242" s="402"/>
      <c r="Y1242" s="406"/>
    </row>
    <row r="1243" spans="1:25" ht="24" x14ac:dyDescent="0.25">
      <c r="A1243" s="406"/>
      <c r="B1243" s="406"/>
      <c r="C1243" s="475"/>
      <c r="D1243" s="331"/>
      <c r="E1243" s="475"/>
      <c r="F1243" s="125" t="s">
        <v>34</v>
      </c>
      <c r="G1243" s="125"/>
      <c r="H1243" s="125"/>
      <c r="I1243" s="125"/>
      <c r="J1243" s="125">
        <v>1.38</v>
      </c>
      <c r="K1243" s="125">
        <v>89</v>
      </c>
      <c r="L1243" s="125">
        <v>6</v>
      </c>
      <c r="M1243" s="16">
        <v>2016</v>
      </c>
      <c r="N1243" s="16">
        <v>2023</v>
      </c>
      <c r="O1243" s="16">
        <v>2025</v>
      </c>
      <c r="P1243" s="16">
        <v>12.5</v>
      </c>
      <c r="Q1243" s="125" t="s">
        <v>3893</v>
      </c>
      <c r="R1243" s="17">
        <f t="shared" si="60"/>
        <v>2028.5</v>
      </c>
      <c r="S1243" s="16" t="s">
        <v>63</v>
      </c>
      <c r="T1243" s="16"/>
      <c r="U1243" s="17">
        <f t="shared" si="59"/>
        <v>2028.5</v>
      </c>
      <c r="V1243" s="402"/>
      <c r="W1243" s="402"/>
      <c r="X1243" s="402"/>
      <c r="Y1243" s="406"/>
    </row>
    <row r="1244" spans="1:25" ht="24" x14ac:dyDescent="0.25">
      <c r="A1244" s="406"/>
      <c r="B1244" s="406"/>
      <c r="C1244" s="475"/>
      <c r="D1244" s="331" t="s">
        <v>4701</v>
      </c>
      <c r="E1244" s="475"/>
      <c r="F1244" s="125" t="s">
        <v>34</v>
      </c>
      <c r="G1244" s="125">
        <v>1.4</v>
      </c>
      <c r="H1244" s="125">
        <v>1.4</v>
      </c>
      <c r="I1244" s="125">
        <v>160</v>
      </c>
      <c r="J1244" s="125">
        <v>50.1</v>
      </c>
      <c r="K1244" s="125">
        <v>159</v>
      </c>
      <c r="L1244" s="125">
        <v>8</v>
      </c>
      <c r="M1244" s="16">
        <v>2016</v>
      </c>
      <c r="N1244" s="16">
        <v>2023</v>
      </c>
      <c r="O1244" s="16">
        <v>2025</v>
      </c>
      <c r="P1244" s="16">
        <v>12.5</v>
      </c>
      <c r="Q1244" s="125" t="s">
        <v>3893</v>
      </c>
      <c r="R1244" s="17">
        <f t="shared" si="60"/>
        <v>2028.5</v>
      </c>
      <c r="S1244" s="16" t="s">
        <v>63</v>
      </c>
      <c r="T1244" s="16"/>
      <c r="U1244" s="17">
        <f t="shared" si="59"/>
        <v>2028.5</v>
      </c>
      <c r="V1244" s="402"/>
      <c r="W1244" s="402"/>
      <c r="X1244" s="402"/>
      <c r="Y1244" s="406"/>
    </row>
    <row r="1245" spans="1:25" ht="24" x14ac:dyDescent="0.25">
      <c r="A1245" s="406"/>
      <c r="B1245" s="406"/>
      <c r="C1245" s="475"/>
      <c r="D1245" s="331"/>
      <c r="E1245" s="475"/>
      <c r="F1245" s="125" t="s">
        <v>34</v>
      </c>
      <c r="G1245" s="125"/>
      <c r="H1245" s="125"/>
      <c r="I1245" s="125"/>
      <c r="J1245" s="125">
        <v>0.86</v>
      </c>
      <c r="K1245" s="125">
        <v>57</v>
      </c>
      <c r="L1245" s="125">
        <v>5</v>
      </c>
      <c r="M1245" s="16">
        <v>2016</v>
      </c>
      <c r="N1245" s="16">
        <v>2023</v>
      </c>
      <c r="O1245" s="16">
        <v>2025</v>
      </c>
      <c r="P1245" s="16">
        <v>12.5</v>
      </c>
      <c r="Q1245" s="125" t="s">
        <v>3893</v>
      </c>
      <c r="R1245" s="17">
        <f t="shared" si="60"/>
        <v>2028.5</v>
      </c>
      <c r="S1245" s="16" t="s">
        <v>63</v>
      </c>
      <c r="T1245" s="16"/>
      <c r="U1245" s="17">
        <f t="shared" si="59"/>
        <v>2028.5</v>
      </c>
      <c r="V1245" s="402"/>
      <c r="W1245" s="402"/>
      <c r="X1245" s="402"/>
      <c r="Y1245" s="406"/>
    </row>
    <row r="1246" spans="1:25" ht="24" x14ac:dyDescent="0.25">
      <c r="A1246" s="406"/>
      <c r="B1246" s="406"/>
      <c r="C1246" s="475"/>
      <c r="D1246" s="331"/>
      <c r="E1246" s="475"/>
      <c r="F1246" s="125" t="s">
        <v>34</v>
      </c>
      <c r="G1246" s="125"/>
      <c r="H1246" s="125"/>
      <c r="I1246" s="125"/>
      <c r="J1246" s="125">
        <v>1.58</v>
      </c>
      <c r="K1246" s="125">
        <v>32</v>
      </c>
      <c r="L1246" s="125">
        <v>4.5</v>
      </c>
      <c r="M1246" s="16">
        <v>2016</v>
      </c>
      <c r="N1246" s="16">
        <v>2023</v>
      </c>
      <c r="O1246" s="16">
        <v>2025</v>
      </c>
      <c r="P1246" s="16">
        <v>12.5</v>
      </c>
      <c r="Q1246" s="125" t="s">
        <v>3893</v>
      </c>
      <c r="R1246" s="17">
        <f t="shared" si="60"/>
        <v>2028.5</v>
      </c>
      <c r="S1246" s="16" t="s">
        <v>63</v>
      </c>
      <c r="T1246" s="16"/>
      <c r="U1246" s="17">
        <f t="shared" si="59"/>
        <v>2028.5</v>
      </c>
      <c r="V1246" s="402"/>
      <c r="W1246" s="402"/>
      <c r="X1246" s="402"/>
      <c r="Y1246" s="406"/>
    </row>
    <row r="1247" spans="1:25" ht="24" x14ac:dyDescent="0.25">
      <c r="A1247" s="406">
        <v>120</v>
      </c>
      <c r="B1247" s="406" t="s">
        <v>4702</v>
      </c>
      <c r="C1247" s="475" t="s">
        <v>4703</v>
      </c>
      <c r="D1247" s="331" t="s">
        <v>4704</v>
      </c>
      <c r="E1247" s="475" t="s">
        <v>789</v>
      </c>
      <c r="F1247" s="125" t="s">
        <v>34</v>
      </c>
      <c r="G1247" s="125">
        <v>1.4</v>
      </c>
      <c r="H1247" s="125">
        <v>1.4</v>
      </c>
      <c r="I1247" s="125">
        <v>120</v>
      </c>
      <c r="J1247" s="125">
        <v>28.89</v>
      </c>
      <c r="K1247" s="125">
        <v>159</v>
      </c>
      <c r="L1247" s="125">
        <v>8</v>
      </c>
      <c r="M1247" s="16">
        <v>2016</v>
      </c>
      <c r="N1247" s="16">
        <v>2023</v>
      </c>
      <c r="O1247" s="16">
        <v>2025</v>
      </c>
      <c r="P1247" s="16">
        <v>12.5</v>
      </c>
      <c r="Q1247" s="125" t="s">
        <v>3893</v>
      </c>
      <c r="R1247" s="17">
        <f t="shared" si="60"/>
        <v>2028.5</v>
      </c>
      <c r="S1247" s="16" t="s">
        <v>63</v>
      </c>
      <c r="T1247" s="16"/>
      <c r="U1247" s="17">
        <f t="shared" si="59"/>
        <v>2028.5</v>
      </c>
      <c r="V1247" s="402">
        <v>19</v>
      </c>
      <c r="W1247" s="402">
        <v>6</v>
      </c>
      <c r="X1247" s="402">
        <f>SUM(V1247:W1255)</f>
        <v>25</v>
      </c>
      <c r="Y1247" s="406" t="s">
        <v>7003</v>
      </c>
    </row>
    <row r="1248" spans="1:25" ht="24" x14ac:dyDescent="0.25">
      <c r="A1248" s="406"/>
      <c r="B1248" s="406"/>
      <c r="C1248" s="475"/>
      <c r="D1248" s="331"/>
      <c r="E1248" s="475"/>
      <c r="F1248" s="125" t="s">
        <v>34</v>
      </c>
      <c r="G1248" s="125"/>
      <c r="H1248" s="125"/>
      <c r="I1248" s="125"/>
      <c r="J1248" s="125">
        <v>5.54</v>
      </c>
      <c r="K1248" s="125">
        <v>108</v>
      </c>
      <c r="L1248" s="125">
        <v>8</v>
      </c>
      <c r="M1248" s="16">
        <v>2016</v>
      </c>
      <c r="N1248" s="16">
        <v>2023</v>
      </c>
      <c r="O1248" s="16">
        <v>2025</v>
      </c>
      <c r="P1248" s="16">
        <v>12.5</v>
      </c>
      <c r="Q1248" s="125" t="s">
        <v>3893</v>
      </c>
      <c r="R1248" s="17">
        <f t="shared" si="60"/>
        <v>2028.5</v>
      </c>
      <c r="S1248" s="16" t="s">
        <v>63</v>
      </c>
      <c r="T1248" s="16"/>
      <c r="U1248" s="17">
        <f t="shared" si="59"/>
        <v>2028.5</v>
      </c>
      <c r="V1248" s="402"/>
      <c r="W1248" s="402"/>
      <c r="X1248" s="402"/>
      <c r="Y1248" s="406"/>
    </row>
    <row r="1249" spans="1:25" ht="24" x14ac:dyDescent="0.25">
      <c r="A1249" s="406"/>
      <c r="B1249" s="406"/>
      <c r="C1249" s="475"/>
      <c r="D1249" s="331"/>
      <c r="E1249" s="475"/>
      <c r="F1249" s="125" t="s">
        <v>34</v>
      </c>
      <c r="G1249" s="125"/>
      <c r="H1249" s="125"/>
      <c r="I1249" s="125"/>
      <c r="J1249" s="125">
        <v>1.38</v>
      </c>
      <c r="K1249" s="125">
        <v>89</v>
      </c>
      <c r="L1249" s="125">
        <v>6</v>
      </c>
      <c r="M1249" s="16">
        <v>2016</v>
      </c>
      <c r="N1249" s="16">
        <v>2023</v>
      </c>
      <c r="O1249" s="16">
        <v>2025</v>
      </c>
      <c r="P1249" s="16">
        <v>12.5</v>
      </c>
      <c r="Q1249" s="125" t="s">
        <v>3893</v>
      </c>
      <c r="R1249" s="17">
        <f t="shared" si="60"/>
        <v>2028.5</v>
      </c>
      <c r="S1249" s="16" t="s">
        <v>63</v>
      </c>
      <c r="T1249" s="16"/>
      <c r="U1249" s="17">
        <f t="shared" si="59"/>
        <v>2028.5</v>
      </c>
      <c r="V1249" s="402"/>
      <c r="W1249" s="402"/>
      <c r="X1249" s="402"/>
      <c r="Y1249" s="406"/>
    </row>
    <row r="1250" spans="1:25" ht="24" x14ac:dyDescent="0.25">
      <c r="A1250" s="406"/>
      <c r="B1250" s="406"/>
      <c r="C1250" s="475"/>
      <c r="D1250" s="331"/>
      <c r="E1250" s="475"/>
      <c r="F1250" s="125" t="s">
        <v>34</v>
      </c>
      <c r="G1250" s="125"/>
      <c r="H1250" s="125"/>
      <c r="I1250" s="125"/>
      <c r="J1250" s="125">
        <v>27.35</v>
      </c>
      <c r="K1250" s="125">
        <v>57</v>
      </c>
      <c r="L1250" s="125">
        <v>5</v>
      </c>
      <c r="M1250" s="16">
        <v>2016</v>
      </c>
      <c r="N1250" s="16">
        <v>2023</v>
      </c>
      <c r="O1250" s="16">
        <v>2025</v>
      </c>
      <c r="P1250" s="16">
        <v>12.5</v>
      </c>
      <c r="Q1250" s="125" t="s">
        <v>3893</v>
      </c>
      <c r="R1250" s="17">
        <f t="shared" si="60"/>
        <v>2028.5</v>
      </c>
      <c r="S1250" s="16" t="s">
        <v>63</v>
      </c>
      <c r="T1250" s="16"/>
      <c r="U1250" s="17">
        <f t="shared" si="59"/>
        <v>2028.5</v>
      </c>
      <c r="V1250" s="402"/>
      <c r="W1250" s="402"/>
      <c r="X1250" s="402"/>
      <c r="Y1250" s="406"/>
    </row>
    <row r="1251" spans="1:25" ht="24" x14ac:dyDescent="0.25">
      <c r="A1251" s="406"/>
      <c r="B1251" s="406"/>
      <c r="C1251" s="475"/>
      <c r="D1251" s="331"/>
      <c r="E1251" s="475"/>
      <c r="F1251" s="125" t="s">
        <v>34</v>
      </c>
      <c r="G1251" s="125"/>
      <c r="H1251" s="125"/>
      <c r="I1251" s="125"/>
      <c r="J1251" s="125">
        <v>0.1</v>
      </c>
      <c r="K1251" s="125">
        <v>32</v>
      </c>
      <c r="L1251" s="125">
        <v>4.5</v>
      </c>
      <c r="M1251" s="16">
        <v>2016</v>
      </c>
      <c r="N1251" s="16">
        <v>2023</v>
      </c>
      <c r="O1251" s="16">
        <v>2025</v>
      </c>
      <c r="P1251" s="16">
        <v>12.5</v>
      </c>
      <c r="Q1251" s="125" t="s">
        <v>3893</v>
      </c>
      <c r="R1251" s="17">
        <f t="shared" si="60"/>
        <v>2028.5</v>
      </c>
      <c r="S1251" s="16" t="s">
        <v>63</v>
      </c>
      <c r="T1251" s="16"/>
      <c r="U1251" s="17">
        <f t="shared" si="59"/>
        <v>2028.5</v>
      </c>
      <c r="V1251" s="402"/>
      <c r="W1251" s="402"/>
      <c r="X1251" s="402"/>
      <c r="Y1251" s="406"/>
    </row>
    <row r="1252" spans="1:25" ht="24" x14ac:dyDescent="0.25">
      <c r="A1252" s="406"/>
      <c r="B1252" s="406"/>
      <c r="C1252" s="475"/>
      <c r="D1252" s="331" t="s">
        <v>4705</v>
      </c>
      <c r="E1252" s="475"/>
      <c r="F1252" s="125" t="s">
        <v>34</v>
      </c>
      <c r="G1252" s="125">
        <v>1.4</v>
      </c>
      <c r="H1252" s="125">
        <v>1.4</v>
      </c>
      <c r="I1252" s="125">
        <v>120</v>
      </c>
      <c r="J1252" s="125">
        <v>3.79</v>
      </c>
      <c r="K1252" s="125">
        <v>159</v>
      </c>
      <c r="L1252" s="125">
        <v>8</v>
      </c>
      <c r="M1252" s="16">
        <v>2016</v>
      </c>
      <c r="N1252" s="16">
        <v>2023</v>
      </c>
      <c r="O1252" s="16">
        <v>2025</v>
      </c>
      <c r="P1252" s="16">
        <v>12.5</v>
      </c>
      <c r="Q1252" s="125" t="s">
        <v>3893</v>
      </c>
      <c r="R1252" s="17">
        <f t="shared" si="60"/>
        <v>2028.5</v>
      </c>
      <c r="S1252" s="16" t="s">
        <v>63</v>
      </c>
      <c r="T1252" s="16"/>
      <c r="U1252" s="17">
        <f t="shared" si="59"/>
        <v>2028.5</v>
      </c>
      <c r="V1252" s="402"/>
      <c r="W1252" s="402"/>
      <c r="X1252" s="402"/>
      <c r="Y1252" s="406"/>
    </row>
    <row r="1253" spans="1:25" ht="24" x14ac:dyDescent="0.25">
      <c r="A1253" s="406"/>
      <c r="B1253" s="406"/>
      <c r="C1253" s="475"/>
      <c r="D1253" s="331"/>
      <c r="E1253" s="475"/>
      <c r="F1253" s="125" t="s">
        <v>34</v>
      </c>
      <c r="G1253" s="125"/>
      <c r="H1253" s="125"/>
      <c r="I1253" s="125"/>
      <c r="J1253" s="125">
        <v>2.0299999999999998</v>
      </c>
      <c r="K1253" s="125">
        <v>108</v>
      </c>
      <c r="L1253" s="125">
        <v>8</v>
      </c>
      <c r="M1253" s="16">
        <v>2016</v>
      </c>
      <c r="N1253" s="16">
        <v>2023</v>
      </c>
      <c r="O1253" s="16">
        <v>2025</v>
      </c>
      <c r="P1253" s="16">
        <v>12.5</v>
      </c>
      <c r="Q1253" s="125" t="s">
        <v>3893</v>
      </c>
      <c r="R1253" s="17">
        <f t="shared" si="60"/>
        <v>2028.5</v>
      </c>
      <c r="S1253" s="16" t="s">
        <v>63</v>
      </c>
      <c r="T1253" s="16"/>
      <c r="U1253" s="17">
        <f t="shared" si="59"/>
        <v>2028.5</v>
      </c>
      <c r="V1253" s="402"/>
      <c r="W1253" s="402"/>
      <c r="X1253" s="402"/>
      <c r="Y1253" s="406"/>
    </row>
    <row r="1254" spans="1:25" ht="24" x14ac:dyDescent="0.25">
      <c r="A1254" s="406"/>
      <c r="B1254" s="406"/>
      <c r="C1254" s="475"/>
      <c r="D1254" s="331"/>
      <c r="E1254" s="475"/>
      <c r="F1254" s="125" t="s">
        <v>34</v>
      </c>
      <c r="G1254" s="125"/>
      <c r="H1254" s="125"/>
      <c r="I1254" s="125"/>
      <c r="J1254" s="125">
        <v>0.78</v>
      </c>
      <c r="K1254" s="125">
        <v>89</v>
      </c>
      <c r="L1254" s="125">
        <v>6</v>
      </c>
      <c r="M1254" s="16">
        <v>2016</v>
      </c>
      <c r="N1254" s="16">
        <v>2023</v>
      </c>
      <c r="O1254" s="16">
        <v>2025</v>
      </c>
      <c r="P1254" s="16">
        <v>12.5</v>
      </c>
      <c r="Q1254" s="125" t="s">
        <v>3893</v>
      </c>
      <c r="R1254" s="17">
        <f t="shared" si="60"/>
        <v>2028.5</v>
      </c>
      <c r="S1254" s="16" t="s">
        <v>63</v>
      </c>
      <c r="T1254" s="16"/>
      <c r="U1254" s="17">
        <f t="shared" si="59"/>
        <v>2028.5</v>
      </c>
      <c r="V1254" s="402"/>
      <c r="W1254" s="402"/>
      <c r="X1254" s="402"/>
      <c r="Y1254" s="406"/>
    </row>
    <row r="1255" spans="1:25" ht="24" x14ac:dyDescent="0.25">
      <c r="A1255" s="406"/>
      <c r="B1255" s="406"/>
      <c r="C1255" s="475"/>
      <c r="D1255" s="331"/>
      <c r="E1255" s="475"/>
      <c r="F1255" s="125" t="s">
        <v>34</v>
      </c>
      <c r="G1255" s="125"/>
      <c r="H1255" s="125"/>
      <c r="I1255" s="125"/>
      <c r="J1255" s="125">
        <v>0.92</v>
      </c>
      <c r="K1255" s="125">
        <v>57</v>
      </c>
      <c r="L1255" s="125">
        <v>5</v>
      </c>
      <c r="M1255" s="16">
        <v>2016</v>
      </c>
      <c r="N1255" s="16">
        <v>2023</v>
      </c>
      <c r="O1255" s="16">
        <v>2025</v>
      </c>
      <c r="P1255" s="16">
        <v>12.5</v>
      </c>
      <c r="Q1255" s="125" t="s">
        <v>3893</v>
      </c>
      <c r="R1255" s="17">
        <f t="shared" si="60"/>
        <v>2028.5</v>
      </c>
      <c r="S1255" s="16" t="s">
        <v>63</v>
      </c>
      <c r="T1255" s="16"/>
      <c r="U1255" s="17">
        <f t="shared" si="59"/>
        <v>2028.5</v>
      </c>
      <c r="V1255" s="402"/>
      <c r="W1255" s="402"/>
      <c r="X1255" s="402"/>
      <c r="Y1255" s="406"/>
    </row>
    <row r="1256" spans="1:25" ht="24" x14ac:dyDescent="0.25">
      <c r="A1256" s="406">
        <v>121</v>
      </c>
      <c r="B1256" s="406" t="s">
        <v>4706</v>
      </c>
      <c r="C1256" s="475" t="s">
        <v>4707</v>
      </c>
      <c r="D1256" s="331" t="s">
        <v>4708</v>
      </c>
      <c r="E1256" s="475" t="s">
        <v>789</v>
      </c>
      <c r="F1256" s="125" t="s">
        <v>34</v>
      </c>
      <c r="G1256" s="125">
        <v>0.76</v>
      </c>
      <c r="H1256" s="125">
        <v>0.76</v>
      </c>
      <c r="I1256" s="125">
        <v>120</v>
      </c>
      <c r="J1256" s="125">
        <v>3.57</v>
      </c>
      <c r="K1256" s="125">
        <v>159</v>
      </c>
      <c r="L1256" s="125">
        <v>8</v>
      </c>
      <c r="M1256" s="16">
        <v>2016</v>
      </c>
      <c r="N1256" s="16">
        <v>2023</v>
      </c>
      <c r="O1256" s="16">
        <v>2025</v>
      </c>
      <c r="P1256" s="16">
        <v>12.5</v>
      </c>
      <c r="Q1256" s="125" t="s">
        <v>3893</v>
      </c>
      <c r="R1256" s="17">
        <f t="shared" si="60"/>
        <v>2028.5</v>
      </c>
      <c r="S1256" s="16" t="s">
        <v>63</v>
      </c>
      <c r="T1256" s="16"/>
      <c r="U1256" s="17">
        <f t="shared" si="59"/>
        <v>2028.5</v>
      </c>
      <c r="V1256" s="402">
        <v>7</v>
      </c>
      <c r="W1256" s="402">
        <v>1</v>
      </c>
      <c r="X1256" s="402">
        <f>SUM(V1256:W1260)</f>
        <v>8</v>
      </c>
      <c r="Y1256" s="406" t="s">
        <v>7003</v>
      </c>
    </row>
    <row r="1257" spans="1:25" ht="24" x14ac:dyDescent="0.25">
      <c r="A1257" s="406"/>
      <c r="B1257" s="406"/>
      <c r="C1257" s="475"/>
      <c r="D1257" s="331"/>
      <c r="E1257" s="475"/>
      <c r="F1257" s="125" t="s">
        <v>34</v>
      </c>
      <c r="G1257" s="125"/>
      <c r="H1257" s="125"/>
      <c r="I1257" s="125"/>
      <c r="J1257" s="125">
        <v>0.8</v>
      </c>
      <c r="K1257" s="125">
        <v>108</v>
      </c>
      <c r="L1257" s="125">
        <v>8</v>
      </c>
      <c r="M1257" s="16">
        <v>2016</v>
      </c>
      <c r="N1257" s="16">
        <v>2023</v>
      </c>
      <c r="O1257" s="16">
        <v>2025</v>
      </c>
      <c r="P1257" s="16">
        <v>12.5</v>
      </c>
      <c r="Q1257" s="125" t="s">
        <v>3893</v>
      </c>
      <c r="R1257" s="17">
        <f t="shared" si="60"/>
        <v>2028.5</v>
      </c>
      <c r="S1257" s="16" t="s">
        <v>63</v>
      </c>
      <c r="T1257" s="16"/>
      <c r="U1257" s="17">
        <f t="shared" si="59"/>
        <v>2028.5</v>
      </c>
      <c r="V1257" s="402"/>
      <c r="W1257" s="402"/>
      <c r="X1257" s="402"/>
      <c r="Y1257" s="406"/>
    </row>
    <row r="1258" spans="1:25" ht="24" x14ac:dyDescent="0.25">
      <c r="A1258" s="406"/>
      <c r="B1258" s="406"/>
      <c r="C1258" s="475"/>
      <c r="D1258" s="16" t="s">
        <v>4709</v>
      </c>
      <c r="E1258" s="475"/>
      <c r="F1258" s="125" t="s">
        <v>34</v>
      </c>
      <c r="G1258" s="125">
        <v>0.76</v>
      </c>
      <c r="H1258" s="125">
        <v>0.76</v>
      </c>
      <c r="I1258" s="125">
        <v>120</v>
      </c>
      <c r="J1258" s="125">
        <v>29</v>
      </c>
      <c r="K1258" s="125">
        <v>159</v>
      </c>
      <c r="L1258" s="125">
        <v>8</v>
      </c>
      <c r="M1258" s="16">
        <v>2016</v>
      </c>
      <c r="N1258" s="16">
        <v>2023</v>
      </c>
      <c r="O1258" s="16">
        <v>2025</v>
      </c>
      <c r="P1258" s="16">
        <v>12.5</v>
      </c>
      <c r="Q1258" s="125" t="s">
        <v>3893</v>
      </c>
      <c r="R1258" s="17">
        <f t="shared" si="60"/>
        <v>2028.5</v>
      </c>
      <c r="S1258" s="16" t="s">
        <v>63</v>
      </c>
      <c r="T1258" s="16"/>
      <c r="U1258" s="17">
        <f t="shared" si="59"/>
        <v>2028.5</v>
      </c>
      <c r="V1258" s="402"/>
      <c r="W1258" s="402"/>
      <c r="X1258" s="402"/>
      <c r="Y1258" s="406"/>
    </row>
    <row r="1259" spans="1:25" ht="24" x14ac:dyDescent="0.25">
      <c r="A1259" s="406"/>
      <c r="B1259" s="406"/>
      <c r="C1259" s="475"/>
      <c r="D1259" s="331" t="s">
        <v>4710</v>
      </c>
      <c r="E1259" s="475"/>
      <c r="F1259" s="125" t="s">
        <v>34</v>
      </c>
      <c r="G1259" s="125">
        <v>0.76</v>
      </c>
      <c r="H1259" s="125">
        <v>0.76</v>
      </c>
      <c r="I1259" s="125">
        <v>120</v>
      </c>
      <c r="J1259" s="125">
        <v>33.840000000000003</v>
      </c>
      <c r="K1259" s="125">
        <v>159</v>
      </c>
      <c r="L1259" s="125">
        <v>8</v>
      </c>
      <c r="M1259" s="16">
        <v>2016</v>
      </c>
      <c r="N1259" s="16">
        <v>2023</v>
      </c>
      <c r="O1259" s="16">
        <v>2025</v>
      </c>
      <c r="P1259" s="16">
        <v>12.5</v>
      </c>
      <c r="Q1259" s="125" t="s">
        <v>3893</v>
      </c>
      <c r="R1259" s="17">
        <f t="shared" si="60"/>
        <v>2028.5</v>
      </c>
      <c r="S1259" s="16" t="s">
        <v>63</v>
      </c>
      <c r="T1259" s="16"/>
      <c r="U1259" s="17">
        <f t="shared" si="59"/>
        <v>2028.5</v>
      </c>
      <c r="V1259" s="402"/>
      <c r="W1259" s="402"/>
      <c r="X1259" s="402"/>
      <c r="Y1259" s="406"/>
    </row>
    <row r="1260" spans="1:25" ht="24" x14ac:dyDescent="0.25">
      <c r="A1260" s="406"/>
      <c r="B1260" s="406"/>
      <c r="C1260" s="475"/>
      <c r="D1260" s="331"/>
      <c r="E1260" s="475"/>
      <c r="F1260" s="125" t="s">
        <v>34</v>
      </c>
      <c r="G1260" s="125"/>
      <c r="H1260" s="125"/>
      <c r="I1260" s="125"/>
      <c r="J1260" s="125">
        <v>0.1</v>
      </c>
      <c r="K1260" s="125">
        <v>57</v>
      </c>
      <c r="L1260" s="125">
        <v>5</v>
      </c>
      <c r="M1260" s="16">
        <v>2016</v>
      </c>
      <c r="N1260" s="16">
        <v>2023</v>
      </c>
      <c r="O1260" s="16">
        <v>2025</v>
      </c>
      <c r="P1260" s="16">
        <v>12.5</v>
      </c>
      <c r="Q1260" s="125" t="s">
        <v>3893</v>
      </c>
      <c r="R1260" s="17">
        <f t="shared" si="60"/>
        <v>2028.5</v>
      </c>
      <c r="S1260" s="16" t="s">
        <v>63</v>
      </c>
      <c r="T1260" s="16"/>
      <c r="U1260" s="17">
        <f t="shared" si="59"/>
        <v>2028.5</v>
      </c>
      <c r="V1260" s="402"/>
      <c r="W1260" s="402"/>
      <c r="X1260" s="402"/>
      <c r="Y1260" s="406"/>
    </row>
    <row r="1261" spans="1:25" ht="24" x14ac:dyDescent="0.25">
      <c r="A1261" s="406">
        <v>122</v>
      </c>
      <c r="B1261" s="406" t="s">
        <v>4711</v>
      </c>
      <c r="C1261" s="475" t="s">
        <v>4712</v>
      </c>
      <c r="D1261" s="331" t="s">
        <v>4713</v>
      </c>
      <c r="E1261" s="475" t="s">
        <v>789</v>
      </c>
      <c r="F1261" s="125" t="s">
        <v>39</v>
      </c>
      <c r="G1261" s="123">
        <v>1.2</v>
      </c>
      <c r="H1261" s="123">
        <v>1.2</v>
      </c>
      <c r="I1261" s="125">
        <v>120</v>
      </c>
      <c r="J1261" s="125">
        <v>23.2</v>
      </c>
      <c r="K1261" s="123">
        <v>89</v>
      </c>
      <c r="L1261" s="123">
        <v>6</v>
      </c>
      <c r="M1261" s="16">
        <v>2016</v>
      </c>
      <c r="N1261" s="16">
        <v>2023</v>
      </c>
      <c r="O1261" s="16">
        <v>2025</v>
      </c>
      <c r="P1261" s="16">
        <v>12.5</v>
      </c>
      <c r="Q1261" s="125" t="s">
        <v>3893</v>
      </c>
      <c r="R1261" s="17">
        <f t="shared" si="60"/>
        <v>2028.5</v>
      </c>
      <c r="S1261" s="16" t="s">
        <v>63</v>
      </c>
      <c r="T1261" s="16"/>
      <c r="U1261" s="17">
        <f t="shared" si="59"/>
        <v>2028.5</v>
      </c>
      <c r="V1261" s="402">
        <v>17</v>
      </c>
      <c r="W1261" s="402">
        <v>13</v>
      </c>
      <c r="X1261" s="402">
        <f>SUM(V1261:W1272)</f>
        <v>30</v>
      </c>
      <c r="Y1261" s="406" t="s">
        <v>7003</v>
      </c>
    </row>
    <row r="1262" spans="1:25" ht="24" x14ac:dyDescent="0.25">
      <c r="A1262" s="406"/>
      <c r="B1262" s="406"/>
      <c r="C1262" s="475"/>
      <c r="D1262" s="331"/>
      <c r="E1262" s="475"/>
      <c r="F1262" s="125" t="s">
        <v>39</v>
      </c>
      <c r="G1262" s="123"/>
      <c r="H1262" s="123"/>
      <c r="I1262" s="125"/>
      <c r="J1262" s="125">
        <v>0.55000000000000004</v>
      </c>
      <c r="K1262" s="123">
        <v>57</v>
      </c>
      <c r="L1262" s="123">
        <v>5</v>
      </c>
      <c r="M1262" s="16">
        <v>2016</v>
      </c>
      <c r="N1262" s="16">
        <v>2023</v>
      </c>
      <c r="O1262" s="16">
        <v>2025</v>
      </c>
      <c r="P1262" s="16">
        <v>12.5</v>
      </c>
      <c r="Q1262" s="125" t="s">
        <v>3893</v>
      </c>
      <c r="R1262" s="17">
        <f t="shared" si="60"/>
        <v>2028.5</v>
      </c>
      <c r="S1262" s="16" t="s">
        <v>63</v>
      </c>
      <c r="T1262" s="16"/>
      <c r="U1262" s="17">
        <f t="shared" si="59"/>
        <v>2028.5</v>
      </c>
      <c r="V1262" s="402"/>
      <c r="W1262" s="402"/>
      <c r="X1262" s="402"/>
      <c r="Y1262" s="406"/>
    </row>
    <row r="1263" spans="1:25" ht="24" x14ac:dyDescent="0.25">
      <c r="A1263" s="406"/>
      <c r="B1263" s="406"/>
      <c r="C1263" s="475"/>
      <c r="D1263" s="331"/>
      <c r="E1263" s="475"/>
      <c r="F1263" s="125" t="s">
        <v>39</v>
      </c>
      <c r="G1263" s="123"/>
      <c r="H1263" s="123"/>
      <c r="I1263" s="125"/>
      <c r="J1263" s="125">
        <v>3.6</v>
      </c>
      <c r="K1263" s="123">
        <v>32</v>
      </c>
      <c r="L1263" s="123">
        <v>4.5</v>
      </c>
      <c r="M1263" s="16">
        <v>2016</v>
      </c>
      <c r="N1263" s="16">
        <v>2023</v>
      </c>
      <c r="O1263" s="16">
        <v>2025</v>
      </c>
      <c r="P1263" s="16">
        <v>12.5</v>
      </c>
      <c r="Q1263" s="125" t="s">
        <v>3893</v>
      </c>
      <c r="R1263" s="17">
        <f t="shared" si="60"/>
        <v>2028.5</v>
      </c>
      <c r="S1263" s="16" t="s">
        <v>63</v>
      </c>
      <c r="T1263" s="16"/>
      <c r="U1263" s="17">
        <f t="shared" si="59"/>
        <v>2028.5</v>
      </c>
      <c r="V1263" s="402"/>
      <c r="W1263" s="402"/>
      <c r="X1263" s="402"/>
      <c r="Y1263" s="406"/>
    </row>
    <row r="1264" spans="1:25" ht="24" x14ac:dyDescent="0.25">
      <c r="A1264" s="406"/>
      <c r="B1264" s="406"/>
      <c r="C1264" s="475"/>
      <c r="D1264" s="331" t="s">
        <v>4714</v>
      </c>
      <c r="E1264" s="475"/>
      <c r="F1264" s="125" t="s">
        <v>39</v>
      </c>
      <c r="G1264" s="123">
        <v>1.2</v>
      </c>
      <c r="H1264" s="123">
        <v>1.2</v>
      </c>
      <c r="I1264" s="125">
        <v>120</v>
      </c>
      <c r="J1264" s="125">
        <v>0.8</v>
      </c>
      <c r="K1264" s="123">
        <v>89</v>
      </c>
      <c r="L1264" s="123">
        <v>6</v>
      </c>
      <c r="M1264" s="16">
        <v>2016</v>
      </c>
      <c r="N1264" s="16">
        <v>2023</v>
      </c>
      <c r="O1264" s="16">
        <v>2025</v>
      </c>
      <c r="P1264" s="16">
        <v>12.5</v>
      </c>
      <c r="Q1264" s="125" t="s">
        <v>3893</v>
      </c>
      <c r="R1264" s="17">
        <f t="shared" si="60"/>
        <v>2028.5</v>
      </c>
      <c r="S1264" s="16" t="s">
        <v>63</v>
      </c>
      <c r="T1264" s="16"/>
      <c r="U1264" s="17">
        <f t="shared" si="59"/>
        <v>2028.5</v>
      </c>
      <c r="V1264" s="402"/>
      <c r="W1264" s="402"/>
      <c r="X1264" s="402"/>
      <c r="Y1264" s="406"/>
    </row>
    <row r="1265" spans="1:25" ht="24" x14ac:dyDescent="0.25">
      <c r="A1265" s="406"/>
      <c r="B1265" s="406"/>
      <c r="C1265" s="475"/>
      <c r="D1265" s="331"/>
      <c r="E1265" s="475"/>
      <c r="F1265" s="125" t="s">
        <v>39</v>
      </c>
      <c r="G1265" s="123"/>
      <c r="H1265" s="123"/>
      <c r="I1265" s="125"/>
      <c r="J1265" s="125">
        <v>0.28000000000000003</v>
      </c>
      <c r="K1265" s="123">
        <v>57</v>
      </c>
      <c r="L1265" s="123">
        <v>5</v>
      </c>
      <c r="M1265" s="16">
        <v>2016</v>
      </c>
      <c r="N1265" s="16">
        <v>2023</v>
      </c>
      <c r="O1265" s="16">
        <v>2025</v>
      </c>
      <c r="P1265" s="16">
        <v>12.5</v>
      </c>
      <c r="Q1265" s="125" t="s">
        <v>3893</v>
      </c>
      <c r="R1265" s="17">
        <f t="shared" si="60"/>
        <v>2028.5</v>
      </c>
      <c r="S1265" s="16" t="s">
        <v>63</v>
      </c>
      <c r="T1265" s="16"/>
      <c r="U1265" s="17">
        <f t="shared" si="59"/>
        <v>2028.5</v>
      </c>
      <c r="V1265" s="402"/>
      <c r="W1265" s="402"/>
      <c r="X1265" s="402"/>
      <c r="Y1265" s="406"/>
    </row>
    <row r="1266" spans="1:25" ht="24" x14ac:dyDescent="0.25">
      <c r="A1266" s="406"/>
      <c r="B1266" s="406"/>
      <c r="C1266" s="475"/>
      <c r="D1266" s="331" t="s">
        <v>4715</v>
      </c>
      <c r="E1266" s="475"/>
      <c r="F1266" s="125" t="s">
        <v>39</v>
      </c>
      <c r="G1266" s="123">
        <v>1.2</v>
      </c>
      <c r="H1266" s="123">
        <v>1.2</v>
      </c>
      <c r="I1266" s="125">
        <v>120</v>
      </c>
      <c r="J1266" s="125">
        <v>1.5</v>
      </c>
      <c r="K1266" s="123">
        <v>57</v>
      </c>
      <c r="L1266" s="123">
        <v>5</v>
      </c>
      <c r="M1266" s="16">
        <v>2016</v>
      </c>
      <c r="N1266" s="16">
        <v>2023</v>
      </c>
      <c r="O1266" s="16">
        <v>2025</v>
      </c>
      <c r="P1266" s="16">
        <v>12.5</v>
      </c>
      <c r="Q1266" s="125" t="s">
        <v>3893</v>
      </c>
      <c r="R1266" s="17">
        <f t="shared" si="60"/>
        <v>2028.5</v>
      </c>
      <c r="S1266" s="16" t="s">
        <v>63</v>
      </c>
      <c r="T1266" s="16"/>
      <c r="U1266" s="17">
        <f t="shared" si="59"/>
        <v>2028.5</v>
      </c>
      <c r="V1266" s="402"/>
      <c r="W1266" s="402"/>
      <c r="X1266" s="402"/>
      <c r="Y1266" s="406"/>
    </row>
    <row r="1267" spans="1:25" ht="24" x14ac:dyDescent="0.25">
      <c r="A1267" s="406"/>
      <c r="B1267" s="406"/>
      <c r="C1267" s="475"/>
      <c r="D1267" s="331"/>
      <c r="E1267" s="475"/>
      <c r="F1267" s="125" t="s">
        <v>39</v>
      </c>
      <c r="G1267" s="123"/>
      <c r="H1267" s="123"/>
      <c r="I1267" s="125"/>
      <c r="J1267" s="125">
        <v>0.14000000000000001</v>
      </c>
      <c r="K1267" s="123">
        <v>32</v>
      </c>
      <c r="L1267" s="123">
        <v>4.5</v>
      </c>
      <c r="M1267" s="16">
        <v>2016</v>
      </c>
      <c r="N1267" s="16">
        <v>2023</v>
      </c>
      <c r="O1267" s="16">
        <v>2025</v>
      </c>
      <c r="P1267" s="16">
        <v>12.5</v>
      </c>
      <c r="Q1267" s="125" t="s">
        <v>3893</v>
      </c>
      <c r="R1267" s="17">
        <f t="shared" si="60"/>
        <v>2028.5</v>
      </c>
      <c r="S1267" s="16" t="s">
        <v>63</v>
      </c>
      <c r="T1267" s="16"/>
      <c r="U1267" s="17">
        <f t="shared" si="59"/>
        <v>2028.5</v>
      </c>
      <c r="V1267" s="402"/>
      <c r="W1267" s="402"/>
      <c r="X1267" s="402"/>
      <c r="Y1267" s="406"/>
    </row>
    <row r="1268" spans="1:25" ht="24" x14ac:dyDescent="0.25">
      <c r="A1268" s="406"/>
      <c r="B1268" s="406"/>
      <c r="C1268" s="475"/>
      <c r="D1268" s="331"/>
      <c r="E1268" s="475"/>
      <c r="F1268" s="125" t="s">
        <v>39</v>
      </c>
      <c r="G1268" s="123"/>
      <c r="H1268" s="123"/>
      <c r="I1268" s="125"/>
      <c r="J1268" s="125">
        <v>2</v>
      </c>
      <c r="K1268" s="123">
        <v>18</v>
      </c>
      <c r="L1268" s="123">
        <v>4</v>
      </c>
      <c r="M1268" s="16">
        <v>2016</v>
      </c>
      <c r="N1268" s="16">
        <v>2023</v>
      </c>
      <c r="O1268" s="16">
        <v>2025</v>
      </c>
      <c r="P1268" s="16">
        <v>12.5</v>
      </c>
      <c r="Q1268" s="125" t="s">
        <v>3893</v>
      </c>
      <c r="R1268" s="17">
        <f t="shared" si="60"/>
        <v>2028.5</v>
      </c>
      <c r="S1268" s="16" t="s">
        <v>63</v>
      </c>
      <c r="T1268" s="16"/>
      <c r="U1268" s="17">
        <f t="shared" si="59"/>
        <v>2028.5</v>
      </c>
      <c r="V1268" s="402"/>
      <c r="W1268" s="402"/>
      <c r="X1268" s="402"/>
      <c r="Y1268" s="406"/>
    </row>
    <row r="1269" spans="1:25" ht="24" x14ac:dyDescent="0.25">
      <c r="A1269" s="406"/>
      <c r="B1269" s="406"/>
      <c r="C1269" s="475"/>
      <c r="D1269" s="331" t="s">
        <v>4716</v>
      </c>
      <c r="E1269" s="475"/>
      <c r="F1269" s="125" t="s">
        <v>39</v>
      </c>
      <c r="G1269" s="123">
        <v>1.2</v>
      </c>
      <c r="H1269" s="123">
        <v>1.2</v>
      </c>
      <c r="I1269" s="125">
        <v>120</v>
      </c>
      <c r="J1269" s="125">
        <v>0.8</v>
      </c>
      <c r="K1269" s="123">
        <v>89</v>
      </c>
      <c r="L1269" s="123">
        <v>6</v>
      </c>
      <c r="M1269" s="16">
        <v>2016</v>
      </c>
      <c r="N1269" s="16">
        <v>2023</v>
      </c>
      <c r="O1269" s="16">
        <v>2025</v>
      </c>
      <c r="P1269" s="16">
        <v>12.5</v>
      </c>
      <c r="Q1269" s="125" t="s">
        <v>3893</v>
      </c>
      <c r="R1269" s="17">
        <f t="shared" si="60"/>
        <v>2028.5</v>
      </c>
      <c r="S1269" s="16" t="s">
        <v>63</v>
      </c>
      <c r="T1269" s="16"/>
      <c r="U1269" s="17">
        <f t="shared" si="59"/>
        <v>2028.5</v>
      </c>
      <c r="V1269" s="402"/>
      <c r="W1269" s="402"/>
      <c r="X1269" s="402"/>
      <c r="Y1269" s="406"/>
    </row>
    <row r="1270" spans="1:25" ht="24" x14ac:dyDescent="0.25">
      <c r="A1270" s="406"/>
      <c r="B1270" s="406"/>
      <c r="C1270" s="475"/>
      <c r="D1270" s="331"/>
      <c r="E1270" s="475"/>
      <c r="F1270" s="125" t="s">
        <v>39</v>
      </c>
      <c r="G1270" s="123"/>
      <c r="H1270" s="123"/>
      <c r="I1270" s="125"/>
      <c r="J1270" s="125">
        <v>0.28000000000000003</v>
      </c>
      <c r="K1270" s="123">
        <v>57</v>
      </c>
      <c r="L1270" s="123">
        <v>5</v>
      </c>
      <c r="M1270" s="16">
        <v>2016</v>
      </c>
      <c r="N1270" s="16">
        <v>2023</v>
      </c>
      <c r="O1270" s="16">
        <v>2025</v>
      </c>
      <c r="P1270" s="16">
        <v>12.5</v>
      </c>
      <c r="Q1270" s="125" t="s">
        <v>3893</v>
      </c>
      <c r="R1270" s="17">
        <f t="shared" si="60"/>
        <v>2028.5</v>
      </c>
      <c r="S1270" s="16" t="s">
        <v>63</v>
      </c>
      <c r="T1270" s="16"/>
      <c r="U1270" s="17">
        <f t="shared" si="59"/>
        <v>2028.5</v>
      </c>
      <c r="V1270" s="402"/>
      <c r="W1270" s="402"/>
      <c r="X1270" s="402"/>
      <c r="Y1270" s="406"/>
    </row>
    <row r="1271" spans="1:25" ht="24" x14ac:dyDescent="0.25">
      <c r="A1271" s="406"/>
      <c r="B1271" s="406"/>
      <c r="C1271" s="475"/>
      <c r="D1271" s="331" t="s">
        <v>4717</v>
      </c>
      <c r="E1271" s="475"/>
      <c r="F1271" s="125" t="s">
        <v>39</v>
      </c>
      <c r="G1271" s="123">
        <v>1.2</v>
      </c>
      <c r="H1271" s="123">
        <v>1.2</v>
      </c>
      <c r="I1271" s="125">
        <v>120</v>
      </c>
      <c r="J1271" s="125">
        <v>1.5</v>
      </c>
      <c r="K1271" s="123">
        <v>57</v>
      </c>
      <c r="L1271" s="123">
        <v>5</v>
      </c>
      <c r="M1271" s="16">
        <v>2016</v>
      </c>
      <c r="N1271" s="16">
        <v>2023</v>
      </c>
      <c r="O1271" s="16">
        <v>2025</v>
      </c>
      <c r="P1271" s="16">
        <v>12.5</v>
      </c>
      <c r="Q1271" s="125" t="s">
        <v>3893</v>
      </c>
      <c r="R1271" s="17">
        <f t="shared" si="60"/>
        <v>2028.5</v>
      </c>
      <c r="S1271" s="16" t="s">
        <v>63</v>
      </c>
      <c r="T1271" s="16"/>
      <c r="U1271" s="17">
        <f t="shared" si="59"/>
        <v>2028.5</v>
      </c>
      <c r="V1271" s="402"/>
      <c r="W1271" s="402"/>
      <c r="X1271" s="402"/>
      <c r="Y1271" s="406"/>
    </row>
    <row r="1272" spans="1:25" ht="24" x14ac:dyDescent="0.25">
      <c r="A1272" s="406"/>
      <c r="B1272" s="406"/>
      <c r="C1272" s="475"/>
      <c r="D1272" s="331"/>
      <c r="E1272" s="475"/>
      <c r="F1272" s="125" t="s">
        <v>39</v>
      </c>
      <c r="G1272" s="123"/>
      <c r="H1272" s="123"/>
      <c r="I1272" s="125"/>
      <c r="J1272" s="125">
        <v>0.14000000000000001</v>
      </c>
      <c r="K1272" s="123">
        <v>32</v>
      </c>
      <c r="L1272" s="123">
        <v>4.5</v>
      </c>
      <c r="M1272" s="16">
        <v>2016</v>
      </c>
      <c r="N1272" s="16">
        <v>2023</v>
      </c>
      <c r="O1272" s="16">
        <v>2025</v>
      </c>
      <c r="P1272" s="16">
        <v>12.5</v>
      </c>
      <c r="Q1272" s="125" t="s">
        <v>3893</v>
      </c>
      <c r="R1272" s="17">
        <f t="shared" si="60"/>
        <v>2028.5</v>
      </c>
      <c r="S1272" s="16" t="s">
        <v>63</v>
      </c>
      <c r="T1272" s="16"/>
      <c r="U1272" s="17">
        <f t="shared" si="59"/>
        <v>2028.5</v>
      </c>
      <c r="V1272" s="402"/>
      <c r="W1272" s="402"/>
      <c r="X1272" s="402"/>
      <c r="Y1272" s="406"/>
    </row>
    <row r="1273" spans="1:25" ht="24" x14ac:dyDescent="0.25">
      <c r="A1273" s="406">
        <v>123</v>
      </c>
      <c r="B1273" s="406" t="s">
        <v>4718</v>
      </c>
      <c r="C1273" s="475" t="s">
        <v>4719</v>
      </c>
      <c r="D1273" s="331" t="s">
        <v>4720</v>
      </c>
      <c r="E1273" s="475" t="s">
        <v>789</v>
      </c>
      <c r="F1273" s="125" t="s">
        <v>39</v>
      </c>
      <c r="G1273" s="123">
        <v>1.2</v>
      </c>
      <c r="H1273" s="123">
        <v>1.2</v>
      </c>
      <c r="I1273" s="125">
        <v>120</v>
      </c>
      <c r="J1273" s="125">
        <v>0.37</v>
      </c>
      <c r="K1273" s="125">
        <v>89</v>
      </c>
      <c r="L1273" s="125">
        <v>6</v>
      </c>
      <c r="M1273" s="16">
        <v>2016</v>
      </c>
      <c r="N1273" s="16">
        <v>2023</v>
      </c>
      <c r="O1273" s="16">
        <v>2025</v>
      </c>
      <c r="P1273" s="16">
        <v>12.5</v>
      </c>
      <c r="Q1273" s="125" t="s">
        <v>3893</v>
      </c>
      <c r="R1273" s="17">
        <f t="shared" si="60"/>
        <v>2028.5</v>
      </c>
      <c r="S1273" s="16" t="s">
        <v>63</v>
      </c>
      <c r="T1273" s="16"/>
      <c r="U1273" s="17">
        <f t="shared" si="59"/>
        <v>2028.5</v>
      </c>
      <c r="V1273" s="402">
        <v>26</v>
      </c>
      <c r="W1273" s="402">
        <v>5</v>
      </c>
      <c r="X1273" s="402">
        <f>SUM(V1273:W1276)</f>
        <v>31</v>
      </c>
      <c r="Y1273" s="406" t="s">
        <v>7003</v>
      </c>
    </row>
    <row r="1274" spans="1:25" ht="24" x14ac:dyDescent="0.25">
      <c r="A1274" s="406"/>
      <c r="B1274" s="406"/>
      <c r="C1274" s="475"/>
      <c r="D1274" s="331"/>
      <c r="E1274" s="475"/>
      <c r="F1274" s="125" t="s">
        <v>39</v>
      </c>
      <c r="G1274" s="123"/>
      <c r="H1274" s="123"/>
      <c r="I1274" s="125"/>
      <c r="J1274" s="125">
        <v>8.2799999999999994</v>
      </c>
      <c r="K1274" s="123">
        <v>57</v>
      </c>
      <c r="L1274" s="123">
        <v>5</v>
      </c>
      <c r="M1274" s="16">
        <v>2016</v>
      </c>
      <c r="N1274" s="16">
        <v>2023</v>
      </c>
      <c r="O1274" s="16">
        <v>2025</v>
      </c>
      <c r="P1274" s="16">
        <v>12.5</v>
      </c>
      <c r="Q1274" s="125" t="s">
        <v>3893</v>
      </c>
      <c r="R1274" s="17">
        <f t="shared" si="60"/>
        <v>2028.5</v>
      </c>
      <c r="S1274" s="16" t="s">
        <v>63</v>
      </c>
      <c r="T1274" s="16"/>
      <c r="U1274" s="17">
        <f t="shared" si="59"/>
        <v>2028.5</v>
      </c>
      <c r="V1274" s="402"/>
      <c r="W1274" s="402"/>
      <c r="X1274" s="402"/>
      <c r="Y1274" s="406"/>
    </row>
    <row r="1275" spans="1:25" ht="24" x14ac:dyDescent="0.25">
      <c r="A1275" s="406"/>
      <c r="B1275" s="406"/>
      <c r="C1275" s="475"/>
      <c r="D1275" s="331"/>
      <c r="E1275" s="475"/>
      <c r="F1275" s="125" t="s">
        <v>39</v>
      </c>
      <c r="G1275" s="123"/>
      <c r="H1275" s="123"/>
      <c r="I1275" s="125"/>
      <c r="J1275" s="125">
        <v>2.69</v>
      </c>
      <c r="K1275" s="123">
        <v>32</v>
      </c>
      <c r="L1275" s="123">
        <v>4.5</v>
      </c>
      <c r="M1275" s="16">
        <v>2016</v>
      </c>
      <c r="N1275" s="16">
        <v>2023</v>
      </c>
      <c r="O1275" s="16">
        <v>2025</v>
      </c>
      <c r="P1275" s="16">
        <v>12.5</v>
      </c>
      <c r="Q1275" s="125" t="s">
        <v>3893</v>
      </c>
      <c r="R1275" s="17">
        <f t="shared" si="60"/>
        <v>2028.5</v>
      </c>
      <c r="S1275" s="16" t="s">
        <v>63</v>
      </c>
      <c r="T1275" s="16"/>
      <c r="U1275" s="17">
        <f t="shared" si="59"/>
        <v>2028.5</v>
      </c>
      <c r="V1275" s="402"/>
      <c r="W1275" s="402"/>
      <c r="X1275" s="402"/>
      <c r="Y1275" s="406"/>
    </row>
    <row r="1276" spans="1:25" ht="24" x14ac:dyDescent="0.25">
      <c r="A1276" s="406"/>
      <c r="B1276" s="406"/>
      <c r="C1276" s="475"/>
      <c r="D1276" s="331"/>
      <c r="E1276" s="475"/>
      <c r="F1276" s="125" t="s">
        <v>39</v>
      </c>
      <c r="G1276" s="123"/>
      <c r="H1276" s="123"/>
      <c r="I1276" s="125"/>
      <c r="J1276" s="125">
        <v>2.67</v>
      </c>
      <c r="K1276" s="123">
        <v>18</v>
      </c>
      <c r="L1276" s="123">
        <v>4</v>
      </c>
      <c r="M1276" s="16">
        <v>2016</v>
      </c>
      <c r="N1276" s="16">
        <v>2023</v>
      </c>
      <c r="O1276" s="16">
        <v>2025</v>
      </c>
      <c r="P1276" s="16">
        <v>12.5</v>
      </c>
      <c r="Q1276" s="125" t="s">
        <v>3893</v>
      </c>
      <c r="R1276" s="17">
        <f t="shared" si="60"/>
        <v>2028.5</v>
      </c>
      <c r="S1276" s="16" t="s">
        <v>63</v>
      </c>
      <c r="T1276" s="16"/>
      <c r="U1276" s="17">
        <f t="shared" si="59"/>
        <v>2028.5</v>
      </c>
      <c r="V1276" s="402"/>
      <c r="W1276" s="402"/>
      <c r="X1276" s="402"/>
      <c r="Y1276" s="406"/>
    </row>
    <row r="1277" spans="1:25" ht="24" x14ac:dyDescent="0.25">
      <c r="A1277" s="406">
        <v>124</v>
      </c>
      <c r="B1277" s="406" t="s">
        <v>4721</v>
      </c>
      <c r="C1277" s="331" t="s">
        <v>4722</v>
      </c>
      <c r="D1277" s="331" t="s">
        <v>4723</v>
      </c>
      <c r="E1277" s="331" t="s">
        <v>782</v>
      </c>
      <c r="F1277" s="125" t="s">
        <v>34</v>
      </c>
      <c r="G1277" s="125">
        <v>0.5</v>
      </c>
      <c r="H1277" s="125">
        <v>0.5</v>
      </c>
      <c r="I1277" s="125">
        <v>160</v>
      </c>
      <c r="J1277" s="125">
        <v>2.5</v>
      </c>
      <c r="K1277" s="125">
        <v>273</v>
      </c>
      <c r="L1277" s="125">
        <v>8</v>
      </c>
      <c r="M1277" s="16">
        <v>2016</v>
      </c>
      <c r="N1277" s="114">
        <v>2023</v>
      </c>
      <c r="O1277" s="114">
        <v>2025</v>
      </c>
      <c r="P1277" s="16">
        <v>12.5</v>
      </c>
      <c r="Q1277" s="125" t="s">
        <v>3893</v>
      </c>
      <c r="R1277" s="17">
        <f t="shared" si="60"/>
        <v>2028.5</v>
      </c>
      <c r="S1277" s="16" t="s">
        <v>63</v>
      </c>
      <c r="T1277" s="16"/>
      <c r="U1277" s="17">
        <f t="shared" ref="U1277:U1293" si="61">IFERROR(IF(S1277="",R1277,S1277+T1277),R1277)</f>
        <v>2028.5</v>
      </c>
      <c r="V1277" s="402">
        <v>1</v>
      </c>
      <c r="W1277" s="402"/>
      <c r="X1277" s="402">
        <f>SUM(V1277:W1278)</f>
        <v>1</v>
      </c>
      <c r="Y1277" s="406" t="s">
        <v>7003</v>
      </c>
    </row>
    <row r="1278" spans="1:25" ht="24" x14ac:dyDescent="0.25">
      <c r="A1278" s="406"/>
      <c r="B1278" s="406"/>
      <c r="C1278" s="331"/>
      <c r="D1278" s="331"/>
      <c r="E1278" s="331"/>
      <c r="F1278" s="125" t="s">
        <v>34</v>
      </c>
      <c r="G1278" s="125"/>
      <c r="H1278" s="125"/>
      <c r="I1278" s="125"/>
      <c r="J1278" s="125">
        <v>0.2</v>
      </c>
      <c r="K1278" s="125">
        <v>57</v>
      </c>
      <c r="L1278" s="125">
        <v>5</v>
      </c>
      <c r="M1278" s="16">
        <v>2016</v>
      </c>
      <c r="N1278" s="114">
        <v>2023</v>
      </c>
      <c r="O1278" s="114">
        <v>2025</v>
      </c>
      <c r="P1278" s="16">
        <v>12.5</v>
      </c>
      <c r="Q1278" s="125" t="s">
        <v>3893</v>
      </c>
      <c r="R1278" s="17">
        <f t="shared" si="60"/>
        <v>2028.5</v>
      </c>
      <c r="S1278" s="16" t="s">
        <v>63</v>
      </c>
      <c r="T1278" s="16"/>
      <c r="U1278" s="17">
        <f t="shared" si="61"/>
        <v>2028.5</v>
      </c>
      <c r="V1278" s="402"/>
      <c r="W1278" s="402"/>
      <c r="X1278" s="402"/>
      <c r="Y1278" s="406"/>
    </row>
    <row r="1279" spans="1:25" ht="24" x14ac:dyDescent="0.25">
      <c r="A1279" s="406">
        <v>125</v>
      </c>
      <c r="B1279" s="406" t="s">
        <v>4724</v>
      </c>
      <c r="C1279" s="331" t="s">
        <v>4725</v>
      </c>
      <c r="D1279" s="331" t="s">
        <v>4726</v>
      </c>
      <c r="E1279" s="331" t="s">
        <v>782</v>
      </c>
      <c r="F1279" s="125" t="s">
        <v>34</v>
      </c>
      <c r="G1279" s="125">
        <v>1.6</v>
      </c>
      <c r="H1279" s="125">
        <v>1.6</v>
      </c>
      <c r="I1279" s="125">
        <v>160</v>
      </c>
      <c r="J1279" s="125">
        <v>9.9</v>
      </c>
      <c r="K1279" s="125">
        <v>159</v>
      </c>
      <c r="L1279" s="125">
        <v>8</v>
      </c>
      <c r="M1279" s="16">
        <v>2016</v>
      </c>
      <c r="N1279" s="114">
        <v>2023</v>
      </c>
      <c r="O1279" s="114">
        <v>2025</v>
      </c>
      <c r="P1279" s="16">
        <v>12.5</v>
      </c>
      <c r="Q1279" s="125" t="s">
        <v>3893</v>
      </c>
      <c r="R1279" s="17">
        <f t="shared" si="60"/>
        <v>2028.5</v>
      </c>
      <c r="S1279" s="16" t="s">
        <v>63</v>
      </c>
      <c r="T1279" s="16"/>
      <c r="U1279" s="17">
        <f t="shared" si="61"/>
        <v>2028.5</v>
      </c>
      <c r="V1279" s="402">
        <v>17</v>
      </c>
      <c r="W1279" s="402">
        <v>9</v>
      </c>
      <c r="X1279" s="402">
        <f>SUM(V1279:W1293)</f>
        <v>26</v>
      </c>
      <c r="Y1279" s="406" t="s">
        <v>7003</v>
      </c>
    </row>
    <row r="1280" spans="1:25" ht="24" x14ac:dyDescent="0.25">
      <c r="A1280" s="406"/>
      <c r="B1280" s="406"/>
      <c r="C1280" s="331"/>
      <c r="D1280" s="331"/>
      <c r="E1280" s="331"/>
      <c r="F1280" s="125" t="s">
        <v>34</v>
      </c>
      <c r="G1280" s="125"/>
      <c r="H1280" s="125"/>
      <c r="I1280" s="125"/>
      <c r="J1280" s="125">
        <v>0.22</v>
      </c>
      <c r="K1280" s="125">
        <v>57</v>
      </c>
      <c r="L1280" s="125">
        <v>5</v>
      </c>
      <c r="M1280" s="16">
        <v>2016</v>
      </c>
      <c r="N1280" s="114">
        <v>2023</v>
      </c>
      <c r="O1280" s="114">
        <v>2025</v>
      </c>
      <c r="P1280" s="16">
        <v>12.5</v>
      </c>
      <c r="Q1280" s="125" t="s">
        <v>3893</v>
      </c>
      <c r="R1280" s="17">
        <f t="shared" si="60"/>
        <v>2028.5</v>
      </c>
      <c r="S1280" s="16" t="s">
        <v>63</v>
      </c>
      <c r="T1280" s="16"/>
      <c r="U1280" s="17">
        <f t="shared" si="61"/>
        <v>2028.5</v>
      </c>
      <c r="V1280" s="402"/>
      <c r="W1280" s="402"/>
      <c r="X1280" s="402"/>
      <c r="Y1280" s="406"/>
    </row>
    <row r="1281" spans="1:25" ht="24" x14ac:dyDescent="0.25">
      <c r="A1281" s="406"/>
      <c r="B1281" s="406"/>
      <c r="C1281" s="331"/>
      <c r="D1281" s="16" t="s">
        <v>4727</v>
      </c>
      <c r="E1281" s="331"/>
      <c r="F1281" s="125" t="s">
        <v>34</v>
      </c>
      <c r="G1281" s="125">
        <v>1.6</v>
      </c>
      <c r="H1281" s="125">
        <v>1.6</v>
      </c>
      <c r="I1281" s="125">
        <v>160</v>
      </c>
      <c r="J1281" s="125">
        <v>37.18</v>
      </c>
      <c r="K1281" s="125">
        <v>159</v>
      </c>
      <c r="L1281" s="125">
        <v>8</v>
      </c>
      <c r="M1281" s="16">
        <v>2016</v>
      </c>
      <c r="N1281" s="114">
        <v>2023</v>
      </c>
      <c r="O1281" s="114">
        <v>2025</v>
      </c>
      <c r="P1281" s="16">
        <v>12.5</v>
      </c>
      <c r="Q1281" s="125" t="s">
        <v>3893</v>
      </c>
      <c r="R1281" s="17">
        <f t="shared" si="60"/>
        <v>2028.5</v>
      </c>
      <c r="S1281" s="16" t="s">
        <v>63</v>
      </c>
      <c r="T1281" s="16"/>
      <c r="U1281" s="17">
        <f t="shared" si="61"/>
        <v>2028.5</v>
      </c>
      <c r="V1281" s="402"/>
      <c r="W1281" s="402"/>
      <c r="X1281" s="402"/>
      <c r="Y1281" s="406"/>
    </row>
    <row r="1282" spans="1:25" ht="24" x14ac:dyDescent="0.25">
      <c r="A1282" s="406"/>
      <c r="B1282" s="406"/>
      <c r="C1282" s="331"/>
      <c r="D1282" s="331" t="s">
        <v>4728</v>
      </c>
      <c r="E1282" s="331"/>
      <c r="F1282" s="125" t="s">
        <v>34</v>
      </c>
      <c r="G1282" s="125">
        <v>1.6</v>
      </c>
      <c r="H1282" s="125">
        <v>1.6</v>
      </c>
      <c r="I1282" s="125">
        <v>160</v>
      </c>
      <c r="J1282" s="125">
        <v>1.07</v>
      </c>
      <c r="K1282" s="125">
        <v>159</v>
      </c>
      <c r="L1282" s="125">
        <v>8</v>
      </c>
      <c r="M1282" s="16">
        <v>2016</v>
      </c>
      <c r="N1282" s="114">
        <v>2023</v>
      </c>
      <c r="O1282" s="114">
        <v>2025</v>
      </c>
      <c r="P1282" s="16">
        <v>12.5</v>
      </c>
      <c r="Q1282" s="125" t="s">
        <v>3893</v>
      </c>
      <c r="R1282" s="17">
        <f t="shared" si="60"/>
        <v>2028.5</v>
      </c>
      <c r="S1282" s="16" t="s">
        <v>63</v>
      </c>
      <c r="T1282" s="16"/>
      <c r="U1282" s="17">
        <f t="shared" si="61"/>
        <v>2028.5</v>
      </c>
      <c r="V1282" s="402"/>
      <c r="W1282" s="402"/>
      <c r="X1282" s="402"/>
      <c r="Y1282" s="406"/>
    </row>
    <row r="1283" spans="1:25" ht="24" x14ac:dyDescent="0.25">
      <c r="A1283" s="406"/>
      <c r="B1283" s="406"/>
      <c r="C1283" s="331"/>
      <c r="D1283" s="331"/>
      <c r="E1283" s="331"/>
      <c r="F1283" s="125" t="s">
        <v>34</v>
      </c>
      <c r="G1283" s="125"/>
      <c r="H1283" s="125"/>
      <c r="I1283" s="125"/>
      <c r="J1283" s="125">
        <v>0.38</v>
      </c>
      <c r="K1283" s="125">
        <v>57</v>
      </c>
      <c r="L1283" s="125">
        <v>5</v>
      </c>
      <c r="M1283" s="16">
        <v>2016</v>
      </c>
      <c r="N1283" s="114">
        <v>2023</v>
      </c>
      <c r="O1283" s="114">
        <v>2025</v>
      </c>
      <c r="P1283" s="16">
        <v>12.5</v>
      </c>
      <c r="Q1283" s="125" t="s">
        <v>3893</v>
      </c>
      <c r="R1283" s="17">
        <f t="shared" si="60"/>
        <v>2028.5</v>
      </c>
      <c r="S1283" s="16" t="s">
        <v>63</v>
      </c>
      <c r="T1283" s="16"/>
      <c r="U1283" s="17">
        <f t="shared" si="61"/>
        <v>2028.5</v>
      </c>
      <c r="V1283" s="402"/>
      <c r="W1283" s="402"/>
      <c r="X1283" s="402"/>
      <c r="Y1283" s="406"/>
    </row>
    <row r="1284" spans="1:25" ht="24" x14ac:dyDescent="0.25">
      <c r="A1284" s="406"/>
      <c r="B1284" s="406"/>
      <c r="C1284" s="331"/>
      <c r="D1284" s="331"/>
      <c r="E1284" s="331"/>
      <c r="F1284" s="125" t="s">
        <v>34</v>
      </c>
      <c r="G1284" s="125"/>
      <c r="H1284" s="125"/>
      <c r="I1284" s="125"/>
      <c r="J1284" s="125">
        <v>0.1</v>
      </c>
      <c r="K1284" s="125">
        <v>32</v>
      </c>
      <c r="L1284" s="125">
        <v>4.5</v>
      </c>
      <c r="M1284" s="16">
        <v>2016</v>
      </c>
      <c r="N1284" s="114">
        <v>2023</v>
      </c>
      <c r="O1284" s="114">
        <v>2025</v>
      </c>
      <c r="P1284" s="16">
        <v>12.5</v>
      </c>
      <c r="Q1284" s="125" t="s">
        <v>3893</v>
      </c>
      <c r="R1284" s="17">
        <f t="shared" si="60"/>
        <v>2028.5</v>
      </c>
      <c r="S1284" s="16" t="s">
        <v>63</v>
      </c>
      <c r="T1284" s="16"/>
      <c r="U1284" s="17">
        <f t="shared" si="61"/>
        <v>2028.5</v>
      </c>
      <c r="V1284" s="402"/>
      <c r="W1284" s="402"/>
      <c r="X1284" s="402"/>
      <c r="Y1284" s="406"/>
    </row>
    <row r="1285" spans="1:25" ht="24" x14ac:dyDescent="0.25">
      <c r="A1285" s="406"/>
      <c r="B1285" s="406"/>
      <c r="C1285" s="331"/>
      <c r="D1285" s="331" t="s">
        <v>4729</v>
      </c>
      <c r="E1285" s="331"/>
      <c r="F1285" s="125" t="s">
        <v>34</v>
      </c>
      <c r="G1285" s="125">
        <v>1.6</v>
      </c>
      <c r="H1285" s="125">
        <v>1.6</v>
      </c>
      <c r="I1285" s="125">
        <v>160</v>
      </c>
      <c r="J1285" s="125">
        <v>3.4</v>
      </c>
      <c r="K1285" s="125">
        <v>57</v>
      </c>
      <c r="L1285" s="125">
        <v>5</v>
      </c>
      <c r="M1285" s="16">
        <v>2016</v>
      </c>
      <c r="N1285" s="114">
        <v>2023</v>
      </c>
      <c r="O1285" s="114">
        <v>2025</v>
      </c>
      <c r="P1285" s="16">
        <v>12.5</v>
      </c>
      <c r="Q1285" s="125" t="s">
        <v>3893</v>
      </c>
      <c r="R1285" s="17">
        <f t="shared" si="60"/>
        <v>2028.5</v>
      </c>
      <c r="S1285" s="16" t="s">
        <v>63</v>
      </c>
      <c r="T1285" s="16"/>
      <c r="U1285" s="17">
        <f t="shared" si="61"/>
        <v>2028.5</v>
      </c>
      <c r="V1285" s="402"/>
      <c r="W1285" s="402"/>
      <c r="X1285" s="402"/>
      <c r="Y1285" s="406"/>
    </row>
    <row r="1286" spans="1:25" ht="24" x14ac:dyDescent="0.25">
      <c r="A1286" s="406"/>
      <c r="B1286" s="406"/>
      <c r="C1286" s="331"/>
      <c r="D1286" s="331"/>
      <c r="E1286" s="331"/>
      <c r="F1286" s="125" t="s">
        <v>34</v>
      </c>
      <c r="G1286" s="125"/>
      <c r="H1286" s="125"/>
      <c r="I1286" s="125"/>
      <c r="J1286" s="125">
        <v>2.2799999999999998</v>
      </c>
      <c r="K1286" s="125">
        <v>32</v>
      </c>
      <c r="L1286" s="125">
        <v>4.5</v>
      </c>
      <c r="M1286" s="16">
        <v>2016</v>
      </c>
      <c r="N1286" s="114">
        <v>2023</v>
      </c>
      <c r="O1286" s="114">
        <v>2025</v>
      </c>
      <c r="P1286" s="16">
        <v>12.5</v>
      </c>
      <c r="Q1286" s="125" t="s">
        <v>3893</v>
      </c>
      <c r="R1286" s="17">
        <f t="shared" si="60"/>
        <v>2028.5</v>
      </c>
      <c r="S1286" s="16" t="s">
        <v>63</v>
      </c>
      <c r="T1286" s="16"/>
      <c r="U1286" s="17">
        <f t="shared" si="61"/>
        <v>2028.5</v>
      </c>
      <c r="V1286" s="402"/>
      <c r="W1286" s="402"/>
      <c r="X1286" s="402"/>
      <c r="Y1286" s="406"/>
    </row>
    <row r="1287" spans="1:25" ht="24" x14ac:dyDescent="0.25">
      <c r="A1287" s="406"/>
      <c r="B1287" s="406"/>
      <c r="C1287" s="331"/>
      <c r="D1287" s="331"/>
      <c r="E1287" s="331"/>
      <c r="F1287" s="125" t="s">
        <v>34</v>
      </c>
      <c r="G1287" s="125"/>
      <c r="H1287" s="125"/>
      <c r="I1287" s="125"/>
      <c r="J1287" s="125">
        <v>0.7</v>
      </c>
      <c r="K1287" s="125">
        <v>25</v>
      </c>
      <c r="L1287" s="125">
        <v>4.5</v>
      </c>
      <c r="M1287" s="16">
        <v>2016</v>
      </c>
      <c r="N1287" s="114">
        <v>2023</v>
      </c>
      <c r="O1287" s="114">
        <v>2025</v>
      </c>
      <c r="P1287" s="16">
        <v>12.5</v>
      </c>
      <c r="Q1287" s="125" t="s">
        <v>3893</v>
      </c>
      <c r="R1287" s="17">
        <f t="shared" si="60"/>
        <v>2028.5</v>
      </c>
      <c r="S1287" s="16" t="s">
        <v>63</v>
      </c>
      <c r="T1287" s="16"/>
      <c r="U1287" s="17">
        <f t="shared" si="61"/>
        <v>2028.5</v>
      </c>
      <c r="V1287" s="402"/>
      <c r="W1287" s="402"/>
      <c r="X1287" s="402"/>
      <c r="Y1287" s="406"/>
    </row>
    <row r="1288" spans="1:25" ht="24" x14ac:dyDescent="0.25">
      <c r="A1288" s="406"/>
      <c r="B1288" s="406"/>
      <c r="C1288" s="331"/>
      <c r="D1288" s="331" t="s">
        <v>4730</v>
      </c>
      <c r="E1288" s="331"/>
      <c r="F1288" s="125" t="s">
        <v>34</v>
      </c>
      <c r="G1288" s="125">
        <v>1.6</v>
      </c>
      <c r="H1288" s="125">
        <v>1.6</v>
      </c>
      <c r="I1288" s="125">
        <v>160</v>
      </c>
      <c r="J1288" s="125">
        <v>1.07</v>
      </c>
      <c r="K1288" s="125">
        <v>159</v>
      </c>
      <c r="L1288" s="125">
        <v>8</v>
      </c>
      <c r="M1288" s="16">
        <v>2016</v>
      </c>
      <c r="N1288" s="114">
        <v>2023</v>
      </c>
      <c r="O1288" s="114">
        <v>2025</v>
      </c>
      <c r="P1288" s="16">
        <v>12.5</v>
      </c>
      <c r="Q1288" s="125" t="s">
        <v>3893</v>
      </c>
      <c r="R1288" s="17">
        <f t="shared" si="60"/>
        <v>2028.5</v>
      </c>
      <c r="S1288" s="16" t="s">
        <v>63</v>
      </c>
      <c r="T1288" s="16"/>
      <c r="U1288" s="17">
        <f t="shared" si="61"/>
        <v>2028.5</v>
      </c>
      <c r="V1288" s="402"/>
      <c r="W1288" s="402"/>
      <c r="X1288" s="402"/>
      <c r="Y1288" s="406"/>
    </row>
    <row r="1289" spans="1:25" ht="24" x14ac:dyDescent="0.25">
      <c r="A1289" s="406"/>
      <c r="B1289" s="406"/>
      <c r="C1289" s="331"/>
      <c r="D1289" s="331"/>
      <c r="E1289" s="331"/>
      <c r="F1289" s="125" t="s">
        <v>34</v>
      </c>
      <c r="G1289" s="125"/>
      <c r="H1289" s="125"/>
      <c r="I1289" s="125"/>
      <c r="J1289" s="125">
        <v>0.38</v>
      </c>
      <c r="K1289" s="125">
        <v>57</v>
      </c>
      <c r="L1289" s="125">
        <v>5</v>
      </c>
      <c r="M1289" s="16">
        <v>2016</v>
      </c>
      <c r="N1289" s="114">
        <v>2023</v>
      </c>
      <c r="O1289" s="114">
        <v>2025</v>
      </c>
      <c r="P1289" s="16">
        <v>12.5</v>
      </c>
      <c r="Q1289" s="125" t="s">
        <v>3893</v>
      </c>
      <c r="R1289" s="17">
        <f t="shared" si="60"/>
        <v>2028.5</v>
      </c>
      <c r="S1289" s="16" t="s">
        <v>63</v>
      </c>
      <c r="T1289" s="16"/>
      <c r="U1289" s="17">
        <f t="shared" si="61"/>
        <v>2028.5</v>
      </c>
      <c r="V1289" s="402"/>
      <c r="W1289" s="402"/>
      <c r="X1289" s="402"/>
      <c r="Y1289" s="406"/>
    </row>
    <row r="1290" spans="1:25" ht="24" x14ac:dyDescent="0.25">
      <c r="A1290" s="406"/>
      <c r="B1290" s="406"/>
      <c r="C1290" s="331"/>
      <c r="D1290" s="331"/>
      <c r="E1290" s="331"/>
      <c r="F1290" s="125" t="s">
        <v>34</v>
      </c>
      <c r="G1290" s="125"/>
      <c r="H1290" s="125"/>
      <c r="I1290" s="125"/>
      <c r="J1290" s="125">
        <v>0.1</v>
      </c>
      <c r="K1290" s="125">
        <v>32</v>
      </c>
      <c r="L1290" s="125">
        <v>4.5</v>
      </c>
      <c r="M1290" s="16">
        <v>2016</v>
      </c>
      <c r="N1290" s="114">
        <v>2023</v>
      </c>
      <c r="O1290" s="114">
        <v>2025</v>
      </c>
      <c r="P1290" s="16">
        <v>12.5</v>
      </c>
      <c r="Q1290" s="125" t="s">
        <v>3893</v>
      </c>
      <c r="R1290" s="17">
        <f t="shared" ref="R1290:R1353" si="62">IF(M1290="","",M1290+P1290)</f>
        <v>2028.5</v>
      </c>
      <c r="S1290" s="16" t="s">
        <v>63</v>
      </c>
      <c r="T1290" s="16"/>
      <c r="U1290" s="17">
        <f t="shared" si="61"/>
        <v>2028.5</v>
      </c>
      <c r="V1290" s="402"/>
      <c r="W1290" s="402"/>
      <c r="X1290" s="402"/>
      <c r="Y1290" s="406"/>
    </row>
    <row r="1291" spans="1:25" ht="24" x14ac:dyDescent="0.25">
      <c r="A1291" s="406"/>
      <c r="B1291" s="406"/>
      <c r="C1291" s="331"/>
      <c r="D1291" s="331" t="s">
        <v>4731</v>
      </c>
      <c r="E1291" s="331"/>
      <c r="F1291" s="125" t="s">
        <v>34</v>
      </c>
      <c r="G1291" s="125">
        <v>1.6</v>
      </c>
      <c r="H1291" s="125">
        <v>1.6</v>
      </c>
      <c r="I1291" s="125">
        <v>160</v>
      </c>
      <c r="J1291" s="125">
        <v>3.14</v>
      </c>
      <c r="K1291" s="125">
        <v>57</v>
      </c>
      <c r="L1291" s="125">
        <v>4</v>
      </c>
      <c r="M1291" s="16">
        <v>2016</v>
      </c>
      <c r="N1291" s="114">
        <v>2023</v>
      </c>
      <c r="O1291" s="114">
        <v>2025</v>
      </c>
      <c r="P1291" s="16">
        <v>12.5</v>
      </c>
      <c r="Q1291" s="125" t="s">
        <v>3893</v>
      </c>
      <c r="R1291" s="17">
        <f t="shared" si="62"/>
        <v>2028.5</v>
      </c>
      <c r="S1291" s="16" t="s">
        <v>63</v>
      </c>
      <c r="T1291" s="16"/>
      <c r="U1291" s="17">
        <f t="shared" si="61"/>
        <v>2028.5</v>
      </c>
      <c r="V1291" s="402"/>
      <c r="W1291" s="402"/>
      <c r="X1291" s="402"/>
      <c r="Y1291" s="406"/>
    </row>
    <row r="1292" spans="1:25" ht="24" x14ac:dyDescent="0.25">
      <c r="A1292" s="406"/>
      <c r="B1292" s="406"/>
      <c r="C1292" s="331"/>
      <c r="D1292" s="331"/>
      <c r="E1292" s="331"/>
      <c r="F1292" s="125" t="s">
        <v>34</v>
      </c>
      <c r="G1292" s="125"/>
      <c r="H1292" s="125"/>
      <c r="I1292" s="125"/>
      <c r="J1292" s="125">
        <v>2.25</v>
      </c>
      <c r="K1292" s="125">
        <v>32</v>
      </c>
      <c r="L1292" s="125">
        <v>4.5</v>
      </c>
      <c r="M1292" s="16">
        <v>2016</v>
      </c>
      <c r="N1292" s="114">
        <v>2023</v>
      </c>
      <c r="O1292" s="114">
        <v>2025</v>
      </c>
      <c r="P1292" s="16">
        <v>12.5</v>
      </c>
      <c r="Q1292" s="125" t="s">
        <v>3893</v>
      </c>
      <c r="R1292" s="17">
        <f t="shared" si="62"/>
        <v>2028.5</v>
      </c>
      <c r="S1292" s="16" t="s">
        <v>63</v>
      </c>
      <c r="T1292" s="16"/>
      <c r="U1292" s="17">
        <f t="shared" si="61"/>
        <v>2028.5</v>
      </c>
      <c r="V1292" s="402"/>
      <c r="W1292" s="402"/>
      <c r="X1292" s="402"/>
      <c r="Y1292" s="406"/>
    </row>
    <row r="1293" spans="1:25" ht="24" x14ac:dyDescent="0.25">
      <c r="A1293" s="406"/>
      <c r="B1293" s="406"/>
      <c r="C1293" s="331"/>
      <c r="D1293" s="331"/>
      <c r="E1293" s="331"/>
      <c r="F1293" s="125" t="s">
        <v>34</v>
      </c>
      <c r="G1293" s="125"/>
      <c r="H1293" s="125"/>
      <c r="I1293" s="125"/>
      <c r="J1293" s="125">
        <v>0.71</v>
      </c>
      <c r="K1293" s="125">
        <v>25</v>
      </c>
      <c r="L1293" s="125">
        <v>4.5</v>
      </c>
      <c r="M1293" s="16">
        <v>2016</v>
      </c>
      <c r="N1293" s="114">
        <v>2023</v>
      </c>
      <c r="O1293" s="114">
        <v>2025</v>
      </c>
      <c r="P1293" s="16">
        <v>12.5</v>
      </c>
      <c r="Q1293" s="125" t="s">
        <v>3893</v>
      </c>
      <c r="R1293" s="17">
        <f t="shared" si="62"/>
        <v>2028.5</v>
      </c>
      <c r="S1293" s="16" t="s">
        <v>63</v>
      </c>
      <c r="T1293" s="16"/>
      <c r="U1293" s="17">
        <f t="shared" si="61"/>
        <v>2028.5</v>
      </c>
      <c r="V1293" s="402"/>
      <c r="W1293" s="402"/>
      <c r="X1293" s="402"/>
      <c r="Y1293" s="406"/>
    </row>
    <row r="1294" spans="1:25" ht="24" x14ac:dyDescent="0.25">
      <c r="A1294" s="406">
        <v>126</v>
      </c>
      <c r="B1294" s="406" t="s">
        <v>4733</v>
      </c>
      <c r="C1294" s="331" t="s">
        <v>4734</v>
      </c>
      <c r="D1294" s="16" t="s">
        <v>4735</v>
      </c>
      <c r="E1294" s="331" t="s">
        <v>4736</v>
      </c>
      <c r="F1294" s="125" t="s">
        <v>82</v>
      </c>
      <c r="G1294" s="125">
        <v>0.9</v>
      </c>
      <c r="H1294" s="125">
        <v>0.9</v>
      </c>
      <c r="I1294" s="125">
        <v>120</v>
      </c>
      <c r="J1294" s="125">
        <v>59.6</v>
      </c>
      <c r="K1294" s="125">
        <v>89</v>
      </c>
      <c r="L1294" s="125">
        <v>5</v>
      </c>
      <c r="M1294" s="16">
        <v>2016</v>
      </c>
      <c r="N1294" s="16">
        <v>2021</v>
      </c>
      <c r="O1294" s="16">
        <v>2025</v>
      </c>
      <c r="P1294" s="16">
        <v>12.5</v>
      </c>
      <c r="Q1294" s="142" t="s">
        <v>3893</v>
      </c>
      <c r="R1294" s="17">
        <f t="shared" si="62"/>
        <v>2028.5</v>
      </c>
      <c r="S1294" s="16" t="s">
        <v>63</v>
      </c>
      <c r="T1294" s="16"/>
      <c r="U1294" s="17">
        <f t="shared" ref="U1294:U1320" si="63">IFERROR(IF(S1294="",R1294,S1294+T1294),R1294)</f>
        <v>2028.5</v>
      </c>
      <c r="V1294" s="402">
        <v>369</v>
      </c>
      <c r="W1294" s="402">
        <v>389</v>
      </c>
      <c r="X1294" s="402">
        <f>SUM(V1294:W1393)</f>
        <v>758</v>
      </c>
      <c r="Y1294" s="406" t="s">
        <v>7003</v>
      </c>
    </row>
    <row r="1295" spans="1:25" ht="24" x14ac:dyDescent="0.25">
      <c r="A1295" s="406"/>
      <c r="B1295" s="406"/>
      <c r="C1295" s="331"/>
      <c r="D1295" s="475" t="s">
        <v>4737</v>
      </c>
      <c r="E1295" s="331"/>
      <c r="F1295" s="125" t="s">
        <v>82</v>
      </c>
      <c r="G1295" s="142">
        <v>0.9</v>
      </c>
      <c r="H1295" s="142">
        <v>0.9</v>
      </c>
      <c r="I1295" s="142">
        <v>120</v>
      </c>
      <c r="J1295" s="142">
        <v>22.3</v>
      </c>
      <c r="K1295" s="142">
        <v>219</v>
      </c>
      <c r="L1295" s="142">
        <v>6</v>
      </c>
      <c r="M1295" s="16">
        <v>2016</v>
      </c>
      <c r="N1295" s="16">
        <v>2021</v>
      </c>
      <c r="O1295" s="16">
        <v>2025</v>
      </c>
      <c r="P1295" s="16">
        <v>12.5</v>
      </c>
      <c r="Q1295" s="142" t="s">
        <v>3893</v>
      </c>
      <c r="R1295" s="17">
        <f t="shared" si="62"/>
        <v>2028.5</v>
      </c>
      <c r="S1295" s="16" t="s">
        <v>63</v>
      </c>
      <c r="T1295" s="16"/>
      <c r="U1295" s="17">
        <f t="shared" si="63"/>
        <v>2028.5</v>
      </c>
      <c r="V1295" s="402"/>
      <c r="W1295" s="402"/>
      <c r="X1295" s="402"/>
      <c r="Y1295" s="406"/>
    </row>
    <row r="1296" spans="1:25" ht="24" x14ac:dyDescent="0.25">
      <c r="A1296" s="406"/>
      <c r="B1296" s="406"/>
      <c r="C1296" s="331"/>
      <c r="D1296" s="475"/>
      <c r="E1296" s="331"/>
      <c r="F1296" s="125" t="s">
        <v>82</v>
      </c>
      <c r="G1296" s="142"/>
      <c r="H1296" s="142"/>
      <c r="I1296" s="142"/>
      <c r="J1296" s="142">
        <v>27.8</v>
      </c>
      <c r="K1296" s="142">
        <v>108</v>
      </c>
      <c r="L1296" s="142">
        <v>6</v>
      </c>
      <c r="M1296" s="16">
        <v>2016</v>
      </c>
      <c r="N1296" s="16">
        <v>2021</v>
      </c>
      <c r="O1296" s="16">
        <v>2025</v>
      </c>
      <c r="P1296" s="16">
        <v>12.5</v>
      </c>
      <c r="Q1296" s="142" t="s">
        <v>3893</v>
      </c>
      <c r="R1296" s="17">
        <f t="shared" si="62"/>
        <v>2028.5</v>
      </c>
      <c r="S1296" s="16" t="s">
        <v>63</v>
      </c>
      <c r="T1296" s="16"/>
      <c r="U1296" s="17">
        <f t="shared" si="63"/>
        <v>2028.5</v>
      </c>
      <c r="V1296" s="402"/>
      <c r="W1296" s="402"/>
      <c r="X1296" s="402"/>
      <c r="Y1296" s="406"/>
    </row>
    <row r="1297" spans="1:25" ht="24" x14ac:dyDescent="0.25">
      <c r="A1297" s="406"/>
      <c r="B1297" s="406"/>
      <c r="C1297" s="331"/>
      <c r="D1297" s="475"/>
      <c r="E1297" s="331"/>
      <c r="F1297" s="125" t="s">
        <v>82</v>
      </c>
      <c r="G1297" s="142"/>
      <c r="H1297" s="142"/>
      <c r="I1297" s="142"/>
      <c r="J1297" s="142">
        <v>3.9</v>
      </c>
      <c r="K1297" s="142">
        <v>89</v>
      </c>
      <c r="L1297" s="142">
        <v>5</v>
      </c>
      <c r="M1297" s="16">
        <v>2016</v>
      </c>
      <c r="N1297" s="16">
        <v>2021</v>
      </c>
      <c r="O1297" s="16">
        <v>2025</v>
      </c>
      <c r="P1297" s="16">
        <v>12.5</v>
      </c>
      <c r="Q1297" s="142" t="s">
        <v>3893</v>
      </c>
      <c r="R1297" s="17">
        <f t="shared" si="62"/>
        <v>2028.5</v>
      </c>
      <c r="S1297" s="16" t="s">
        <v>63</v>
      </c>
      <c r="T1297" s="16"/>
      <c r="U1297" s="17">
        <f t="shared" si="63"/>
        <v>2028.5</v>
      </c>
      <c r="V1297" s="402"/>
      <c r="W1297" s="402"/>
      <c r="X1297" s="402"/>
      <c r="Y1297" s="406"/>
    </row>
    <row r="1298" spans="1:25" ht="24" x14ac:dyDescent="0.25">
      <c r="A1298" s="406"/>
      <c r="B1298" s="406"/>
      <c r="C1298" s="331"/>
      <c r="D1298" s="475"/>
      <c r="E1298" s="331"/>
      <c r="F1298" s="125" t="s">
        <v>82</v>
      </c>
      <c r="G1298" s="142"/>
      <c r="H1298" s="142"/>
      <c r="I1298" s="142"/>
      <c r="J1298" s="142">
        <v>3.4</v>
      </c>
      <c r="K1298" s="142">
        <v>57</v>
      </c>
      <c r="L1298" s="142">
        <v>5</v>
      </c>
      <c r="M1298" s="16">
        <v>2016</v>
      </c>
      <c r="N1298" s="16">
        <v>2021</v>
      </c>
      <c r="O1298" s="16">
        <v>2025</v>
      </c>
      <c r="P1298" s="16">
        <v>12.5</v>
      </c>
      <c r="Q1298" s="142" t="s">
        <v>3893</v>
      </c>
      <c r="R1298" s="17">
        <f t="shared" si="62"/>
        <v>2028.5</v>
      </c>
      <c r="S1298" s="16" t="s">
        <v>63</v>
      </c>
      <c r="T1298" s="16"/>
      <c r="U1298" s="17">
        <f t="shared" si="63"/>
        <v>2028.5</v>
      </c>
      <c r="V1298" s="402"/>
      <c r="W1298" s="402"/>
      <c r="X1298" s="402"/>
      <c r="Y1298" s="406"/>
    </row>
    <row r="1299" spans="1:25" ht="24" x14ac:dyDescent="0.25">
      <c r="A1299" s="406"/>
      <c r="B1299" s="406"/>
      <c r="C1299" s="331"/>
      <c r="D1299" s="145" t="s">
        <v>4738</v>
      </c>
      <c r="E1299" s="331"/>
      <c r="F1299" s="125" t="s">
        <v>82</v>
      </c>
      <c r="G1299" s="142">
        <v>0.9</v>
      </c>
      <c r="H1299" s="142">
        <v>0.9</v>
      </c>
      <c r="I1299" s="142">
        <v>120</v>
      </c>
      <c r="J1299" s="142">
        <v>12.8</v>
      </c>
      <c r="K1299" s="142">
        <v>89</v>
      </c>
      <c r="L1299" s="142">
        <v>5</v>
      </c>
      <c r="M1299" s="16">
        <v>2016</v>
      </c>
      <c r="N1299" s="16">
        <v>2021</v>
      </c>
      <c r="O1299" s="16">
        <v>2025</v>
      </c>
      <c r="P1299" s="16">
        <v>12.5</v>
      </c>
      <c r="Q1299" s="142" t="s">
        <v>3893</v>
      </c>
      <c r="R1299" s="17">
        <f t="shared" si="62"/>
        <v>2028.5</v>
      </c>
      <c r="S1299" s="16" t="s">
        <v>63</v>
      </c>
      <c r="T1299" s="16"/>
      <c r="U1299" s="17">
        <f t="shared" si="63"/>
        <v>2028.5</v>
      </c>
      <c r="V1299" s="402"/>
      <c r="W1299" s="402"/>
      <c r="X1299" s="402"/>
      <c r="Y1299" s="406"/>
    </row>
    <row r="1300" spans="1:25" ht="24" x14ac:dyDescent="0.25">
      <c r="A1300" s="406"/>
      <c r="B1300" s="406"/>
      <c r="C1300" s="331"/>
      <c r="D1300" s="16" t="s">
        <v>4739</v>
      </c>
      <c r="E1300" s="331"/>
      <c r="F1300" s="125" t="s">
        <v>82</v>
      </c>
      <c r="G1300" s="123">
        <v>0.9</v>
      </c>
      <c r="H1300" s="123">
        <v>0.9</v>
      </c>
      <c r="I1300" s="125">
        <v>120</v>
      </c>
      <c r="J1300" s="125">
        <v>18.600000000000001</v>
      </c>
      <c r="K1300" s="123">
        <v>57</v>
      </c>
      <c r="L1300" s="123">
        <v>5</v>
      </c>
      <c r="M1300" s="16">
        <v>2016</v>
      </c>
      <c r="N1300" s="16">
        <v>2021</v>
      </c>
      <c r="O1300" s="16">
        <v>2025</v>
      </c>
      <c r="P1300" s="16">
        <v>12.5</v>
      </c>
      <c r="Q1300" s="125" t="s">
        <v>3893</v>
      </c>
      <c r="R1300" s="17">
        <f t="shared" si="62"/>
        <v>2028.5</v>
      </c>
      <c r="S1300" s="16" t="s">
        <v>63</v>
      </c>
      <c r="T1300" s="16"/>
      <c r="U1300" s="17">
        <f t="shared" si="63"/>
        <v>2028.5</v>
      </c>
      <c r="V1300" s="402"/>
      <c r="W1300" s="402"/>
      <c r="X1300" s="402"/>
      <c r="Y1300" s="406"/>
    </row>
    <row r="1301" spans="1:25" ht="24" x14ac:dyDescent="0.25">
      <c r="A1301" s="406"/>
      <c r="B1301" s="406"/>
      <c r="C1301" s="331"/>
      <c r="D1301" s="16" t="s">
        <v>4740</v>
      </c>
      <c r="E1301" s="331"/>
      <c r="F1301" s="125" t="s">
        <v>82</v>
      </c>
      <c r="G1301" s="123">
        <v>0.9</v>
      </c>
      <c r="H1301" s="123">
        <v>0.9</v>
      </c>
      <c r="I1301" s="125">
        <v>120</v>
      </c>
      <c r="J1301" s="125">
        <v>18.600000000000001</v>
      </c>
      <c r="K1301" s="123">
        <v>57</v>
      </c>
      <c r="L1301" s="123">
        <v>5</v>
      </c>
      <c r="M1301" s="16">
        <v>2016</v>
      </c>
      <c r="N1301" s="16">
        <v>2021</v>
      </c>
      <c r="O1301" s="16">
        <v>2025</v>
      </c>
      <c r="P1301" s="16">
        <v>12.5</v>
      </c>
      <c r="Q1301" s="125" t="s">
        <v>3893</v>
      </c>
      <c r="R1301" s="17">
        <f t="shared" si="62"/>
        <v>2028.5</v>
      </c>
      <c r="S1301" s="16" t="s">
        <v>63</v>
      </c>
      <c r="T1301" s="16"/>
      <c r="U1301" s="17">
        <f t="shared" si="63"/>
        <v>2028.5</v>
      </c>
      <c r="V1301" s="402"/>
      <c r="W1301" s="402"/>
      <c r="X1301" s="402"/>
      <c r="Y1301" s="406"/>
    </row>
    <row r="1302" spans="1:25" ht="24" x14ac:dyDescent="0.25">
      <c r="A1302" s="406"/>
      <c r="B1302" s="406"/>
      <c r="C1302" s="331"/>
      <c r="D1302" s="16" t="s">
        <v>4741</v>
      </c>
      <c r="E1302" s="331"/>
      <c r="F1302" s="125" t="s">
        <v>82</v>
      </c>
      <c r="G1302" s="123">
        <v>0.9</v>
      </c>
      <c r="H1302" s="123">
        <v>0.9</v>
      </c>
      <c r="I1302" s="125">
        <v>120</v>
      </c>
      <c r="J1302" s="125">
        <v>58.6</v>
      </c>
      <c r="K1302" s="123">
        <v>57</v>
      </c>
      <c r="L1302" s="123">
        <v>5</v>
      </c>
      <c r="M1302" s="16">
        <v>2016</v>
      </c>
      <c r="N1302" s="16">
        <v>2021</v>
      </c>
      <c r="O1302" s="16">
        <v>2025</v>
      </c>
      <c r="P1302" s="16">
        <v>12.5</v>
      </c>
      <c r="Q1302" s="125" t="s">
        <v>3893</v>
      </c>
      <c r="R1302" s="17">
        <f t="shared" si="62"/>
        <v>2028.5</v>
      </c>
      <c r="S1302" s="16" t="s">
        <v>63</v>
      </c>
      <c r="T1302" s="16"/>
      <c r="U1302" s="17">
        <f t="shared" si="63"/>
        <v>2028.5</v>
      </c>
      <c r="V1302" s="402"/>
      <c r="W1302" s="402"/>
      <c r="X1302" s="402"/>
      <c r="Y1302" s="406"/>
    </row>
    <row r="1303" spans="1:25" ht="24" x14ac:dyDescent="0.25">
      <c r="A1303" s="406"/>
      <c r="B1303" s="406"/>
      <c r="C1303" s="331"/>
      <c r="D1303" s="16" t="s">
        <v>4742</v>
      </c>
      <c r="E1303" s="331"/>
      <c r="F1303" s="125" t="s">
        <v>82</v>
      </c>
      <c r="G1303" s="123">
        <v>0.9</v>
      </c>
      <c r="H1303" s="123">
        <v>0.9</v>
      </c>
      <c r="I1303" s="125">
        <v>120</v>
      </c>
      <c r="J1303" s="125">
        <v>13.4</v>
      </c>
      <c r="K1303" s="123">
        <v>57</v>
      </c>
      <c r="L1303" s="123">
        <v>5</v>
      </c>
      <c r="M1303" s="16">
        <v>2016</v>
      </c>
      <c r="N1303" s="16">
        <v>2021</v>
      </c>
      <c r="O1303" s="16">
        <v>2025</v>
      </c>
      <c r="P1303" s="16">
        <v>12.5</v>
      </c>
      <c r="Q1303" s="125" t="s">
        <v>3893</v>
      </c>
      <c r="R1303" s="17">
        <f t="shared" si="62"/>
        <v>2028.5</v>
      </c>
      <c r="S1303" s="16" t="s">
        <v>63</v>
      </c>
      <c r="T1303" s="16"/>
      <c r="U1303" s="17">
        <f t="shared" si="63"/>
        <v>2028.5</v>
      </c>
      <c r="V1303" s="402"/>
      <c r="W1303" s="402"/>
      <c r="X1303" s="402"/>
      <c r="Y1303" s="406"/>
    </row>
    <row r="1304" spans="1:25" ht="24" x14ac:dyDescent="0.25">
      <c r="A1304" s="406"/>
      <c r="B1304" s="406"/>
      <c r="C1304" s="331"/>
      <c r="D1304" s="145" t="s">
        <v>4743</v>
      </c>
      <c r="E1304" s="331"/>
      <c r="F1304" s="125" t="s">
        <v>82</v>
      </c>
      <c r="G1304" s="142">
        <v>0.9</v>
      </c>
      <c r="H1304" s="142">
        <v>0.9</v>
      </c>
      <c r="I1304" s="142">
        <v>120</v>
      </c>
      <c r="J1304" s="142">
        <v>0.6</v>
      </c>
      <c r="K1304" s="142">
        <v>219</v>
      </c>
      <c r="L1304" s="142">
        <v>8</v>
      </c>
      <c r="M1304" s="16">
        <v>2016</v>
      </c>
      <c r="N1304" s="16">
        <v>2021</v>
      </c>
      <c r="O1304" s="16">
        <v>2025</v>
      </c>
      <c r="P1304" s="16">
        <v>12.5</v>
      </c>
      <c r="Q1304" s="125" t="s">
        <v>3893</v>
      </c>
      <c r="R1304" s="17">
        <f t="shared" si="62"/>
        <v>2028.5</v>
      </c>
      <c r="S1304" s="16" t="s">
        <v>63</v>
      </c>
      <c r="T1304" s="16"/>
      <c r="U1304" s="17">
        <f t="shared" si="63"/>
        <v>2028.5</v>
      </c>
      <c r="V1304" s="402"/>
      <c r="W1304" s="402"/>
      <c r="X1304" s="402"/>
      <c r="Y1304" s="406"/>
    </row>
    <row r="1305" spans="1:25" ht="24" x14ac:dyDescent="0.25">
      <c r="A1305" s="406"/>
      <c r="B1305" s="406"/>
      <c r="C1305" s="331"/>
      <c r="D1305" s="145" t="s">
        <v>4744</v>
      </c>
      <c r="E1305" s="331"/>
      <c r="F1305" s="125" t="s">
        <v>82</v>
      </c>
      <c r="G1305" s="142">
        <v>0.9</v>
      </c>
      <c r="H1305" s="142">
        <v>0.9</v>
      </c>
      <c r="I1305" s="142">
        <v>120</v>
      </c>
      <c r="J1305" s="142">
        <v>2</v>
      </c>
      <c r="K1305" s="142">
        <v>219</v>
      </c>
      <c r="L1305" s="142">
        <v>6</v>
      </c>
      <c r="M1305" s="16">
        <v>2016</v>
      </c>
      <c r="N1305" s="16">
        <v>2021</v>
      </c>
      <c r="O1305" s="16">
        <v>2025</v>
      </c>
      <c r="P1305" s="16">
        <v>12.5</v>
      </c>
      <c r="Q1305" s="125" t="s">
        <v>3893</v>
      </c>
      <c r="R1305" s="17">
        <f t="shared" si="62"/>
        <v>2028.5</v>
      </c>
      <c r="S1305" s="16" t="s">
        <v>63</v>
      </c>
      <c r="T1305" s="16"/>
      <c r="U1305" s="17">
        <f t="shared" si="63"/>
        <v>2028.5</v>
      </c>
      <c r="V1305" s="402"/>
      <c r="W1305" s="402"/>
      <c r="X1305" s="402"/>
      <c r="Y1305" s="406"/>
    </row>
    <row r="1306" spans="1:25" ht="24" x14ac:dyDescent="0.25">
      <c r="A1306" s="406"/>
      <c r="B1306" s="406"/>
      <c r="C1306" s="331"/>
      <c r="D1306" s="16" t="s">
        <v>4745</v>
      </c>
      <c r="E1306" s="331"/>
      <c r="F1306" s="125" t="s">
        <v>82</v>
      </c>
      <c r="G1306" s="123">
        <v>0.9</v>
      </c>
      <c r="H1306" s="123">
        <v>0.9</v>
      </c>
      <c r="I1306" s="125">
        <v>120</v>
      </c>
      <c r="J1306" s="125">
        <v>50.6</v>
      </c>
      <c r="K1306" s="123">
        <v>89</v>
      </c>
      <c r="L1306" s="123">
        <v>6</v>
      </c>
      <c r="M1306" s="16">
        <v>2016</v>
      </c>
      <c r="N1306" s="16">
        <v>2021</v>
      </c>
      <c r="O1306" s="16">
        <v>2025</v>
      </c>
      <c r="P1306" s="16">
        <v>12.5</v>
      </c>
      <c r="Q1306" s="125" t="s">
        <v>3893</v>
      </c>
      <c r="R1306" s="17">
        <f t="shared" si="62"/>
        <v>2028.5</v>
      </c>
      <c r="S1306" s="16" t="s">
        <v>63</v>
      </c>
      <c r="T1306" s="16"/>
      <c r="U1306" s="17">
        <f t="shared" si="63"/>
        <v>2028.5</v>
      </c>
      <c r="V1306" s="402"/>
      <c r="W1306" s="402"/>
      <c r="X1306" s="402"/>
      <c r="Y1306" s="406"/>
    </row>
    <row r="1307" spans="1:25" ht="24" x14ac:dyDescent="0.25">
      <c r="A1307" s="406"/>
      <c r="B1307" s="406"/>
      <c r="C1307" s="331"/>
      <c r="D1307" s="16" t="s">
        <v>4746</v>
      </c>
      <c r="E1307" s="331"/>
      <c r="F1307" s="125" t="s">
        <v>82</v>
      </c>
      <c r="G1307" s="123">
        <v>0.9</v>
      </c>
      <c r="H1307" s="123">
        <v>0.9</v>
      </c>
      <c r="I1307" s="125">
        <v>120</v>
      </c>
      <c r="J1307" s="125">
        <v>20.6</v>
      </c>
      <c r="K1307" s="123">
        <v>57</v>
      </c>
      <c r="L1307" s="123">
        <v>5</v>
      </c>
      <c r="M1307" s="16">
        <v>2016</v>
      </c>
      <c r="N1307" s="16">
        <v>2021</v>
      </c>
      <c r="O1307" s="16">
        <v>2025</v>
      </c>
      <c r="P1307" s="16">
        <v>12.5</v>
      </c>
      <c r="Q1307" s="125" t="s">
        <v>3893</v>
      </c>
      <c r="R1307" s="17">
        <f t="shared" si="62"/>
        <v>2028.5</v>
      </c>
      <c r="S1307" s="16" t="s">
        <v>63</v>
      </c>
      <c r="T1307" s="16"/>
      <c r="U1307" s="17">
        <f t="shared" si="63"/>
        <v>2028.5</v>
      </c>
      <c r="V1307" s="402"/>
      <c r="W1307" s="402"/>
      <c r="X1307" s="402"/>
      <c r="Y1307" s="406"/>
    </row>
    <row r="1308" spans="1:25" ht="24" x14ac:dyDescent="0.25">
      <c r="A1308" s="406"/>
      <c r="B1308" s="406"/>
      <c r="C1308" s="331"/>
      <c r="D1308" s="16" t="s">
        <v>4747</v>
      </c>
      <c r="E1308" s="331"/>
      <c r="F1308" s="125" t="s">
        <v>82</v>
      </c>
      <c r="G1308" s="123">
        <v>0.9</v>
      </c>
      <c r="H1308" s="123">
        <v>0.9</v>
      </c>
      <c r="I1308" s="125">
        <v>120</v>
      </c>
      <c r="J1308" s="125">
        <v>9.5</v>
      </c>
      <c r="K1308" s="123">
        <v>57</v>
      </c>
      <c r="L1308" s="123">
        <v>5</v>
      </c>
      <c r="M1308" s="16">
        <v>2016</v>
      </c>
      <c r="N1308" s="16">
        <v>2021</v>
      </c>
      <c r="O1308" s="16">
        <v>2025</v>
      </c>
      <c r="P1308" s="16">
        <v>12.5</v>
      </c>
      <c r="Q1308" s="125" t="s">
        <v>3893</v>
      </c>
      <c r="R1308" s="17">
        <f t="shared" si="62"/>
        <v>2028.5</v>
      </c>
      <c r="S1308" s="16" t="s">
        <v>63</v>
      </c>
      <c r="T1308" s="16"/>
      <c r="U1308" s="17">
        <f t="shared" si="63"/>
        <v>2028.5</v>
      </c>
      <c r="V1308" s="402"/>
      <c r="W1308" s="402"/>
      <c r="X1308" s="402"/>
      <c r="Y1308" s="406"/>
    </row>
    <row r="1309" spans="1:25" ht="24" x14ac:dyDescent="0.25">
      <c r="A1309" s="406"/>
      <c r="B1309" s="406"/>
      <c r="C1309" s="331"/>
      <c r="D1309" s="16" t="s">
        <v>4748</v>
      </c>
      <c r="E1309" s="331"/>
      <c r="F1309" s="125" t="s">
        <v>82</v>
      </c>
      <c r="G1309" s="123">
        <v>0.9</v>
      </c>
      <c r="H1309" s="123">
        <v>0.9</v>
      </c>
      <c r="I1309" s="125">
        <v>120</v>
      </c>
      <c r="J1309" s="125">
        <v>10.199999999999999</v>
      </c>
      <c r="K1309" s="123">
        <v>57</v>
      </c>
      <c r="L1309" s="123">
        <v>5</v>
      </c>
      <c r="M1309" s="16">
        <v>2016</v>
      </c>
      <c r="N1309" s="16">
        <v>2021</v>
      </c>
      <c r="O1309" s="16">
        <v>2025</v>
      </c>
      <c r="P1309" s="16">
        <v>12.5</v>
      </c>
      <c r="Q1309" s="125" t="s">
        <v>3893</v>
      </c>
      <c r="R1309" s="17">
        <f t="shared" si="62"/>
        <v>2028.5</v>
      </c>
      <c r="S1309" s="16" t="s">
        <v>63</v>
      </c>
      <c r="T1309" s="16"/>
      <c r="U1309" s="17">
        <f t="shared" si="63"/>
        <v>2028.5</v>
      </c>
      <c r="V1309" s="402"/>
      <c r="W1309" s="402"/>
      <c r="X1309" s="402"/>
      <c r="Y1309" s="406"/>
    </row>
    <row r="1310" spans="1:25" ht="24" x14ac:dyDescent="0.25">
      <c r="A1310" s="406"/>
      <c r="B1310" s="406"/>
      <c r="C1310" s="331"/>
      <c r="D1310" s="16" t="s">
        <v>4749</v>
      </c>
      <c r="E1310" s="331"/>
      <c r="F1310" s="125" t="s">
        <v>82</v>
      </c>
      <c r="G1310" s="123">
        <v>0.9</v>
      </c>
      <c r="H1310" s="123">
        <v>0.9</v>
      </c>
      <c r="I1310" s="125">
        <v>120</v>
      </c>
      <c r="J1310" s="125">
        <v>10.8</v>
      </c>
      <c r="K1310" s="123">
        <v>57</v>
      </c>
      <c r="L1310" s="123">
        <v>5</v>
      </c>
      <c r="M1310" s="16">
        <v>2016</v>
      </c>
      <c r="N1310" s="16">
        <v>2021</v>
      </c>
      <c r="O1310" s="16">
        <v>2025</v>
      </c>
      <c r="P1310" s="16">
        <v>12.5</v>
      </c>
      <c r="Q1310" s="125" t="s">
        <v>3893</v>
      </c>
      <c r="R1310" s="17">
        <f t="shared" si="62"/>
        <v>2028.5</v>
      </c>
      <c r="S1310" s="16" t="s">
        <v>63</v>
      </c>
      <c r="T1310" s="16"/>
      <c r="U1310" s="17">
        <f t="shared" si="63"/>
        <v>2028.5</v>
      </c>
      <c r="V1310" s="402"/>
      <c r="W1310" s="402"/>
      <c r="X1310" s="402"/>
      <c r="Y1310" s="406"/>
    </row>
    <row r="1311" spans="1:25" ht="24" x14ac:dyDescent="0.25">
      <c r="A1311" s="406"/>
      <c r="B1311" s="406"/>
      <c r="C1311" s="331"/>
      <c r="D1311" s="16" t="s">
        <v>4750</v>
      </c>
      <c r="E1311" s="331"/>
      <c r="F1311" s="125" t="s">
        <v>82</v>
      </c>
      <c r="G1311" s="123">
        <v>0.9</v>
      </c>
      <c r="H1311" s="123">
        <v>0.9</v>
      </c>
      <c r="I1311" s="125">
        <v>120</v>
      </c>
      <c r="J1311" s="125">
        <v>20.5</v>
      </c>
      <c r="K1311" s="123">
        <v>57</v>
      </c>
      <c r="L1311" s="123">
        <v>5</v>
      </c>
      <c r="M1311" s="16">
        <v>2016</v>
      </c>
      <c r="N1311" s="16">
        <v>2021</v>
      </c>
      <c r="O1311" s="16">
        <v>2025</v>
      </c>
      <c r="P1311" s="16">
        <v>12.5</v>
      </c>
      <c r="Q1311" s="125" t="s">
        <v>3893</v>
      </c>
      <c r="R1311" s="17">
        <f t="shared" si="62"/>
        <v>2028.5</v>
      </c>
      <c r="S1311" s="16" t="s">
        <v>63</v>
      </c>
      <c r="T1311" s="16"/>
      <c r="U1311" s="17">
        <f t="shared" si="63"/>
        <v>2028.5</v>
      </c>
      <c r="V1311" s="402"/>
      <c r="W1311" s="402"/>
      <c r="X1311" s="402"/>
      <c r="Y1311" s="406"/>
    </row>
    <row r="1312" spans="1:25" ht="24" x14ac:dyDescent="0.25">
      <c r="A1312" s="406"/>
      <c r="B1312" s="406"/>
      <c r="C1312" s="331"/>
      <c r="D1312" s="16" t="s">
        <v>4751</v>
      </c>
      <c r="E1312" s="331"/>
      <c r="F1312" s="125" t="s">
        <v>82</v>
      </c>
      <c r="G1312" s="123">
        <v>0.9</v>
      </c>
      <c r="H1312" s="123">
        <v>0.9</v>
      </c>
      <c r="I1312" s="125">
        <v>120</v>
      </c>
      <c r="J1312" s="125">
        <v>1.9</v>
      </c>
      <c r="K1312" s="123">
        <v>57</v>
      </c>
      <c r="L1312" s="123">
        <v>5</v>
      </c>
      <c r="M1312" s="16">
        <v>2016</v>
      </c>
      <c r="N1312" s="16">
        <v>2021</v>
      </c>
      <c r="O1312" s="16">
        <v>2025</v>
      </c>
      <c r="P1312" s="16">
        <v>12.5</v>
      </c>
      <c r="Q1312" s="125" t="s">
        <v>3893</v>
      </c>
      <c r="R1312" s="17">
        <f t="shared" si="62"/>
        <v>2028.5</v>
      </c>
      <c r="S1312" s="16" t="s">
        <v>63</v>
      </c>
      <c r="T1312" s="16"/>
      <c r="U1312" s="17">
        <f t="shared" si="63"/>
        <v>2028.5</v>
      </c>
      <c r="V1312" s="402"/>
      <c r="W1312" s="402"/>
      <c r="X1312" s="402"/>
      <c r="Y1312" s="406"/>
    </row>
    <row r="1313" spans="1:25" ht="24" x14ac:dyDescent="0.25">
      <c r="A1313" s="406"/>
      <c r="B1313" s="406"/>
      <c r="C1313" s="331"/>
      <c r="D1313" s="16" t="s">
        <v>4752</v>
      </c>
      <c r="E1313" s="331"/>
      <c r="F1313" s="125" t="s">
        <v>82</v>
      </c>
      <c r="G1313" s="123">
        <v>0.9</v>
      </c>
      <c r="H1313" s="123">
        <v>0.9</v>
      </c>
      <c r="I1313" s="125">
        <v>120</v>
      </c>
      <c r="J1313" s="125">
        <v>20.6</v>
      </c>
      <c r="K1313" s="123">
        <v>57</v>
      </c>
      <c r="L1313" s="123">
        <v>5</v>
      </c>
      <c r="M1313" s="16">
        <v>2016</v>
      </c>
      <c r="N1313" s="16">
        <v>2021</v>
      </c>
      <c r="O1313" s="16">
        <v>2025</v>
      </c>
      <c r="P1313" s="16">
        <v>12.5</v>
      </c>
      <c r="Q1313" s="125" t="s">
        <v>3893</v>
      </c>
      <c r="R1313" s="17">
        <f t="shared" si="62"/>
        <v>2028.5</v>
      </c>
      <c r="S1313" s="16" t="s">
        <v>63</v>
      </c>
      <c r="T1313" s="16"/>
      <c r="U1313" s="17">
        <f t="shared" si="63"/>
        <v>2028.5</v>
      </c>
      <c r="V1313" s="402"/>
      <c r="W1313" s="402"/>
      <c r="X1313" s="402"/>
      <c r="Y1313" s="406"/>
    </row>
    <row r="1314" spans="1:25" ht="24" x14ac:dyDescent="0.25">
      <c r="A1314" s="406"/>
      <c r="B1314" s="406"/>
      <c r="C1314" s="331"/>
      <c r="D1314" s="16" t="s">
        <v>4753</v>
      </c>
      <c r="E1314" s="331"/>
      <c r="F1314" s="125" t="s">
        <v>82</v>
      </c>
      <c r="G1314" s="123">
        <v>0.9</v>
      </c>
      <c r="H1314" s="123">
        <v>0.9</v>
      </c>
      <c r="I1314" s="125">
        <v>120</v>
      </c>
      <c r="J1314" s="125">
        <v>1.7</v>
      </c>
      <c r="K1314" s="123">
        <v>57</v>
      </c>
      <c r="L1314" s="123">
        <v>5</v>
      </c>
      <c r="M1314" s="16">
        <v>2016</v>
      </c>
      <c r="N1314" s="16">
        <v>2021</v>
      </c>
      <c r="O1314" s="16">
        <v>2025</v>
      </c>
      <c r="P1314" s="16">
        <v>12.5</v>
      </c>
      <c r="Q1314" s="125" t="s">
        <v>3893</v>
      </c>
      <c r="R1314" s="17">
        <f t="shared" si="62"/>
        <v>2028.5</v>
      </c>
      <c r="S1314" s="16" t="s">
        <v>63</v>
      </c>
      <c r="T1314" s="16"/>
      <c r="U1314" s="17">
        <f t="shared" si="63"/>
        <v>2028.5</v>
      </c>
      <c r="V1314" s="402"/>
      <c r="W1314" s="402"/>
      <c r="X1314" s="402"/>
      <c r="Y1314" s="406"/>
    </row>
    <row r="1315" spans="1:25" ht="24" x14ac:dyDescent="0.25">
      <c r="A1315" s="406"/>
      <c r="B1315" s="406"/>
      <c r="C1315" s="331"/>
      <c r="D1315" s="16" t="s">
        <v>4754</v>
      </c>
      <c r="E1315" s="331"/>
      <c r="F1315" s="125" t="s">
        <v>82</v>
      </c>
      <c r="G1315" s="123">
        <v>0.9</v>
      </c>
      <c r="H1315" s="123">
        <v>0.9</v>
      </c>
      <c r="I1315" s="125">
        <v>120</v>
      </c>
      <c r="J1315" s="125">
        <v>2.1</v>
      </c>
      <c r="K1315" s="123">
        <v>57</v>
      </c>
      <c r="L1315" s="123">
        <v>5</v>
      </c>
      <c r="M1315" s="16">
        <v>2016</v>
      </c>
      <c r="N1315" s="16">
        <v>2021</v>
      </c>
      <c r="O1315" s="16">
        <v>2025</v>
      </c>
      <c r="P1315" s="16">
        <v>12.5</v>
      </c>
      <c r="Q1315" s="125" t="s">
        <v>3893</v>
      </c>
      <c r="R1315" s="17">
        <f t="shared" si="62"/>
        <v>2028.5</v>
      </c>
      <c r="S1315" s="16" t="s">
        <v>63</v>
      </c>
      <c r="T1315" s="16"/>
      <c r="U1315" s="17">
        <f t="shared" si="63"/>
        <v>2028.5</v>
      </c>
      <c r="V1315" s="402"/>
      <c r="W1315" s="402"/>
      <c r="X1315" s="402"/>
      <c r="Y1315" s="406"/>
    </row>
    <row r="1316" spans="1:25" ht="24" x14ac:dyDescent="0.25">
      <c r="A1316" s="406"/>
      <c r="B1316" s="406"/>
      <c r="C1316" s="331"/>
      <c r="D1316" s="16" t="s">
        <v>4755</v>
      </c>
      <c r="E1316" s="331"/>
      <c r="F1316" s="125" t="s">
        <v>82</v>
      </c>
      <c r="G1316" s="123">
        <v>0.9</v>
      </c>
      <c r="H1316" s="123">
        <v>0.9</v>
      </c>
      <c r="I1316" s="125">
        <v>120</v>
      </c>
      <c r="J1316" s="125">
        <v>16.899999999999999</v>
      </c>
      <c r="K1316" s="123">
        <v>57</v>
      </c>
      <c r="L1316" s="123">
        <v>5</v>
      </c>
      <c r="M1316" s="16">
        <v>2016</v>
      </c>
      <c r="N1316" s="16">
        <v>2021</v>
      </c>
      <c r="O1316" s="16">
        <v>2025</v>
      </c>
      <c r="P1316" s="16">
        <v>12.5</v>
      </c>
      <c r="Q1316" s="125" t="s">
        <v>3893</v>
      </c>
      <c r="R1316" s="17">
        <f t="shared" si="62"/>
        <v>2028.5</v>
      </c>
      <c r="S1316" s="16" t="s">
        <v>63</v>
      </c>
      <c r="T1316" s="16"/>
      <c r="U1316" s="17">
        <f t="shared" si="63"/>
        <v>2028.5</v>
      </c>
      <c r="V1316" s="402"/>
      <c r="W1316" s="402"/>
      <c r="X1316" s="402"/>
      <c r="Y1316" s="406"/>
    </row>
    <row r="1317" spans="1:25" ht="24" x14ac:dyDescent="0.25">
      <c r="A1317" s="406"/>
      <c r="B1317" s="406"/>
      <c r="C1317" s="331"/>
      <c r="D1317" s="16" t="s">
        <v>4756</v>
      </c>
      <c r="E1317" s="331"/>
      <c r="F1317" s="125" t="s">
        <v>82</v>
      </c>
      <c r="G1317" s="123">
        <v>0.9</v>
      </c>
      <c r="H1317" s="123">
        <v>0.9</v>
      </c>
      <c r="I1317" s="125">
        <v>120</v>
      </c>
      <c r="J1317" s="125">
        <v>2.5</v>
      </c>
      <c r="K1317" s="123">
        <v>57</v>
      </c>
      <c r="L1317" s="123">
        <v>5</v>
      </c>
      <c r="M1317" s="16">
        <v>2016</v>
      </c>
      <c r="N1317" s="16">
        <v>2021</v>
      </c>
      <c r="O1317" s="16">
        <v>2025</v>
      </c>
      <c r="P1317" s="16">
        <v>12.5</v>
      </c>
      <c r="Q1317" s="125" t="s">
        <v>3893</v>
      </c>
      <c r="R1317" s="17">
        <f t="shared" si="62"/>
        <v>2028.5</v>
      </c>
      <c r="S1317" s="16" t="s">
        <v>63</v>
      </c>
      <c r="T1317" s="16"/>
      <c r="U1317" s="17">
        <f t="shared" si="63"/>
        <v>2028.5</v>
      </c>
      <c r="V1317" s="402"/>
      <c r="W1317" s="402"/>
      <c r="X1317" s="402"/>
      <c r="Y1317" s="406"/>
    </row>
    <row r="1318" spans="1:25" ht="24" x14ac:dyDescent="0.25">
      <c r="A1318" s="406"/>
      <c r="B1318" s="406"/>
      <c r="C1318" s="331"/>
      <c r="D1318" s="16" t="s">
        <v>4757</v>
      </c>
      <c r="E1318" s="331"/>
      <c r="F1318" s="125" t="s">
        <v>82</v>
      </c>
      <c r="G1318" s="123">
        <v>0.9</v>
      </c>
      <c r="H1318" s="123">
        <v>0.9</v>
      </c>
      <c r="I1318" s="125">
        <v>120</v>
      </c>
      <c r="J1318" s="125">
        <v>16.899999999999999</v>
      </c>
      <c r="K1318" s="123">
        <v>57</v>
      </c>
      <c r="L1318" s="123">
        <v>5</v>
      </c>
      <c r="M1318" s="16">
        <v>2016</v>
      </c>
      <c r="N1318" s="16">
        <v>2021</v>
      </c>
      <c r="O1318" s="16">
        <v>2025</v>
      </c>
      <c r="P1318" s="16">
        <v>12.5</v>
      </c>
      <c r="Q1318" s="125" t="s">
        <v>3893</v>
      </c>
      <c r="R1318" s="17">
        <f t="shared" si="62"/>
        <v>2028.5</v>
      </c>
      <c r="S1318" s="16" t="s">
        <v>63</v>
      </c>
      <c r="T1318" s="16"/>
      <c r="U1318" s="17">
        <f t="shared" si="63"/>
        <v>2028.5</v>
      </c>
      <c r="V1318" s="402"/>
      <c r="W1318" s="402"/>
      <c r="X1318" s="402"/>
      <c r="Y1318" s="406"/>
    </row>
    <row r="1319" spans="1:25" ht="24" x14ac:dyDescent="0.25">
      <c r="A1319" s="406"/>
      <c r="B1319" s="406"/>
      <c r="C1319" s="331"/>
      <c r="D1319" s="16" t="s">
        <v>4758</v>
      </c>
      <c r="E1319" s="331"/>
      <c r="F1319" s="125" t="s">
        <v>82</v>
      </c>
      <c r="G1319" s="123">
        <v>0.9</v>
      </c>
      <c r="H1319" s="123">
        <v>0.9</v>
      </c>
      <c r="I1319" s="125">
        <v>120</v>
      </c>
      <c r="J1319" s="125">
        <v>12.3</v>
      </c>
      <c r="K1319" s="123">
        <v>57</v>
      </c>
      <c r="L1319" s="123">
        <v>5</v>
      </c>
      <c r="M1319" s="16">
        <v>2016</v>
      </c>
      <c r="N1319" s="16">
        <v>2021</v>
      </c>
      <c r="O1319" s="16">
        <v>2025</v>
      </c>
      <c r="P1319" s="16">
        <v>12.5</v>
      </c>
      <c r="Q1319" s="125" t="s">
        <v>3893</v>
      </c>
      <c r="R1319" s="17">
        <f t="shared" si="62"/>
        <v>2028.5</v>
      </c>
      <c r="S1319" s="16" t="s">
        <v>63</v>
      </c>
      <c r="T1319" s="16"/>
      <c r="U1319" s="17">
        <f t="shared" si="63"/>
        <v>2028.5</v>
      </c>
      <c r="V1319" s="402"/>
      <c r="W1319" s="402"/>
      <c r="X1319" s="402"/>
      <c r="Y1319" s="406"/>
    </row>
    <row r="1320" spans="1:25" ht="24" x14ac:dyDescent="0.25">
      <c r="A1320" s="406"/>
      <c r="B1320" s="406"/>
      <c r="C1320" s="331"/>
      <c r="D1320" s="16" t="s">
        <v>4759</v>
      </c>
      <c r="E1320" s="331"/>
      <c r="F1320" s="125" t="s">
        <v>82</v>
      </c>
      <c r="G1320" s="123">
        <v>0.9</v>
      </c>
      <c r="H1320" s="123">
        <v>0.9</v>
      </c>
      <c r="I1320" s="125">
        <v>120</v>
      </c>
      <c r="J1320" s="125">
        <v>8.3000000000000007</v>
      </c>
      <c r="K1320" s="123">
        <v>57</v>
      </c>
      <c r="L1320" s="123">
        <v>5</v>
      </c>
      <c r="M1320" s="16">
        <v>2016</v>
      </c>
      <c r="N1320" s="16">
        <v>2021</v>
      </c>
      <c r="O1320" s="16">
        <v>2025</v>
      </c>
      <c r="P1320" s="16">
        <v>12.5</v>
      </c>
      <c r="Q1320" s="125" t="s">
        <v>3893</v>
      </c>
      <c r="R1320" s="17">
        <f t="shared" si="62"/>
        <v>2028.5</v>
      </c>
      <c r="S1320" s="16" t="s">
        <v>63</v>
      </c>
      <c r="T1320" s="16"/>
      <c r="U1320" s="17">
        <f t="shared" si="63"/>
        <v>2028.5</v>
      </c>
      <c r="V1320" s="402"/>
      <c r="W1320" s="402"/>
      <c r="X1320" s="402"/>
      <c r="Y1320" s="406"/>
    </row>
    <row r="1321" spans="1:25" ht="24" x14ac:dyDescent="0.25">
      <c r="A1321" s="406"/>
      <c r="B1321" s="406"/>
      <c r="C1321" s="331"/>
      <c r="D1321" s="16" t="s">
        <v>4760</v>
      </c>
      <c r="E1321" s="331"/>
      <c r="F1321" s="125" t="s">
        <v>82</v>
      </c>
      <c r="G1321" s="123">
        <v>0.9</v>
      </c>
      <c r="H1321" s="123">
        <v>0.9</v>
      </c>
      <c r="I1321" s="125">
        <v>120</v>
      </c>
      <c r="J1321" s="125">
        <v>8.3000000000000007</v>
      </c>
      <c r="K1321" s="123">
        <v>57</v>
      </c>
      <c r="L1321" s="123">
        <v>5</v>
      </c>
      <c r="M1321" s="16">
        <v>2016</v>
      </c>
      <c r="N1321" s="16">
        <v>2021</v>
      </c>
      <c r="O1321" s="16">
        <v>2025</v>
      </c>
      <c r="P1321" s="16">
        <v>12.5</v>
      </c>
      <c r="Q1321" s="125" t="s">
        <v>3893</v>
      </c>
      <c r="R1321" s="17">
        <f t="shared" si="62"/>
        <v>2028.5</v>
      </c>
      <c r="S1321" s="16" t="s">
        <v>63</v>
      </c>
      <c r="T1321" s="16"/>
      <c r="U1321" s="17">
        <f t="shared" ref="U1321:U1384" si="64">IFERROR(IF(S1321="",R1321,S1321+T1321),R1321)</f>
        <v>2028.5</v>
      </c>
      <c r="V1321" s="402"/>
      <c r="W1321" s="402"/>
      <c r="X1321" s="402"/>
      <c r="Y1321" s="406"/>
    </row>
    <row r="1322" spans="1:25" ht="24" x14ac:dyDescent="0.25">
      <c r="A1322" s="406"/>
      <c r="B1322" s="406"/>
      <c r="C1322" s="331"/>
      <c r="D1322" s="16" t="s">
        <v>4761</v>
      </c>
      <c r="E1322" s="331"/>
      <c r="F1322" s="125" t="s">
        <v>82</v>
      </c>
      <c r="G1322" s="123">
        <v>0.9</v>
      </c>
      <c r="H1322" s="123">
        <v>0.9</v>
      </c>
      <c r="I1322" s="125">
        <v>120</v>
      </c>
      <c r="J1322" s="125">
        <v>12.3</v>
      </c>
      <c r="K1322" s="123">
        <v>57</v>
      </c>
      <c r="L1322" s="123">
        <v>5</v>
      </c>
      <c r="M1322" s="16">
        <v>2016</v>
      </c>
      <c r="N1322" s="16">
        <v>2021</v>
      </c>
      <c r="O1322" s="16">
        <v>2025</v>
      </c>
      <c r="P1322" s="16">
        <v>12.5</v>
      </c>
      <c r="Q1322" s="125" t="s">
        <v>3893</v>
      </c>
      <c r="R1322" s="17">
        <f t="shared" si="62"/>
        <v>2028.5</v>
      </c>
      <c r="S1322" s="16" t="s">
        <v>63</v>
      </c>
      <c r="T1322" s="16"/>
      <c r="U1322" s="17">
        <f t="shared" si="64"/>
        <v>2028.5</v>
      </c>
      <c r="V1322" s="402"/>
      <c r="W1322" s="402"/>
      <c r="X1322" s="402"/>
      <c r="Y1322" s="406"/>
    </row>
    <row r="1323" spans="1:25" ht="24" x14ac:dyDescent="0.25">
      <c r="A1323" s="406"/>
      <c r="B1323" s="406"/>
      <c r="C1323" s="331"/>
      <c r="D1323" s="16" t="s">
        <v>4762</v>
      </c>
      <c r="E1323" s="331"/>
      <c r="F1323" s="125" t="s">
        <v>82</v>
      </c>
      <c r="G1323" s="123">
        <v>0.9</v>
      </c>
      <c r="H1323" s="123">
        <v>0.9</v>
      </c>
      <c r="I1323" s="125">
        <v>120</v>
      </c>
      <c r="J1323" s="125">
        <v>10.4</v>
      </c>
      <c r="K1323" s="123">
        <v>57</v>
      </c>
      <c r="L1323" s="123">
        <v>5</v>
      </c>
      <c r="M1323" s="16">
        <v>2016</v>
      </c>
      <c r="N1323" s="16">
        <v>2021</v>
      </c>
      <c r="O1323" s="16">
        <v>2025</v>
      </c>
      <c r="P1323" s="16">
        <v>12.5</v>
      </c>
      <c r="Q1323" s="125" t="s">
        <v>3893</v>
      </c>
      <c r="R1323" s="17">
        <f t="shared" si="62"/>
        <v>2028.5</v>
      </c>
      <c r="S1323" s="16" t="s">
        <v>63</v>
      </c>
      <c r="T1323" s="16"/>
      <c r="U1323" s="17">
        <f t="shared" si="64"/>
        <v>2028.5</v>
      </c>
      <c r="V1323" s="402"/>
      <c r="W1323" s="402"/>
      <c r="X1323" s="402"/>
      <c r="Y1323" s="406"/>
    </row>
    <row r="1324" spans="1:25" ht="24" x14ac:dyDescent="0.25">
      <c r="A1324" s="406"/>
      <c r="B1324" s="406"/>
      <c r="C1324" s="331"/>
      <c r="D1324" s="16" t="s">
        <v>4763</v>
      </c>
      <c r="E1324" s="331"/>
      <c r="F1324" s="125" t="s">
        <v>82</v>
      </c>
      <c r="G1324" s="123">
        <v>0.9</v>
      </c>
      <c r="H1324" s="123">
        <v>0.9</v>
      </c>
      <c r="I1324" s="125">
        <v>120</v>
      </c>
      <c r="J1324" s="125">
        <v>12.3</v>
      </c>
      <c r="K1324" s="123">
        <v>57</v>
      </c>
      <c r="L1324" s="123">
        <v>5</v>
      </c>
      <c r="M1324" s="16">
        <v>2016</v>
      </c>
      <c r="N1324" s="16">
        <v>2021</v>
      </c>
      <c r="O1324" s="16">
        <v>2025</v>
      </c>
      <c r="P1324" s="16">
        <v>12.5</v>
      </c>
      <c r="Q1324" s="125" t="s">
        <v>3893</v>
      </c>
      <c r="R1324" s="17">
        <f t="shared" si="62"/>
        <v>2028.5</v>
      </c>
      <c r="S1324" s="16" t="s">
        <v>63</v>
      </c>
      <c r="T1324" s="16"/>
      <c r="U1324" s="17">
        <f t="shared" si="64"/>
        <v>2028.5</v>
      </c>
      <c r="V1324" s="402"/>
      <c r="W1324" s="402"/>
      <c r="X1324" s="402"/>
      <c r="Y1324" s="406"/>
    </row>
    <row r="1325" spans="1:25" ht="24" x14ac:dyDescent="0.25">
      <c r="A1325" s="406"/>
      <c r="B1325" s="406"/>
      <c r="C1325" s="331"/>
      <c r="D1325" s="16" t="s">
        <v>4764</v>
      </c>
      <c r="E1325" s="331"/>
      <c r="F1325" s="125" t="s">
        <v>82</v>
      </c>
      <c r="G1325" s="123">
        <v>0.9</v>
      </c>
      <c r="H1325" s="123">
        <v>0.9</v>
      </c>
      <c r="I1325" s="125">
        <v>120</v>
      </c>
      <c r="J1325" s="125">
        <v>0.1</v>
      </c>
      <c r="K1325" s="123">
        <v>57</v>
      </c>
      <c r="L1325" s="123">
        <v>5</v>
      </c>
      <c r="M1325" s="16">
        <v>2016</v>
      </c>
      <c r="N1325" s="16">
        <v>2021</v>
      </c>
      <c r="O1325" s="16">
        <v>2025</v>
      </c>
      <c r="P1325" s="16">
        <v>12.5</v>
      </c>
      <c r="Q1325" s="125" t="s">
        <v>3893</v>
      </c>
      <c r="R1325" s="17">
        <f t="shared" si="62"/>
        <v>2028.5</v>
      </c>
      <c r="S1325" s="16" t="s">
        <v>63</v>
      </c>
      <c r="T1325" s="16"/>
      <c r="U1325" s="17">
        <f t="shared" si="64"/>
        <v>2028.5</v>
      </c>
      <c r="V1325" s="402"/>
      <c r="W1325" s="402"/>
      <c r="X1325" s="402"/>
      <c r="Y1325" s="406"/>
    </row>
    <row r="1326" spans="1:25" ht="24" x14ac:dyDescent="0.25">
      <c r="A1326" s="406"/>
      <c r="B1326" s="406"/>
      <c r="C1326" s="331"/>
      <c r="D1326" s="16" t="s">
        <v>4765</v>
      </c>
      <c r="E1326" s="331"/>
      <c r="F1326" s="125" t="s">
        <v>82</v>
      </c>
      <c r="G1326" s="123">
        <v>0.9</v>
      </c>
      <c r="H1326" s="123">
        <v>0.9</v>
      </c>
      <c r="I1326" s="125">
        <v>120</v>
      </c>
      <c r="J1326" s="125">
        <v>0.1</v>
      </c>
      <c r="K1326" s="123">
        <v>57</v>
      </c>
      <c r="L1326" s="123">
        <v>5</v>
      </c>
      <c r="M1326" s="16">
        <v>2016</v>
      </c>
      <c r="N1326" s="16">
        <v>2021</v>
      </c>
      <c r="O1326" s="16">
        <v>2025</v>
      </c>
      <c r="P1326" s="16">
        <v>12.5</v>
      </c>
      <c r="Q1326" s="125" t="s">
        <v>3893</v>
      </c>
      <c r="R1326" s="17">
        <f t="shared" si="62"/>
        <v>2028.5</v>
      </c>
      <c r="S1326" s="16" t="s">
        <v>63</v>
      </c>
      <c r="T1326" s="16"/>
      <c r="U1326" s="17">
        <f t="shared" si="64"/>
        <v>2028.5</v>
      </c>
      <c r="V1326" s="402"/>
      <c r="W1326" s="402"/>
      <c r="X1326" s="402"/>
      <c r="Y1326" s="406"/>
    </row>
    <row r="1327" spans="1:25" ht="24" x14ac:dyDescent="0.25">
      <c r="A1327" s="406"/>
      <c r="B1327" s="406"/>
      <c r="C1327" s="331"/>
      <c r="D1327" s="16" t="s">
        <v>4766</v>
      </c>
      <c r="E1327" s="331"/>
      <c r="F1327" s="125" t="s">
        <v>82</v>
      </c>
      <c r="G1327" s="123">
        <v>0.9</v>
      </c>
      <c r="H1327" s="123">
        <v>0.9</v>
      </c>
      <c r="I1327" s="125">
        <v>120</v>
      </c>
      <c r="J1327" s="125">
        <v>0.1</v>
      </c>
      <c r="K1327" s="123">
        <v>57</v>
      </c>
      <c r="L1327" s="123">
        <v>5</v>
      </c>
      <c r="M1327" s="16">
        <v>2016</v>
      </c>
      <c r="N1327" s="16">
        <v>2021</v>
      </c>
      <c r="O1327" s="16">
        <v>2025</v>
      </c>
      <c r="P1327" s="16">
        <v>12.5</v>
      </c>
      <c r="Q1327" s="125" t="s">
        <v>3893</v>
      </c>
      <c r="R1327" s="17">
        <f t="shared" si="62"/>
        <v>2028.5</v>
      </c>
      <c r="S1327" s="16" t="s">
        <v>63</v>
      </c>
      <c r="T1327" s="16"/>
      <c r="U1327" s="17">
        <f t="shared" si="64"/>
        <v>2028.5</v>
      </c>
      <c r="V1327" s="402"/>
      <c r="W1327" s="402"/>
      <c r="X1327" s="402"/>
      <c r="Y1327" s="406"/>
    </row>
    <row r="1328" spans="1:25" ht="24" x14ac:dyDescent="0.25">
      <c r="A1328" s="406"/>
      <c r="B1328" s="406"/>
      <c r="C1328" s="331"/>
      <c r="D1328" s="16" t="s">
        <v>4767</v>
      </c>
      <c r="E1328" s="331"/>
      <c r="F1328" s="125" t="s">
        <v>82</v>
      </c>
      <c r="G1328" s="123">
        <v>0.9</v>
      </c>
      <c r="H1328" s="123">
        <v>0.9</v>
      </c>
      <c r="I1328" s="125">
        <v>120</v>
      </c>
      <c r="J1328" s="125">
        <v>0.1</v>
      </c>
      <c r="K1328" s="123">
        <v>57</v>
      </c>
      <c r="L1328" s="123">
        <v>5</v>
      </c>
      <c r="M1328" s="16">
        <v>2016</v>
      </c>
      <c r="N1328" s="16">
        <v>2021</v>
      </c>
      <c r="O1328" s="16">
        <v>2025</v>
      </c>
      <c r="P1328" s="16">
        <v>12.5</v>
      </c>
      <c r="Q1328" s="125" t="s">
        <v>3893</v>
      </c>
      <c r="R1328" s="17">
        <f t="shared" si="62"/>
        <v>2028.5</v>
      </c>
      <c r="S1328" s="16" t="s">
        <v>63</v>
      </c>
      <c r="T1328" s="16"/>
      <c r="U1328" s="17">
        <f t="shared" si="64"/>
        <v>2028.5</v>
      </c>
      <c r="V1328" s="402"/>
      <c r="W1328" s="402"/>
      <c r="X1328" s="402"/>
      <c r="Y1328" s="406"/>
    </row>
    <row r="1329" spans="1:25" ht="24" x14ac:dyDescent="0.25">
      <c r="A1329" s="406"/>
      <c r="B1329" s="406"/>
      <c r="C1329" s="331"/>
      <c r="D1329" s="16" t="s">
        <v>4768</v>
      </c>
      <c r="E1329" s="331"/>
      <c r="F1329" s="125" t="s">
        <v>82</v>
      </c>
      <c r="G1329" s="123">
        <v>0.9</v>
      </c>
      <c r="H1329" s="123">
        <v>0.9</v>
      </c>
      <c r="I1329" s="125">
        <v>120</v>
      </c>
      <c r="J1329" s="125">
        <v>0.1</v>
      </c>
      <c r="K1329" s="123">
        <v>57</v>
      </c>
      <c r="L1329" s="123">
        <v>5</v>
      </c>
      <c r="M1329" s="16">
        <v>2016</v>
      </c>
      <c r="N1329" s="16">
        <v>2021</v>
      </c>
      <c r="O1329" s="16">
        <v>2025</v>
      </c>
      <c r="P1329" s="16">
        <v>12.5</v>
      </c>
      <c r="Q1329" s="125" t="s">
        <v>3893</v>
      </c>
      <c r="R1329" s="17">
        <f t="shared" si="62"/>
        <v>2028.5</v>
      </c>
      <c r="S1329" s="16" t="s">
        <v>63</v>
      </c>
      <c r="T1329" s="16"/>
      <c r="U1329" s="17">
        <f t="shared" si="64"/>
        <v>2028.5</v>
      </c>
      <c r="V1329" s="402"/>
      <c r="W1329" s="402"/>
      <c r="X1329" s="402"/>
      <c r="Y1329" s="406"/>
    </row>
    <row r="1330" spans="1:25" ht="24" x14ac:dyDescent="0.25">
      <c r="A1330" s="406"/>
      <c r="B1330" s="406"/>
      <c r="C1330" s="331"/>
      <c r="D1330" s="16" t="s">
        <v>4769</v>
      </c>
      <c r="E1330" s="331"/>
      <c r="F1330" s="125" t="s">
        <v>82</v>
      </c>
      <c r="G1330" s="123">
        <v>0.9</v>
      </c>
      <c r="H1330" s="123">
        <v>0.9</v>
      </c>
      <c r="I1330" s="125">
        <v>120</v>
      </c>
      <c r="J1330" s="125">
        <v>0.1</v>
      </c>
      <c r="K1330" s="123">
        <v>57</v>
      </c>
      <c r="L1330" s="123">
        <v>5</v>
      </c>
      <c r="M1330" s="16">
        <v>2016</v>
      </c>
      <c r="N1330" s="16">
        <v>2021</v>
      </c>
      <c r="O1330" s="16">
        <v>2025</v>
      </c>
      <c r="P1330" s="16">
        <v>12.5</v>
      </c>
      <c r="Q1330" s="125" t="s">
        <v>3893</v>
      </c>
      <c r="R1330" s="17">
        <f t="shared" si="62"/>
        <v>2028.5</v>
      </c>
      <c r="S1330" s="16" t="s">
        <v>63</v>
      </c>
      <c r="T1330" s="16"/>
      <c r="U1330" s="17">
        <f t="shared" si="64"/>
        <v>2028.5</v>
      </c>
      <c r="V1330" s="402"/>
      <c r="W1330" s="402"/>
      <c r="X1330" s="402"/>
      <c r="Y1330" s="406"/>
    </row>
    <row r="1331" spans="1:25" ht="24" x14ac:dyDescent="0.25">
      <c r="A1331" s="406"/>
      <c r="B1331" s="406"/>
      <c r="C1331" s="331"/>
      <c r="D1331" s="16" t="s">
        <v>4770</v>
      </c>
      <c r="E1331" s="331"/>
      <c r="F1331" s="125" t="s">
        <v>82</v>
      </c>
      <c r="G1331" s="125">
        <v>0.9</v>
      </c>
      <c r="H1331" s="125">
        <v>0.9</v>
      </c>
      <c r="I1331" s="125">
        <v>120</v>
      </c>
      <c r="J1331" s="125">
        <v>14.3</v>
      </c>
      <c r="K1331" s="125">
        <v>57</v>
      </c>
      <c r="L1331" s="125">
        <v>5</v>
      </c>
      <c r="M1331" s="16">
        <v>2016</v>
      </c>
      <c r="N1331" s="16">
        <v>2021</v>
      </c>
      <c r="O1331" s="16">
        <v>2025</v>
      </c>
      <c r="P1331" s="16">
        <v>12.5</v>
      </c>
      <c r="Q1331" s="125" t="s">
        <v>3893</v>
      </c>
      <c r="R1331" s="17">
        <f t="shared" si="62"/>
        <v>2028.5</v>
      </c>
      <c r="S1331" s="16" t="s">
        <v>63</v>
      </c>
      <c r="T1331" s="16"/>
      <c r="U1331" s="17">
        <f t="shared" si="64"/>
        <v>2028.5</v>
      </c>
      <c r="V1331" s="402"/>
      <c r="W1331" s="402"/>
      <c r="X1331" s="402"/>
      <c r="Y1331" s="406"/>
    </row>
    <row r="1332" spans="1:25" ht="24" x14ac:dyDescent="0.25">
      <c r="A1332" s="406"/>
      <c r="B1332" s="406"/>
      <c r="C1332" s="331"/>
      <c r="D1332" s="16" t="s">
        <v>4771</v>
      </c>
      <c r="E1332" s="331"/>
      <c r="F1332" s="125" t="s">
        <v>82</v>
      </c>
      <c r="G1332" s="123">
        <v>0.9</v>
      </c>
      <c r="H1332" s="123">
        <v>0.9</v>
      </c>
      <c r="I1332" s="125">
        <v>120</v>
      </c>
      <c r="J1332" s="125">
        <v>2.5</v>
      </c>
      <c r="K1332" s="123">
        <v>57</v>
      </c>
      <c r="L1332" s="123">
        <v>5</v>
      </c>
      <c r="M1332" s="16">
        <v>2016</v>
      </c>
      <c r="N1332" s="16">
        <v>2021</v>
      </c>
      <c r="O1332" s="16">
        <v>2025</v>
      </c>
      <c r="P1332" s="16">
        <v>12.5</v>
      </c>
      <c r="Q1332" s="125" t="s">
        <v>3893</v>
      </c>
      <c r="R1332" s="17">
        <f t="shared" si="62"/>
        <v>2028.5</v>
      </c>
      <c r="S1332" s="16" t="s">
        <v>63</v>
      </c>
      <c r="T1332" s="16"/>
      <c r="U1332" s="17">
        <f t="shared" si="64"/>
        <v>2028.5</v>
      </c>
      <c r="V1332" s="402"/>
      <c r="W1332" s="402"/>
      <c r="X1332" s="402"/>
      <c r="Y1332" s="406"/>
    </row>
    <row r="1333" spans="1:25" ht="24" x14ac:dyDescent="0.25">
      <c r="A1333" s="406"/>
      <c r="B1333" s="406"/>
      <c r="C1333" s="331"/>
      <c r="D1333" s="16" t="s">
        <v>4772</v>
      </c>
      <c r="E1333" s="331"/>
      <c r="F1333" s="125" t="s">
        <v>82</v>
      </c>
      <c r="G1333" s="125">
        <v>0.9</v>
      </c>
      <c r="H1333" s="125">
        <v>0.9</v>
      </c>
      <c r="I1333" s="125">
        <v>120</v>
      </c>
      <c r="J1333" s="125">
        <v>1.2</v>
      </c>
      <c r="K1333" s="125">
        <v>57</v>
      </c>
      <c r="L1333" s="125">
        <v>5</v>
      </c>
      <c r="M1333" s="16">
        <v>2016</v>
      </c>
      <c r="N1333" s="16">
        <v>2021</v>
      </c>
      <c r="O1333" s="16">
        <v>2025</v>
      </c>
      <c r="P1333" s="16">
        <v>12.5</v>
      </c>
      <c r="Q1333" s="125" t="s">
        <v>3893</v>
      </c>
      <c r="R1333" s="17">
        <f t="shared" si="62"/>
        <v>2028.5</v>
      </c>
      <c r="S1333" s="16" t="s">
        <v>63</v>
      </c>
      <c r="T1333" s="16"/>
      <c r="U1333" s="17">
        <f t="shared" si="64"/>
        <v>2028.5</v>
      </c>
      <c r="V1333" s="402"/>
      <c r="W1333" s="402"/>
      <c r="X1333" s="402"/>
      <c r="Y1333" s="406"/>
    </row>
    <row r="1334" spans="1:25" ht="24" x14ac:dyDescent="0.25">
      <c r="A1334" s="406"/>
      <c r="B1334" s="406"/>
      <c r="C1334" s="331"/>
      <c r="D1334" s="16" t="s">
        <v>4773</v>
      </c>
      <c r="E1334" s="331"/>
      <c r="F1334" s="125" t="s">
        <v>82</v>
      </c>
      <c r="G1334" s="123">
        <v>0.9</v>
      </c>
      <c r="H1334" s="123">
        <v>0.9</v>
      </c>
      <c r="I1334" s="125">
        <v>120</v>
      </c>
      <c r="J1334" s="125">
        <v>0.7</v>
      </c>
      <c r="K1334" s="123">
        <v>57</v>
      </c>
      <c r="L1334" s="123">
        <v>5</v>
      </c>
      <c r="M1334" s="16">
        <v>2016</v>
      </c>
      <c r="N1334" s="16">
        <v>2021</v>
      </c>
      <c r="O1334" s="16">
        <v>2025</v>
      </c>
      <c r="P1334" s="16">
        <v>12.5</v>
      </c>
      <c r="Q1334" s="125" t="s">
        <v>3893</v>
      </c>
      <c r="R1334" s="17">
        <f t="shared" si="62"/>
        <v>2028.5</v>
      </c>
      <c r="S1334" s="16" t="s">
        <v>63</v>
      </c>
      <c r="T1334" s="16"/>
      <c r="U1334" s="17">
        <f t="shared" si="64"/>
        <v>2028.5</v>
      </c>
      <c r="V1334" s="402"/>
      <c r="W1334" s="402"/>
      <c r="X1334" s="402"/>
      <c r="Y1334" s="406"/>
    </row>
    <row r="1335" spans="1:25" ht="24" x14ac:dyDescent="0.25">
      <c r="A1335" s="406"/>
      <c r="B1335" s="406"/>
      <c r="C1335" s="331"/>
      <c r="D1335" s="16" t="s">
        <v>4774</v>
      </c>
      <c r="E1335" s="331"/>
      <c r="F1335" s="125" t="s">
        <v>82</v>
      </c>
      <c r="G1335" s="123">
        <v>0.9</v>
      </c>
      <c r="H1335" s="123">
        <v>0.9</v>
      </c>
      <c r="I1335" s="125">
        <v>120</v>
      </c>
      <c r="J1335" s="125">
        <v>0.8</v>
      </c>
      <c r="K1335" s="123">
        <v>57</v>
      </c>
      <c r="L1335" s="123">
        <v>5</v>
      </c>
      <c r="M1335" s="16">
        <v>2016</v>
      </c>
      <c r="N1335" s="16">
        <v>2021</v>
      </c>
      <c r="O1335" s="16">
        <v>2025</v>
      </c>
      <c r="P1335" s="16">
        <v>12.5</v>
      </c>
      <c r="Q1335" s="125" t="s">
        <v>3893</v>
      </c>
      <c r="R1335" s="17">
        <f t="shared" si="62"/>
        <v>2028.5</v>
      </c>
      <c r="S1335" s="16" t="s">
        <v>63</v>
      </c>
      <c r="T1335" s="16"/>
      <c r="U1335" s="17">
        <f t="shared" si="64"/>
        <v>2028.5</v>
      </c>
      <c r="V1335" s="402"/>
      <c r="W1335" s="402"/>
      <c r="X1335" s="402"/>
      <c r="Y1335" s="406"/>
    </row>
    <row r="1336" spans="1:25" ht="24" x14ac:dyDescent="0.25">
      <c r="A1336" s="406"/>
      <c r="B1336" s="406"/>
      <c r="C1336" s="331"/>
      <c r="D1336" s="16" t="s">
        <v>4775</v>
      </c>
      <c r="E1336" s="331"/>
      <c r="F1336" s="125" t="s">
        <v>82</v>
      </c>
      <c r="G1336" s="123">
        <v>0.9</v>
      </c>
      <c r="H1336" s="123">
        <v>0.9</v>
      </c>
      <c r="I1336" s="125">
        <v>120</v>
      </c>
      <c r="J1336" s="125">
        <v>0.8</v>
      </c>
      <c r="K1336" s="123">
        <v>32</v>
      </c>
      <c r="L1336" s="123">
        <v>4.5</v>
      </c>
      <c r="M1336" s="16">
        <v>2016</v>
      </c>
      <c r="N1336" s="16">
        <v>2021</v>
      </c>
      <c r="O1336" s="16">
        <v>2025</v>
      </c>
      <c r="P1336" s="16">
        <v>12.5</v>
      </c>
      <c r="Q1336" s="125" t="s">
        <v>3893</v>
      </c>
      <c r="R1336" s="17">
        <f t="shared" si="62"/>
        <v>2028.5</v>
      </c>
      <c r="S1336" s="16" t="s">
        <v>63</v>
      </c>
      <c r="T1336" s="16"/>
      <c r="U1336" s="17">
        <f t="shared" si="64"/>
        <v>2028.5</v>
      </c>
      <c r="V1336" s="402"/>
      <c r="W1336" s="402"/>
      <c r="X1336" s="402"/>
      <c r="Y1336" s="406"/>
    </row>
    <row r="1337" spans="1:25" ht="24" x14ac:dyDescent="0.25">
      <c r="A1337" s="406"/>
      <c r="B1337" s="406"/>
      <c r="C1337" s="331"/>
      <c r="D1337" s="16" t="s">
        <v>4776</v>
      </c>
      <c r="E1337" s="331"/>
      <c r="F1337" s="125" t="s">
        <v>82</v>
      </c>
      <c r="G1337" s="123">
        <v>0.9</v>
      </c>
      <c r="H1337" s="123">
        <v>0.9</v>
      </c>
      <c r="I1337" s="125">
        <v>120</v>
      </c>
      <c r="J1337" s="125">
        <v>1</v>
      </c>
      <c r="K1337" s="123">
        <v>57</v>
      </c>
      <c r="L1337" s="123">
        <v>5</v>
      </c>
      <c r="M1337" s="16">
        <v>2016</v>
      </c>
      <c r="N1337" s="16">
        <v>2021</v>
      </c>
      <c r="O1337" s="16">
        <v>2025</v>
      </c>
      <c r="P1337" s="16">
        <v>12.5</v>
      </c>
      <c r="Q1337" s="125" t="s">
        <v>3893</v>
      </c>
      <c r="R1337" s="17">
        <f t="shared" si="62"/>
        <v>2028.5</v>
      </c>
      <c r="S1337" s="16" t="s">
        <v>63</v>
      </c>
      <c r="T1337" s="16"/>
      <c r="U1337" s="17">
        <f t="shared" si="64"/>
        <v>2028.5</v>
      </c>
      <c r="V1337" s="402"/>
      <c r="W1337" s="402"/>
      <c r="X1337" s="402"/>
      <c r="Y1337" s="406"/>
    </row>
    <row r="1338" spans="1:25" ht="24" x14ac:dyDescent="0.25">
      <c r="A1338" s="406"/>
      <c r="B1338" s="406"/>
      <c r="C1338" s="331"/>
      <c r="D1338" s="16" t="s">
        <v>4777</v>
      </c>
      <c r="E1338" s="331"/>
      <c r="F1338" s="125" t="s">
        <v>82</v>
      </c>
      <c r="G1338" s="123">
        <v>0.9</v>
      </c>
      <c r="H1338" s="123">
        <v>0.9</v>
      </c>
      <c r="I1338" s="125">
        <v>120</v>
      </c>
      <c r="J1338" s="125">
        <v>0.8</v>
      </c>
      <c r="K1338" s="123">
        <v>32</v>
      </c>
      <c r="L1338" s="123">
        <v>4.5</v>
      </c>
      <c r="M1338" s="16">
        <v>2016</v>
      </c>
      <c r="N1338" s="16">
        <v>2021</v>
      </c>
      <c r="O1338" s="16">
        <v>2025</v>
      </c>
      <c r="P1338" s="16">
        <v>12.5</v>
      </c>
      <c r="Q1338" s="125" t="s">
        <v>3893</v>
      </c>
      <c r="R1338" s="17">
        <f t="shared" si="62"/>
        <v>2028.5</v>
      </c>
      <c r="S1338" s="16" t="s">
        <v>63</v>
      </c>
      <c r="T1338" s="16"/>
      <c r="U1338" s="17">
        <f t="shared" si="64"/>
        <v>2028.5</v>
      </c>
      <c r="V1338" s="402"/>
      <c r="W1338" s="402"/>
      <c r="X1338" s="402"/>
      <c r="Y1338" s="406"/>
    </row>
    <row r="1339" spans="1:25" ht="24" x14ac:dyDescent="0.25">
      <c r="A1339" s="406"/>
      <c r="B1339" s="406"/>
      <c r="C1339" s="331"/>
      <c r="D1339" s="16" t="s">
        <v>4778</v>
      </c>
      <c r="E1339" s="331"/>
      <c r="F1339" s="125" t="s">
        <v>82</v>
      </c>
      <c r="G1339" s="123">
        <v>0.9</v>
      </c>
      <c r="H1339" s="123">
        <v>0.9</v>
      </c>
      <c r="I1339" s="125">
        <v>120</v>
      </c>
      <c r="J1339" s="125">
        <v>0.6</v>
      </c>
      <c r="K1339" s="123">
        <v>57</v>
      </c>
      <c r="L1339" s="123">
        <v>5</v>
      </c>
      <c r="M1339" s="16">
        <v>2016</v>
      </c>
      <c r="N1339" s="16">
        <v>2021</v>
      </c>
      <c r="O1339" s="16">
        <v>2025</v>
      </c>
      <c r="P1339" s="16">
        <v>12.5</v>
      </c>
      <c r="Q1339" s="125" t="s">
        <v>3893</v>
      </c>
      <c r="R1339" s="17">
        <f t="shared" si="62"/>
        <v>2028.5</v>
      </c>
      <c r="S1339" s="16" t="s">
        <v>63</v>
      </c>
      <c r="T1339" s="16"/>
      <c r="U1339" s="17">
        <f t="shared" si="64"/>
        <v>2028.5</v>
      </c>
      <c r="V1339" s="402"/>
      <c r="W1339" s="402"/>
      <c r="X1339" s="402"/>
      <c r="Y1339" s="406"/>
    </row>
    <row r="1340" spans="1:25" ht="24" x14ac:dyDescent="0.25">
      <c r="A1340" s="406"/>
      <c r="B1340" s="406"/>
      <c r="C1340" s="331"/>
      <c r="D1340" s="16" t="s">
        <v>4779</v>
      </c>
      <c r="E1340" s="331"/>
      <c r="F1340" s="125" t="s">
        <v>82</v>
      </c>
      <c r="G1340" s="123">
        <v>0.9</v>
      </c>
      <c r="H1340" s="123">
        <v>0.9</v>
      </c>
      <c r="I1340" s="125">
        <v>120</v>
      </c>
      <c r="J1340" s="125">
        <v>2.8</v>
      </c>
      <c r="K1340" s="123">
        <v>57</v>
      </c>
      <c r="L1340" s="123">
        <v>5</v>
      </c>
      <c r="M1340" s="16">
        <v>2016</v>
      </c>
      <c r="N1340" s="16">
        <v>2021</v>
      </c>
      <c r="O1340" s="16">
        <v>2025</v>
      </c>
      <c r="P1340" s="16">
        <v>12.5</v>
      </c>
      <c r="Q1340" s="125" t="s">
        <v>3893</v>
      </c>
      <c r="R1340" s="17">
        <f t="shared" si="62"/>
        <v>2028.5</v>
      </c>
      <c r="S1340" s="16" t="s">
        <v>63</v>
      </c>
      <c r="T1340" s="16"/>
      <c r="U1340" s="17">
        <f t="shared" si="64"/>
        <v>2028.5</v>
      </c>
      <c r="V1340" s="402"/>
      <c r="W1340" s="402"/>
      <c r="X1340" s="402"/>
      <c r="Y1340" s="406"/>
    </row>
    <row r="1341" spans="1:25" ht="24" x14ac:dyDescent="0.25">
      <c r="A1341" s="406"/>
      <c r="B1341" s="406"/>
      <c r="C1341" s="331"/>
      <c r="D1341" s="16" t="s">
        <v>4780</v>
      </c>
      <c r="E1341" s="331"/>
      <c r="F1341" s="125" t="s">
        <v>82</v>
      </c>
      <c r="G1341" s="123">
        <v>0.9</v>
      </c>
      <c r="H1341" s="123">
        <v>0.9</v>
      </c>
      <c r="I1341" s="125">
        <v>120</v>
      </c>
      <c r="J1341" s="125">
        <v>2.8</v>
      </c>
      <c r="K1341" s="123">
        <v>57</v>
      </c>
      <c r="L1341" s="123">
        <v>5</v>
      </c>
      <c r="M1341" s="16">
        <v>2016</v>
      </c>
      <c r="N1341" s="16">
        <v>2021</v>
      </c>
      <c r="O1341" s="16">
        <v>2025</v>
      </c>
      <c r="P1341" s="16">
        <v>12.5</v>
      </c>
      <c r="Q1341" s="125" t="s">
        <v>3893</v>
      </c>
      <c r="R1341" s="17">
        <f t="shared" si="62"/>
        <v>2028.5</v>
      </c>
      <c r="S1341" s="16" t="s">
        <v>63</v>
      </c>
      <c r="T1341" s="16"/>
      <c r="U1341" s="17">
        <f t="shared" si="64"/>
        <v>2028.5</v>
      </c>
      <c r="V1341" s="402"/>
      <c r="W1341" s="402"/>
      <c r="X1341" s="402"/>
      <c r="Y1341" s="406"/>
    </row>
    <row r="1342" spans="1:25" ht="24" x14ac:dyDescent="0.25">
      <c r="A1342" s="406"/>
      <c r="B1342" s="406"/>
      <c r="C1342" s="331"/>
      <c r="D1342" s="16" t="s">
        <v>4781</v>
      </c>
      <c r="E1342" s="331"/>
      <c r="F1342" s="125" t="s">
        <v>82</v>
      </c>
      <c r="G1342" s="123">
        <v>0.9</v>
      </c>
      <c r="H1342" s="123">
        <v>0.9</v>
      </c>
      <c r="I1342" s="125">
        <v>120</v>
      </c>
      <c r="J1342" s="125">
        <v>2.8</v>
      </c>
      <c r="K1342" s="123">
        <v>57</v>
      </c>
      <c r="L1342" s="123">
        <v>5</v>
      </c>
      <c r="M1342" s="16">
        <v>2016</v>
      </c>
      <c r="N1342" s="16">
        <v>2021</v>
      </c>
      <c r="O1342" s="16">
        <v>2025</v>
      </c>
      <c r="P1342" s="16">
        <v>12.5</v>
      </c>
      <c r="Q1342" s="125" t="s">
        <v>3893</v>
      </c>
      <c r="R1342" s="17">
        <f t="shared" si="62"/>
        <v>2028.5</v>
      </c>
      <c r="S1342" s="16" t="s">
        <v>63</v>
      </c>
      <c r="T1342" s="16"/>
      <c r="U1342" s="17">
        <f t="shared" si="64"/>
        <v>2028.5</v>
      </c>
      <c r="V1342" s="402"/>
      <c r="W1342" s="402"/>
      <c r="X1342" s="402"/>
      <c r="Y1342" s="406"/>
    </row>
    <row r="1343" spans="1:25" ht="24" x14ac:dyDescent="0.25">
      <c r="A1343" s="406"/>
      <c r="B1343" s="406"/>
      <c r="C1343" s="331"/>
      <c r="D1343" s="16" t="s">
        <v>4782</v>
      </c>
      <c r="E1343" s="331"/>
      <c r="F1343" s="125" t="s">
        <v>82</v>
      </c>
      <c r="G1343" s="123">
        <v>0.9</v>
      </c>
      <c r="H1343" s="123">
        <v>0.9</v>
      </c>
      <c r="I1343" s="125">
        <v>120</v>
      </c>
      <c r="J1343" s="125">
        <v>3.6</v>
      </c>
      <c r="K1343" s="123">
        <v>57</v>
      </c>
      <c r="L1343" s="123">
        <v>5</v>
      </c>
      <c r="M1343" s="16">
        <v>2016</v>
      </c>
      <c r="N1343" s="16">
        <v>2021</v>
      </c>
      <c r="O1343" s="16">
        <v>2025</v>
      </c>
      <c r="P1343" s="16">
        <v>12.5</v>
      </c>
      <c r="Q1343" s="125" t="s">
        <v>3893</v>
      </c>
      <c r="R1343" s="17">
        <f t="shared" si="62"/>
        <v>2028.5</v>
      </c>
      <c r="S1343" s="16" t="s">
        <v>63</v>
      </c>
      <c r="T1343" s="16"/>
      <c r="U1343" s="17">
        <f t="shared" si="64"/>
        <v>2028.5</v>
      </c>
      <c r="V1343" s="402"/>
      <c r="W1343" s="402"/>
      <c r="X1343" s="402"/>
      <c r="Y1343" s="406"/>
    </row>
    <row r="1344" spans="1:25" ht="24" x14ac:dyDescent="0.25">
      <c r="A1344" s="406"/>
      <c r="B1344" s="406"/>
      <c r="C1344" s="331"/>
      <c r="D1344" s="16" t="s">
        <v>4783</v>
      </c>
      <c r="E1344" s="331"/>
      <c r="F1344" s="125" t="s">
        <v>82</v>
      </c>
      <c r="G1344" s="123">
        <v>0.9</v>
      </c>
      <c r="H1344" s="123">
        <v>0.9</v>
      </c>
      <c r="I1344" s="125">
        <v>120</v>
      </c>
      <c r="J1344" s="125">
        <v>3.4</v>
      </c>
      <c r="K1344" s="123">
        <v>57</v>
      </c>
      <c r="L1344" s="123">
        <v>5</v>
      </c>
      <c r="M1344" s="16">
        <v>2016</v>
      </c>
      <c r="N1344" s="16">
        <v>2021</v>
      </c>
      <c r="O1344" s="16">
        <v>2025</v>
      </c>
      <c r="P1344" s="16">
        <v>12.5</v>
      </c>
      <c r="Q1344" s="125" t="s">
        <v>3893</v>
      </c>
      <c r="R1344" s="17">
        <f t="shared" si="62"/>
        <v>2028.5</v>
      </c>
      <c r="S1344" s="16" t="s">
        <v>63</v>
      </c>
      <c r="T1344" s="16"/>
      <c r="U1344" s="17">
        <f t="shared" si="64"/>
        <v>2028.5</v>
      </c>
      <c r="V1344" s="402"/>
      <c r="W1344" s="402"/>
      <c r="X1344" s="402"/>
      <c r="Y1344" s="406"/>
    </row>
    <row r="1345" spans="1:25" ht="24" x14ac:dyDescent="0.25">
      <c r="A1345" s="406"/>
      <c r="B1345" s="406"/>
      <c r="C1345" s="331"/>
      <c r="D1345" s="16" t="s">
        <v>4784</v>
      </c>
      <c r="E1345" s="331"/>
      <c r="F1345" s="125" t="s">
        <v>82</v>
      </c>
      <c r="G1345" s="123">
        <v>0.9</v>
      </c>
      <c r="H1345" s="123">
        <v>0.9</v>
      </c>
      <c r="I1345" s="125">
        <v>120</v>
      </c>
      <c r="J1345" s="125">
        <v>19.399999999999999</v>
      </c>
      <c r="K1345" s="123">
        <v>57</v>
      </c>
      <c r="L1345" s="123">
        <v>5</v>
      </c>
      <c r="M1345" s="16">
        <v>2016</v>
      </c>
      <c r="N1345" s="16">
        <v>2021</v>
      </c>
      <c r="O1345" s="16">
        <v>2025</v>
      </c>
      <c r="P1345" s="16">
        <v>12.5</v>
      </c>
      <c r="Q1345" s="125" t="s">
        <v>3893</v>
      </c>
      <c r="R1345" s="17">
        <f t="shared" si="62"/>
        <v>2028.5</v>
      </c>
      <c r="S1345" s="16" t="s">
        <v>63</v>
      </c>
      <c r="T1345" s="16"/>
      <c r="U1345" s="17">
        <f t="shared" si="64"/>
        <v>2028.5</v>
      </c>
      <c r="V1345" s="402"/>
      <c r="W1345" s="402"/>
      <c r="X1345" s="402"/>
      <c r="Y1345" s="406"/>
    </row>
    <row r="1346" spans="1:25" ht="24" x14ac:dyDescent="0.25">
      <c r="A1346" s="406"/>
      <c r="B1346" s="406"/>
      <c r="C1346" s="331"/>
      <c r="D1346" s="16" t="s">
        <v>4785</v>
      </c>
      <c r="E1346" s="331"/>
      <c r="F1346" s="125" t="s">
        <v>82</v>
      </c>
      <c r="G1346" s="123">
        <v>0.9</v>
      </c>
      <c r="H1346" s="123">
        <v>0.9</v>
      </c>
      <c r="I1346" s="125">
        <v>120</v>
      </c>
      <c r="J1346" s="125">
        <v>3.7</v>
      </c>
      <c r="K1346" s="123">
        <v>57</v>
      </c>
      <c r="L1346" s="123">
        <v>5</v>
      </c>
      <c r="M1346" s="16">
        <v>2016</v>
      </c>
      <c r="N1346" s="16">
        <v>2021</v>
      </c>
      <c r="O1346" s="16">
        <v>2025</v>
      </c>
      <c r="P1346" s="16">
        <v>12.5</v>
      </c>
      <c r="Q1346" s="125" t="s">
        <v>3893</v>
      </c>
      <c r="R1346" s="17">
        <f t="shared" si="62"/>
        <v>2028.5</v>
      </c>
      <c r="S1346" s="16" t="s">
        <v>63</v>
      </c>
      <c r="T1346" s="16"/>
      <c r="U1346" s="17">
        <f t="shared" si="64"/>
        <v>2028.5</v>
      </c>
      <c r="V1346" s="402"/>
      <c r="W1346" s="402"/>
      <c r="X1346" s="402"/>
      <c r="Y1346" s="406"/>
    </row>
    <row r="1347" spans="1:25" ht="24" x14ac:dyDescent="0.25">
      <c r="A1347" s="406"/>
      <c r="B1347" s="406"/>
      <c r="C1347" s="331"/>
      <c r="D1347" s="16" t="s">
        <v>4786</v>
      </c>
      <c r="E1347" s="331"/>
      <c r="F1347" s="125" t="s">
        <v>82</v>
      </c>
      <c r="G1347" s="123">
        <v>0.9</v>
      </c>
      <c r="H1347" s="123">
        <v>0.9</v>
      </c>
      <c r="I1347" s="125">
        <v>120</v>
      </c>
      <c r="J1347" s="125">
        <v>0.7</v>
      </c>
      <c r="K1347" s="123">
        <v>57</v>
      </c>
      <c r="L1347" s="123">
        <v>5</v>
      </c>
      <c r="M1347" s="16">
        <v>2016</v>
      </c>
      <c r="N1347" s="16">
        <v>2021</v>
      </c>
      <c r="O1347" s="16">
        <v>2025</v>
      </c>
      <c r="P1347" s="16">
        <v>12.5</v>
      </c>
      <c r="Q1347" s="125" t="s">
        <v>3893</v>
      </c>
      <c r="R1347" s="17">
        <f t="shared" si="62"/>
        <v>2028.5</v>
      </c>
      <c r="S1347" s="16" t="s">
        <v>63</v>
      </c>
      <c r="T1347" s="16"/>
      <c r="U1347" s="17">
        <f t="shared" si="64"/>
        <v>2028.5</v>
      </c>
      <c r="V1347" s="402"/>
      <c r="W1347" s="402"/>
      <c r="X1347" s="402"/>
      <c r="Y1347" s="406"/>
    </row>
    <row r="1348" spans="1:25" ht="24" x14ac:dyDescent="0.25">
      <c r="A1348" s="406"/>
      <c r="B1348" s="406"/>
      <c r="C1348" s="331"/>
      <c r="D1348" s="16" t="s">
        <v>4787</v>
      </c>
      <c r="E1348" s="331"/>
      <c r="F1348" s="125" t="s">
        <v>82</v>
      </c>
      <c r="G1348" s="123">
        <v>0.9</v>
      </c>
      <c r="H1348" s="123">
        <v>0.9</v>
      </c>
      <c r="I1348" s="125">
        <v>120</v>
      </c>
      <c r="J1348" s="125">
        <v>0.3</v>
      </c>
      <c r="K1348" s="123">
        <v>57</v>
      </c>
      <c r="L1348" s="123">
        <v>5</v>
      </c>
      <c r="M1348" s="16">
        <v>2016</v>
      </c>
      <c r="N1348" s="16">
        <v>2021</v>
      </c>
      <c r="O1348" s="16">
        <v>2025</v>
      </c>
      <c r="P1348" s="16">
        <v>12.5</v>
      </c>
      <c r="Q1348" s="125" t="s">
        <v>3893</v>
      </c>
      <c r="R1348" s="17">
        <f t="shared" si="62"/>
        <v>2028.5</v>
      </c>
      <c r="S1348" s="16" t="s">
        <v>63</v>
      </c>
      <c r="T1348" s="16"/>
      <c r="U1348" s="17">
        <f t="shared" si="64"/>
        <v>2028.5</v>
      </c>
      <c r="V1348" s="402"/>
      <c r="W1348" s="402"/>
      <c r="X1348" s="402"/>
      <c r="Y1348" s="406"/>
    </row>
    <row r="1349" spans="1:25" ht="24" x14ac:dyDescent="0.25">
      <c r="A1349" s="406"/>
      <c r="B1349" s="406"/>
      <c r="C1349" s="331"/>
      <c r="D1349" s="475" t="s">
        <v>4788</v>
      </c>
      <c r="E1349" s="331"/>
      <c r="F1349" s="125" t="s">
        <v>82</v>
      </c>
      <c r="G1349" s="142">
        <v>0.9</v>
      </c>
      <c r="H1349" s="142">
        <v>0.9</v>
      </c>
      <c r="I1349" s="125">
        <v>120</v>
      </c>
      <c r="J1349" s="142">
        <v>10.8</v>
      </c>
      <c r="K1349" s="142">
        <v>89</v>
      </c>
      <c r="L1349" s="142">
        <v>6</v>
      </c>
      <c r="M1349" s="16">
        <v>2016</v>
      </c>
      <c r="N1349" s="16">
        <v>2021</v>
      </c>
      <c r="O1349" s="16">
        <v>2025</v>
      </c>
      <c r="P1349" s="16">
        <v>12.5</v>
      </c>
      <c r="Q1349" s="125" t="s">
        <v>3893</v>
      </c>
      <c r="R1349" s="17">
        <f t="shared" si="62"/>
        <v>2028.5</v>
      </c>
      <c r="S1349" s="16" t="s">
        <v>63</v>
      </c>
      <c r="T1349" s="16"/>
      <c r="U1349" s="17">
        <f t="shared" si="64"/>
        <v>2028.5</v>
      </c>
      <c r="V1349" s="402"/>
      <c r="W1349" s="402"/>
      <c r="X1349" s="402"/>
      <c r="Y1349" s="406"/>
    </row>
    <row r="1350" spans="1:25" ht="24" x14ac:dyDescent="0.25">
      <c r="A1350" s="406"/>
      <c r="B1350" s="406"/>
      <c r="C1350" s="331"/>
      <c r="D1350" s="475"/>
      <c r="E1350" s="331"/>
      <c r="F1350" s="125" t="s">
        <v>82</v>
      </c>
      <c r="G1350" s="142"/>
      <c r="H1350" s="142"/>
      <c r="I1350" s="125">
        <v>120</v>
      </c>
      <c r="J1350" s="142">
        <v>0.5</v>
      </c>
      <c r="K1350" s="142">
        <v>57</v>
      </c>
      <c r="L1350" s="142">
        <v>5</v>
      </c>
      <c r="M1350" s="16">
        <v>2016</v>
      </c>
      <c r="N1350" s="16">
        <v>2021</v>
      </c>
      <c r="O1350" s="16">
        <v>2025</v>
      </c>
      <c r="P1350" s="16">
        <v>12.5</v>
      </c>
      <c r="Q1350" s="125" t="s">
        <v>3893</v>
      </c>
      <c r="R1350" s="17">
        <f t="shared" si="62"/>
        <v>2028.5</v>
      </c>
      <c r="S1350" s="16" t="s">
        <v>63</v>
      </c>
      <c r="T1350" s="16"/>
      <c r="U1350" s="17">
        <f t="shared" si="64"/>
        <v>2028.5</v>
      </c>
      <c r="V1350" s="402"/>
      <c r="W1350" s="402"/>
      <c r="X1350" s="402"/>
      <c r="Y1350" s="406"/>
    </row>
    <row r="1351" spans="1:25" ht="24" x14ac:dyDescent="0.25">
      <c r="A1351" s="406"/>
      <c r="B1351" s="406"/>
      <c r="C1351" s="331"/>
      <c r="D1351" s="16" t="s">
        <v>4789</v>
      </c>
      <c r="E1351" s="331"/>
      <c r="F1351" s="125" t="s">
        <v>82</v>
      </c>
      <c r="G1351" s="123">
        <v>0.9</v>
      </c>
      <c r="H1351" s="123">
        <v>0.9</v>
      </c>
      <c r="I1351" s="125">
        <v>120</v>
      </c>
      <c r="J1351" s="125">
        <v>4.7</v>
      </c>
      <c r="K1351" s="123">
        <v>57</v>
      </c>
      <c r="L1351" s="123">
        <v>5</v>
      </c>
      <c r="M1351" s="16">
        <v>2016</v>
      </c>
      <c r="N1351" s="16">
        <v>2021</v>
      </c>
      <c r="O1351" s="16">
        <v>2025</v>
      </c>
      <c r="P1351" s="16">
        <v>12.5</v>
      </c>
      <c r="Q1351" s="125" t="s">
        <v>3893</v>
      </c>
      <c r="R1351" s="17">
        <f t="shared" si="62"/>
        <v>2028.5</v>
      </c>
      <c r="S1351" s="16" t="s">
        <v>63</v>
      </c>
      <c r="T1351" s="16"/>
      <c r="U1351" s="17">
        <f t="shared" si="64"/>
        <v>2028.5</v>
      </c>
      <c r="V1351" s="402"/>
      <c r="W1351" s="402"/>
      <c r="X1351" s="402"/>
      <c r="Y1351" s="406"/>
    </row>
    <row r="1352" spans="1:25" ht="24" x14ac:dyDescent="0.25">
      <c r="A1352" s="406"/>
      <c r="B1352" s="406"/>
      <c r="C1352" s="331"/>
      <c r="D1352" s="16" t="s">
        <v>4790</v>
      </c>
      <c r="E1352" s="331"/>
      <c r="F1352" s="125" t="s">
        <v>82</v>
      </c>
      <c r="G1352" s="123">
        <v>0.9</v>
      </c>
      <c r="H1352" s="123">
        <v>0.9</v>
      </c>
      <c r="I1352" s="125">
        <v>120</v>
      </c>
      <c r="J1352" s="125">
        <v>1.5</v>
      </c>
      <c r="K1352" s="123">
        <v>25</v>
      </c>
      <c r="L1352" s="123">
        <v>4.5</v>
      </c>
      <c r="M1352" s="16">
        <v>2016</v>
      </c>
      <c r="N1352" s="16">
        <v>2021</v>
      </c>
      <c r="O1352" s="16">
        <v>2025</v>
      </c>
      <c r="P1352" s="16">
        <v>12.5</v>
      </c>
      <c r="Q1352" s="125" t="s">
        <v>3893</v>
      </c>
      <c r="R1352" s="17">
        <f t="shared" si="62"/>
        <v>2028.5</v>
      </c>
      <c r="S1352" s="16" t="s">
        <v>63</v>
      </c>
      <c r="T1352" s="16"/>
      <c r="U1352" s="17">
        <f t="shared" si="64"/>
        <v>2028.5</v>
      </c>
      <c r="V1352" s="402"/>
      <c r="W1352" s="402"/>
      <c r="X1352" s="402"/>
      <c r="Y1352" s="406"/>
    </row>
    <row r="1353" spans="1:25" ht="24" x14ac:dyDescent="0.25">
      <c r="A1353" s="406"/>
      <c r="B1353" s="406"/>
      <c r="C1353" s="331"/>
      <c r="D1353" s="16" t="s">
        <v>4791</v>
      </c>
      <c r="E1353" s="331"/>
      <c r="F1353" s="125" t="s">
        <v>82</v>
      </c>
      <c r="G1353" s="123">
        <v>0.9</v>
      </c>
      <c r="H1353" s="123">
        <v>0.9</v>
      </c>
      <c r="I1353" s="125">
        <v>120</v>
      </c>
      <c r="J1353" s="125">
        <v>2.6</v>
      </c>
      <c r="K1353" s="123">
        <v>57</v>
      </c>
      <c r="L1353" s="123">
        <v>5</v>
      </c>
      <c r="M1353" s="16">
        <v>2016</v>
      </c>
      <c r="N1353" s="16">
        <v>2021</v>
      </c>
      <c r="O1353" s="16">
        <v>2025</v>
      </c>
      <c r="P1353" s="16">
        <v>12.5</v>
      </c>
      <c r="Q1353" s="125" t="s">
        <v>3893</v>
      </c>
      <c r="R1353" s="17">
        <f t="shared" si="62"/>
        <v>2028.5</v>
      </c>
      <c r="S1353" s="16" t="s">
        <v>63</v>
      </c>
      <c r="T1353" s="16"/>
      <c r="U1353" s="17">
        <f t="shared" si="64"/>
        <v>2028.5</v>
      </c>
      <c r="V1353" s="402"/>
      <c r="W1353" s="402"/>
      <c r="X1353" s="402"/>
      <c r="Y1353" s="406"/>
    </row>
    <row r="1354" spans="1:25" ht="24" x14ac:dyDescent="0.25">
      <c r="A1354" s="406"/>
      <c r="B1354" s="406"/>
      <c r="C1354" s="331"/>
      <c r="D1354" s="16" t="s">
        <v>4792</v>
      </c>
      <c r="E1354" s="331"/>
      <c r="F1354" s="125" t="s">
        <v>82</v>
      </c>
      <c r="G1354" s="123">
        <v>0.9</v>
      </c>
      <c r="H1354" s="123">
        <v>0.9</v>
      </c>
      <c r="I1354" s="125">
        <v>120</v>
      </c>
      <c r="J1354" s="125">
        <v>1.5</v>
      </c>
      <c r="K1354" s="123">
        <v>25</v>
      </c>
      <c r="L1354" s="123">
        <v>4.5</v>
      </c>
      <c r="M1354" s="16">
        <v>2016</v>
      </c>
      <c r="N1354" s="16">
        <v>2021</v>
      </c>
      <c r="O1354" s="16">
        <v>2025</v>
      </c>
      <c r="P1354" s="16">
        <v>12.5</v>
      </c>
      <c r="Q1354" s="125" t="s">
        <v>3893</v>
      </c>
      <c r="R1354" s="17">
        <f t="shared" ref="R1354:R1417" si="65">IF(M1354="","",M1354+P1354)</f>
        <v>2028.5</v>
      </c>
      <c r="S1354" s="16" t="s">
        <v>63</v>
      </c>
      <c r="T1354" s="16"/>
      <c r="U1354" s="17">
        <f t="shared" si="64"/>
        <v>2028.5</v>
      </c>
      <c r="V1354" s="402"/>
      <c r="W1354" s="402"/>
      <c r="X1354" s="402"/>
      <c r="Y1354" s="406"/>
    </row>
    <row r="1355" spans="1:25" ht="24" x14ac:dyDescent="0.25">
      <c r="A1355" s="406"/>
      <c r="B1355" s="406"/>
      <c r="C1355" s="331"/>
      <c r="D1355" s="16" t="s">
        <v>4793</v>
      </c>
      <c r="E1355" s="331"/>
      <c r="F1355" s="125" t="s">
        <v>82</v>
      </c>
      <c r="G1355" s="123">
        <v>0.9</v>
      </c>
      <c r="H1355" s="123">
        <v>0.9</v>
      </c>
      <c r="I1355" s="125">
        <v>120</v>
      </c>
      <c r="J1355" s="125">
        <v>3.7</v>
      </c>
      <c r="K1355" s="123">
        <v>32</v>
      </c>
      <c r="L1355" s="123">
        <v>4.5</v>
      </c>
      <c r="M1355" s="16">
        <v>2016</v>
      </c>
      <c r="N1355" s="16">
        <v>2021</v>
      </c>
      <c r="O1355" s="16">
        <v>2025</v>
      </c>
      <c r="P1355" s="16">
        <v>12.5</v>
      </c>
      <c r="Q1355" s="125" t="s">
        <v>3893</v>
      </c>
      <c r="R1355" s="17">
        <f t="shared" si="65"/>
        <v>2028.5</v>
      </c>
      <c r="S1355" s="16" t="s">
        <v>63</v>
      </c>
      <c r="T1355" s="16"/>
      <c r="U1355" s="17">
        <f t="shared" si="64"/>
        <v>2028.5</v>
      </c>
      <c r="V1355" s="402"/>
      <c r="W1355" s="402"/>
      <c r="X1355" s="402"/>
      <c r="Y1355" s="406"/>
    </row>
    <row r="1356" spans="1:25" ht="24" x14ac:dyDescent="0.25">
      <c r="A1356" s="406"/>
      <c r="B1356" s="406"/>
      <c r="C1356" s="331"/>
      <c r="D1356" s="16" t="s">
        <v>4794</v>
      </c>
      <c r="E1356" s="331"/>
      <c r="F1356" s="125" t="s">
        <v>82</v>
      </c>
      <c r="G1356" s="125">
        <v>0.9</v>
      </c>
      <c r="H1356" s="125">
        <v>0.9</v>
      </c>
      <c r="I1356" s="125">
        <v>120</v>
      </c>
      <c r="J1356" s="125">
        <v>15.3</v>
      </c>
      <c r="K1356" s="125">
        <v>89</v>
      </c>
      <c r="L1356" s="125">
        <v>6</v>
      </c>
      <c r="M1356" s="16">
        <v>2016</v>
      </c>
      <c r="N1356" s="16">
        <v>2021</v>
      </c>
      <c r="O1356" s="16">
        <v>2025</v>
      </c>
      <c r="P1356" s="16">
        <v>12.5</v>
      </c>
      <c r="Q1356" s="125" t="s">
        <v>3893</v>
      </c>
      <c r="R1356" s="17">
        <f t="shared" si="65"/>
        <v>2028.5</v>
      </c>
      <c r="S1356" s="16" t="s">
        <v>63</v>
      </c>
      <c r="T1356" s="16"/>
      <c r="U1356" s="17">
        <f t="shared" si="64"/>
        <v>2028.5</v>
      </c>
      <c r="V1356" s="402"/>
      <c r="W1356" s="402"/>
      <c r="X1356" s="402"/>
      <c r="Y1356" s="406"/>
    </row>
    <row r="1357" spans="1:25" ht="24" x14ac:dyDescent="0.25">
      <c r="A1357" s="406"/>
      <c r="B1357" s="406"/>
      <c r="C1357" s="331"/>
      <c r="D1357" s="16" t="s">
        <v>4795</v>
      </c>
      <c r="E1357" s="331"/>
      <c r="F1357" s="125" t="s">
        <v>82</v>
      </c>
      <c r="G1357" s="123">
        <v>0.9</v>
      </c>
      <c r="H1357" s="123">
        <v>0.9</v>
      </c>
      <c r="I1357" s="125">
        <v>120</v>
      </c>
      <c r="J1357" s="125">
        <v>10.8</v>
      </c>
      <c r="K1357" s="123">
        <v>89</v>
      </c>
      <c r="L1357" s="123">
        <v>6</v>
      </c>
      <c r="M1357" s="16">
        <v>2016</v>
      </c>
      <c r="N1357" s="16">
        <v>2021</v>
      </c>
      <c r="O1357" s="16">
        <v>2025</v>
      </c>
      <c r="P1357" s="16">
        <v>12.5</v>
      </c>
      <c r="Q1357" s="125" t="s">
        <v>3893</v>
      </c>
      <c r="R1357" s="17">
        <f t="shared" si="65"/>
        <v>2028.5</v>
      </c>
      <c r="S1357" s="16" t="s">
        <v>63</v>
      </c>
      <c r="T1357" s="16"/>
      <c r="U1357" s="17">
        <f t="shared" si="64"/>
        <v>2028.5</v>
      </c>
      <c r="V1357" s="402"/>
      <c r="W1357" s="402"/>
      <c r="X1357" s="402"/>
      <c r="Y1357" s="406"/>
    </row>
    <row r="1358" spans="1:25" ht="24" x14ac:dyDescent="0.25">
      <c r="A1358" s="406"/>
      <c r="B1358" s="406"/>
      <c r="C1358" s="331"/>
      <c r="D1358" s="16" t="s">
        <v>4796</v>
      </c>
      <c r="E1358" s="331"/>
      <c r="F1358" s="125" t="s">
        <v>82</v>
      </c>
      <c r="G1358" s="125">
        <v>0.9</v>
      </c>
      <c r="H1358" s="125">
        <v>0.9</v>
      </c>
      <c r="I1358" s="125">
        <v>120</v>
      </c>
      <c r="J1358" s="125">
        <v>1.8</v>
      </c>
      <c r="K1358" s="125">
        <v>57</v>
      </c>
      <c r="L1358" s="125">
        <v>5</v>
      </c>
      <c r="M1358" s="16">
        <v>2016</v>
      </c>
      <c r="N1358" s="16">
        <v>2021</v>
      </c>
      <c r="O1358" s="16">
        <v>2025</v>
      </c>
      <c r="P1358" s="16">
        <v>12.5</v>
      </c>
      <c r="Q1358" s="125" t="s">
        <v>3893</v>
      </c>
      <c r="R1358" s="17">
        <f t="shared" si="65"/>
        <v>2028.5</v>
      </c>
      <c r="S1358" s="16" t="s">
        <v>63</v>
      </c>
      <c r="T1358" s="16"/>
      <c r="U1358" s="17">
        <f t="shared" si="64"/>
        <v>2028.5</v>
      </c>
      <c r="V1358" s="402"/>
      <c r="W1358" s="402"/>
      <c r="X1358" s="402"/>
      <c r="Y1358" s="406"/>
    </row>
    <row r="1359" spans="1:25" ht="24" x14ac:dyDescent="0.25">
      <c r="A1359" s="406"/>
      <c r="B1359" s="406"/>
      <c r="C1359" s="331"/>
      <c r="D1359" s="145" t="s">
        <v>4797</v>
      </c>
      <c r="E1359" s="331"/>
      <c r="F1359" s="125" t="s">
        <v>82</v>
      </c>
      <c r="G1359" s="142">
        <v>0.9</v>
      </c>
      <c r="H1359" s="142">
        <v>0.9</v>
      </c>
      <c r="I1359" s="125">
        <v>120</v>
      </c>
      <c r="J1359" s="142">
        <v>7.7</v>
      </c>
      <c r="K1359" s="142">
        <v>57</v>
      </c>
      <c r="L1359" s="142">
        <v>5</v>
      </c>
      <c r="M1359" s="16">
        <v>2016</v>
      </c>
      <c r="N1359" s="16">
        <v>2021</v>
      </c>
      <c r="O1359" s="16">
        <v>2025</v>
      </c>
      <c r="P1359" s="16">
        <v>12.5</v>
      </c>
      <c r="Q1359" s="125" t="s">
        <v>3893</v>
      </c>
      <c r="R1359" s="17">
        <f t="shared" si="65"/>
        <v>2028.5</v>
      </c>
      <c r="S1359" s="16" t="s">
        <v>63</v>
      </c>
      <c r="T1359" s="16"/>
      <c r="U1359" s="17">
        <f t="shared" si="64"/>
        <v>2028.5</v>
      </c>
      <c r="V1359" s="402"/>
      <c r="W1359" s="402"/>
      <c r="X1359" s="402"/>
      <c r="Y1359" s="406"/>
    </row>
    <row r="1360" spans="1:25" ht="24" x14ac:dyDescent="0.25">
      <c r="A1360" s="406"/>
      <c r="B1360" s="406"/>
      <c r="C1360" s="331"/>
      <c r="D1360" s="16" t="s">
        <v>4798</v>
      </c>
      <c r="E1360" s="331"/>
      <c r="F1360" s="125" t="s">
        <v>82</v>
      </c>
      <c r="G1360" s="123">
        <v>0.9</v>
      </c>
      <c r="H1360" s="123">
        <v>0.9</v>
      </c>
      <c r="I1360" s="125">
        <v>120</v>
      </c>
      <c r="J1360" s="125">
        <v>18.100000000000001</v>
      </c>
      <c r="K1360" s="123">
        <v>57</v>
      </c>
      <c r="L1360" s="123">
        <v>5</v>
      </c>
      <c r="M1360" s="16">
        <v>2016</v>
      </c>
      <c r="N1360" s="16">
        <v>2021</v>
      </c>
      <c r="O1360" s="16">
        <v>2025</v>
      </c>
      <c r="P1360" s="16">
        <v>12.5</v>
      </c>
      <c r="Q1360" s="125" t="s">
        <v>3893</v>
      </c>
      <c r="R1360" s="17">
        <f t="shared" si="65"/>
        <v>2028.5</v>
      </c>
      <c r="S1360" s="16" t="s">
        <v>63</v>
      </c>
      <c r="T1360" s="16"/>
      <c r="U1360" s="17">
        <f t="shared" si="64"/>
        <v>2028.5</v>
      </c>
      <c r="V1360" s="402"/>
      <c r="W1360" s="402"/>
      <c r="X1360" s="402"/>
      <c r="Y1360" s="406"/>
    </row>
    <row r="1361" spans="1:25" ht="24" x14ac:dyDescent="0.25">
      <c r="A1361" s="406"/>
      <c r="B1361" s="406"/>
      <c r="C1361" s="331"/>
      <c r="D1361" s="16" t="s">
        <v>4799</v>
      </c>
      <c r="E1361" s="331"/>
      <c r="F1361" s="125" t="s">
        <v>82</v>
      </c>
      <c r="G1361" s="123">
        <v>0.9</v>
      </c>
      <c r="H1361" s="123">
        <v>0.9</v>
      </c>
      <c r="I1361" s="125">
        <v>120</v>
      </c>
      <c r="J1361" s="125">
        <v>1.6</v>
      </c>
      <c r="K1361" s="123">
        <v>57</v>
      </c>
      <c r="L1361" s="123">
        <v>5</v>
      </c>
      <c r="M1361" s="16">
        <v>2016</v>
      </c>
      <c r="N1361" s="16">
        <v>2021</v>
      </c>
      <c r="O1361" s="16">
        <v>2025</v>
      </c>
      <c r="P1361" s="16">
        <v>12.5</v>
      </c>
      <c r="Q1361" s="125" t="s">
        <v>3893</v>
      </c>
      <c r="R1361" s="17">
        <f t="shared" si="65"/>
        <v>2028.5</v>
      </c>
      <c r="S1361" s="16" t="s">
        <v>63</v>
      </c>
      <c r="T1361" s="16"/>
      <c r="U1361" s="17">
        <f t="shared" si="64"/>
        <v>2028.5</v>
      </c>
      <c r="V1361" s="402"/>
      <c r="W1361" s="402"/>
      <c r="X1361" s="402"/>
      <c r="Y1361" s="406"/>
    </row>
    <row r="1362" spans="1:25" ht="24" x14ac:dyDescent="0.25">
      <c r="A1362" s="406"/>
      <c r="B1362" s="406"/>
      <c r="C1362" s="331"/>
      <c r="D1362" s="145" t="s">
        <v>4800</v>
      </c>
      <c r="E1362" s="331"/>
      <c r="F1362" s="125" t="s">
        <v>82</v>
      </c>
      <c r="G1362" s="142">
        <v>0.9</v>
      </c>
      <c r="H1362" s="142">
        <v>0.9</v>
      </c>
      <c r="I1362" s="125">
        <v>120</v>
      </c>
      <c r="J1362" s="142">
        <v>6.3</v>
      </c>
      <c r="K1362" s="142">
        <v>25</v>
      </c>
      <c r="L1362" s="142">
        <v>4.5</v>
      </c>
      <c r="M1362" s="16">
        <v>2016</v>
      </c>
      <c r="N1362" s="16">
        <v>2021</v>
      </c>
      <c r="O1362" s="16">
        <v>2025</v>
      </c>
      <c r="P1362" s="16">
        <v>12.5</v>
      </c>
      <c r="Q1362" s="125" t="s">
        <v>3893</v>
      </c>
      <c r="R1362" s="17">
        <f t="shared" si="65"/>
        <v>2028.5</v>
      </c>
      <c r="S1362" s="16" t="s">
        <v>63</v>
      </c>
      <c r="T1362" s="16"/>
      <c r="U1362" s="17">
        <f t="shared" si="64"/>
        <v>2028.5</v>
      </c>
      <c r="V1362" s="402"/>
      <c r="W1362" s="402"/>
      <c r="X1362" s="402"/>
      <c r="Y1362" s="406"/>
    </row>
    <row r="1363" spans="1:25" ht="24" x14ac:dyDescent="0.25">
      <c r="A1363" s="406"/>
      <c r="B1363" s="406"/>
      <c r="C1363" s="331"/>
      <c r="D1363" s="16" t="s">
        <v>4801</v>
      </c>
      <c r="E1363" s="331"/>
      <c r="F1363" s="125" t="s">
        <v>82</v>
      </c>
      <c r="G1363" s="123">
        <v>0.9</v>
      </c>
      <c r="H1363" s="123">
        <v>0.9</v>
      </c>
      <c r="I1363" s="125">
        <v>120</v>
      </c>
      <c r="J1363" s="125">
        <v>11.2</v>
      </c>
      <c r="K1363" s="123">
        <v>25</v>
      </c>
      <c r="L1363" s="123">
        <v>4.5</v>
      </c>
      <c r="M1363" s="16">
        <v>2016</v>
      </c>
      <c r="N1363" s="16">
        <v>2021</v>
      </c>
      <c r="O1363" s="16">
        <v>2025</v>
      </c>
      <c r="P1363" s="16">
        <v>12.5</v>
      </c>
      <c r="Q1363" s="125" t="s">
        <v>3893</v>
      </c>
      <c r="R1363" s="17">
        <f t="shared" si="65"/>
        <v>2028.5</v>
      </c>
      <c r="S1363" s="16" t="s">
        <v>63</v>
      </c>
      <c r="T1363" s="16"/>
      <c r="U1363" s="17">
        <f t="shared" si="64"/>
        <v>2028.5</v>
      </c>
      <c r="V1363" s="402"/>
      <c r="W1363" s="402"/>
      <c r="X1363" s="402"/>
      <c r="Y1363" s="406"/>
    </row>
    <row r="1364" spans="1:25" ht="24" x14ac:dyDescent="0.25">
      <c r="A1364" s="406"/>
      <c r="B1364" s="406"/>
      <c r="C1364" s="331"/>
      <c r="D1364" s="16" t="s">
        <v>4802</v>
      </c>
      <c r="E1364" s="331"/>
      <c r="F1364" s="125" t="s">
        <v>82</v>
      </c>
      <c r="G1364" s="125">
        <v>0.9</v>
      </c>
      <c r="H1364" s="125">
        <v>0.9</v>
      </c>
      <c r="I1364" s="125">
        <v>120</v>
      </c>
      <c r="J1364" s="125">
        <v>59.4</v>
      </c>
      <c r="K1364" s="125">
        <v>32</v>
      </c>
      <c r="L1364" s="125">
        <v>4.5</v>
      </c>
      <c r="M1364" s="16">
        <v>2016</v>
      </c>
      <c r="N1364" s="16">
        <v>2021</v>
      </c>
      <c r="O1364" s="16">
        <v>2025</v>
      </c>
      <c r="P1364" s="16">
        <v>12.5</v>
      </c>
      <c r="Q1364" s="125" t="s">
        <v>3893</v>
      </c>
      <c r="R1364" s="17">
        <f t="shared" si="65"/>
        <v>2028.5</v>
      </c>
      <c r="S1364" s="16" t="s">
        <v>63</v>
      </c>
      <c r="T1364" s="16"/>
      <c r="U1364" s="17">
        <f t="shared" si="64"/>
        <v>2028.5</v>
      </c>
      <c r="V1364" s="402"/>
      <c r="W1364" s="402"/>
      <c r="X1364" s="402"/>
      <c r="Y1364" s="406"/>
    </row>
    <row r="1365" spans="1:25" ht="24" x14ac:dyDescent="0.25">
      <c r="A1365" s="406"/>
      <c r="B1365" s="406"/>
      <c r="C1365" s="331"/>
      <c r="D1365" s="16" t="s">
        <v>4803</v>
      </c>
      <c r="E1365" s="331"/>
      <c r="F1365" s="125" t="s">
        <v>82</v>
      </c>
      <c r="G1365" s="123">
        <v>0.9</v>
      </c>
      <c r="H1365" s="123">
        <v>0.9</v>
      </c>
      <c r="I1365" s="125">
        <v>120</v>
      </c>
      <c r="J1365" s="125">
        <v>26.1</v>
      </c>
      <c r="K1365" s="123">
        <v>57</v>
      </c>
      <c r="L1365" s="123">
        <v>5</v>
      </c>
      <c r="M1365" s="16">
        <v>2016</v>
      </c>
      <c r="N1365" s="16">
        <v>2021</v>
      </c>
      <c r="O1365" s="16">
        <v>2025</v>
      </c>
      <c r="P1365" s="16">
        <v>12.5</v>
      </c>
      <c r="Q1365" s="125" t="s">
        <v>3893</v>
      </c>
      <c r="R1365" s="17">
        <f t="shared" si="65"/>
        <v>2028.5</v>
      </c>
      <c r="S1365" s="16" t="s">
        <v>63</v>
      </c>
      <c r="T1365" s="16"/>
      <c r="U1365" s="17">
        <f t="shared" si="64"/>
        <v>2028.5</v>
      </c>
      <c r="V1365" s="402"/>
      <c r="W1365" s="402"/>
      <c r="X1365" s="402"/>
      <c r="Y1365" s="406"/>
    </row>
    <row r="1366" spans="1:25" ht="24" x14ac:dyDescent="0.25">
      <c r="A1366" s="406"/>
      <c r="B1366" s="406"/>
      <c r="C1366" s="331"/>
      <c r="D1366" s="16" t="s">
        <v>4804</v>
      </c>
      <c r="E1366" s="331"/>
      <c r="F1366" s="125" t="s">
        <v>82</v>
      </c>
      <c r="G1366" s="125">
        <v>0.9</v>
      </c>
      <c r="H1366" s="125">
        <v>0.9</v>
      </c>
      <c r="I1366" s="125">
        <v>120</v>
      </c>
      <c r="J1366" s="125">
        <v>15.9</v>
      </c>
      <c r="K1366" s="125">
        <v>32</v>
      </c>
      <c r="L1366" s="125">
        <v>4.5</v>
      </c>
      <c r="M1366" s="16">
        <v>2016</v>
      </c>
      <c r="N1366" s="16">
        <v>2021</v>
      </c>
      <c r="O1366" s="16">
        <v>2025</v>
      </c>
      <c r="P1366" s="16">
        <v>12.5</v>
      </c>
      <c r="Q1366" s="125" t="s">
        <v>3893</v>
      </c>
      <c r="R1366" s="17">
        <f t="shared" si="65"/>
        <v>2028.5</v>
      </c>
      <c r="S1366" s="16" t="s">
        <v>63</v>
      </c>
      <c r="T1366" s="16"/>
      <c r="U1366" s="17">
        <f t="shared" si="64"/>
        <v>2028.5</v>
      </c>
      <c r="V1366" s="402"/>
      <c r="W1366" s="402"/>
      <c r="X1366" s="402"/>
      <c r="Y1366" s="406"/>
    </row>
    <row r="1367" spans="1:25" ht="24" x14ac:dyDescent="0.25">
      <c r="A1367" s="406"/>
      <c r="B1367" s="406"/>
      <c r="C1367" s="331"/>
      <c r="D1367" s="16" t="s">
        <v>4805</v>
      </c>
      <c r="E1367" s="331"/>
      <c r="F1367" s="125" t="s">
        <v>82</v>
      </c>
      <c r="G1367" s="123">
        <v>0.9</v>
      </c>
      <c r="H1367" s="123">
        <v>0.9</v>
      </c>
      <c r="I1367" s="125">
        <v>120</v>
      </c>
      <c r="J1367" s="125">
        <v>5.8</v>
      </c>
      <c r="K1367" s="123">
        <v>57</v>
      </c>
      <c r="L1367" s="123">
        <v>5</v>
      </c>
      <c r="M1367" s="16">
        <v>2016</v>
      </c>
      <c r="N1367" s="16">
        <v>2021</v>
      </c>
      <c r="O1367" s="16">
        <v>2025</v>
      </c>
      <c r="P1367" s="16">
        <v>12.5</v>
      </c>
      <c r="Q1367" s="125" t="s">
        <v>3893</v>
      </c>
      <c r="R1367" s="17">
        <f t="shared" si="65"/>
        <v>2028.5</v>
      </c>
      <c r="S1367" s="16" t="s">
        <v>63</v>
      </c>
      <c r="T1367" s="16"/>
      <c r="U1367" s="17">
        <f t="shared" si="64"/>
        <v>2028.5</v>
      </c>
      <c r="V1367" s="402"/>
      <c r="W1367" s="402"/>
      <c r="X1367" s="402"/>
      <c r="Y1367" s="406"/>
    </row>
    <row r="1368" spans="1:25" ht="24" x14ac:dyDescent="0.25">
      <c r="A1368" s="406"/>
      <c r="B1368" s="406"/>
      <c r="C1368" s="331"/>
      <c r="D1368" s="145" t="s">
        <v>4806</v>
      </c>
      <c r="E1368" s="331"/>
      <c r="F1368" s="125" t="s">
        <v>82</v>
      </c>
      <c r="G1368" s="125">
        <v>0.9</v>
      </c>
      <c r="H1368" s="125">
        <v>0.9</v>
      </c>
      <c r="I1368" s="125">
        <v>120</v>
      </c>
      <c r="J1368" s="142">
        <v>10.9</v>
      </c>
      <c r="K1368" s="142">
        <v>57</v>
      </c>
      <c r="L1368" s="142">
        <v>5</v>
      </c>
      <c r="M1368" s="16">
        <v>2016</v>
      </c>
      <c r="N1368" s="16">
        <v>2021</v>
      </c>
      <c r="O1368" s="16">
        <v>2025</v>
      </c>
      <c r="P1368" s="16">
        <v>12.5</v>
      </c>
      <c r="Q1368" s="125" t="s">
        <v>3893</v>
      </c>
      <c r="R1368" s="17">
        <f t="shared" si="65"/>
        <v>2028.5</v>
      </c>
      <c r="S1368" s="16" t="s">
        <v>63</v>
      </c>
      <c r="T1368" s="16"/>
      <c r="U1368" s="17">
        <f t="shared" si="64"/>
        <v>2028.5</v>
      </c>
      <c r="V1368" s="402"/>
      <c r="W1368" s="402"/>
      <c r="X1368" s="402"/>
      <c r="Y1368" s="406"/>
    </row>
    <row r="1369" spans="1:25" ht="24" x14ac:dyDescent="0.25">
      <c r="A1369" s="406"/>
      <c r="B1369" s="406"/>
      <c r="C1369" s="331"/>
      <c r="D1369" s="145" t="s">
        <v>4807</v>
      </c>
      <c r="E1369" s="331"/>
      <c r="F1369" s="125" t="s">
        <v>82</v>
      </c>
      <c r="G1369" s="123">
        <v>0.9</v>
      </c>
      <c r="H1369" s="123">
        <v>0.9</v>
      </c>
      <c r="I1369" s="125">
        <v>120</v>
      </c>
      <c r="J1369" s="142">
        <v>0.7</v>
      </c>
      <c r="K1369" s="142">
        <v>57</v>
      </c>
      <c r="L1369" s="142">
        <v>5</v>
      </c>
      <c r="M1369" s="16">
        <v>2016</v>
      </c>
      <c r="N1369" s="16">
        <v>2021</v>
      </c>
      <c r="O1369" s="16">
        <v>2025</v>
      </c>
      <c r="P1369" s="16">
        <v>12.5</v>
      </c>
      <c r="Q1369" s="125" t="s">
        <v>3893</v>
      </c>
      <c r="R1369" s="17">
        <f t="shared" si="65"/>
        <v>2028.5</v>
      </c>
      <c r="S1369" s="16" t="s">
        <v>63</v>
      </c>
      <c r="T1369" s="16"/>
      <c r="U1369" s="17">
        <f t="shared" si="64"/>
        <v>2028.5</v>
      </c>
      <c r="V1369" s="402"/>
      <c r="W1369" s="402"/>
      <c r="X1369" s="402"/>
      <c r="Y1369" s="406"/>
    </row>
    <row r="1370" spans="1:25" ht="24" x14ac:dyDescent="0.25">
      <c r="A1370" s="406"/>
      <c r="B1370" s="406"/>
      <c r="C1370" s="331"/>
      <c r="D1370" s="145" t="s">
        <v>4808</v>
      </c>
      <c r="E1370" s="331"/>
      <c r="F1370" s="125" t="s">
        <v>82</v>
      </c>
      <c r="G1370" s="125">
        <v>0.9</v>
      </c>
      <c r="H1370" s="125">
        <v>0.9</v>
      </c>
      <c r="I1370" s="125">
        <v>120</v>
      </c>
      <c r="J1370" s="142">
        <v>4.7</v>
      </c>
      <c r="K1370" s="142">
        <v>57</v>
      </c>
      <c r="L1370" s="142">
        <v>5</v>
      </c>
      <c r="M1370" s="16">
        <v>2016</v>
      </c>
      <c r="N1370" s="16">
        <v>2021</v>
      </c>
      <c r="O1370" s="16">
        <v>2025</v>
      </c>
      <c r="P1370" s="16">
        <v>12.5</v>
      </c>
      <c r="Q1370" s="125" t="s">
        <v>3893</v>
      </c>
      <c r="R1370" s="17">
        <f t="shared" si="65"/>
        <v>2028.5</v>
      </c>
      <c r="S1370" s="16" t="s">
        <v>63</v>
      </c>
      <c r="T1370" s="16"/>
      <c r="U1370" s="17">
        <f t="shared" si="64"/>
        <v>2028.5</v>
      </c>
      <c r="V1370" s="402"/>
      <c r="W1370" s="402"/>
      <c r="X1370" s="402"/>
      <c r="Y1370" s="406"/>
    </row>
    <row r="1371" spans="1:25" ht="24" x14ac:dyDescent="0.25">
      <c r="A1371" s="406"/>
      <c r="B1371" s="406"/>
      <c r="C1371" s="331"/>
      <c r="D1371" s="145" t="s">
        <v>4809</v>
      </c>
      <c r="E1371" s="331"/>
      <c r="F1371" s="125" t="s">
        <v>82</v>
      </c>
      <c r="G1371" s="123">
        <v>0.9</v>
      </c>
      <c r="H1371" s="123">
        <v>0.9</v>
      </c>
      <c r="I1371" s="125">
        <v>120</v>
      </c>
      <c r="J1371" s="142">
        <v>0.3</v>
      </c>
      <c r="K1371" s="142">
        <v>57</v>
      </c>
      <c r="L1371" s="142">
        <v>5</v>
      </c>
      <c r="M1371" s="16">
        <v>2016</v>
      </c>
      <c r="N1371" s="16">
        <v>2021</v>
      </c>
      <c r="O1371" s="16">
        <v>2025</v>
      </c>
      <c r="P1371" s="16">
        <v>12.5</v>
      </c>
      <c r="Q1371" s="125" t="s">
        <v>3893</v>
      </c>
      <c r="R1371" s="17">
        <f t="shared" si="65"/>
        <v>2028.5</v>
      </c>
      <c r="S1371" s="16" t="s">
        <v>63</v>
      </c>
      <c r="T1371" s="16"/>
      <c r="U1371" s="17">
        <f t="shared" si="64"/>
        <v>2028.5</v>
      </c>
      <c r="V1371" s="402"/>
      <c r="W1371" s="402"/>
      <c r="X1371" s="402"/>
      <c r="Y1371" s="406"/>
    </row>
    <row r="1372" spans="1:25" ht="24" x14ac:dyDescent="0.25">
      <c r="A1372" s="406"/>
      <c r="B1372" s="406"/>
      <c r="C1372" s="331"/>
      <c r="D1372" s="16" t="s">
        <v>4810</v>
      </c>
      <c r="E1372" s="331"/>
      <c r="F1372" s="125" t="s">
        <v>82</v>
      </c>
      <c r="G1372" s="123">
        <v>0.9</v>
      </c>
      <c r="H1372" s="123">
        <v>0.9</v>
      </c>
      <c r="I1372" s="125">
        <v>120</v>
      </c>
      <c r="J1372" s="125">
        <v>3.2</v>
      </c>
      <c r="K1372" s="123">
        <v>57</v>
      </c>
      <c r="L1372" s="123">
        <v>5</v>
      </c>
      <c r="M1372" s="16">
        <v>2016</v>
      </c>
      <c r="N1372" s="16">
        <v>2021</v>
      </c>
      <c r="O1372" s="16">
        <v>2025</v>
      </c>
      <c r="P1372" s="16">
        <v>12.5</v>
      </c>
      <c r="Q1372" s="125" t="s">
        <v>3893</v>
      </c>
      <c r="R1372" s="17">
        <f t="shared" si="65"/>
        <v>2028.5</v>
      </c>
      <c r="S1372" s="16" t="s">
        <v>63</v>
      </c>
      <c r="T1372" s="16"/>
      <c r="U1372" s="17">
        <f t="shared" si="64"/>
        <v>2028.5</v>
      </c>
      <c r="V1372" s="402"/>
      <c r="W1372" s="402"/>
      <c r="X1372" s="402"/>
      <c r="Y1372" s="406"/>
    </row>
    <row r="1373" spans="1:25" ht="24" x14ac:dyDescent="0.25">
      <c r="A1373" s="406"/>
      <c r="B1373" s="406"/>
      <c r="C1373" s="331"/>
      <c r="D1373" s="16" t="s">
        <v>4811</v>
      </c>
      <c r="E1373" s="331"/>
      <c r="F1373" s="125" t="s">
        <v>82</v>
      </c>
      <c r="G1373" s="123">
        <v>0.9</v>
      </c>
      <c r="H1373" s="123">
        <v>0.9</v>
      </c>
      <c r="I1373" s="125">
        <v>120</v>
      </c>
      <c r="J1373" s="125">
        <v>0.9</v>
      </c>
      <c r="K1373" s="123">
        <v>25</v>
      </c>
      <c r="L1373" s="123">
        <v>4.5</v>
      </c>
      <c r="M1373" s="16">
        <v>2016</v>
      </c>
      <c r="N1373" s="16">
        <v>2021</v>
      </c>
      <c r="O1373" s="16">
        <v>2025</v>
      </c>
      <c r="P1373" s="16">
        <v>12.5</v>
      </c>
      <c r="Q1373" s="125" t="s">
        <v>3893</v>
      </c>
      <c r="R1373" s="17">
        <f t="shared" si="65"/>
        <v>2028.5</v>
      </c>
      <c r="S1373" s="16" t="s">
        <v>63</v>
      </c>
      <c r="T1373" s="16"/>
      <c r="U1373" s="17">
        <f t="shared" si="64"/>
        <v>2028.5</v>
      </c>
      <c r="V1373" s="402"/>
      <c r="W1373" s="402"/>
      <c r="X1373" s="402"/>
      <c r="Y1373" s="406"/>
    </row>
    <row r="1374" spans="1:25" ht="24" x14ac:dyDescent="0.25">
      <c r="A1374" s="406"/>
      <c r="B1374" s="406"/>
      <c r="C1374" s="331"/>
      <c r="D1374" s="16" t="s">
        <v>4812</v>
      </c>
      <c r="E1374" s="331"/>
      <c r="F1374" s="125" t="s">
        <v>82</v>
      </c>
      <c r="G1374" s="123">
        <v>0.9</v>
      </c>
      <c r="H1374" s="123">
        <v>0.9</v>
      </c>
      <c r="I1374" s="125">
        <v>120</v>
      </c>
      <c r="J1374" s="125">
        <v>0.6</v>
      </c>
      <c r="K1374" s="123">
        <v>57</v>
      </c>
      <c r="L1374" s="123">
        <v>5</v>
      </c>
      <c r="M1374" s="16">
        <v>2016</v>
      </c>
      <c r="N1374" s="16">
        <v>2021</v>
      </c>
      <c r="O1374" s="16">
        <v>2025</v>
      </c>
      <c r="P1374" s="16">
        <v>12.5</v>
      </c>
      <c r="Q1374" s="125" t="s">
        <v>3893</v>
      </c>
      <c r="R1374" s="17">
        <f t="shared" si="65"/>
        <v>2028.5</v>
      </c>
      <c r="S1374" s="16" t="s">
        <v>63</v>
      </c>
      <c r="T1374" s="16"/>
      <c r="U1374" s="17">
        <f t="shared" si="64"/>
        <v>2028.5</v>
      </c>
      <c r="V1374" s="402"/>
      <c r="W1374" s="402"/>
      <c r="X1374" s="402"/>
      <c r="Y1374" s="406"/>
    </row>
    <row r="1375" spans="1:25" ht="24" x14ac:dyDescent="0.25">
      <c r="A1375" s="406"/>
      <c r="B1375" s="406"/>
      <c r="C1375" s="331"/>
      <c r="D1375" s="16" t="s">
        <v>4813</v>
      </c>
      <c r="E1375" s="331"/>
      <c r="F1375" s="125" t="s">
        <v>82</v>
      </c>
      <c r="G1375" s="123">
        <v>0.9</v>
      </c>
      <c r="H1375" s="123">
        <v>0.9</v>
      </c>
      <c r="I1375" s="125">
        <v>120</v>
      </c>
      <c r="J1375" s="125">
        <v>0.9</v>
      </c>
      <c r="K1375" s="123">
        <v>25</v>
      </c>
      <c r="L1375" s="123">
        <v>4.5</v>
      </c>
      <c r="M1375" s="16">
        <v>2016</v>
      </c>
      <c r="N1375" s="16">
        <v>2021</v>
      </c>
      <c r="O1375" s="16">
        <v>2025</v>
      </c>
      <c r="P1375" s="16">
        <v>12.5</v>
      </c>
      <c r="Q1375" s="125" t="s">
        <v>3893</v>
      </c>
      <c r="R1375" s="17">
        <f t="shared" si="65"/>
        <v>2028.5</v>
      </c>
      <c r="S1375" s="16" t="s">
        <v>63</v>
      </c>
      <c r="T1375" s="16"/>
      <c r="U1375" s="17">
        <f t="shared" si="64"/>
        <v>2028.5</v>
      </c>
      <c r="V1375" s="402"/>
      <c r="W1375" s="402"/>
      <c r="X1375" s="402"/>
      <c r="Y1375" s="406"/>
    </row>
    <row r="1376" spans="1:25" ht="24" x14ac:dyDescent="0.25">
      <c r="A1376" s="406"/>
      <c r="B1376" s="406"/>
      <c r="C1376" s="331"/>
      <c r="D1376" s="16" t="s">
        <v>4814</v>
      </c>
      <c r="E1376" s="331"/>
      <c r="F1376" s="125" t="s">
        <v>82</v>
      </c>
      <c r="G1376" s="123">
        <v>0.9</v>
      </c>
      <c r="H1376" s="123">
        <v>0.9</v>
      </c>
      <c r="I1376" s="125">
        <v>120</v>
      </c>
      <c r="J1376" s="125">
        <v>0.6</v>
      </c>
      <c r="K1376" s="123">
        <v>57</v>
      </c>
      <c r="L1376" s="123">
        <v>5</v>
      </c>
      <c r="M1376" s="16">
        <v>2016</v>
      </c>
      <c r="N1376" s="16">
        <v>2021</v>
      </c>
      <c r="O1376" s="16">
        <v>2025</v>
      </c>
      <c r="P1376" s="16">
        <v>12.5</v>
      </c>
      <c r="Q1376" s="125" t="s">
        <v>3893</v>
      </c>
      <c r="R1376" s="17">
        <f t="shared" si="65"/>
        <v>2028.5</v>
      </c>
      <c r="S1376" s="16" t="s">
        <v>63</v>
      </c>
      <c r="T1376" s="16"/>
      <c r="U1376" s="17">
        <f t="shared" si="64"/>
        <v>2028.5</v>
      </c>
      <c r="V1376" s="402"/>
      <c r="W1376" s="402"/>
      <c r="X1376" s="402"/>
      <c r="Y1376" s="406"/>
    </row>
    <row r="1377" spans="1:25" ht="24" x14ac:dyDescent="0.25">
      <c r="A1377" s="406"/>
      <c r="B1377" s="406"/>
      <c r="C1377" s="331"/>
      <c r="D1377" s="16" t="s">
        <v>4815</v>
      </c>
      <c r="E1377" s="331"/>
      <c r="F1377" s="125" t="s">
        <v>82</v>
      </c>
      <c r="G1377" s="123">
        <v>0.9</v>
      </c>
      <c r="H1377" s="123">
        <v>0.9</v>
      </c>
      <c r="I1377" s="125">
        <v>120</v>
      </c>
      <c r="J1377" s="125">
        <v>1</v>
      </c>
      <c r="K1377" s="123">
        <v>25</v>
      </c>
      <c r="L1377" s="123">
        <v>4.5</v>
      </c>
      <c r="M1377" s="16">
        <v>2016</v>
      </c>
      <c r="N1377" s="16">
        <v>2021</v>
      </c>
      <c r="O1377" s="16">
        <v>2025</v>
      </c>
      <c r="P1377" s="16">
        <v>12.5</v>
      </c>
      <c r="Q1377" s="125" t="s">
        <v>3893</v>
      </c>
      <c r="R1377" s="17">
        <f t="shared" si="65"/>
        <v>2028.5</v>
      </c>
      <c r="S1377" s="16" t="s">
        <v>63</v>
      </c>
      <c r="T1377" s="16"/>
      <c r="U1377" s="17">
        <f t="shared" si="64"/>
        <v>2028.5</v>
      </c>
      <c r="V1377" s="402"/>
      <c r="W1377" s="402"/>
      <c r="X1377" s="402"/>
      <c r="Y1377" s="406"/>
    </row>
    <row r="1378" spans="1:25" ht="24" x14ac:dyDescent="0.25">
      <c r="A1378" s="406"/>
      <c r="B1378" s="406"/>
      <c r="C1378" s="331"/>
      <c r="D1378" s="16" t="s">
        <v>4816</v>
      </c>
      <c r="E1378" s="331"/>
      <c r="F1378" s="125" t="s">
        <v>82</v>
      </c>
      <c r="G1378" s="123">
        <v>0.9</v>
      </c>
      <c r="H1378" s="123">
        <v>0.9</v>
      </c>
      <c r="I1378" s="125">
        <v>120</v>
      </c>
      <c r="J1378" s="125">
        <v>0.7</v>
      </c>
      <c r="K1378" s="123">
        <v>57</v>
      </c>
      <c r="L1378" s="123">
        <v>5</v>
      </c>
      <c r="M1378" s="16">
        <v>2016</v>
      </c>
      <c r="N1378" s="16">
        <v>2021</v>
      </c>
      <c r="O1378" s="16">
        <v>2025</v>
      </c>
      <c r="P1378" s="16">
        <v>12.5</v>
      </c>
      <c r="Q1378" s="125" t="s">
        <v>3893</v>
      </c>
      <c r="R1378" s="17">
        <f t="shared" si="65"/>
        <v>2028.5</v>
      </c>
      <c r="S1378" s="16" t="s">
        <v>63</v>
      </c>
      <c r="T1378" s="16"/>
      <c r="U1378" s="17">
        <f t="shared" si="64"/>
        <v>2028.5</v>
      </c>
      <c r="V1378" s="402"/>
      <c r="W1378" s="402"/>
      <c r="X1378" s="402"/>
      <c r="Y1378" s="406"/>
    </row>
    <row r="1379" spans="1:25" ht="24" x14ac:dyDescent="0.25">
      <c r="A1379" s="406"/>
      <c r="B1379" s="406"/>
      <c r="C1379" s="331"/>
      <c r="D1379" s="16" t="s">
        <v>4817</v>
      </c>
      <c r="E1379" s="331"/>
      <c r="F1379" s="125" t="s">
        <v>82</v>
      </c>
      <c r="G1379" s="123">
        <v>0.9</v>
      </c>
      <c r="H1379" s="123">
        <v>0.9</v>
      </c>
      <c r="I1379" s="125">
        <v>120</v>
      </c>
      <c r="J1379" s="125">
        <v>15.5</v>
      </c>
      <c r="K1379" s="123">
        <v>57</v>
      </c>
      <c r="L1379" s="123">
        <v>5</v>
      </c>
      <c r="M1379" s="16">
        <v>2016</v>
      </c>
      <c r="N1379" s="16">
        <v>2021</v>
      </c>
      <c r="O1379" s="16">
        <v>2025</v>
      </c>
      <c r="P1379" s="16">
        <v>12.5</v>
      </c>
      <c r="Q1379" s="125" t="s">
        <v>3893</v>
      </c>
      <c r="R1379" s="17">
        <f t="shared" si="65"/>
        <v>2028.5</v>
      </c>
      <c r="S1379" s="16" t="s">
        <v>63</v>
      </c>
      <c r="T1379" s="16"/>
      <c r="U1379" s="17">
        <f t="shared" si="64"/>
        <v>2028.5</v>
      </c>
      <c r="V1379" s="402"/>
      <c r="W1379" s="402"/>
      <c r="X1379" s="402"/>
      <c r="Y1379" s="406"/>
    </row>
    <row r="1380" spans="1:25" ht="24" x14ac:dyDescent="0.25">
      <c r="A1380" s="406"/>
      <c r="B1380" s="406"/>
      <c r="C1380" s="331"/>
      <c r="D1380" s="16" t="s">
        <v>4818</v>
      </c>
      <c r="E1380" s="331"/>
      <c r="F1380" s="125" t="s">
        <v>82</v>
      </c>
      <c r="G1380" s="125">
        <v>0.9</v>
      </c>
      <c r="H1380" s="125">
        <v>0.9</v>
      </c>
      <c r="I1380" s="125">
        <v>120</v>
      </c>
      <c r="J1380" s="125">
        <v>13.9</v>
      </c>
      <c r="K1380" s="125">
        <v>32</v>
      </c>
      <c r="L1380" s="125">
        <v>4.5</v>
      </c>
      <c r="M1380" s="16">
        <v>2016</v>
      </c>
      <c r="N1380" s="16">
        <v>2021</v>
      </c>
      <c r="O1380" s="16">
        <v>2025</v>
      </c>
      <c r="P1380" s="16">
        <v>12.5</v>
      </c>
      <c r="Q1380" s="125" t="s">
        <v>3893</v>
      </c>
      <c r="R1380" s="17">
        <f t="shared" si="65"/>
        <v>2028.5</v>
      </c>
      <c r="S1380" s="16" t="s">
        <v>63</v>
      </c>
      <c r="T1380" s="16"/>
      <c r="U1380" s="17">
        <f t="shared" si="64"/>
        <v>2028.5</v>
      </c>
      <c r="V1380" s="402"/>
      <c r="W1380" s="402"/>
      <c r="X1380" s="402"/>
      <c r="Y1380" s="406"/>
    </row>
    <row r="1381" spans="1:25" ht="24" x14ac:dyDescent="0.25">
      <c r="A1381" s="406"/>
      <c r="B1381" s="406"/>
      <c r="C1381" s="331"/>
      <c r="D1381" s="16" t="s">
        <v>4819</v>
      </c>
      <c r="E1381" s="331"/>
      <c r="F1381" s="125" t="s">
        <v>82</v>
      </c>
      <c r="G1381" s="125">
        <v>0.9</v>
      </c>
      <c r="H1381" s="125">
        <v>0.9</v>
      </c>
      <c r="I1381" s="125">
        <v>120</v>
      </c>
      <c r="J1381" s="125">
        <v>1.7</v>
      </c>
      <c r="K1381" s="125">
        <v>57</v>
      </c>
      <c r="L1381" s="125">
        <v>5</v>
      </c>
      <c r="M1381" s="16">
        <v>2016</v>
      </c>
      <c r="N1381" s="16">
        <v>2021</v>
      </c>
      <c r="O1381" s="16">
        <v>2025</v>
      </c>
      <c r="P1381" s="16">
        <v>12.5</v>
      </c>
      <c r="Q1381" s="125" t="s">
        <v>3893</v>
      </c>
      <c r="R1381" s="17">
        <f t="shared" si="65"/>
        <v>2028.5</v>
      </c>
      <c r="S1381" s="16" t="s">
        <v>63</v>
      </c>
      <c r="T1381" s="16"/>
      <c r="U1381" s="17">
        <f t="shared" si="64"/>
        <v>2028.5</v>
      </c>
      <c r="V1381" s="402"/>
      <c r="W1381" s="402"/>
      <c r="X1381" s="402"/>
      <c r="Y1381" s="406"/>
    </row>
    <row r="1382" spans="1:25" ht="24" x14ac:dyDescent="0.25">
      <c r="A1382" s="406"/>
      <c r="B1382" s="406"/>
      <c r="C1382" s="331"/>
      <c r="D1382" s="16" t="s">
        <v>4820</v>
      </c>
      <c r="E1382" s="331"/>
      <c r="F1382" s="125" t="s">
        <v>82</v>
      </c>
      <c r="G1382" s="123">
        <v>0.9</v>
      </c>
      <c r="H1382" s="123">
        <v>0.9</v>
      </c>
      <c r="I1382" s="125">
        <v>120</v>
      </c>
      <c r="J1382" s="125">
        <v>1.2</v>
      </c>
      <c r="K1382" s="123">
        <v>57</v>
      </c>
      <c r="L1382" s="123">
        <v>5</v>
      </c>
      <c r="M1382" s="16">
        <v>2016</v>
      </c>
      <c r="N1382" s="16">
        <v>2021</v>
      </c>
      <c r="O1382" s="16">
        <v>2025</v>
      </c>
      <c r="P1382" s="16">
        <v>12.5</v>
      </c>
      <c r="Q1382" s="125" t="s">
        <v>3893</v>
      </c>
      <c r="R1382" s="17">
        <f t="shared" si="65"/>
        <v>2028.5</v>
      </c>
      <c r="S1382" s="16" t="s">
        <v>63</v>
      </c>
      <c r="T1382" s="16"/>
      <c r="U1382" s="17">
        <f t="shared" si="64"/>
        <v>2028.5</v>
      </c>
      <c r="V1382" s="402"/>
      <c r="W1382" s="402"/>
      <c r="X1382" s="402"/>
      <c r="Y1382" s="406"/>
    </row>
    <row r="1383" spans="1:25" ht="24" x14ac:dyDescent="0.25">
      <c r="A1383" s="406"/>
      <c r="B1383" s="406"/>
      <c r="C1383" s="331"/>
      <c r="D1383" s="331" t="s">
        <v>4821</v>
      </c>
      <c r="E1383" s="331"/>
      <c r="F1383" s="125" t="s">
        <v>82</v>
      </c>
      <c r="G1383" s="123">
        <v>0.9</v>
      </c>
      <c r="H1383" s="123">
        <v>0.9</v>
      </c>
      <c r="I1383" s="125">
        <v>120</v>
      </c>
      <c r="J1383" s="125">
        <v>0.1</v>
      </c>
      <c r="K1383" s="123">
        <v>25</v>
      </c>
      <c r="L1383" s="123">
        <v>4.5</v>
      </c>
      <c r="M1383" s="16">
        <v>2016</v>
      </c>
      <c r="N1383" s="16">
        <v>2021</v>
      </c>
      <c r="O1383" s="16">
        <v>2025</v>
      </c>
      <c r="P1383" s="16">
        <v>12.5</v>
      </c>
      <c r="Q1383" s="125" t="s">
        <v>3893</v>
      </c>
      <c r="R1383" s="17">
        <f t="shared" si="65"/>
        <v>2028.5</v>
      </c>
      <c r="S1383" s="16" t="s">
        <v>63</v>
      </c>
      <c r="T1383" s="16"/>
      <c r="U1383" s="17">
        <f t="shared" si="64"/>
        <v>2028.5</v>
      </c>
      <c r="V1383" s="402"/>
      <c r="W1383" s="402"/>
      <c r="X1383" s="402"/>
      <c r="Y1383" s="406"/>
    </row>
    <row r="1384" spans="1:25" ht="24" x14ac:dyDescent="0.25">
      <c r="A1384" s="406"/>
      <c r="B1384" s="406"/>
      <c r="C1384" s="331"/>
      <c r="D1384" s="331"/>
      <c r="E1384" s="331"/>
      <c r="F1384" s="125" t="s">
        <v>82</v>
      </c>
      <c r="G1384" s="123"/>
      <c r="H1384" s="123"/>
      <c r="I1384" s="125"/>
      <c r="J1384" s="125">
        <v>5.4</v>
      </c>
      <c r="K1384" s="123">
        <v>18</v>
      </c>
      <c r="L1384" s="123">
        <v>4</v>
      </c>
      <c r="M1384" s="16">
        <v>2016</v>
      </c>
      <c r="N1384" s="16">
        <v>2021</v>
      </c>
      <c r="O1384" s="16">
        <v>2025</v>
      </c>
      <c r="P1384" s="16">
        <v>12.5</v>
      </c>
      <c r="Q1384" s="125" t="s">
        <v>3893</v>
      </c>
      <c r="R1384" s="17">
        <f t="shared" si="65"/>
        <v>2028.5</v>
      </c>
      <c r="S1384" s="16" t="s">
        <v>63</v>
      </c>
      <c r="T1384" s="16"/>
      <c r="U1384" s="17">
        <f t="shared" si="64"/>
        <v>2028.5</v>
      </c>
      <c r="V1384" s="402"/>
      <c r="W1384" s="402"/>
      <c r="X1384" s="402"/>
      <c r="Y1384" s="406"/>
    </row>
    <row r="1385" spans="1:25" ht="24" x14ac:dyDescent="0.25">
      <c r="A1385" s="406"/>
      <c r="B1385" s="406"/>
      <c r="C1385" s="331"/>
      <c r="D1385" s="331" t="s">
        <v>4822</v>
      </c>
      <c r="E1385" s="331"/>
      <c r="F1385" s="125" t="s">
        <v>82</v>
      </c>
      <c r="G1385" s="123">
        <v>0.9</v>
      </c>
      <c r="H1385" s="123">
        <v>0.9</v>
      </c>
      <c r="I1385" s="125">
        <v>120</v>
      </c>
      <c r="J1385" s="125">
        <v>0.1</v>
      </c>
      <c r="K1385" s="123">
        <v>25</v>
      </c>
      <c r="L1385" s="123">
        <v>4.5</v>
      </c>
      <c r="M1385" s="16">
        <v>2016</v>
      </c>
      <c r="N1385" s="16">
        <v>2021</v>
      </c>
      <c r="O1385" s="16">
        <v>2025</v>
      </c>
      <c r="P1385" s="16">
        <v>12.5</v>
      </c>
      <c r="Q1385" s="125" t="s">
        <v>3893</v>
      </c>
      <c r="R1385" s="17">
        <f t="shared" si="65"/>
        <v>2028.5</v>
      </c>
      <c r="S1385" s="16" t="s">
        <v>63</v>
      </c>
      <c r="T1385" s="16"/>
      <c r="U1385" s="17">
        <f t="shared" ref="U1385:U1448" si="66">IFERROR(IF(S1385="",R1385,S1385+T1385),R1385)</f>
        <v>2028.5</v>
      </c>
      <c r="V1385" s="402"/>
      <c r="W1385" s="402"/>
      <c r="X1385" s="402"/>
      <c r="Y1385" s="406"/>
    </row>
    <row r="1386" spans="1:25" ht="24" x14ac:dyDescent="0.25">
      <c r="A1386" s="406"/>
      <c r="B1386" s="406"/>
      <c r="C1386" s="331"/>
      <c r="D1386" s="331"/>
      <c r="E1386" s="331"/>
      <c r="F1386" s="125" t="s">
        <v>82</v>
      </c>
      <c r="G1386" s="123"/>
      <c r="H1386" s="123"/>
      <c r="I1386" s="125"/>
      <c r="J1386" s="125">
        <v>5.4</v>
      </c>
      <c r="K1386" s="123">
        <v>18</v>
      </c>
      <c r="L1386" s="123">
        <v>4</v>
      </c>
      <c r="M1386" s="16">
        <v>2016</v>
      </c>
      <c r="N1386" s="16">
        <v>2021</v>
      </c>
      <c r="O1386" s="16">
        <v>2025</v>
      </c>
      <c r="P1386" s="16">
        <v>12.5</v>
      </c>
      <c r="Q1386" s="125" t="s">
        <v>3893</v>
      </c>
      <c r="R1386" s="17">
        <f t="shared" si="65"/>
        <v>2028.5</v>
      </c>
      <c r="S1386" s="16" t="s">
        <v>63</v>
      </c>
      <c r="T1386" s="16"/>
      <c r="U1386" s="17">
        <f t="shared" si="66"/>
        <v>2028.5</v>
      </c>
      <c r="V1386" s="402"/>
      <c r="W1386" s="402"/>
      <c r="X1386" s="402"/>
      <c r="Y1386" s="406"/>
    </row>
    <row r="1387" spans="1:25" ht="24" x14ac:dyDescent="0.25">
      <c r="A1387" s="406"/>
      <c r="B1387" s="406"/>
      <c r="C1387" s="331"/>
      <c r="D1387" s="16" t="s">
        <v>4823</v>
      </c>
      <c r="E1387" s="331"/>
      <c r="F1387" s="125" t="s">
        <v>82</v>
      </c>
      <c r="G1387" s="123">
        <v>0.9</v>
      </c>
      <c r="H1387" s="123">
        <v>0.9</v>
      </c>
      <c r="I1387" s="125">
        <v>120</v>
      </c>
      <c r="J1387" s="125">
        <v>5.3</v>
      </c>
      <c r="K1387" s="123">
        <v>18</v>
      </c>
      <c r="L1387" s="123">
        <v>4</v>
      </c>
      <c r="M1387" s="16">
        <v>2016</v>
      </c>
      <c r="N1387" s="16">
        <v>2021</v>
      </c>
      <c r="O1387" s="16">
        <v>2025</v>
      </c>
      <c r="P1387" s="16">
        <v>12.5</v>
      </c>
      <c r="Q1387" s="125" t="s">
        <v>3893</v>
      </c>
      <c r="R1387" s="17">
        <f t="shared" si="65"/>
        <v>2028.5</v>
      </c>
      <c r="S1387" s="16" t="s">
        <v>63</v>
      </c>
      <c r="T1387" s="16"/>
      <c r="U1387" s="17">
        <f t="shared" si="66"/>
        <v>2028.5</v>
      </c>
      <c r="V1387" s="402"/>
      <c r="W1387" s="402"/>
      <c r="X1387" s="402"/>
      <c r="Y1387" s="406"/>
    </row>
    <row r="1388" spans="1:25" ht="24" x14ac:dyDescent="0.25">
      <c r="A1388" s="406"/>
      <c r="B1388" s="406"/>
      <c r="C1388" s="331"/>
      <c r="D1388" s="16" t="s">
        <v>4824</v>
      </c>
      <c r="E1388" s="331"/>
      <c r="F1388" s="125" t="s">
        <v>82</v>
      </c>
      <c r="G1388" s="123">
        <v>0.9</v>
      </c>
      <c r="H1388" s="123">
        <v>0.9</v>
      </c>
      <c r="I1388" s="125">
        <v>120</v>
      </c>
      <c r="J1388" s="125">
        <v>9.4</v>
      </c>
      <c r="K1388" s="123">
        <v>18</v>
      </c>
      <c r="L1388" s="123">
        <v>4</v>
      </c>
      <c r="M1388" s="16">
        <v>2016</v>
      </c>
      <c r="N1388" s="16">
        <v>2021</v>
      </c>
      <c r="O1388" s="16">
        <v>2025</v>
      </c>
      <c r="P1388" s="16">
        <v>12.5</v>
      </c>
      <c r="Q1388" s="125" t="s">
        <v>3893</v>
      </c>
      <c r="R1388" s="17">
        <f t="shared" si="65"/>
        <v>2028.5</v>
      </c>
      <c r="S1388" s="16" t="s">
        <v>63</v>
      </c>
      <c r="T1388" s="16"/>
      <c r="U1388" s="17">
        <f t="shared" si="66"/>
        <v>2028.5</v>
      </c>
      <c r="V1388" s="402"/>
      <c r="W1388" s="402"/>
      <c r="X1388" s="402"/>
      <c r="Y1388" s="406"/>
    </row>
    <row r="1389" spans="1:25" ht="24" x14ac:dyDescent="0.25">
      <c r="A1389" s="406"/>
      <c r="B1389" s="406"/>
      <c r="C1389" s="331"/>
      <c r="D1389" s="16" t="s">
        <v>4825</v>
      </c>
      <c r="E1389" s="331"/>
      <c r="F1389" s="125" t="s">
        <v>82</v>
      </c>
      <c r="G1389" s="123">
        <v>0.9</v>
      </c>
      <c r="H1389" s="123">
        <v>0.9</v>
      </c>
      <c r="I1389" s="125">
        <v>120</v>
      </c>
      <c r="J1389" s="125">
        <v>9.3000000000000007</v>
      </c>
      <c r="K1389" s="123">
        <v>18</v>
      </c>
      <c r="L1389" s="123">
        <v>4</v>
      </c>
      <c r="M1389" s="16">
        <v>2016</v>
      </c>
      <c r="N1389" s="16">
        <v>2021</v>
      </c>
      <c r="O1389" s="16">
        <v>2025</v>
      </c>
      <c r="P1389" s="16">
        <v>12.5</v>
      </c>
      <c r="Q1389" s="125" t="s">
        <v>3893</v>
      </c>
      <c r="R1389" s="17">
        <f t="shared" si="65"/>
        <v>2028.5</v>
      </c>
      <c r="S1389" s="16" t="s">
        <v>63</v>
      </c>
      <c r="T1389" s="16"/>
      <c r="U1389" s="17">
        <f t="shared" si="66"/>
        <v>2028.5</v>
      </c>
      <c r="V1389" s="402"/>
      <c r="W1389" s="402"/>
      <c r="X1389" s="402"/>
      <c r="Y1389" s="406"/>
    </row>
    <row r="1390" spans="1:25" ht="24" x14ac:dyDescent="0.25">
      <c r="A1390" s="406"/>
      <c r="B1390" s="406"/>
      <c r="C1390" s="331"/>
      <c r="D1390" s="331" t="s">
        <v>4826</v>
      </c>
      <c r="E1390" s="331"/>
      <c r="F1390" s="125" t="s">
        <v>82</v>
      </c>
      <c r="G1390" s="123">
        <v>0.9</v>
      </c>
      <c r="H1390" s="123">
        <v>0.9</v>
      </c>
      <c r="I1390" s="125">
        <v>120</v>
      </c>
      <c r="J1390" s="125">
        <v>0.1</v>
      </c>
      <c r="K1390" s="123">
        <v>25</v>
      </c>
      <c r="L1390" s="123">
        <v>4.5</v>
      </c>
      <c r="M1390" s="16">
        <v>2016</v>
      </c>
      <c r="N1390" s="16">
        <v>2021</v>
      </c>
      <c r="O1390" s="16">
        <v>2025</v>
      </c>
      <c r="P1390" s="16">
        <v>12.5</v>
      </c>
      <c r="Q1390" s="125" t="s">
        <v>3893</v>
      </c>
      <c r="R1390" s="17">
        <f t="shared" si="65"/>
        <v>2028.5</v>
      </c>
      <c r="S1390" s="16" t="s">
        <v>63</v>
      </c>
      <c r="T1390" s="16"/>
      <c r="U1390" s="17">
        <f t="shared" si="66"/>
        <v>2028.5</v>
      </c>
      <c r="V1390" s="402"/>
      <c r="W1390" s="402"/>
      <c r="X1390" s="402"/>
      <c r="Y1390" s="406"/>
    </row>
    <row r="1391" spans="1:25" ht="24" x14ac:dyDescent="0.25">
      <c r="A1391" s="406"/>
      <c r="B1391" s="406"/>
      <c r="C1391" s="331"/>
      <c r="D1391" s="331"/>
      <c r="E1391" s="331"/>
      <c r="F1391" s="125" t="s">
        <v>82</v>
      </c>
      <c r="G1391" s="123"/>
      <c r="H1391" s="123"/>
      <c r="I1391" s="125"/>
      <c r="J1391" s="125">
        <v>6.1</v>
      </c>
      <c r="K1391" s="123">
        <v>18</v>
      </c>
      <c r="L1391" s="123">
        <v>4</v>
      </c>
      <c r="M1391" s="16">
        <v>2016</v>
      </c>
      <c r="N1391" s="16">
        <v>2021</v>
      </c>
      <c r="O1391" s="16">
        <v>2025</v>
      </c>
      <c r="P1391" s="16">
        <v>12.5</v>
      </c>
      <c r="Q1391" s="125" t="s">
        <v>3893</v>
      </c>
      <c r="R1391" s="17">
        <f t="shared" si="65"/>
        <v>2028.5</v>
      </c>
      <c r="S1391" s="16" t="s">
        <v>63</v>
      </c>
      <c r="T1391" s="16"/>
      <c r="U1391" s="17">
        <f t="shared" si="66"/>
        <v>2028.5</v>
      </c>
      <c r="V1391" s="402"/>
      <c r="W1391" s="402"/>
      <c r="X1391" s="402"/>
      <c r="Y1391" s="406"/>
    </row>
    <row r="1392" spans="1:25" ht="24" x14ac:dyDescent="0.25">
      <c r="A1392" s="406"/>
      <c r="B1392" s="406"/>
      <c r="C1392" s="331"/>
      <c r="D1392" s="331" t="s">
        <v>4827</v>
      </c>
      <c r="E1392" s="331"/>
      <c r="F1392" s="125" t="s">
        <v>82</v>
      </c>
      <c r="G1392" s="123">
        <v>0.9</v>
      </c>
      <c r="H1392" s="123">
        <v>0.9</v>
      </c>
      <c r="I1392" s="125">
        <v>120</v>
      </c>
      <c r="J1392" s="125">
        <v>0.1</v>
      </c>
      <c r="K1392" s="123">
        <v>25</v>
      </c>
      <c r="L1392" s="123">
        <v>4.5</v>
      </c>
      <c r="M1392" s="16">
        <v>2016</v>
      </c>
      <c r="N1392" s="16">
        <v>2021</v>
      </c>
      <c r="O1392" s="16">
        <v>2025</v>
      </c>
      <c r="P1392" s="16">
        <v>12.5</v>
      </c>
      <c r="Q1392" s="125" t="s">
        <v>3893</v>
      </c>
      <c r="R1392" s="17">
        <f t="shared" si="65"/>
        <v>2028.5</v>
      </c>
      <c r="S1392" s="16" t="s">
        <v>63</v>
      </c>
      <c r="T1392" s="16"/>
      <c r="U1392" s="17">
        <f t="shared" si="66"/>
        <v>2028.5</v>
      </c>
      <c r="V1392" s="402"/>
      <c r="W1392" s="402"/>
      <c r="X1392" s="402"/>
      <c r="Y1392" s="406"/>
    </row>
    <row r="1393" spans="1:25" ht="24" x14ac:dyDescent="0.25">
      <c r="A1393" s="406"/>
      <c r="B1393" s="406"/>
      <c r="C1393" s="331"/>
      <c r="D1393" s="331"/>
      <c r="E1393" s="331"/>
      <c r="F1393" s="125" t="s">
        <v>82</v>
      </c>
      <c r="G1393" s="123"/>
      <c r="H1393" s="123"/>
      <c r="I1393" s="125"/>
      <c r="J1393" s="125">
        <v>6.1</v>
      </c>
      <c r="K1393" s="123">
        <v>18</v>
      </c>
      <c r="L1393" s="123">
        <v>4</v>
      </c>
      <c r="M1393" s="16">
        <v>2016</v>
      </c>
      <c r="N1393" s="16">
        <v>2021</v>
      </c>
      <c r="O1393" s="16">
        <v>2025</v>
      </c>
      <c r="P1393" s="16">
        <v>12.5</v>
      </c>
      <c r="Q1393" s="125" t="s">
        <v>3893</v>
      </c>
      <c r="R1393" s="17">
        <f t="shared" si="65"/>
        <v>2028.5</v>
      </c>
      <c r="S1393" s="16" t="s">
        <v>63</v>
      </c>
      <c r="T1393" s="16"/>
      <c r="U1393" s="17">
        <f t="shared" si="66"/>
        <v>2028.5</v>
      </c>
      <c r="V1393" s="402"/>
      <c r="W1393" s="402"/>
      <c r="X1393" s="402"/>
      <c r="Y1393" s="406"/>
    </row>
    <row r="1394" spans="1:25" ht="24" x14ac:dyDescent="0.25">
      <c r="A1394" s="406">
        <v>127</v>
      </c>
      <c r="B1394" s="406" t="s">
        <v>4828</v>
      </c>
      <c r="C1394" s="331" t="s">
        <v>4829</v>
      </c>
      <c r="D1394" s="331" t="s">
        <v>4830</v>
      </c>
      <c r="E1394" s="331" t="s">
        <v>4736</v>
      </c>
      <c r="F1394" s="125" t="s">
        <v>82</v>
      </c>
      <c r="G1394" s="125">
        <v>0.9</v>
      </c>
      <c r="H1394" s="125">
        <v>0.9</v>
      </c>
      <c r="I1394" s="125">
        <v>120</v>
      </c>
      <c r="J1394" s="125">
        <v>107.21</v>
      </c>
      <c r="K1394" s="125">
        <v>219</v>
      </c>
      <c r="L1394" s="125">
        <v>6</v>
      </c>
      <c r="M1394" s="16">
        <v>2016</v>
      </c>
      <c r="N1394" s="16">
        <v>2021</v>
      </c>
      <c r="O1394" s="16">
        <v>2025</v>
      </c>
      <c r="P1394" s="16">
        <v>12.5</v>
      </c>
      <c r="Q1394" s="142" t="s">
        <v>3893</v>
      </c>
      <c r="R1394" s="17">
        <f t="shared" si="65"/>
        <v>2028.5</v>
      </c>
      <c r="S1394" s="16" t="s">
        <v>63</v>
      </c>
      <c r="T1394" s="16"/>
      <c r="U1394" s="17">
        <f t="shared" si="66"/>
        <v>2028.5</v>
      </c>
      <c r="V1394" s="402">
        <v>197</v>
      </c>
      <c r="W1394" s="402">
        <v>315</v>
      </c>
      <c r="X1394" s="402">
        <f>SUM(V1394:W1453)</f>
        <v>512</v>
      </c>
      <c r="Y1394" s="406" t="s">
        <v>7003</v>
      </c>
    </row>
    <row r="1395" spans="1:25" ht="24" x14ac:dyDescent="0.25">
      <c r="A1395" s="406"/>
      <c r="B1395" s="406"/>
      <c r="C1395" s="331"/>
      <c r="D1395" s="331"/>
      <c r="E1395" s="331"/>
      <c r="F1395" s="125" t="s">
        <v>82</v>
      </c>
      <c r="G1395" s="125"/>
      <c r="H1395" s="125"/>
      <c r="I1395" s="125"/>
      <c r="J1395" s="125">
        <v>37.6</v>
      </c>
      <c r="K1395" s="125">
        <v>89</v>
      </c>
      <c r="L1395" s="125">
        <v>5</v>
      </c>
      <c r="M1395" s="16">
        <v>2016</v>
      </c>
      <c r="N1395" s="16">
        <v>2021</v>
      </c>
      <c r="O1395" s="16">
        <v>2025</v>
      </c>
      <c r="P1395" s="16">
        <v>12.5</v>
      </c>
      <c r="Q1395" s="142" t="s">
        <v>3893</v>
      </c>
      <c r="R1395" s="17">
        <f t="shared" si="65"/>
        <v>2028.5</v>
      </c>
      <c r="S1395" s="16" t="s">
        <v>63</v>
      </c>
      <c r="T1395" s="16"/>
      <c r="U1395" s="17">
        <f t="shared" si="66"/>
        <v>2028.5</v>
      </c>
      <c r="V1395" s="402"/>
      <c r="W1395" s="402"/>
      <c r="X1395" s="402"/>
      <c r="Y1395" s="406"/>
    </row>
    <row r="1396" spans="1:25" ht="24" x14ac:dyDescent="0.25">
      <c r="A1396" s="406"/>
      <c r="B1396" s="406"/>
      <c r="C1396" s="331"/>
      <c r="D1396" s="331"/>
      <c r="E1396" s="331"/>
      <c r="F1396" s="125" t="s">
        <v>82</v>
      </c>
      <c r="G1396" s="125"/>
      <c r="H1396" s="125"/>
      <c r="I1396" s="125"/>
      <c r="J1396" s="125">
        <v>4.5</v>
      </c>
      <c r="K1396" s="125">
        <v>57</v>
      </c>
      <c r="L1396" s="125">
        <v>5</v>
      </c>
      <c r="M1396" s="16">
        <v>2016</v>
      </c>
      <c r="N1396" s="16">
        <v>2021</v>
      </c>
      <c r="O1396" s="16">
        <v>2025</v>
      </c>
      <c r="P1396" s="16">
        <v>12.5</v>
      </c>
      <c r="Q1396" s="142" t="s">
        <v>3893</v>
      </c>
      <c r="R1396" s="17">
        <f t="shared" si="65"/>
        <v>2028.5</v>
      </c>
      <c r="S1396" s="16" t="s">
        <v>63</v>
      </c>
      <c r="T1396" s="16"/>
      <c r="U1396" s="17">
        <f t="shared" si="66"/>
        <v>2028.5</v>
      </c>
      <c r="V1396" s="402"/>
      <c r="W1396" s="402"/>
      <c r="X1396" s="402"/>
      <c r="Y1396" s="406"/>
    </row>
    <row r="1397" spans="1:25" ht="24" x14ac:dyDescent="0.25">
      <c r="A1397" s="406"/>
      <c r="B1397" s="406"/>
      <c r="C1397" s="331"/>
      <c r="D1397" s="16" t="s">
        <v>4831</v>
      </c>
      <c r="E1397" s="331"/>
      <c r="F1397" s="125" t="s">
        <v>82</v>
      </c>
      <c r="G1397" s="125">
        <v>0.9</v>
      </c>
      <c r="H1397" s="125">
        <v>0.9</v>
      </c>
      <c r="I1397" s="125">
        <v>120</v>
      </c>
      <c r="J1397" s="125">
        <v>0.8</v>
      </c>
      <c r="K1397" s="125">
        <v>57</v>
      </c>
      <c r="L1397" s="125">
        <v>5</v>
      </c>
      <c r="M1397" s="16">
        <v>2016</v>
      </c>
      <c r="N1397" s="16">
        <v>2021</v>
      </c>
      <c r="O1397" s="16">
        <v>2025</v>
      </c>
      <c r="P1397" s="16">
        <v>12.5</v>
      </c>
      <c r="Q1397" s="142" t="s">
        <v>3893</v>
      </c>
      <c r="R1397" s="17">
        <f t="shared" si="65"/>
        <v>2028.5</v>
      </c>
      <c r="S1397" s="16" t="s">
        <v>63</v>
      </c>
      <c r="T1397" s="16"/>
      <c r="U1397" s="17">
        <f t="shared" si="66"/>
        <v>2028.5</v>
      </c>
      <c r="V1397" s="402"/>
      <c r="W1397" s="402"/>
      <c r="X1397" s="402"/>
      <c r="Y1397" s="406"/>
    </row>
    <row r="1398" spans="1:25" ht="24" x14ac:dyDescent="0.25">
      <c r="A1398" s="406"/>
      <c r="B1398" s="406"/>
      <c r="C1398" s="331"/>
      <c r="D1398" s="16" t="s">
        <v>4832</v>
      </c>
      <c r="E1398" s="331"/>
      <c r="F1398" s="125" t="s">
        <v>82</v>
      </c>
      <c r="G1398" s="125">
        <v>0.9</v>
      </c>
      <c r="H1398" s="125">
        <v>0.9</v>
      </c>
      <c r="I1398" s="125">
        <v>120</v>
      </c>
      <c r="J1398" s="125">
        <v>38</v>
      </c>
      <c r="K1398" s="125">
        <v>57</v>
      </c>
      <c r="L1398" s="125">
        <v>5</v>
      </c>
      <c r="M1398" s="16">
        <v>2016</v>
      </c>
      <c r="N1398" s="16">
        <v>2021</v>
      </c>
      <c r="O1398" s="16">
        <v>2025</v>
      </c>
      <c r="P1398" s="16">
        <v>12.5</v>
      </c>
      <c r="Q1398" s="142" t="s">
        <v>3893</v>
      </c>
      <c r="R1398" s="17">
        <f t="shared" si="65"/>
        <v>2028.5</v>
      </c>
      <c r="S1398" s="16" t="s">
        <v>63</v>
      </c>
      <c r="T1398" s="16"/>
      <c r="U1398" s="17">
        <f t="shared" si="66"/>
        <v>2028.5</v>
      </c>
      <c r="V1398" s="402"/>
      <c r="W1398" s="402"/>
      <c r="X1398" s="402"/>
      <c r="Y1398" s="406"/>
    </row>
    <row r="1399" spans="1:25" ht="24" x14ac:dyDescent="0.25">
      <c r="A1399" s="406"/>
      <c r="B1399" s="406"/>
      <c r="C1399" s="331"/>
      <c r="D1399" s="16" t="s">
        <v>4833</v>
      </c>
      <c r="E1399" s="331"/>
      <c r="F1399" s="125" t="s">
        <v>82</v>
      </c>
      <c r="G1399" s="125">
        <v>0.9</v>
      </c>
      <c r="H1399" s="125">
        <v>0.9</v>
      </c>
      <c r="I1399" s="125">
        <v>120</v>
      </c>
      <c r="J1399" s="125">
        <v>5.2</v>
      </c>
      <c r="K1399" s="125">
        <v>57</v>
      </c>
      <c r="L1399" s="125">
        <v>5</v>
      </c>
      <c r="M1399" s="16">
        <v>2016</v>
      </c>
      <c r="N1399" s="16">
        <v>2021</v>
      </c>
      <c r="O1399" s="16">
        <v>2025</v>
      </c>
      <c r="P1399" s="16">
        <v>12.5</v>
      </c>
      <c r="Q1399" s="142" t="s">
        <v>3893</v>
      </c>
      <c r="R1399" s="17">
        <f t="shared" si="65"/>
        <v>2028.5</v>
      </c>
      <c r="S1399" s="16" t="s">
        <v>63</v>
      </c>
      <c r="T1399" s="16"/>
      <c r="U1399" s="17">
        <f t="shared" si="66"/>
        <v>2028.5</v>
      </c>
      <c r="V1399" s="402"/>
      <c r="W1399" s="402"/>
      <c r="X1399" s="402"/>
      <c r="Y1399" s="406"/>
    </row>
    <row r="1400" spans="1:25" ht="24" x14ac:dyDescent="0.25">
      <c r="A1400" s="406"/>
      <c r="B1400" s="406"/>
      <c r="C1400" s="331"/>
      <c r="D1400" s="16" t="s">
        <v>4834</v>
      </c>
      <c r="E1400" s="331"/>
      <c r="F1400" s="125" t="s">
        <v>82</v>
      </c>
      <c r="G1400" s="125">
        <v>0.9</v>
      </c>
      <c r="H1400" s="125">
        <v>0.9</v>
      </c>
      <c r="I1400" s="125">
        <v>120</v>
      </c>
      <c r="J1400" s="125">
        <v>1.3</v>
      </c>
      <c r="K1400" s="125">
        <v>57</v>
      </c>
      <c r="L1400" s="125">
        <v>5</v>
      </c>
      <c r="M1400" s="16">
        <v>2016</v>
      </c>
      <c r="N1400" s="16">
        <v>2021</v>
      </c>
      <c r="O1400" s="16">
        <v>2025</v>
      </c>
      <c r="P1400" s="16">
        <v>12.5</v>
      </c>
      <c r="Q1400" s="142" t="s">
        <v>3893</v>
      </c>
      <c r="R1400" s="17">
        <f t="shared" si="65"/>
        <v>2028.5</v>
      </c>
      <c r="S1400" s="16" t="s">
        <v>63</v>
      </c>
      <c r="T1400" s="16"/>
      <c r="U1400" s="17">
        <f t="shared" si="66"/>
        <v>2028.5</v>
      </c>
      <c r="V1400" s="402"/>
      <c r="W1400" s="402"/>
      <c r="X1400" s="402"/>
      <c r="Y1400" s="406"/>
    </row>
    <row r="1401" spans="1:25" ht="24" x14ac:dyDescent="0.25">
      <c r="A1401" s="406"/>
      <c r="B1401" s="406"/>
      <c r="C1401" s="331"/>
      <c r="D1401" s="16" t="s">
        <v>4835</v>
      </c>
      <c r="E1401" s="331"/>
      <c r="F1401" s="125" t="s">
        <v>82</v>
      </c>
      <c r="G1401" s="125">
        <v>0.9</v>
      </c>
      <c r="H1401" s="125">
        <v>0.9</v>
      </c>
      <c r="I1401" s="125">
        <v>120</v>
      </c>
      <c r="J1401" s="125">
        <v>6.1</v>
      </c>
      <c r="K1401" s="125">
        <v>57</v>
      </c>
      <c r="L1401" s="125">
        <v>5</v>
      </c>
      <c r="M1401" s="16">
        <v>2016</v>
      </c>
      <c r="N1401" s="16">
        <v>2021</v>
      </c>
      <c r="O1401" s="16">
        <v>2025</v>
      </c>
      <c r="P1401" s="16">
        <v>12.5</v>
      </c>
      <c r="Q1401" s="142" t="s">
        <v>3893</v>
      </c>
      <c r="R1401" s="17">
        <f t="shared" si="65"/>
        <v>2028.5</v>
      </c>
      <c r="S1401" s="16" t="s">
        <v>63</v>
      </c>
      <c r="T1401" s="16"/>
      <c r="U1401" s="17">
        <f t="shared" si="66"/>
        <v>2028.5</v>
      </c>
      <c r="V1401" s="402"/>
      <c r="W1401" s="402"/>
      <c r="X1401" s="402"/>
      <c r="Y1401" s="406"/>
    </row>
    <row r="1402" spans="1:25" ht="24" x14ac:dyDescent="0.25">
      <c r="A1402" s="406"/>
      <c r="B1402" s="406"/>
      <c r="C1402" s="331"/>
      <c r="D1402" s="16" t="s">
        <v>4836</v>
      </c>
      <c r="E1402" s="331"/>
      <c r="F1402" s="125" t="s">
        <v>82</v>
      </c>
      <c r="G1402" s="125">
        <v>0.9</v>
      </c>
      <c r="H1402" s="125">
        <v>0.9</v>
      </c>
      <c r="I1402" s="125">
        <v>120</v>
      </c>
      <c r="J1402" s="125">
        <v>1.2</v>
      </c>
      <c r="K1402" s="125">
        <v>57</v>
      </c>
      <c r="L1402" s="125">
        <v>6</v>
      </c>
      <c r="M1402" s="16">
        <v>2016</v>
      </c>
      <c r="N1402" s="16">
        <v>2021</v>
      </c>
      <c r="O1402" s="16">
        <v>2025</v>
      </c>
      <c r="P1402" s="16">
        <v>12.5</v>
      </c>
      <c r="Q1402" s="142" t="s">
        <v>3893</v>
      </c>
      <c r="R1402" s="17">
        <f t="shared" si="65"/>
        <v>2028.5</v>
      </c>
      <c r="S1402" s="16" t="s">
        <v>63</v>
      </c>
      <c r="T1402" s="16"/>
      <c r="U1402" s="17">
        <f t="shared" si="66"/>
        <v>2028.5</v>
      </c>
      <c r="V1402" s="402"/>
      <c r="W1402" s="402"/>
      <c r="X1402" s="402"/>
      <c r="Y1402" s="406"/>
    </row>
    <row r="1403" spans="1:25" ht="24" x14ac:dyDescent="0.25">
      <c r="A1403" s="406"/>
      <c r="B1403" s="406"/>
      <c r="C1403" s="331"/>
      <c r="D1403" s="16" t="s">
        <v>4837</v>
      </c>
      <c r="E1403" s="331"/>
      <c r="F1403" s="125" t="s">
        <v>82</v>
      </c>
      <c r="G1403" s="125">
        <v>0.9</v>
      </c>
      <c r="H1403" s="125">
        <v>0.9</v>
      </c>
      <c r="I1403" s="125">
        <v>120</v>
      </c>
      <c r="J1403" s="125">
        <v>4.5</v>
      </c>
      <c r="K1403" s="125">
        <v>159</v>
      </c>
      <c r="L1403" s="125">
        <v>6</v>
      </c>
      <c r="M1403" s="16">
        <v>2016</v>
      </c>
      <c r="N1403" s="16">
        <v>2021</v>
      </c>
      <c r="O1403" s="16">
        <v>2025</v>
      </c>
      <c r="P1403" s="16">
        <v>12.5</v>
      </c>
      <c r="Q1403" s="142" t="s">
        <v>3893</v>
      </c>
      <c r="R1403" s="17">
        <f t="shared" si="65"/>
        <v>2028.5</v>
      </c>
      <c r="S1403" s="16" t="s">
        <v>63</v>
      </c>
      <c r="T1403" s="16"/>
      <c r="U1403" s="17">
        <f t="shared" si="66"/>
        <v>2028.5</v>
      </c>
      <c r="V1403" s="402"/>
      <c r="W1403" s="402"/>
      <c r="X1403" s="402"/>
      <c r="Y1403" s="406"/>
    </row>
    <row r="1404" spans="1:25" ht="24" x14ac:dyDescent="0.25">
      <c r="A1404" s="406"/>
      <c r="B1404" s="406"/>
      <c r="C1404" s="331"/>
      <c r="D1404" s="16" t="s">
        <v>4838</v>
      </c>
      <c r="E1404" s="331"/>
      <c r="F1404" s="125" t="s">
        <v>82</v>
      </c>
      <c r="G1404" s="125">
        <v>0.9</v>
      </c>
      <c r="H1404" s="125">
        <v>0.9</v>
      </c>
      <c r="I1404" s="125">
        <v>120</v>
      </c>
      <c r="J1404" s="125">
        <v>1.35</v>
      </c>
      <c r="K1404" s="125">
        <v>57</v>
      </c>
      <c r="L1404" s="125">
        <v>6</v>
      </c>
      <c r="M1404" s="16">
        <v>2016</v>
      </c>
      <c r="N1404" s="16">
        <v>2021</v>
      </c>
      <c r="O1404" s="16">
        <v>2025</v>
      </c>
      <c r="P1404" s="16">
        <v>12.5</v>
      </c>
      <c r="Q1404" s="142" t="s">
        <v>3893</v>
      </c>
      <c r="R1404" s="17">
        <f t="shared" si="65"/>
        <v>2028.5</v>
      </c>
      <c r="S1404" s="16" t="s">
        <v>63</v>
      </c>
      <c r="T1404" s="16"/>
      <c r="U1404" s="17">
        <f t="shared" si="66"/>
        <v>2028.5</v>
      </c>
      <c r="V1404" s="402"/>
      <c r="W1404" s="402"/>
      <c r="X1404" s="402"/>
      <c r="Y1404" s="406"/>
    </row>
    <row r="1405" spans="1:25" ht="24" x14ac:dyDescent="0.25">
      <c r="A1405" s="406"/>
      <c r="B1405" s="406"/>
      <c r="C1405" s="331"/>
      <c r="D1405" s="16" t="s">
        <v>4839</v>
      </c>
      <c r="E1405" s="331"/>
      <c r="F1405" s="125" t="s">
        <v>82</v>
      </c>
      <c r="G1405" s="125">
        <v>0.9</v>
      </c>
      <c r="H1405" s="125">
        <v>0.9</v>
      </c>
      <c r="I1405" s="125">
        <v>120</v>
      </c>
      <c r="J1405" s="125">
        <v>5.2</v>
      </c>
      <c r="K1405" s="125">
        <v>57</v>
      </c>
      <c r="L1405" s="125">
        <v>5</v>
      </c>
      <c r="M1405" s="16">
        <v>2016</v>
      </c>
      <c r="N1405" s="16">
        <v>2021</v>
      </c>
      <c r="O1405" s="16">
        <v>2025</v>
      </c>
      <c r="P1405" s="16">
        <v>12.5</v>
      </c>
      <c r="Q1405" s="142" t="s">
        <v>3893</v>
      </c>
      <c r="R1405" s="17">
        <f t="shared" si="65"/>
        <v>2028.5</v>
      </c>
      <c r="S1405" s="16" t="s">
        <v>63</v>
      </c>
      <c r="T1405" s="16"/>
      <c r="U1405" s="17">
        <f t="shared" si="66"/>
        <v>2028.5</v>
      </c>
      <c r="V1405" s="402"/>
      <c r="W1405" s="402"/>
      <c r="X1405" s="402"/>
      <c r="Y1405" s="406"/>
    </row>
    <row r="1406" spans="1:25" ht="24" x14ac:dyDescent="0.25">
      <c r="A1406" s="406"/>
      <c r="B1406" s="406"/>
      <c r="C1406" s="331"/>
      <c r="D1406" s="16" t="s">
        <v>4840</v>
      </c>
      <c r="E1406" s="331"/>
      <c r="F1406" s="125" t="s">
        <v>82</v>
      </c>
      <c r="G1406" s="125">
        <v>0.9</v>
      </c>
      <c r="H1406" s="125">
        <v>0.9</v>
      </c>
      <c r="I1406" s="125">
        <v>120</v>
      </c>
      <c r="J1406" s="125">
        <v>2.7</v>
      </c>
      <c r="K1406" s="125">
        <v>89</v>
      </c>
      <c r="L1406" s="125">
        <v>5</v>
      </c>
      <c r="M1406" s="16">
        <v>2016</v>
      </c>
      <c r="N1406" s="16">
        <v>2021</v>
      </c>
      <c r="O1406" s="16">
        <v>2025</v>
      </c>
      <c r="P1406" s="16">
        <v>12.5</v>
      </c>
      <c r="Q1406" s="142" t="s">
        <v>3893</v>
      </c>
      <c r="R1406" s="17">
        <f t="shared" si="65"/>
        <v>2028.5</v>
      </c>
      <c r="S1406" s="16" t="s">
        <v>63</v>
      </c>
      <c r="T1406" s="16"/>
      <c r="U1406" s="17">
        <f t="shared" si="66"/>
        <v>2028.5</v>
      </c>
      <c r="V1406" s="402"/>
      <c r="W1406" s="402"/>
      <c r="X1406" s="402"/>
      <c r="Y1406" s="406"/>
    </row>
    <row r="1407" spans="1:25" ht="24" x14ac:dyDescent="0.25">
      <c r="A1407" s="406"/>
      <c r="B1407" s="406"/>
      <c r="C1407" s="331"/>
      <c r="D1407" s="16" t="s">
        <v>4841</v>
      </c>
      <c r="E1407" s="331"/>
      <c r="F1407" s="125" t="s">
        <v>82</v>
      </c>
      <c r="G1407" s="125">
        <v>0.9</v>
      </c>
      <c r="H1407" s="125">
        <v>0.9</v>
      </c>
      <c r="I1407" s="125">
        <v>120</v>
      </c>
      <c r="J1407" s="125">
        <v>4.5999999999999996</v>
      </c>
      <c r="K1407" s="125">
        <v>89</v>
      </c>
      <c r="L1407" s="125">
        <v>5</v>
      </c>
      <c r="M1407" s="16">
        <v>2016</v>
      </c>
      <c r="N1407" s="16">
        <v>2021</v>
      </c>
      <c r="O1407" s="16">
        <v>2025</v>
      </c>
      <c r="P1407" s="16">
        <v>12.5</v>
      </c>
      <c r="Q1407" s="142" t="s">
        <v>3893</v>
      </c>
      <c r="R1407" s="17">
        <f t="shared" si="65"/>
        <v>2028.5</v>
      </c>
      <c r="S1407" s="16" t="s">
        <v>63</v>
      </c>
      <c r="T1407" s="16"/>
      <c r="U1407" s="17">
        <f t="shared" si="66"/>
        <v>2028.5</v>
      </c>
      <c r="V1407" s="402"/>
      <c r="W1407" s="402"/>
      <c r="X1407" s="402"/>
      <c r="Y1407" s="406"/>
    </row>
    <row r="1408" spans="1:25" ht="24" x14ac:dyDescent="0.25">
      <c r="A1408" s="406"/>
      <c r="B1408" s="406"/>
      <c r="C1408" s="331"/>
      <c r="D1408" s="16" t="s">
        <v>4842</v>
      </c>
      <c r="E1408" s="331"/>
      <c r="F1408" s="125" t="s">
        <v>82</v>
      </c>
      <c r="G1408" s="125">
        <v>0.9</v>
      </c>
      <c r="H1408" s="125">
        <v>0.9</v>
      </c>
      <c r="I1408" s="125">
        <v>120</v>
      </c>
      <c r="J1408" s="125">
        <v>45.6</v>
      </c>
      <c r="K1408" s="125">
        <v>57</v>
      </c>
      <c r="L1408" s="125">
        <v>5</v>
      </c>
      <c r="M1408" s="16">
        <v>2016</v>
      </c>
      <c r="N1408" s="16">
        <v>2021</v>
      </c>
      <c r="O1408" s="16">
        <v>2025</v>
      </c>
      <c r="P1408" s="16">
        <v>12.5</v>
      </c>
      <c r="Q1408" s="142" t="s">
        <v>3893</v>
      </c>
      <c r="R1408" s="17">
        <f t="shared" si="65"/>
        <v>2028.5</v>
      </c>
      <c r="S1408" s="16" t="s">
        <v>63</v>
      </c>
      <c r="T1408" s="16"/>
      <c r="U1408" s="17">
        <f t="shared" si="66"/>
        <v>2028.5</v>
      </c>
      <c r="V1408" s="402"/>
      <c r="W1408" s="402"/>
      <c r="X1408" s="402"/>
      <c r="Y1408" s="406"/>
    </row>
    <row r="1409" spans="1:25" ht="24" x14ac:dyDescent="0.25">
      <c r="A1409" s="406"/>
      <c r="B1409" s="406"/>
      <c r="C1409" s="331"/>
      <c r="D1409" s="16" t="s">
        <v>4843</v>
      </c>
      <c r="E1409" s="331"/>
      <c r="F1409" s="125" t="s">
        <v>82</v>
      </c>
      <c r="G1409" s="125">
        <v>0.9</v>
      </c>
      <c r="H1409" s="125">
        <v>0.9</v>
      </c>
      <c r="I1409" s="125">
        <v>120</v>
      </c>
      <c r="J1409" s="125">
        <v>29.7</v>
      </c>
      <c r="K1409" s="125">
        <v>57</v>
      </c>
      <c r="L1409" s="125">
        <v>5</v>
      </c>
      <c r="M1409" s="16">
        <v>2016</v>
      </c>
      <c r="N1409" s="16">
        <v>2021</v>
      </c>
      <c r="O1409" s="16">
        <v>2025</v>
      </c>
      <c r="P1409" s="16">
        <v>12.5</v>
      </c>
      <c r="Q1409" s="142" t="s">
        <v>3893</v>
      </c>
      <c r="R1409" s="17">
        <f t="shared" si="65"/>
        <v>2028.5</v>
      </c>
      <c r="S1409" s="16" t="s">
        <v>63</v>
      </c>
      <c r="T1409" s="16"/>
      <c r="U1409" s="17">
        <f t="shared" si="66"/>
        <v>2028.5</v>
      </c>
      <c r="V1409" s="402"/>
      <c r="W1409" s="402"/>
      <c r="X1409" s="402"/>
      <c r="Y1409" s="406"/>
    </row>
    <row r="1410" spans="1:25" ht="24" x14ac:dyDescent="0.25">
      <c r="A1410" s="406"/>
      <c r="B1410" s="406"/>
      <c r="C1410" s="331"/>
      <c r="D1410" s="16" t="s">
        <v>4844</v>
      </c>
      <c r="E1410" s="331"/>
      <c r="F1410" s="125" t="s">
        <v>82</v>
      </c>
      <c r="G1410" s="125">
        <v>0.9</v>
      </c>
      <c r="H1410" s="125">
        <v>0.9</v>
      </c>
      <c r="I1410" s="125">
        <v>120</v>
      </c>
      <c r="J1410" s="125">
        <v>5.8</v>
      </c>
      <c r="K1410" s="125">
        <v>57</v>
      </c>
      <c r="L1410" s="125">
        <v>5</v>
      </c>
      <c r="M1410" s="16">
        <v>2016</v>
      </c>
      <c r="N1410" s="16">
        <v>2021</v>
      </c>
      <c r="O1410" s="16">
        <v>2025</v>
      </c>
      <c r="P1410" s="16">
        <v>12.5</v>
      </c>
      <c r="Q1410" s="142" t="s">
        <v>3893</v>
      </c>
      <c r="R1410" s="17">
        <f t="shared" si="65"/>
        <v>2028.5</v>
      </c>
      <c r="S1410" s="16" t="s">
        <v>63</v>
      </c>
      <c r="T1410" s="16"/>
      <c r="U1410" s="17">
        <f t="shared" si="66"/>
        <v>2028.5</v>
      </c>
      <c r="V1410" s="402"/>
      <c r="W1410" s="402"/>
      <c r="X1410" s="402"/>
      <c r="Y1410" s="406"/>
    </row>
    <row r="1411" spans="1:25" ht="24" x14ac:dyDescent="0.25">
      <c r="A1411" s="406"/>
      <c r="B1411" s="406"/>
      <c r="C1411" s="331"/>
      <c r="D1411" s="16" t="s">
        <v>4845</v>
      </c>
      <c r="E1411" s="331"/>
      <c r="F1411" s="125" t="s">
        <v>82</v>
      </c>
      <c r="G1411" s="125">
        <v>0.9</v>
      </c>
      <c r="H1411" s="125">
        <v>0.9</v>
      </c>
      <c r="I1411" s="125">
        <v>120</v>
      </c>
      <c r="J1411" s="125">
        <v>5.0999999999999996</v>
      </c>
      <c r="K1411" s="125">
        <v>57</v>
      </c>
      <c r="L1411" s="125">
        <v>6</v>
      </c>
      <c r="M1411" s="16">
        <v>2016</v>
      </c>
      <c r="N1411" s="16">
        <v>2021</v>
      </c>
      <c r="O1411" s="16">
        <v>2025</v>
      </c>
      <c r="P1411" s="16">
        <v>12.5</v>
      </c>
      <c r="Q1411" s="142" t="s">
        <v>3893</v>
      </c>
      <c r="R1411" s="17">
        <f t="shared" si="65"/>
        <v>2028.5</v>
      </c>
      <c r="S1411" s="16" t="s">
        <v>63</v>
      </c>
      <c r="T1411" s="16"/>
      <c r="U1411" s="17">
        <f t="shared" si="66"/>
        <v>2028.5</v>
      </c>
      <c r="V1411" s="402"/>
      <c r="W1411" s="402"/>
      <c r="X1411" s="402"/>
      <c r="Y1411" s="406"/>
    </row>
    <row r="1412" spans="1:25" ht="24" x14ac:dyDescent="0.25">
      <c r="A1412" s="406"/>
      <c r="B1412" s="406"/>
      <c r="C1412" s="331"/>
      <c r="D1412" s="16" t="s">
        <v>4846</v>
      </c>
      <c r="E1412" s="331"/>
      <c r="F1412" s="125" t="s">
        <v>82</v>
      </c>
      <c r="G1412" s="125">
        <v>0.9</v>
      </c>
      <c r="H1412" s="125">
        <v>0.9</v>
      </c>
      <c r="I1412" s="125">
        <v>120</v>
      </c>
      <c r="J1412" s="125">
        <v>13.7</v>
      </c>
      <c r="K1412" s="125">
        <v>57</v>
      </c>
      <c r="L1412" s="125">
        <v>5</v>
      </c>
      <c r="M1412" s="16">
        <v>2016</v>
      </c>
      <c r="N1412" s="16">
        <v>2021</v>
      </c>
      <c r="O1412" s="16">
        <v>2025</v>
      </c>
      <c r="P1412" s="16">
        <v>12.5</v>
      </c>
      <c r="Q1412" s="142" t="s">
        <v>3893</v>
      </c>
      <c r="R1412" s="17">
        <f t="shared" si="65"/>
        <v>2028.5</v>
      </c>
      <c r="S1412" s="16" t="s">
        <v>63</v>
      </c>
      <c r="T1412" s="16"/>
      <c r="U1412" s="17">
        <f t="shared" si="66"/>
        <v>2028.5</v>
      </c>
      <c r="V1412" s="402"/>
      <c r="W1412" s="402"/>
      <c r="X1412" s="402"/>
      <c r="Y1412" s="406"/>
    </row>
    <row r="1413" spans="1:25" ht="24" x14ac:dyDescent="0.25">
      <c r="A1413" s="406"/>
      <c r="B1413" s="406"/>
      <c r="C1413" s="331"/>
      <c r="D1413" s="16" t="s">
        <v>4847</v>
      </c>
      <c r="E1413" s="331"/>
      <c r="F1413" s="125" t="s">
        <v>82</v>
      </c>
      <c r="G1413" s="125">
        <v>0.9</v>
      </c>
      <c r="H1413" s="125">
        <v>0.9</v>
      </c>
      <c r="I1413" s="125">
        <v>120</v>
      </c>
      <c r="J1413" s="125">
        <v>9.8000000000000007</v>
      </c>
      <c r="K1413" s="125">
        <v>57</v>
      </c>
      <c r="L1413" s="125">
        <v>6</v>
      </c>
      <c r="M1413" s="16">
        <v>2016</v>
      </c>
      <c r="N1413" s="16">
        <v>2021</v>
      </c>
      <c r="O1413" s="16">
        <v>2025</v>
      </c>
      <c r="P1413" s="16">
        <v>12.5</v>
      </c>
      <c r="Q1413" s="142" t="s">
        <v>3893</v>
      </c>
      <c r="R1413" s="17">
        <f t="shared" si="65"/>
        <v>2028.5</v>
      </c>
      <c r="S1413" s="16" t="s">
        <v>63</v>
      </c>
      <c r="T1413" s="16"/>
      <c r="U1413" s="17">
        <f t="shared" si="66"/>
        <v>2028.5</v>
      </c>
      <c r="V1413" s="402"/>
      <c r="W1413" s="402"/>
      <c r="X1413" s="402"/>
      <c r="Y1413" s="406"/>
    </row>
    <row r="1414" spans="1:25" ht="24" x14ac:dyDescent="0.25">
      <c r="A1414" s="406"/>
      <c r="B1414" s="406"/>
      <c r="C1414" s="331"/>
      <c r="D1414" s="16" t="s">
        <v>4848</v>
      </c>
      <c r="E1414" s="331"/>
      <c r="F1414" s="125" t="s">
        <v>82</v>
      </c>
      <c r="G1414" s="125">
        <v>0.9</v>
      </c>
      <c r="H1414" s="125">
        <v>0.9</v>
      </c>
      <c r="I1414" s="125">
        <v>120</v>
      </c>
      <c r="J1414" s="125">
        <v>0.7</v>
      </c>
      <c r="K1414" s="125">
        <v>57</v>
      </c>
      <c r="L1414" s="125">
        <v>5</v>
      </c>
      <c r="M1414" s="16">
        <v>2016</v>
      </c>
      <c r="N1414" s="16">
        <v>2021</v>
      </c>
      <c r="O1414" s="16">
        <v>2025</v>
      </c>
      <c r="P1414" s="16">
        <v>12.5</v>
      </c>
      <c r="Q1414" s="142" t="s">
        <v>3893</v>
      </c>
      <c r="R1414" s="17">
        <f t="shared" si="65"/>
        <v>2028.5</v>
      </c>
      <c r="S1414" s="16" t="s">
        <v>63</v>
      </c>
      <c r="T1414" s="16"/>
      <c r="U1414" s="17">
        <f t="shared" si="66"/>
        <v>2028.5</v>
      </c>
      <c r="V1414" s="402"/>
      <c r="W1414" s="402"/>
      <c r="X1414" s="402"/>
      <c r="Y1414" s="406"/>
    </row>
    <row r="1415" spans="1:25" ht="24" x14ac:dyDescent="0.25">
      <c r="A1415" s="406"/>
      <c r="B1415" s="406"/>
      <c r="C1415" s="331"/>
      <c r="D1415" s="16" t="s">
        <v>4849</v>
      </c>
      <c r="E1415" s="331"/>
      <c r="F1415" s="125" t="s">
        <v>82</v>
      </c>
      <c r="G1415" s="125">
        <v>0.9</v>
      </c>
      <c r="H1415" s="125">
        <v>0.9</v>
      </c>
      <c r="I1415" s="125">
        <v>120</v>
      </c>
      <c r="J1415" s="125">
        <v>0.6</v>
      </c>
      <c r="K1415" s="125">
        <v>57</v>
      </c>
      <c r="L1415" s="125">
        <v>5</v>
      </c>
      <c r="M1415" s="16">
        <v>2016</v>
      </c>
      <c r="N1415" s="16">
        <v>2021</v>
      </c>
      <c r="O1415" s="16">
        <v>2025</v>
      </c>
      <c r="P1415" s="16">
        <v>12.5</v>
      </c>
      <c r="Q1415" s="142" t="s">
        <v>3893</v>
      </c>
      <c r="R1415" s="17">
        <f t="shared" si="65"/>
        <v>2028.5</v>
      </c>
      <c r="S1415" s="16" t="s">
        <v>63</v>
      </c>
      <c r="T1415" s="16"/>
      <c r="U1415" s="17">
        <f t="shared" si="66"/>
        <v>2028.5</v>
      </c>
      <c r="V1415" s="402"/>
      <c r="W1415" s="402"/>
      <c r="X1415" s="402"/>
      <c r="Y1415" s="406"/>
    </row>
    <row r="1416" spans="1:25" ht="24" x14ac:dyDescent="0.25">
      <c r="A1416" s="406"/>
      <c r="B1416" s="406"/>
      <c r="C1416" s="331"/>
      <c r="D1416" s="16" t="s">
        <v>4850</v>
      </c>
      <c r="E1416" s="331"/>
      <c r="F1416" s="125" t="s">
        <v>82</v>
      </c>
      <c r="G1416" s="125">
        <v>0.9</v>
      </c>
      <c r="H1416" s="125">
        <v>0.9</v>
      </c>
      <c r="I1416" s="125">
        <v>120</v>
      </c>
      <c r="J1416" s="125">
        <v>4.2</v>
      </c>
      <c r="K1416" s="125">
        <v>57</v>
      </c>
      <c r="L1416" s="125">
        <v>5</v>
      </c>
      <c r="M1416" s="16">
        <v>2016</v>
      </c>
      <c r="N1416" s="16">
        <v>2021</v>
      </c>
      <c r="O1416" s="16">
        <v>2025</v>
      </c>
      <c r="P1416" s="16">
        <v>12.5</v>
      </c>
      <c r="Q1416" s="142" t="s">
        <v>3893</v>
      </c>
      <c r="R1416" s="17">
        <f t="shared" si="65"/>
        <v>2028.5</v>
      </c>
      <c r="S1416" s="16" t="s">
        <v>63</v>
      </c>
      <c r="T1416" s="16"/>
      <c r="U1416" s="17">
        <f t="shared" si="66"/>
        <v>2028.5</v>
      </c>
      <c r="V1416" s="402"/>
      <c r="W1416" s="402"/>
      <c r="X1416" s="402"/>
      <c r="Y1416" s="406"/>
    </row>
    <row r="1417" spans="1:25" ht="24" x14ac:dyDescent="0.25">
      <c r="A1417" s="406"/>
      <c r="B1417" s="406"/>
      <c r="C1417" s="331"/>
      <c r="D1417" s="16" t="s">
        <v>4851</v>
      </c>
      <c r="E1417" s="331"/>
      <c r="F1417" s="125" t="s">
        <v>82</v>
      </c>
      <c r="G1417" s="125">
        <v>0.9</v>
      </c>
      <c r="H1417" s="125">
        <v>0.9</v>
      </c>
      <c r="I1417" s="125">
        <v>120</v>
      </c>
      <c r="J1417" s="125">
        <v>6.6</v>
      </c>
      <c r="K1417" s="125">
        <v>159</v>
      </c>
      <c r="L1417" s="125">
        <v>8</v>
      </c>
      <c r="M1417" s="16">
        <v>2016</v>
      </c>
      <c r="N1417" s="16">
        <v>2021</v>
      </c>
      <c r="O1417" s="16">
        <v>2025</v>
      </c>
      <c r="P1417" s="16">
        <v>12.5</v>
      </c>
      <c r="Q1417" s="142" t="s">
        <v>3893</v>
      </c>
      <c r="R1417" s="17">
        <f t="shared" si="65"/>
        <v>2028.5</v>
      </c>
      <c r="S1417" s="16" t="s">
        <v>63</v>
      </c>
      <c r="T1417" s="16"/>
      <c r="U1417" s="17">
        <f t="shared" si="66"/>
        <v>2028.5</v>
      </c>
      <c r="V1417" s="402"/>
      <c r="W1417" s="402"/>
      <c r="X1417" s="402"/>
      <c r="Y1417" s="406"/>
    </row>
    <row r="1418" spans="1:25" ht="24" x14ac:dyDescent="0.25">
      <c r="A1418" s="406"/>
      <c r="B1418" s="406"/>
      <c r="C1418" s="331"/>
      <c r="D1418" s="16" t="s">
        <v>4852</v>
      </c>
      <c r="E1418" s="331"/>
      <c r="F1418" s="125" t="s">
        <v>82</v>
      </c>
      <c r="G1418" s="125">
        <v>0.9</v>
      </c>
      <c r="H1418" s="125">
        <v>0.9</v>
      </c>
      <c r="I1418" s="125">
        <v>120</v>
      </c>
      <c r="J1418" s="125">
        <v>0.5</v>
      </c>
      <c r="K1418" s="125">
        <v>57</v>
      </c>
      <c r="L1418" s="125">
        <v>5</v>
      </c>
      <c r="M1418" s="16">
        <v>2016</v>
      </c>
      <c r="N1418" s="16">
        <v>2021</v>
      </c>
      <c r="O1418" s="16">
        <v>2025</v>
      </c>
      <c r="P1418" s="16">
        <v>12.5</v>
      </c>
      <c r="Q1418" s="142" t="s">
        <v>3893</v>
      </c>
      <c r="R1418" s="17">
        <f t="shared" ref="R1418:R1481" si="67">IF(M1418="","",M1418+P1418)</f>
        <v>2028.5</v>
      </c>
      <c r="S1418" s="16" t="s">
        <v>63</v>
      </c>
      <c r="T1418" s="16"/>
      <c r="U1418" s="17">
        <f t="shared" si="66"/>
        <v>2028.5</v>
      </c>
      <c r="V1418" s="402"/>
      <c r="W1418" s="402"/>
      <c r="X1418" s="402"/>
      <c r="Y1418" s="406"/>
    </row>
    <row r="1419" spans="1:25" ht="24" x14ac:dyDescent="0.25">
      <c r="A1419" s="406"/>
      <c r="B1419" s="406"/>
      <c r="C1419" s="331"/>
      <c r="D1419" s="16" t="s">
        <v>4853</v>
      </c>
      <c r="E1419" s="331"/>
      <c r="F1419" s="125" t="s">
        <v>82</v>
      </c>
      <c r="G1419" s="125">
        <v>0.9</v>
      </c>
      <c r="H1419" s="125">
        <v>0.9</v>
      </c>
      <c r="I1419" s="125">
        <v>120</v>
      </c>
      <c r="J1419" s="125">
        <v>3.4</v>
      </c>
      <c r="K1419" s="125">
        <v>57</v>
      </c>
      <c r="L1419" s="125">
        <v>5</v>
      </c>
      <c r="M1419" s="16">
        <v>2016</v>
      </c>
      <c r="N1419" s="16">
        <v>2021</v>
      </c>
      <c r="O1419" s="16">
        <v>2025</v>
      </c>
      <c r="P1419" s="16">
        <v>12.5</v>
      </c>
      <c r="Q1419" s="142" t="s">
        <v>3893</v>
      </c>
      <c r="R1419" s="17">
        <f t="shared" si="67"/>
        <v>2028.5</v>
      </c>
      <c r="S1419" s="16" t="s">
        <v>63</v>
      </c>
      <c r="T1419" s="16"/>
      <c r="U1419" s="17">
        <f t="shared" si="66"/>
        <v>2028.5</v>
      </c>
      <c r="V1419" s="402"/>
      <c r="W1419" s="402"/>
      <c r="X1419" s="402"/>
      <c r="Y1419" s="406"/>
    </row>
    <row r="1420" spans="1:25" ht="24" x14ac:dyDescent="0.25">
      <c r="A1420" s="406"/>
      <c r="B1420" s="406"/>
      <c r="C1420" s="331"/>
      <c r="D1420" s="16" t="s">
        <v>4854</v>
      </c>
      <c r="E1420" s="331"/>
      <c r="F1420" s="125" t="s">
        <v>82</v>
      </c>
      <c r="G1420" s="125">
        <v>0.9</v>
      </c>
      <c r="H1420" s="125">
        <v>0.9</v>
      </c>
      <c r="I1420" s="125">
        <v>120</v>
      </c>
      <c r="J1420" s="125">
        <v>0.6</v>
      </c>
      <c r="K1420" s="125">
        <v>57</v>
      </c>
      <c r="L1420" s="125">
        <v>5</v>
      </c>
      <c r="M1420" s="16">
        <v>2016</v>
      </c>
      <c r="N1420" s="16">
        <v>2021</v>
      </c>
      <c r="O1420" s="16">
        <v>2025</v>
      </c>
      <c r="P1420" s="16">
        <v>12.5</v>
      </c>
      <c r="Q1420" s="142" t="s">
        <v>3893</v>
      </c>
      <c r="R1420" s="17">
        <f t="shared" si="67"/>
        <v>2028.5</v>
      </c>
      <c r="S1420" s="16" t="s">
        <v>63</v>
      </c>
      <c r="T1420" s="16"/>
      <c r="U1420" s="17">
        <f t="shared" si="66"/>
        <v>2028.5</v>
      </c>
      <c r="V1420" s="402"/>
      <c r="W1420" s="402"/>
      <c r="X1420" s="402"/>
      <c r="Y1420" s="406"/>
    </row>
    <row r="1421" spans="1:25" ht="24" x14ac:dyDescent="0.25">
      <c r="A1421" s="406"/>
      <c r="B1421" s="406"/>
      <c r="C1421" s="331"/>
      <c r="D1421" s="16" t="s">
        <v>4855</v>
      </c>
      <c r="E1421" s="331"/>
      <c r="F1421" s="125" t="s">
        <v>82</v>
      </c>
      <c r="G1421" s="125">
        <v>0.9</v>
      </c>
      <c r="H1421" s="125">
        <v>0.9</v>
      </c>
      <c r="I1421" s="125">
        <v>120</v>
      </c>
      <c r="J1421" s="125">
        <v>0.4</v>
      </c>
      <c r="K1421" s="125">
        <v>57</v>
      </c>
      <c r="L1421" s="125">
        <v>5</v>
      </c>
      <c r="M1421" s="16">
        <v>2016</v>
      </c>
      <c r="N1421" s="16">
        <v>2021</v>
      </c>
      <c r="O1421" s="16">
        <v>2025</v>
      </c>
      <c r="P1421" s="16">
        <v>12.5</v>
      </c>
      <c r="Q1421" s="142" t="s">
        <v>3893</v>
      </c>
      <c r="R1421" s="17">
        <f t="shared" si="67"/>
        <v>2028.5</v>
      </c>
      <c r="S1421" s="16" t="s">
        <v>63</v>
      </c>
      <c r="T1421" s="16"/>
      <c r="U1421" s="17">
        <f t="shared" si="66"/>
        <v>2028.5</v>
      </c>
      <c r="V1421" s="402"/>
      <c r="W1421" s="402"/>
      <c r="X1421" s="402"/>
      <c r="Y1421" s="406"/>
    </row>
    <row r="1422" spans="1:25" ht="24" x14ac:dyDescent="0.25">
      <c r="A1422" s="406"/>
      <c r="B1422" s="406"/>
      <c r="C1422" s="331"/>
      <c r="D1422" s="16" t="s">
        <v>4856</v>
      </c>
      <c r="E1422" s="331"/>
      <c r="F1422" s="125" t="s">
        <v>82</v>
      </c>
      <c r="G1422" s="125">
        <v>0.9</v>
      </c>
      <c r="H1422" s="125">
        <v>0.9</v>
      </c>
      <c r="I1422" s="125">
        <v>120</v>
      </c>
      <c r="J1422" s="125">
        <v>0.6</v>
      </c>
      <c r="K1422" s="125">
        <v>32</v>
      </c>
      <c r="L1422" s="125">
        <v>4.5</v>
      </c>
      <c r="M1422" s="16">
        <v>2016</v>
      </c>
      <c r="N1422" s="16">
        <v>2021</v>
      </c>
      <c r="O1422" s="16">
        <v>2025</v>
      </c>
      <c r="P1422" s="16">
        <v>12.5</v>
      </c>
      <c r="Q1422" s="142" t="s">
        <v>3893</v>
      </c>
      <c r="R1422" s="17">
        <f t="shared" si="67"/>
        <v>2028.5</v>
      </c>
      <c r="S1422" s="16" t="s">
        <v>63</v>
      </c>
      <c r="T1422" s="16"/>
      <c r="U1422" s="17">
        <f t="shared" si="66"/>
        <v>2028.5</v>
      </c>
      <c r="V1422" s="402"/>
      <c r="W1422" s="402"/>
      <c r="X1422" s="402"/>
      <c r="Y1422" s="406"/>
    </row>
    <row r="1423" spans="1:25" ht="24" x14ac:dyDescent="0.25">
      <c r="A1423" s="406"/>
      <c r="B1423" s="406"/>
      <c r="C1423" s="331"/>
      <c r="D1423" s="16" t="s">
        <v>4857</v>
      </c>
      <c r="E1423" s="331"/>
      <c r="F1423" s="125" t="s">
        <v>82</v>
      </c>
      <c r="G1423" s="125">
        <v>0.9</v>
      </c>
      <c r="H1423" s="125">
        <v>0.9</v>
      </c>
      <c r="I1423" s="125">
        <v>120</v>
      </c>
      <c r="J1423" s="125">
        <v>2.2000000000000002</v>
      </c>
      <c r="K1423" s="125">
        <v>57</v>
      </c>
      <c r="L1423" s="125">
        <v>5</v>
      </c>
      <c r="M1423" s="16">
        <v>2016</v>
      </c>
      <c r="N1423" s="16">
        <v>2021</v>
      </c>
      <c r="O1423" s="16">
        <v>2025</v>
      </c>
      <c r="P1423" s="16">
        <v>12.5</v>
      </c>
      <c r="Q1423" s="142" t="s">
        <v>3893</v>
      </c>
      <c r="R1423" s="17">
        <f t="shared" si="67"/>
        <v>2028.5</v>
      </c>
      <c r="S1423" s="16" t="s">
        <v>63</v>
      </c>
      <c r="T1423" s="16"/>
      <c r="U1423" s="17">
        <f t="shared" si="66"/>
        <v>2028.5</v>
      </c>
      <c r="V1423" s="402"/>
      <c r="W1423" s="402"/>
      <c r="X1423" s="402"/>
      <c r="Y1423" s="406"/>
    </row>
    <row r="1424" spans="1:25" ht="24" x14ac:dyDescent="0.25">
      <c r="A1424" s="406"/>
      <c r="B1424" s="406"/>
      <c r="C1424" s="331"/>
      <c r="D1424" s="16" t="s">
        <v>4858</v>
      </c>
      <c r="E1424" s="331"/>
      <c r="F1424" s="125" t="s">
        <v>82</v>
      </c>
      <c r="G1424" s="125">
        <v>0.9</v>
      </c>
      <c r="H1424" s="125">
        <v>0.9</v>
      </c>
      <c r="I1424" s="125">
        <v>120</v>
      </c>
      <c r="J1424" s="125">
        <v>1.1000000000000001</v>
      </c>
      <c r="K1424" s="125">
        <v>32</v>
      </c>
      <c r="L1424" s="125">
        <v>4.5</v>
      </c>
      <c r="M1424" s="16">
        <v>2016</v>
      </c>
      <c r="N1424" s="16">
        <v>2021</v>
      </c>
      <c r="O1424" s="16">
        <v>2025</v>
      </c>
      <c r="P1424" s="16">
        <v>12.5</v>
      </c>
      <c r="Q1424" s="142" t="s">
        <v>3893</v>
      </c>
      <c r="R1424" s="17">
        <f t="shared" si="67"/>
        <v>2028.5</v>
      </c>
      <c r="S1424" s="16" t="s">
        <v>63</v>
      </c>
      <c r="T1424" s="16"/>
      <c r="U1424" s="17">
        <f t="shared" si="66"/>
        <v>2028.5</v>
      </c>
      <c r="V1424" s="402"/>
      <c r="W1424" s="402"/>
      <c r="X1424" s="402"/>
      <c r="Y1424" s="406"/>
    </row>
    <row r="1425" spans="1:25" ht="24" x14ac:dyDescent="0.25">
      <c r="A1425" s="406"/>
      <c r="B1425" s="406"/>
      <c r="C1425" s="331"/>
      <c r="D1425" s="16" t="s">
        <v>4859</v>
      </c>
      <c r="E1425" s="331"/>
      <c r="F1425" s="125" t="s">
        <v>82</v>
      </c>
      <c r="G1425" s="125">
        <v>0.9</v>
      </c>
      <c r="H1425" s="125">
        <v>0.9</v>
      </c>
      <c r="I1425" s="125">
        <v>120</v>
      </c>
      <c r="J1425" s="125">
        <v>9.4</v>
      </c>
      <c r="K1425" s="125">
        <v>57</v>
      </c>
      <c r="L1425" s="125">
        <v>5</v>
      </c>
      <c r="M1425" s="16">
        <v>2016</v>
      </c>
      <c r="N1425" s="16">
        <v>2021</v>
      </c>
      <c r="O1425" s="16">
        <v>2025</v>
      </c>
      <c r="P1425" s="16">
        <v>12.5</v>
      </c>
      <c r="Q1425" s="142" t="s">
        <v>3893</v>
      </c>
      <c r="R1425" s="17">
        <f t="shared" si="67"/>
        <v>2028.5</v>
      </c>
      <c r="S1425" s="16" t="s">
        <v>63</v>
      </c>
      <c r="T1425" s="16"/>
      <c r="U1425" s="17">
        <f t="shared" si="66"/>
        <v>2028.5</v>
      </c>
      <c r="V1425" s="402"/>
      <c r="W1425" s="402"/>
      <c r="X1425" s="402"/>
      <c r="Y1425" s="406"/>
    </row>
    <row r="1426" spans="1:25" ht="24" x14ac:dyDescent="0.25">
      <c r="A1426" s="406"/>
      <c r="B1426" s="406"/>
      <c r="C1426" s="331"/>
      <c r="D1426" s="16" t="s">
        <v>4860</v>
      </c>
      <c r="E1426" s="331"/>
      <c r="F1426" s="125" t="s">
        <v>82</v>
      </c>
      <c r="G1426" s="125">
        <v>0.9</v>
      </c>
      <c r="H1426" s="125">
        <v>0.9</v>
      </c>
      <c r="I1426" s="125">
        <v>120</v>
      </c>
      <c r="J1426" s="125">
        <v>1.3</v>
      </c>
      <c r="K1426" s="125">
        <v>57</v>
      </c>
      <c r="L1426" s="125">
        <v>5</v>
      </c>
      <c r="M1426" s="16">
        <v>2016</v>
      </c>
      <c r="N1426" s="16">
        <v>2021</v>
      </c>
      <c r="O1426" s="16">
        <v>2025</v>
      </c>
      <c r="P1426" s="16">
        <v>12.5</v>
      </c>
      <c r="Q1426" s="142" t="s">
        <v>3893</v>
      </c>
      <c r="R1426" s="17">
        <f t="shared" si="67"/>
        <v>2028.5</v>
      </c>
      <c r="S1426" s="16" t="s">
        <v>63</v>
      </c>
      <c r="T1426" s="16"/>
      <c r="U1426" s="17">
        <f t="shared" si="66"/>
        <v>2028.5</v>
      </c>
      <c r="V1426" s="402"/>
      <c r="W1426" s="402"/>
      <c r="X1426" s="402"/>
      <c r="Y1426" s="406"/>
    </row>
    <row r="1427" spans="1:25" ht="24" x14ac:dyDescent="0.25">
      <c r="A1427" s="406"/>
      <c r="B1427" s="406"/>
      <c r="C1427" s="331"/>
      <c r="D1427" s="16" t="s">
        <v>4861</v>
      </c>
      <c r="E1427" s="331"/>
      <c r="F1427" s="125" t="s">
        <v>82</v>
      </c>
      <c r="G1427" s="125">
        <v>0.9</v>
      </c>
      <c r="H1427" s="125">
        <v>0.9</v>
      </c>
      <c r="I1427" s="125">
        <v>120</v>
      </c>
      <c r="J1427" s="125">
        <v>0.1</v>
      </c>
      <c r="K1427" s="125">
        <v>89</v>
      </c>
      <c r="L1427" s="125">
        <v>6</v>
      </c>
      <c r="M1427" s="16">
        <v>2016</v>
      </c>
      <c r="N1427" s="16">
        <v>2021</v>
      </c>
      <c r="O1427" s="16">
        <v>2025</v>
      </c>
      <c r="P1427" s="16">
        <v>12.5</v>
      </c>
      <c r="Q1427" s="142" t="s">
        <v>3893</v>
      </c>
      <c r="R1427" s="17">
        <f t="shared" si="67"/>
        <v>2028.5</v>
      </c>
      <c r="S1427" s="16" t="s">
        <v>63</v>
      </c>
      <c r="T1427" s="16"/>
      <c r="U1427" s="17">
        <f t="shared" si="66"/>
        <v>2028.5</v>
      </c>
      <c r="V1427" s="402"/>
      <c r="W1427" s="402"/>
      <c r="X1427" s="402"/>
      <c r="Y1427" s="406"/>
    </row>
    <row r="1428" spans="1:25" ht="24" x14ac:dyDescent="0.25">
      <c r="A1428" s="406"/>
      <c r="B1428" s="406"/>
      <c r="C1428" s="331"/>
      <c r="D1428" s="16" t="s">
        <v>4862</v>
      </c>
      <c r="E1428" s="331"/>
      <c r="F1428" s="125" t="s">
        <v>82</v>
      </c>
      <c r="G1428" s="125">
        <v>0.9</v>
      </c>
      <c r="H1428" s="125">
        <v>0.9</v>
      </c>
      <c r="I1428" s="125">
        <v>120</v>
      </c>
      <c r="J1428" s="125">
        <v>12.5</v>
      </c>
      <c r="K1428" s="125">
        <v>57</v>
      </c>
      <c r="L1428" s="125">
        <v>5</v>
      </c>
      <c r="M1428" s="16">
        <v>2016</v>
      </c>
      <c r="N1428" s="16">
        <v>2021</v>
      </c>
      <c r="O1428" s="16">
        <v>2025</v>
      </c>
      <c r="P1428" s="16">
        <v>12.5</v>
      </c>
      <c r="Q1428" s="142" t="s">
        <v>3893</v>
      </c>
      <c r="R1428" s="17">
        <f t="shared" si="67"/>
        <v>2028.5</v>
      </c>
      <c r="S1428" s="16" t="s">
        <v>63</v>
      </c>
      <c r="T1428" s="16"/>
      <c r="U1428" s="17">
        <f t="shared" si="66"/>
        <v>2028.5</v>
      </c>
      <c r="V1428" s="402"/>
      <c r="W1428" s="402"/>
      <c r="X1428" s="402"/>
      <c r="Y1428" s="406"/>
    </row>
    <row r="1429" spans="1:25" ht="24" x14ac:dyDescent="0.25">
      <c r="A1429" s="406"/>
      <c r="B1429" s="406"/>
      <c r="C1429" s="331"/>
      <c r="D1429" s="16" t="s">
        <v>4863</v>
      </c>
      <c r="E1429" s="331"/>
      <c r="F1429" s="125" t="s">
        <v>82</v>
      </c>
      <c r="G1429" s="125">
        <v>0.9</v>
      </c>
      <c r="H1429" s="125">
        <v>0.9</v>
      </c>
      <c r="I1429" s="125">
        <v>120</v>
      </c>
      <c r="J1429" s="125">
        <v>2.5</v>
      </c>
      <c r="K1429" s="125">
        <v>57</v>
      </c>
      <c r="L1429" s="125">
        <v>5</v>
      </c>
      <c r="M1429" s="16">
        <v>2016</v>
      </c>
      <c r="N1429" s="16">
        <v>2021</v>
      </c>
      <c r="O1429" s="16">
        <v>2025</v>
      </c>
      <c r="P1429" s="16">
        <v>12.5</v>
      </c>
      <c r="Q1429" s="142" t="s">
        <v>3893</v>
      </c>
      <c r="R1429" s="17">
        <f t="shared" si="67"/>
        <v>2028.5</v>
      </c>
      <c r="S1429" s="16" t="s">
        <v>63</v>
      </c>
      <c r="T1429" s="16"/>
      <c r="U1429" s="17">
        <f t="shared" si="66"/>
        <v>2028.5</v>
      </c>
      <c r="V1429" s="402"/>
      <c r="W1429" s="402"/>
      <c r="X1429" s="402"/>
      <c r="Y1429" s="406"/>
    </row>
    <row r="1430" spans="1:25" ht="24" x14ac:dyDescent="0.25">
      <c r="A1430" s="406"/>
      <c r="B1430" s="406"/>
      <c r="C1430" s="331"/>
      <c r="D1430" s="16" t="s">
        <v>4864</v>
      </c>
      <c r="E1430" s="331"/>
      <c r="F1430" s="125" t="s">
        <v>82</v>
      </c>
      <c r="G1430" s="125">
        <v>0.9</v>
      </c>
      <c r="H1430" s="125">
        <v>0.9</v>
      </c>
      <c r="I1430" s="125">
        <v>120</v>
      </c>
      <c r="J1430" s="125">
        <v>0.9</v>
      </c>
      <c r="K1430" s="125">
        <v>57</v>
      </c>
      <c r="L1430" s="125">
        <v>5</v>
      </c>
      <c r="M1430" s="16">
        <v>2016</v>
      </c>
      <c r="N1430" s="16">
        <v>2021</v>
      </c>
      <c r="O1430" s="16">
        <v>2025</v>
      </c>
      <c r="P1430" s="16">
        <v>12.5</v>
      </c>
      <c r="Q1430" s="142" t="s">
        <v>3893</v>
      </c>
      <c r="R1430" s="17">
        <f t="shared" si="67"/>
        <v>2028.5</v>
      </c>
      <c r="S1430" s="16" t="s">
        <v>63</v>
      </c>
      <c r="T1430" s="16"/>
      <c r="U1430" s="17">
        <f t="shared" si="66"/>
        <v>2028.5</v>
      </c>
      <c r="V1430" s="402"/>
      <c r="W1430" s="402"/>
      <c r="X1430" s="402"/>
      <c r="Y1430" s="406"/>
    </row>
    <row r="1431" spans="1:25" ht="24" x14ac:dyDescent="0.25">
      <c r="A1431" s="406"/>
      <c r="B1431" s="406"/>
      <c r="C1431" s="331"/>
      <c r="D1431" s="16" t="s">
        <v>4865</v>
      </c>
      <c r="E1431" s="331"/>
      <c r="F1431" s="125" t="s">
        <v>82</v>
      </c>
      <c r="G1431" s="125">
        <v>0.9</v>
      </c>
      <c r="H1431" s="125">
        <v>0.9</v>
      </c>
      <c r="I1431" s="125">
        <v>120</v>
      </c>
      <c r="J1431" s="125">
        <v>0.8</v>
      </c>
      <c r="K1431" s="125">
        <v>32</v>
      </c>
      <c r="L1431" s="125">
        <v>4.5</v>
      </c>
      <c r="M1431" s="16">
        <v>2016</v>
      </c>
      <c r="N1431" s="16">
        <v>2021</v>
      </c>
      <c r="O1431" s="16">
        <v>2025</v>
      </c>
      <c r="P1431" s="16">
        <v>12.5</v>
      </c>
      <c r="Q1431" s="142" t="s">
        <v>3893</v>
      </c>
      <c r="R1431" s="17">
        <f t="shared" si="67"/>
        <v>2028.5</v>
      </c>
      <c r="S1431" s="16" t="s">
        <v>63</v>
      </c>
      <c r="T1431" s="16"/>
      <c r="U1431" s="17">
        <f t="shared" si="66"/>
        <v>2028.5</v>
      </c>
      <c r="V1431" s="402"/>
      <c r="W1431" s="402"/>
      <c r="X1431" s="402"/>
      <c r="Y1431" s="406"/>
    </row>
    <row r="1432" spans="1:25" ht="24" x14ac:dyDescent="0.25">
      <c r="A1432" s="406"/>
      <c r="B1432" s="406"/>
      <c r="C1432" s="331"/>
      <c r="D1432" s="16" t="s">
        <v>4866</v>
      </c>
      <c r="E1432" s="331"/>
      <c r="F1432" s="125" t="s">
        <v>82</v>
      </c>
      <c r="G1432" s="125">
        <v>0.9</v>
      </c>
      <c r="H1432" s="125">
        <v>0.9</v>
      </c>
      <c r="I1432" s="125">
        <v>120</v>
      </c>
      <c r="J1432" s="125">
        <v>1</v>
      </c>
      <c r="K1432" s="125">
        <v>57</v>
      </c>
      <c r="L1432" s="125">
        <v>5</v>
      </c>
      <c r="M1432" s="16">
        <v>2016</v>
      </c>
      <c r="N1432" s="16">
        <v>2021</v>
      </c>
      <c r="O1432" s="16">
        <v>2025</v>
      </c>
      <c r="P1432" s="16">
        <v>12.5</v>
      </c>
      <c r="Q1432" s="142" t="s">
        <v>3893</v>
      </c>
      <c r="R1432" s="17">
        <f t="shared" si="67"/>
        <v>2028.5</v>
      </c>
      <c r="S1432" s="16" t="s">
        <v>63</v>
      </c>
      <c r="T1432" s="16"/>
      <c r="U1432" s="17">
        <f t="shared" si="66"/>
        <v>2028.5</v>
      </c>
      <c r="V1432" s="402"/>
      <c r="W1432" s="402"/>
      <c r="X1432" s="402"/>
      <c r="Y1432" s="406"/>
    </row>
    <row r="1433" spans="1:25" ht="24" x14ac:dyDescent="0.25">
      <c r="A1433" s="406"/>
      <c r="B1433" s="406"/>
      <c r="C1433" s="331"/>
      <c r="D1433" s="16" t="s">
        <v>4867</v>
      </c>
      <c r="E1433" s="331"/>
      <c r="F1433" s="125" t="s">
        <v>82</v>
      </c>
      <c r="G1433" s="125">
        <v>0.9</v>
      </c>
      <c r="H1433" s="125">
        <v>0.9</v>
      </c>
      <c r="I1433" s="125">
        <v>120</v>
      </c>
      <c r="J1433" s="125">
        <v>1.6</v>
      </c>
      <c r="K1433" s="125">
        <v>32</v>
      </c>
      <c r="L1433" s="125">
        <v>4.5</v>
      </c>
      <c r="M1433" s="16">
        <v>2016</v>
      </c>
      <c r="N1433" s="16">
        <v>2021</v>
      </c>
      <c r="O1433" s="16">
        <v>2025</v>
      </c>
      <c r="P1433" s="16">
        <v>12.5</v>
      </c>
      <c r="Q1433" s="142" t="s">
        <v>3893</v>
      </c>
      <c r="R1433" s="17">
        <f t="shared" si="67"/>
        <v>2028.5</v>
      </c>
      <c r="S1433" s="16" t="s">
        <v>63</v>
      </c>
      <c r="T1433" s="16"/>
      <c r="U1433" s="17">
        <f t="shared" si="66"/>
        <v>2028.5</v>
      </c>
      <c r="V1433" s="402"/>
      <c r="W1433" s="402"/>
      <c r="X1433" s="402"/>
      <c r="Y1433" s="406"/>
    </row>
    <row r="1434" spans="1:25" ht="24" x14ac:dyDescent="0.25">
      <c r="A1434" s="406"/>
      <c r="B1434" s="406"/>
      <c r="C1434" s="331"/>
      <c r="D1434" s="16" t="s">
        <v>4868</v>
      </c>
      <c r="E1434" s="331"/>
      <c r="F1434" s="125" t="s">
        <v>82</v>
      </c>
      <c r="G1434" s="125">
        <v>0.9</v>
      </c>
      <c r="H1434" s="125">
        <v>0.9</v>
      </c>
      <c r="I1434" s="125">
        <v>120</v>
      </c>
      <c r="J1434" s="125">
        <v>3.5</v>
      </c>
      <c r="K1434" s="125">
        <v>57</v>
      </c>
      <c r="L1434" s="125">
        <v>5</v>
      </c>
      <c r="M1434" s="16">
        <v>2016</v>
      </c>
      <c r="N1434" s="16">
        <v>2021</v>
      </c>
      <c r="O1434" s="16">
        <v>2025</v>
      </c>
      <c r="P1434" s="16">
        <v>12.5</v>
      </c>
      <c r="Q1434" s="142" t="s">
        <v>3893</v>
      </c>
      <c r="R1434" s="17">
        <f t="shared" si="67"/>
        <v>2028.5</v>
      </c>
      <c r="S1434" s="16" t="s">
        <v>63</v>
      </c>
      <c r="T1434" s="16"/>
      <c r="U1434" s="17">
        <f t="shared" si="66"/>
        <v>2028.5</v>
      </c>
      <c r="V1434" s="402"/>
      <c r="W1434" s="402"/>
      <c r="X1434" s="402"/>
      <c r="Y1434" s="406"/>
    </row>
    <row r="1435" spans="1:25" ht="24" x14ac:dyDescent="0.25">
      <c r="A1435" s="406"/>
      <c r="B1435" s="406"/>
      <c r="C1435" s="331"/>
      <c r="D1435" s="16" t="s">
        <v>4869</v>
      </c>
      <c r="E1435" s="331"/>
      <c r="F1435" s="125" t="s">
        <v>82</v>
      </c>
      <c r="G1435" s="125">
        <v>0.9</v>
      </c>
      <c r="H1435" s="125">
        <v>0.9</v>
      </c>
      <c r="I1435" s="125">
        <v>120</v>
      </c>
      <c r="J1435" s="125">
        <v>19</v>
      </c>
      <c r="K1435" s="125">
        <v>57</v>
      </c>
      <c r="L1435" s="125">
        <v>5</v>
      </c>
      <c r="M1435" s="16">
        <v>2016</v>
      </c>
      <c r="N1435" s="16">
        <v>2021</v>
      </c>
      <c r="O1435" s="16">
        <v>2025</v>
      </c>
      <c r="P1435" s="16">
        <v>12.5</v>
      </c>
      <c r="Q1435" s="142" t="s">
        <v>3893</v>
      </c>
      <c r="R1435" s="17">
        <f t="shared" si="67"/>
        <v>2028.5</v>
      </c>
      <c r="S1435" s="16" t="s">
        <v>63</v>
      </c>
      <c r="T1435" s="16"/>
      <c r="U1435" s="17">
        <f t="shared" si="66"/>
        <v>2028.5</v>
      </c>
      <c r="V1435" s="402"/>
      <c r="W1435" s="402"/>
      <c r="X1435" s="402"/>
      <c r="Y1435" s="406"/>
    </row>
    <row r="1436" spans="1:25" ht="24" x14ac:dyDescent="0.25">
      <c r="A1436" s="406"/>
      <c r="B1436" s="406"/>
      <c r="C1436" s="331"/>
      <c r="D1436" s="16" t="s">
        <v>4870</v>
      </c>
      <c r="E1436" s="331"/>
      <c r="F1436" s="125" t="s">
        <v>82</v>
      </c>
      <c r="G1436" s="125">
        <v>0.9</v>
      </c>
      <c r="H1436" s="125">
        <v>0.9</v>
      </c>
      <c r="I1436" s="125">
        <v>120</v>
      </c>
      <c r="J1436" s="125">
        <v>2.7</v>
      </c>
      <c r="K1436" s="125">
        <v>57</v>
      </c>
      <c r="L1436" s="125">
        <v>5</v>
      </c>
      <c r="M1436" s="16">
        <v>2016</v>
      </c>
      <c r="N1436" s="16">
        <v>2021</v>
      </c>
      <c r="O1436" s="16">
        <v>2025</v>
      </c>
      <c r="P1436" s="16">
        <v>12.5</v>
      </c>
      <c r="Q1436" s="142" t="s">
        <v>3893</v>
      </c>
      <c r="R1436" s="17">
        <f t="shared" si="67"/>
        <v>2028.5</v>
      </c>
      <c r="S1436" s="16" t="s">
        <v>63</v>
      </c>
      <c r="T1436" s="16"/>
      <c r="U1436" s="17">
        <f t="shared" si="66"/>
        <v>2028.5</v>
      </c>
      <c r="V1436" s="402"/>
      <c r="W1436" s="402"/>
      <c r="X1436" s="402"/>
      <c r="Y1436" s="406"/>
    </row>
    <row r="1437" spans="1:25" ht="24" x14ac:dyDescent="0.25">
      <c r="A1437" s="406"/>
      <c r="B1437" s="406"/>
      <c r="C1437" s="331"/>
      <c r="D1437" s="16" t="s">
        <v>4871</v>
      </c>
      <c r="E1437" s="331"/>
      <c r="F1437" s="125" t="s">
        <v>82</v>
      </c>
      <c r="G1437" s="125">
        <v>0.9</v>
      </c>
      <c r="H1437" s="125">
        <v>0.9</v>
      </c>
      <c r="I1437" s="125">
        <v>120</v>
      </c>
      <c r="J1437" s="125">
        <v>1.1000000000000001</v>
      </c>
      <c r="K1437" s="125">
        <v>57</v>
      </c>
      <c r="L1437" s="125">
        <v>5</v>
      </c>
      <c r="M1437" s="16">
        <v>2016</v>
      </c>
      <c r="N1437" s="16">
        <v>2021</v>
      </c>
      <c r="O1437" s="16">
        <v>2025</v>
      </c>
      <c r="P1437" s="16">
        <v>12.5</v>
      </c>
      <c r="Q1437" s="142" t="s">
        <v>3893</v>
      </c>
      <c r="R1437" s="17">
        <f t="shared" si="67"/>
        <v>2028.5</v>
      </c>
      <c r="S1437" s="16" t="s">
        <v>63</v>
      </c>
      <c r="T1437" s="16"/>
      <c r="U1437" s="17">
        <f t="shared" si="66"/>
        <v>2028.5</v>
      </c>
      <c r="V1437" s="402"/>
      <c r="W1437" s="402"/>
      <c r="X1437" s="402"/>
      <c r="Y1437" s="406"/>
    </row>
    <row r="1438" spans="1:25" ht="24" x14ac:dyDescent="0.25">
      <c r="A1438" s="406"/>
      <c r="B1438" s="406"/>
      <c r="C1438" s="331"/>
      <c r="D1438" s="16" t="s">
        <v>4872</v>
      </c>
      <c r="E1438" s="331"/>
      <c r="F1438" s="125" t="s">
        <v>82</v>
      </c>
      <c r="G1438" s="125">
        <v>0.9</v>
      </c>
      <c r="H1438" s="125">
        <v>0.9</v>
      </c>
      <c r="I1438" s="125">
        <v>120</v>
      </c>
      <c r="J1438" s="125">
        <v>0.5</v>
      </c>
      <c r="K1438" s="125">
        <v>32</v>
      </c>
      <c r="L1438" s="125">
        <v>4.5</v>
      </c>
      <c r="M1438" s="16">
        <v>2016</v>
      </c>
      <c r="N1438" s="16">
        <v>2021</v>
      </c>
      <c r="O1438" s="16">
        <v>2025</v>
      </c>
      <c r="P1438" s="16">
        <v>12.5</v>
      </c>
      <c r="Q1438" s="142" t="s">
        <v>3893</v>
      </c>
      <c r="R1438" s="17">
        <f t="shared" si="67"/>
        <v>2028.5</v>
      </c>
      <c r="S1438" s="16" t="s">
        <v>63</v>
      </c>
      <c r="T1438" s="16"/>
      <c r="U1438" s="17">
        <f t="shared" si="66"/>
        <v>2028.5</v>
      </c>
      <c r="V1438" s="402"/>
      <c r="W1438" s="402"/>
      <c r="X1438" s="402"/>
      <c r="Y1438" s="406"/>
    </row>
    <row r="1439" spans="1:25" ht="24" x14ac:dyDescent="0.25">
      <c r="A1439" s="406"/>
      <c r="B1439" s="406"/>
      <c r="C1439" s="331"/>
      <c r="D1439" s="16" t="s">
        <v>4873</v>
      </c>
      <c r="E1439" s="331"/>
      <c r="F1439" s="125" t="s">
        <v>82</v>
      </c>
      <c r="G1439" s="125">
        <v>0.9</v>
      </c>
      <c r="H1439" s="125">
        <v>0.9</v>
      </c>
      <c r="I1439" s="125">
        <v>120</v>
      </c>
      <c r="J1439" s="125">
        <v>1.1000000000000001</v>
      </c>
      <c r="K1439" s="125">
        <v>57</v>
      </c>
      <c r="L1439" s="125">
        <v>5</v>
      </c>
      <c r="M1439" s="16">
        <v>2016</v>
      </c>
      <c r="N1439" s="16">
        <v>2021</v>
      </c>
      <c r="O1439" s="16">
        <v>2025</v>
      </c>
      <c r="P1439" s="16">
        <v>12.5</v>
      </c>
      <c r="Q1439" s="142" t="s">
        <v>3893</v>
      </c>
      <c r="R1439" s="17">
        <f t="shared" si="67"/>
        <v>2028.5</v>
      </c>
      <c r="S1439" s="16" t="s">
        <v>63</v>
      </c>
      <c r="T1439" s="16"/>
      <c r="U1439" s="17">
        <f t="shared" si="66"/>
        <v>2028.5</v>
      </c>
      <c r="V1439" s="402"/>
      <c r="W1439" s="402"/>
      <c r="X1439" s="402"/>
      <c r="Y1439" s="406"/>
    </row>
    <row r="1440" spans="1:25" ht="24" x14ac:dyDescent="0.25">
      <c r="A1440" s="406"/>
      <c r="B1440" s="406"/>
      <c r="C1440" s="331"/>
      <c r="D1440" s="16" t="s">
        <v>4874</v>
      </c>
      <c r="E1440" s="331"/>
      <c r="F1440" s="125" t="s">
        <v>82</v>
      </c>
      <c r="G1440" s="125">
        <v>0.9</v>
      </c>
      <c r="H1440" s="125">
        <v>0.9</v>
      </c>
      <c r="I1440" s="125">
        <v>120</v>
      </c>
      <c r="J1440" s="125">
        <v>0.5</v>
      </c>
      <c r="K1440" s="125">
        <v>32</v>
      </c>
      <c r="L1440" s="125">
        <v>4.5</v>
      </c>
      <c r="M1440" s="16">
        <v>2016</v>
      </c>
      <c r="N1440" s="16">
        <v>2021</v>
      </c>
      <c r="O1440" s="16">
        <v>2025</v>
      </c>
      <c r="P1440" s="16">
        <v>12.5</v>
      </c>
      <c r="Q1440" s="142" t="s">
        <v>3893</v>
      </c>
      <c r="R1440" s="17">
        <f t="shared" si="67"/>
        <v>2028.5</v>
      </c>
      <c r="S1440" s="16" t="s">
        <v>63</v>
      </c>
      <c r="T1440" s="16"/>
      <c r="U1440" s="17">
        <f t="shared" si="66"/>
        <v>2028.5</v>
      </c>
      <c r="V1440" s="402"/>
      <c r="W1440" s="402"/>
      <c r="X1440" s="402"/>
      <c r="Y1440" s="406"/>
    </row>
    <row r="1441" spans="1:25" ht="24" x14ac:dyDescent="0.25">
      <c r="A1441" s="406"/>
      <c r="B1441" s="406"/>
      <c r="C1441" s="331"/>
      <c r="D1441" s="16" t="s">
        <v>4875</v>
      </c>
      <c r="E1441" s="331"/>
      <c r="F1441" s="125" t="s">
        <v>82</v>
      </c>
      <c r="G1441" s="125">
        <v>0.9</v>
      </c>
      <c r="H1441" s="125">
        <v>0.9</v>
      </c>
      <c r="I1441" s="125">
        <v>120</v>
      </c>
      <c r="J1441" s="125">
        <v>1.5</v>
      </c>
      <c r="K1441" s="125">
        <v>57</v>
      </c>
      <c r="L1441" s="125">
        <v>5</v>
      </c>
      <c r="M1441" s="16">
        <v>2016</v>
      </c>
      <c r="N1441" s="16">
        <v>2021</v>
      </c>
      <c r="O1441" s="16">
        <v>2025</v>
      </c>
      <c r="P1441" s="16">
        <v>12.5</v>
      </c>
      <c r="Q1441" s="142" t="s">
        <v>3893</v>
      </c>
      <c r="R1441" s="17">
        <f t="shared" si="67"/>
        <v>2028.5</v>
      </c>
      <c r="S1441" s="16" t="s">
        <v>63</v>
      </c>
      <c r="T1441" s="16"/>
      <c r="U1441" s="17">
        <f t="shared" si="66"/>
        <v>2028.5</v>
      </c>
      <c r="V1441" s="402"/>
      <c r="W1441" s="402"/>
      <c r="X1441" s="402"/>
      <c r="Y1441" s="406"/>
    </row>
    <row r="1442" spans="1:25" ht="24" x14ac:dyDescent="0.25">
      <c r="A1442" s="406"/>
      <c r="B1442" s="406"/>
      <c r="C1442" s="331"/>
      <c r="D1442" s="16" t="s">
        <v>4876</v>
      </c>
      <c r="E1442" s="331"/>
      <c r="F1442" s="125" t="s">
        <v>82</v>
      </c>
      <c r="G1442" s="125">
        <v>0.9</v>
      </c>
      <c r="H1442" s="125">
        <v>0.9</v>
      </c>
      <c r="I1442" s="125">
        <v>120</v>
      </c>
      <c r="J1442" s="125">
        <v>2.7</v>
      </c>
      <c r="K1442" s="125">
        <v>57</v>
      </c>
      <c r="L1442" s="125">
        <v>5</v>
      </c>
      <c r="M1442" s="16">
        <v>2016</v>
      </c>
      <c r="N1442" s="16">
        <v>2021</v>
      </c>
      <c r="O1442" s="16">
        <v>2025</v>
      </c>
      <c r="P1442" s="16">
        <v>12.5</v>
      </c>
      <c r="Q1442" s="142" t="s">
        <v>3893</v>
      </c>
      <c r="R1442" s="17">
        <f t="shared" si="67"/>
        <v>2028.5</v>
      </c>
      <c r="S1442" s="16" t="s">
        <v>63</v>
      </c>
      <c r="T1442" s="16"/>
      <c r="U1442" s="17">
        <f t="shared" si="66"/>
        <v>2028.5</v>
      </c>
      <c r="V1442" s="402"/>
      <c r="W1442" s="402"/>
      <c r="X1442" s="402"/>
      <c r="Y1442" s="406"/>
    </row>
    <row r="1443" spans="1:25" ht="24" x14ac:dyDescent="0.25">
      <c r="A1443" s="406"/>
      <c r="B1443" s="406"/>
      <c r="C1443" s="331"/>
      <c r="D1443" s="16" t="s">
        <v>4877</v>
      </c>
      <c r="E1443" s="331"/>
      <c r="F1443" s="125" t="s">
        <v>82</v>
      </c>
      <c r="G1443" s="125">
        <v>0.9</v>
      </c>
      <c r="H1443" s="125">
        <v>0.9</v>
      </c>
      <c r="I1443" s="125">
        <v>120</v>
      </c>
      <c r="J1443" s="125">
        <v>11</v>
      </c>
      <c r="K1443" s="125">
        <v>57</v>
      </c>
      <c r="L1443" s="125">
        <v>5</v>
      </c>
      <c r="M1443" s="16">
        <v>2016</v>
      </c>
      <c r="N1443" s="16">
        <v>2021</v>
      </c>
      <c r="O1443" s="16">
        <v>2025</v>
      </c>
      <c r="P1443" s="16">
        <v>12.5</v>
      </c>
      <c r="Q1443" s="142" t="s">
        <v>3893</v>
      </c>
      <c r="R1443" s="17">
        <f t="shared" si="67"/>
        <v>2028.5</v>
      </c>
      <c r="S1443" s="16" t="s">
        <v>63</v>
      </c>
      <c r="T1443" s="16"/>
      <c r="U1443" s="17">
        <f t="shared" si="66"/>
        <v>2028.5</v>
      </c>
      <c r="V1443" s="402"/>
      <c r="W1443" s="402"/>
      <c r="X1443" s="402"/>
      <c r="Y1443" s="406"/>
    </row>
    <row r="1444" spans="1:25" ht="24" x14ac:dyDescent="0.25">
      <c r="A1444" s="406"/>
      <c r="B1444" s="406"/>
      <c r="C1444" s="331"/>
      <c r="D1444" s="16" t="s">
        <v>4878</v>
      </c>
      <c r="E1444" s="331"/>
      <c r="F1444" s="125" t="s">
        <v>82</v>
      </c>
      <c r="G1444" s="125">
        <v>0.9</v>
      </c>
      <c r="H1444" s="125">
        <v>0.9</v>
      </c>
      <c r="I1444" s="125">
        <v>120</v>
      </c>
      <c r="J1444" s="125">
        <v>27.1</v>
      </c>
      <c r="K1444" s="125">
        <v>57</v>
      </c>
      <c r="L1444" s="125">
        <v>5</v>
      </c>
      <c r="M1444" s="16">
        <v>2016</v>
      </c>
      <c r="N1444" s="16">
        <v>2021</v>
      </c>
      <c r="O1444" s="16">
        <v>2025</v>
      </c>
      <c r="P1444" s="16">
        <v>12.5</v>
      </c>
      <c r="Q1444" s="142" t="s">
        <v>3893</v>
      </c>
      <c r="R1444" s="17">
        <f t="shared" si="67"/>
        <v>2028.5</v>
      </c>
      <c r="S1444" s="16" t="s">
        <v>63</v>
      </c>
      <c r="T1444" s="16"/>
      <c r="U1444" s="17">
        <f t="shared" si="66"/>
        <v>2028.5</v>
      </c>
      <c r="V1444" s="402"/>
      <c r="W1444" s="402"/>
      <c r="X1444" s="402"/>
      <c r="Y1444" s="406"/>
    </row>
    <row r="1445" spans="1:25" ht="24" x14ac:dyDescent="0.25">
      <c r="A1445" s="406"/>
      <c r="B1445" s="406"/>
      <c r="C1445" s="331"/>
      <c r="D1445" s="16" t="s">
        <v>4879</v>
      </c>
      <c r="E1445" s="331"/>
      <c r="F1445" s="125" t="s">
        <v>82</v>
      </c>
      <c r="G1445" s="125">
        <v>0.9</v>
      </c>
      <c r="H1445" s="125">
        <v>0.9</v>
      </c>
      <c r="I1445" s="125">
        <v>120</v>
      </c>
      <c r="J1445" s="125">
        <v>27.1</v>
      </c>
      <c r="K1445" s="125">
        <v>57</v>
      </c>
      <c r="L1445" s="125">
        <v>5</v>
      </c>
      <c r="M1445" s="16">
        <v>2016</v>
      </c>
      <c r="N1445" s="16">
        <v>2021</v>
      </c>
      <c r="O1445" s="16">
        <v>2025</v>
      </c>
      <c r="P1445" s="16">
        <v>12.5</v>
      </c>
      <c r="Q1445" s="142" t="s">
        <v>3893</v>
      </c>
      <c r="R1445" s="17">
        <f t="shared" si="67"/>
        <v>2028.5</v>
      </c>
      <c r="S1445" s="16" t="s">
        <v>63</v>
      </c>
      <c r="T1445" s="16"/>
      <c r="U1445" s="17">
        <f t="shared" si="66"/>
        <v>2028.5</v>
      </c>
      <c r="V1445" s="402"/>
      <c r="W1445" s="402"/>
      <c r="X1445" s="402"/>
      <c r="Y1445" s="406"/>
    </row>
    <row r="1446" spans="1:25" ht="24" x14ac:dyDescent="0.25">
      <c r="A1446" s="406"/>
      <c r="B1446" s="406"/>
      <c r="C1446" s="331"/>
      <c r="D1446" s="16" t="s">
        <v>4880</v>
      </c>
      <c r="E1446" s="331"/>
      <c r="F1446" s="125" t="s">
        <v>82</v>
      </c>
      <c r="G1446" s="125">
        <v>0.9</v>
      </c>
      <c r="H1446" s="125">
        <v>0.9</v>
      </c>
      <c r="I1446" s="125">
        <v>120</v>
      </c>
      <c r="J1446" s="125">
        <v>0.3</v>
      </c>
      <c r="K1446" s="125">
        <v>57</v>
      </c>
      <c r="L1446" s="125">
        <v>5</v>
      </c>
      <c r="M1446" s="16">
        <v>2016</v>
      </c>
      <c r="N1446" s="16">
        <v>2021</v>
      </c>
      <c r="O1446" s="16">
        <v>2025</v>
      </c>
      <c r="P1446" s="16">
        <v>12.5</v>
      </c>
      <c r="Q1446" s="142" t="s">
        <v>3893</v>
      </c>
      <c r="R1446" s="17">
        <f t="shared" si="67"/>
        <v>2028.5</v>
      </c>
      <c r="S1446" s="16" t="s">
        <v>63</v>
      </c>
      <c r="T1446" s="16"/>
      <c r="U1446" s="17">
        <f t="shared" si="66"/>
        <v>2028.5</v>
      </c>
      <c r="V1446" s="402"/>
      <c r="W1446" s="402"/>
      <c r="X1446" s="402"/>
      <c r="Y1446" s="406"/>
    </row>
    <row r="1447" spans="1:25" ht="24" x14ac:dyDescent="0.25">
      <c r="A1447" s="406"/>
      <c r="B1447" s="406"/>
      <c r="C1447" s="331"/>
      <c r="D1447" s="16" t="s">
        <v>4881</v>
      </c>
      <c r="E1447" s="331"/>
      <c r="F1447" s="125" t="s">
        <v>82</v>
      </c>
      <c r="G1447" s="125">
        <v>0.9</v>
      </c>
      <c r="H1447" s="125">
        <v>0.9</v>
      </c>
      <c r="I1447" s="125">
        <v>120</v>
      </c>
      <c r="J1447" s="125">
        <v>0.1</v>
      </c>
      <c r="K1447" s="125">
        <v>32</v>
      </c>
      <c r="L1447" s="125">
        <v>4.5</v>
      </c>
      <c r="M1447" s="16">
        <v>2016</v>
      </c>
      <c r="N1447" s="16">
        <v>2021</v>
      </c>
      <c r="O1447" s="16">
        <v>2025</v>
      </c>
      <c r="P1447" s="16">
        <v>12.5</v>
      </c>
      <c r="Q1447" s="142" t="s">
        <v>3893</v>
      </c>
      <c r="R1447" s="17">
        <f t="shared" si="67"/>
        <v>2028.5</v>
      </c>
      <c r="S1447" s="16" t="s">
        <v>63</v>
      </c>
      <c r="T1447" s="16"/>
      <c r="U1447" s="17">
        <f t="shared" si="66"/>
        <v>2028.5</v>
      </c>
      <c r="V1447" s="402"/>
      <c r="W1447" s="402"/>
      <c r="X1447" s="402"/>
      <c r="Y1447" s="406"/>
    </row>
    <row r="1448" spans="1:25" ht="24" x14ac:dyDescent="0.25">
      <c r="A1448" s="406"/>
      <c r="B1448" s="406"/>
      <c r="C1448" s="331"/>
      <c r="D1448" s="16" t="s">
        <v>4882</v>
      </c>
      <c r="E1448" s="331"/>
      <c r="F1448" s="125" t="s">
        <v>82</v>
      </c>
      <c r="G1448" s="125">
        <v>0.9</v>
      </c>
      <c r="H1448" s="125">
        <v>0.9</v>
      </c>
      <c r="I1448" s="125">
        <v>120</v>
      </c>
      <c r="J1448" s="125">
        <v>5.6</v>
      </c>
      <c r="K1448" s="125">
        <v>32</v>
      </c>
      <c r="L1448" s="125">
        <v>4.5</v>
      </c>
      <c r="M1448" s="16">
        <v>2016</v>
      </c>
      <c r="N1448" s="16">
        <v>2021</v>
      </c>
      <c r="O1448" s="16">
        <v>2025</v>
      </c>
      <c r="P1448" s="16">
        <v>12.5</v>
      </c>
      <c r="Q1448" s="142" t="s">
        <v>3893</v>
      </c>
      <c r="R1448" s="17">
        <f t="shared" si="67"/>
        <v>2028.5</v>
      </c>
      <c r="S1448" s="16" t="s">
        <v>63</v>
      </c>
      <c r="T1448" s="16"/>
      <c r="U1448" s="17">
        <f t="shared" si="66"/>
        <v>2028.5</v>
      </c>
      <c r="V1448" s="402"/>
      <c r="W1448" s="402"/>
      <c r="X1448" s="402"/>
      <c r="Y1448" s="406"/>
    </row>
    <row r="1449" spans="1:25" ht="24" x14ac:dyDescent="0.25">
      <c r="A1449" s="406"/>
      <c r="B1449" s="406"/>
      <c r="C1449" s="331"/>
      <c r="D1449" s="16" t="s">
        <v>4883</v>
      </c>
      <c r="E1449" s="331"/>
      <c r="F1449" s="125" t="s">
        <v>82</v>
      </c>
      <c r="G1449" s="125">
        <v>0.9</v>
      </c>
      <c r="H1449" s="125">
        <v>0.9</v>
      </c>
      <c r="I1449" s="125">
        <v>120</v>
      </c>
      <c r="J1449" s="125">
        <v>0.1</v>
      </c>
      <c r="K1449" s="125">
        <v>32</v>
      </c>
      <c r="L1449" s="125">
        <v>4.5</v>
      </c>
      <c r="M1449" s="16">
        <v>2016</v>
      </c>
      <c r="N1449" s="16">
        <v>2021</v>
      </c>
      <c r="O1449" s="16">
        <v>2025</v>
      </c>
      <c r="P1449" s="16">
        <v>12.5</v>
      </c>
      <c r="Q1449" s="142" t="s">
        <v>3893</v>
      </c>
      <c r="R1449" s="17">
        <f t="shared" si="67"/>
        <v>2028.5</v>
      </c>
      <c r="S1449" s="16" t="s">
        <v>63</v>
      </c>
      <c r="T1449" s="16"/>
      <c r="U1449" s="17">
        <f t="shared" ref="U1449:U1453" si="68">IFERROR(IF(S1449="",R1449,S1449+T1449),R1449)</f>
        <v>2028.5</v>
      </c>
      <c r="V1449" s="402"/>
      <c r="W1449" s="402"/>
      <c r="X1449" s="402"/>
      <c r="Y1449" s="406"/>
    </row>
    <row r="1450" spans="1:25" ht="24" x14ac:dyDescent="0.25">
      <c r="A1450" s="406"/>
      <c r="B1450" s="406"/>
      <c r="C1450" s="331"/>
      <c r="D1450" s="16" t="s">
        <v>4884</v>
      </c>
      <c r="E1450" s="331"/>
      <c r="F1450" s="125" t="s">
        <v>82</v>
      </c>
      <c r="G1450" s="125">
        <v>0.9</v>
      </c>
      <c r="H1450" s="125">
        <v>0.9</v>
      </c>
      <c r="I1450" s="125">
        <v>120</v>
      </c>
      <c r="J1450" s="125">
        <v>1</v>
      </c>
      <c r="K1450" s="125">
        <v>57</v>
      </c>
      <c r="L1450" s="125">
        <v>5</v>
      </c>
      <c r="M1450" s="16">
        <v>2016</v>
      </c>
      <c r="N1450" s="16">
        <v>2021</v>
      </c>
      <c r="O1450" s="16">
        <v>2025</v>
      </c>
      <c r="P1450" s="16">
        <v>12.5</v>
      </c>
      <c r="Q1450" s="142" t="s">
        <v>3893</v>
      </c>
      <c r="R1450" s="17">
        <f t="shared" si="67"/>
        <v>2028.5</v>
      </c>
      <c r="S1450" s="16" t="s">
        <v>63</v>
      </c>
      <c r="T1450" s="16"/>
      <c r="U1450" s="17">
        <f t="shared" si="68"/>
        <v>2028.5</v>
      </c>
      <c r="V1450" s="402"/>
      <c r="W1450" s="402"/>
      <c r="X1450" s="402"/>
      <c r="Y1450" s="406"/>
    </row>
    <row r="1451" spans="1:25" ht="24" x14ac:dyDescent="0.25">
      <c r="A1451" s="406"/>
      <c r="B1451" s="406"/>
      <c r="C1451" s="331"/>
      <c r="D1451" s="16" t="s">
        <v>4885</v>
      </c>
      <c r="E1451" s="331"/>
      <c r="F1451" s="125" t="s">
        <v>82</v>
      </c>
      <c r="G1451" s="125">
        <v>0.9</v>
      </c>
      <c r="H1451" s="125">
        <v>0.9</v>
      </c>
      <c r="I1451" s="125">
        <v>120</v>
      </c>
      <c r="J1451" s="125">
        <v>1.7</v>
      </c>
      <c r="K1451" s="125">
        <v>57</v>
      </c>
      <c r="L1451" s="125">
        <v>5</v>
      </c>
      <c r="M1451" s="16">
        <v>2016</v>
      </c>
      <c r="N1451" s="16">
        <v>2021</v>
      </c>
      <c r="O1451" s="16">
        <v>2025</v>
      </c>
      <c r="P1451" s="16">
        <v>12.5</v>
      </c>
      <c r="Q1451" s="142" t="s">
        <v>3893</v>
      </c>
      <c r="R1451" s="17">
        <f t="shared" si="67"/>
        <v>2028.5</v>
      </c>
      <c r="S1451" s="16" t="s">
        <v>63</v>
      </c>
      <c r="T1451" s="16"/>
      <c r="U1451" s="17">
        <f t="shared" si="68"/>
        <v>2028.5</v>
      </c>
      <c r="V1451" s="402"/>
      <c r="W1451" s="402"/>
      <c r="X1451" s="402"/>
      <c r="Y1451" s="406"/>
    </row>
    <row r="1452" spans="1:25" ht="24" x14ac:dyDescent="0.25">
      <c r="A1452" s="406"/>
      <c r="B1452" s="406"/>
      <c r="C1452" s="331"/>
      <c r="D1452" s="16" t="s">
        <v>4886</v>
      </c>
      <c r="E1452" s="331"/>
      <c r="F1452" s="125" t="s">
        <v>82</v>
      </c>
      <c r="G1452" s="125">
        <v>0.9</v>
      </c>
      <c r="H1452" s="125">
        <v>0.9</v>
      </c>
      <c r="I1452" s="125">
        <v>120</v>
      </c>
      <c r="J1452" s="125">
        <v>0.3</v>
      </c>
      <c r="K1452" s="125">
        <v>57</v>
      </c>
      <c r="L1452" s="125">
        <v>5</v>
      </c>
      <c r="M1452" s="16">
        <v>2016</v>
      </c>
      <c r="N1452" s="16">
        <v>2021</v>
      </c>
      <c r="O1452" s="16">
        <v>2025</v>
      </c>
      <c r="P1452" s="16">
        <v>12.5</v>
      </c>
      <c r="Q1452" s="142" t="s">
        <v>3893</v>
      </c>
      <c r="R1452" s="17">
        <f t="shared" si="67"/>
        <v>2028.5</v>
      </c>
      <c r="S1452" s="16" t="s">
        <v>63</v>
      </c>
      <c r="T1452" s="16"/>
      <c r="U1452" s="17">
        <f t="shared" si="68"/>
        <v>2028.5</v>
      </c>
      <c r="V1452" s="402"/>
      <c r="W1452" s="402"/>
      <c r="X1452" s="402"/>
      <c r="Y1452" s="406"/>
    </row>
    <row r="1453" spans="1:25" ht="24" x14ac:dyDescent="0.25">
      <c r="A1453" s="406"/>
      <c r="B1453" s="406"/>
      <c r="C1453" s="331"/>
      <c r="D1453" s="16" t="s">
        <v>4887</v>
      </c>
      <c r="E1453" s="331"/>
      <c r="F1453" s="125" t="s">
        <v>82</v>
      </c>
      <c r="G1453" s="125">
        <v>0.9</v>
      </c>
      <c r="H1453" s="125">
        <v>0.9</v>
      </c>
      <c r="I1453" s="125">
        <v>120</v>
      </c>
      <c r="J1453" s="125">
        <v>7.54</v>
      </c>
      <c r="K1453" s="125">
        <v>57</v>
      </c>
      <c r="L1453" s="125">
        <v>5</v>
      </c>
      <c r="M1453" s="16">
        <v>2016</v>
      </c>
      <c r="N1453" s="16">
        <v>2021</v>
      </c>
      <c r="O1453" s="16">
        <v>2025</v>
      </c>
      <c r="P1453" s="16">
        <v>12.5</v>
      </c>
      <c r="Q1453" s="125" t="s">
        <v>3893</v>
      </c>
      <c r="R1453" s="17">
        <f t="shared" si="67"/>
        <v>2028.5</v>
      </c>
      <c r="S1453" s="16" t="s">
        <v>63</v>
      </c>
      <c r="T1453" s="16"/>
      <c r="U1453" s="17">
        <f t="shared" si="68"/>
        <v>2028.5</v>
      </c>
      <c r="V1453" s="402"/>
      <c r="W1453" s="402"/>
      <c r="X1453" s="402"/>
      <c r="Y1453" s="406"/>
    </row>
    <row r="1454" spans="1:25" ht="24" x14ac:dyDescent="0.25">
      <c r="A1454" s="406">
        <v>128</v>
      </c>
      <c r="B1454" s="406" t="s">
        <v>4890</v>
      </c>
      <c r="C1454" s="331" t="s">
        <v>4891</v>
      </c>
      <c r="D1454" s="16" t="s">
        <v>4892</v>
      </c>
      <c r="E1454" s="331" t="s">
        <v>4888</v>
      </c>
      <c r="F1454" s="125" t="s">
        <v>207</v>
      </c>
      <c r="G1454" s="125">
        <v>1</v>
      </c>
      <c r="H1454" s="125">
        <v>1</v>
      </c>
      <c r="I1454" s="125">
        <v>115</v>
      </c>
      <c r="J1454" s="125">
        <v>1.66</v>
      </c>
      <c r="K1454" s="125">
        <v>32</v>
      </c>
      <c r="L1454" s="125">
        <v>3.5</v>
      </c>
      <c r="M1454" s="16">
        <v>2016</v>
      </c>
      <c r="N1454" s="16">
        <v>2023</v>
      </c>
      <c r="O1454" s="16">
        <v>2025</v>
      </c>
      <c r="P1454" s="16">
        <v>12.5</v>
      </c>
      <c r="Q1454" s="142" t="s">
        <v>3893</v>
      </c>
      <c r="R1454" s="17">
        <f t="shared" si="67"/>
        <v>2028.5</v>
      </c>
      <c r="S1454" s="16" t="s">
        <v>63</v>
      </c>
      <c r="T1454" s="16"/>
      <c r="U1454" s="17">
        <f t="shared" ref="U1454:U1481" si="69">IFERROR(IF(S1454="",R1454,S1454+T1454),R1454)</f>
        <v>2028.5</v>
      </c>
      <c r="V1454" s="402">
        <v>3</v>
      </c>
      <c r="W1454" s="402"/>
      <c r="X1454" s="402">
        <f>SUM(V1454:W1481)</f>
        <v>3</v>
      </c>
      <c r="Y1454" s="406" t="s">
        <v>7003</v>
      </c>
    </row>
    <row r="1455" spans="1:25" ht="24" x14ac:dyDescent="0.25">
      <c r="A1455" s="406"/>
      <c r="B1455" s="406"/>
      <c r="C1455" s="331"/>
      <c r="D1455" s="331" t="s">
        <v>4889</v>
      </c>
      <c r="E1455" s="331"/>
      <c r="F1455" s="125" t="s">
        <v>207</v>
      </c>
      <c r="G1455" s="125">
        <v>1</v>
      </c>
      <c r="H1455" s="125">
        <v>1</v>
      </c>
      <c r="I1455" s="125">
        <v>115</v>
      </c>
      <c r="J1455" s="125">
        <v>71.34</v>
      </c>
      <c r="K1455" s="125">
        <v>159</v>
      </c>
      <c r="L1455" s="125">
        <v>5</v>
      </c>
      <c r="M1455" s="16">
        <v>2016</v>
      </c>
      <c r="N1455" s="16">
        <v>2023</v>
      </c>
      <c r="O1455" s="16">
        <v>2025</v>
      </c>
      <c r="P1455" s="16">
        <v>12.5</v>
      </c>
      <c r="Q1455" s="142" t="s">
        <v>3893</v>
      </c>
      <c r="R1455" s="17">
        <f t="shared" si="67"/>
        <v>2028.5</v>
      </c>
      <c r="S1455" s="16" t="s">
        <v>63</v>
      </c>
      <c r="T1455" s="16"/>
      <c r="U1455" s="17">
        <f t="shared" si="69"/>
        <v>2028.5</v>
      </c>
      <c r="V1455" s="402"/>
      <c r="W1455" s="402"/>
      <c r="X1455" s="402"/>
      <c r="Y1455" s="406"/>
    </row>
    <row r="1456" spans="1:25" ht="24" x14ac:dyDescent="0.25">
      <c r="A1456" s="406"/>
      <c r="B1456" s="406"/>
      <c r="C1456" s="331"/>
      <c r="D1456" s="331"/>
      <c r="E1456" s="331"/>
      <c r="F1456" s="125" t="s">
        <v>207</v>
      </c>
      <c r="G1456" s="125"/>
      <c r="H1456" s="125"/>
      <c r="I1456" s="125"/>
      <c r="J1456" s="125">
        <v>5.8</v>
      </c>
      <c r="K1456" s="125">
        <v>32</v>
      </c>
      <c r="L1456" s="125">
        <v>3.5</v>
      </c>
      <c r="M1456" s="16">
        <v>2016</v>
      </c>
      <c r="N1456" s="16">
        <v>2023</v>
      </c>
      <c r="O1456" s="16">
        <v>2025</v>
      </c>
      <c r="P1456" s="16">
        <v>12.5</v>
      </c>
      <c r="Q1456" s="142" t="s">
        <v>3893</v>
      </c>
      <c r="R1456" s="17">
        <f t="shared" si="67"/>
        <v>2028.5</v>
      </c>
      <c r="S1456" s="16" t="s">
        <v>63</v>
      </c>
      <c r="T1456" s="16"/>
      <c r="U1456" s="17">
        <f t="shared" si="69"/>
        <v>2028.5</v>
      </c>
      <c r="V1456" s="402"/>
      <c r="W1456" s="402"/>
      <c r="X1456" s="402"/>
      <c r="Y1456" s="406"/>
    </row>
    <row r="1457" spans="1:25" ht="24" x14ac:dyDescent="0.25">
      <c r="A1457" s="406"/>
      <c r="B1457" s="406"/>
      <c r="C1457" s="331"/>
      <c r="D1457" s="475" t="s">
        <v>4893</v>
      </c>
      <c r="E1457" s="331"/>
      <c r="F1457" s="125" t="s">
        <v>207</v>
      </c>
      <c r="G1457" s="142">
        <v>1</v>
      </c>
      <c r="H1457" s="142">
        <v>1</v>
      </c>
      <c r="I1457" s="142">
        <v>115</v>
      </c>
      <c r="J1457" s="142">
        <v>41.13</v>
      </c>
      <c r="K1457" s="142">
        <v>159</v>
      </c>
      <c r="L1457" s="142">
        <v>5</v>
      </c>
      <c r="M1457" s="16">
        <v>2016</v>
      </c>
      <c r="N1457" s="16">
        <v>2023</v>
      </c>
      <c r="O1457" s="16">
        <v>2025</v>
      </c>
      <c r="P1457" s="16">
        <v>12.5</v>
      </c>
      <c r="Q1457" s="142" t="s">
        <v>3893</v>
      </c>
      <c r="R1457" s="17">
        <f t="shared" si="67"/>
        <v>2028.5</v>
      </c>
      <c r="S1457" s="16" t="s">
        <v>63</v>
      </c>
      <c r="T1457" s="16"/>
      <c r="U1457" s="17">
        <f t="shared" si="69"/>
        <v>2028.5</v>
      </c>
      <c r="V1457" s="402"/>
      <c r="W1457" s="402"/>
      <c r="X1457" s="402"/>
      <c r="Y1457" s="406"/>
    </row>
    <row r="1458" spans="1:25" ht="24" x14ac:dyDescent="0.25">
      <c r="A1458" s="406"/>
      <c r="B1458" s="406"/>
      <c r="C1458" s="331"/>
      <c r="D1458" s="475"/>
      <c r="E1458" s="331"/>
      <c r="F1458" s="125" t="s">
        <v>207</v>
      </c>
      <c r="G1458" s="142"/>
      <c r="H1458" s="142"/>
      <c r="I1458" s="142"/>
      <c r="J1458" s="142">
        <v>7.16</v>
      </c>
      <c r="K1458" s="142">
        <v>57</v>
      </c>
      <c r="L1458" s="142">
        <v>4</v>
      </c>
      <c r="M1458" s="16">
        <v>2016</v>
      </c>
      <c r="N1458" s="16">
        <v>2023</v>
      </c>
      <c r="O1458" s="16">
        <v>2025</v>
      </c>
      <c r="P1458" s="16">
        <v>12.5</v>
      </c>
      <c r="Q1458" s="142" t="s">
        <v>3893</v>
      </c>
      <c r="R1458" s="17">
        <f t="shared" si="67"/>
        <v>2028.5</v>
      </c>
      <c r="S1458" s="16" t="s">
        <v>63</v>
      </c>
      <c r="T1458" s="16"/>
      <c r="U1458" s="17">
        <f t="shared" si="69"/>
        <v>2028.5</v>
      </c>
      <c r="V1458" s="402"/>
      <c r="W1458" s="402"/>
      <c r="X1458" s="402"/>
      <c r="Y1458" s="406"/>
    </row>
    <row r="1459" spans="1:25" ht="24" x14ac:dyDescent="0.25">
      <c r="A1459" s="406"/>
      <c r="B1459" s="406"/>
      <c r="C1459" s="331"/>
      <c r="D1459" s="145" t="s">
        <v>4894</v>
      </c>
      <c r="E1459" s="331"/>
      <c r="F1459" s="125" t="s">
        <v>207</v>
      </c>
      <c r="G1459" s="142">
        <v>1</v>
      </c>
      <c r="H1459" s="142">
        <v>1</v>
      </c>
      <c r="I1459" s="142">
        <v>115</v>
      </c>
      <c r="J1459" s="142">
        <v>5.26</v>
      </c>
      <c r="K1459" s="142">
        <v>57</v>
      </c>
      <c r="L1459" s="142">
        <v>4</v>
      </c>
      <c r="M1459" s="16">
        <v>2016</v>
      </c>
      <c r="N1459" s="16">
        <v>2023</v>
      </c>
      <c r="O1459" s="16">
        <v>2025</v>
      </c>
      <c r="P1459" s="16">
        <v>12.5</v>
      </c>
      <c r="Q1459" s="142" t="s">
        <v>3893</v>
      </c>
      <c r="R1459" s="17">
        <f t="shared" si="67"/>
        <v>2028.5</v>
      </c>
      <c r="S1459" s="16" t="s">
        <v>63</v>
      </c>
      <c r="T1459" s="16"/>
      <c r="U1459" s="17">
        <f t="shared" si="69"/>
        <v>2028.5</v>
      </c>
      <c r="V1459" s="402"/>
      <c r="W1459" s="402"/>
      <c r="X1459" s="402"/>
      <c r="Y1459" s="406"/>
    </row>
    <row r="1460" spans="1:25" ht="24" x14ac:dyDescent="0.25">
      <c r="A1460" s="406"/>
      <c r="B1460" s="406"/>
      <c r="C1460" s="331"/>
      <c r="D1460" s="16" t="s">
        <v>4895</v>
      </c>
      <c r="E1460" s="331"/>
      <c r="F1460" s="125" t="s">
        <v>207</v>
      </c>
      <c r="G1460" s="125">
        <v>1</v>
      </c>
      <c r="H1460" s="125">
        <v>1</v>
      </c>
      <c r="I1460" s="125">
        <v>115</v>
      </c>
      <c r="J1460" s="125">
        <v>19.940000000000001</v>
      </c>
      <c r="K1460" s="125">
        <v>32</v>
      </c>
      <c r="L1460" s="125">
        <v>3.5</v>
      </c>
      <c r="M1460" s="16">
        <v>2016</v>
      </c>
      <c r="N1460" s="16">
        <v>2023</v>
      </c>
      <c r="O1460" s="16">
        <v>2025</v>
      </c>
      <c r="P1460" s="16">
        <v>12.5</v>
      </c>
      <c r="Q1460" s="142" t="s">
        <v>3893</v>
      </c>
      <c r="R1460" s="17">
        <f t="shared" si="67"/>
        <v>2028.5</v>
      </c>
      <c r="S1460" s="16" t="s">
        <v>63</v>
      </c>
      <c r="T1460" s="16"/>
      <c r="U1460" s="17">
        <f t="shared" si="69"/>
        <v>2028.5</v>
      </c>
      <c r="V1460" s="402"/>
      <c r="W1460" s="402"/>
      <c r="X1460" s="402"/>
      <c r="Y1460" s="406"/>
    </row>
    <row r="1461" spans="1:25" ht="24" x14ac:dyDescent="0.25">
      <c r="A1461" s="406"/>
      <c r="B1461" s="406"/>
      <c r="C1461" s="331"/>
      <c r="D1461" s="16" t="s">
        <v>4896</v>
      </c>
      <c r="E1461" s="331"/>
      <c r="F1461" s="125" t="s">
        <v>207</v>
      </c>
      <c r="G1461" s="125">
        <v>1</v>
      </c>
      <c r="H1461" s="125">
        <v>1</v>
      </c>
      <c r="I1461" s="125">
        <v>115</v>
      </c>
      <c r="J1461" s="125">
        <v>5.57</v>
      </c>
      <c r="K1461" s="125">
        <v>32</v>
      </c>
      <c r="L1461" s="125">
        <v>3.5</v>
      </c>
      <c r="M1461" s="16">
        <v>2016</v>
      </c>
      <c r="N1461" s="16">
        <v>2023</v>
      </c>
      <c r="O1461" s="16">
        <v>2025</v>
      </c>
      <c r="P1461" s="16">
        <v>12.5</v>
      </c>
      <c r="Q1461" s="142" t="s">
        <v>3893</v>
      </c>
      <c r="R1461" s="17">
        <f t="shared" si="67"/>
        <v>2028.5</v>
      </c>
      <c r="S1461" s="16" t="s">
        <v>63</v>
      </c>
      <c r="T1461" s="16"/>
      <c r="U1461" s="17">
        <f t="shared" si="69"/>
        <v>2028.5</v>
      </c>
      <c r="V1461" s="402"/>
      <c r="W1461" s="402"/>
      <c r="X1461" s="402"/>
      <c r="Y1461" s="406"/>
    </row>
    <row r="1462" spans="1:25" ht="24" x14ac:dyDescent="0.25">
      <c r="A1462" s="406"/>
      <c r="B1462" s="406"/>
      <c r="C1462" s="331"/>
      <c r="D1462" s="331" t="s">
        <v>4897</v>
      </c>
      <c r="E1462" s="331"/>
      <c r="F1462" s="125" t="s">
        <v>207</v>
      </c>
      <c r="G1462" s="125">
        <v>1</v>
      </c>
      <c r="H1462" s="125">
        <v>1</v>
      </c>
      <c r="I1462" s="125">
        <v>115</v>
      </c>
      <c r="J1462" s="125">
        <v>59.43</v>
      </c>
      <c r="K1462" s="125">
        <v>89</v>
      </c>
      <c r="L1462" s="125">
        <v>4</v>
      </c>
      <c r="M1462" s="16">
        <v>2016</v>
      </c>
      <c r="N1462" s="16">
        <v>2023</v>
      </c>
      <c r="O1462" s="16">
        <v>2025</v>
      </c>
      <c r="P1462" s="16">
        <v>12.5</v>
      </c>
      <c r="Q1462" s="142" t="s">
        <v>3893</v>
      </c>
      <c r="R1462" s="17">
        <f t="shared" si="67"/>
        <v>2028.5</v>
      </c>
      <c r="S1462" s="16" t="s">
        <v>63</v>
      </c>
      <c r="T1462" s="16"/>
      <c r="U1462" s="17">
        <f t="shared" si="69"/>
        <v>2028.5</v>
      </c>
      <c r="V1462" s="402"/>
      <c r="W1462" s="402"/>
      <c r="X1462" s="402"/>
      <c r="Y1462" s="406"/>
    </row>
    <row r="1463" spans="1:25" ht="24" x14ac:dyDescent="0.25">
      <c r="A1463" s="406"/>
      <c r="B1463" s="406"/>
      <c r="C1463" s="331"/>
      <c r="D1463" s="331"/>
      <c r="E1463" s="331"/>
      <c r="F1463" s="125" t="s">
        <v>207</v>
      </c>
      <c r="G1463" s="125"/>
      <c r="H1463" s="125"/>
      <c r="I1463" s="125"/>
      <c r="J1463" s="125">
        <v>11.81</v>
      </c>
      <c r="K1463" s="125">
        <v>45</v>
      </c>
      <c r="L1463" s="125">
        <v>4</v>
      </c>
      <c r="M1463" s="16">
        <v>2016</v>
      </c>
      <c r="N1463" s="16">
        <v>2023</v>
      </c>
      <c r="O1463" s="16">
        <v>2025</v>
      </c>
      <c r="P1463" s="16">
        <v>12.5</v>
      </c>
      <c r="Q1463" s="142" t="s">
        <v>3893</v>
      </c>
      <c r="R1463" s="17">
        <f t="shared" si="67"/>
        <v>2028.5</v>
      </c>
      <c r="S1463" s="16" t="s">
        <v>63</v>
      </c>
      <c r="T1463" s="16"/>
      <c r="U1463" s="17">
        <f t="shared" si="69"/>
        <v>2028.5</v>
      </c>
      <c r="V1463" s="402"/>
      <c r="W1463" s="402"/>
      <c r="X1463" s="402"/>
      <c r="Y1463" s="406"/>
    </row>
    <row r="1464" spans="1:25" ht="24" x14ac:dyDescent="0.25">
      <c r="A1464" s="406"/>
      <c r="B1464" s="406"/>
      <c r="C1464" s="331"/>
      <c r="D1464" s="331" t="s">
        <v>4898</v>
      </c>
      <c r="E1464" s="331"/>
      <c r="F1464" s="125" t="s">
        <v>207</v>
      </c>
      <c r="G1464" s="125">
        <v>1</v>
      </c>
      <c r="H1464" s="125">
        <v>1</v>
      </c>
      <c r="I1464" s="125">
        <v>115</v>
      </c>
      <c r="J1464" s="125">
        <v>6.13</v>
      </c>
      <c r="K1464" s="125">
        <v>57</v>
      </c>
      <c r="L1464" s="125">
        <v>4</v>
      </c>
      <c r="M1464" s="16">
        <v>2016</v>
      </c>
      <c r="N1464" s="16">
        <v>2023</v>
      </c>
      <c r="O1464" s="16">
        <v>2025</v>
      </c>
      <c r="P1464" s="16">
        <v>12.5</v>
      </c>
      <c r="Q1464" s="142" t="s">
        <v>3893</v>
      </c>
      <c r="R1464" s="17">
        <f t="shared" si="67"/>
        <v>2028.5</v>
      </c>
      <c r="S1464" s="16" t="s">
        <v>63</v>
      </c>
      <c r="T1464" s="16"/>
      <c r="U1464" s="17">
        <f t="shared" si="69"/>
        <v>2028.5</v>
      </c>
      <c r="V1464" s="402"/>
      <c r="W1464" s="402"/>
      <c r="X1464" s="402"/>
      <c r="Y1464" s="406"/>
    </row>
    <row r="1465" spans="1:25" ht="24" x14ac:dyDescent="0.25">
      <c r="A1465" s="406"/>
      <c r="B1465" s="406"/>
      <c r="C1465" s="331"/>
      <c r="D1465" s="331"/>
      <c r="E1465" s="331"/>
      <c r="F1465" s="125" t="s">
        <v>207</v>
      </c>
      <c r="G1465" s="125"/>
      <c r="H1465" s="125"/>
      <c r="I1465" s="125"/>
      <c r="J1465" s="125">
        <v>0.92</v>
      </c>
      <c r="K1465" s="125">
        <v>32</v>
      </c>
      <c r="L1465" s="125">
        <v>3.5</v>
      </c>
      <c r="M1465" s="16">
        <v>2016</v>
      </c>
      <c r="N1465" s="16">
        <v>2023</v>
      </c>
      <c r="O1465" s="16">
        <v>2025</v>
      </c>
      <c r="P1465" s="16">
        <v>12.5</v>
      </c>
      <c r="Q1465" s="142" t="s">
        <v>3893</v>
      </c>
      <c r="R1465" s="17">
        <f t="shared" si="67"/>
        <v>2028.5</v>
      </c>
      <c r="S1465" s="16" t="s">
        <v>63</v>
      </c>
      <c r="T1465" s="16"/>
      <c r="U1465" s="17">
        <f t="shared" si="69"/>
        <v>2028.5</v>
      </c>
      <c r="V1465" s="402"/>
      <c r="W1465" s="402"/>
      <c r="X1465" s="402"/>
      <c r="Y1465" s="406"/>
    </row>
    <row r="1466" spans="1:25" ht="24" x14ac:dyDescent="0.25">
      <c r="A1466" s="406"/>
      <c r="B1466" s="406"/>
      <c r="C1466" s="331"/>
      <c r="D1466" s="16" t="s">
        <v>4899</v>
      </c>
      <c r="E1466" s="331"/>
      <c r="F1466" s="125" t="s">
        <v>207</v>
      </c>
      <c r="G1466" s="125">
        <v>1</v>
      </c>
      <c r="H1466" s="125">
        <v>1</v>
      </c>
      <c r="I1466" s="125">
        <v>115</v>
      </c>
      <c r="J1466" s="125">
        <v>14.22</v>
      </c>
      <c r="K1466" s="125">
        <v>57</v>
      </c>
      <c r="L1466" s="125">
        <v>4</v>
      </c>
      <c r="M1466" s="16">
        <v>2016</v>
      </c>
      <c r="N1466" s="16">
        <v>2023</v>
      </c>
      <c r="O1466" s="16">
        <v>2025</v>
      </c>
      <c r="P1466" s="16">
        <v>12.5</v>
      </c>
      <c r="Q1466" s="142" t="s">
        <v>3893</v>
      </c>
      <c r="R1466" s="17">
        <f t="shared" si="67"/>
        <v>2028.5</v>
      </c>
      <c r="S1466" s="16" t="s">
        <v>63</v>
      </c>
      <c r="T1466" s="16"/>
      <c r="U1466" s="17">
        <f t="shared" si="69"/>
        <v>2028.5</v>
      </c>
      <c r="V1466" s="402"/>
      <c r="W1466" s="402"/>
      <c r="X1466" s="402"/>
      <c r="Y1466" s="406"/>
    </row>
    <row r="1467" spans="1:25" ht="24" x14ac:dyDescent="0.25">
      <c r="A1467" s="406"/>
      <c r="B1467" s="406"/>
      <c r="C1467" s="331"/>
      <c r="D1467" s="16" t="s">
        <v>4900</v>
      </c>
      <c r="E1467" s="331"/>
      <c r="F1467" s="125" t="s">
        <v>207</v>
      </c>
      <c r="G1467" s="125">
        <v>1</v>
      </c>
      <c r="H1467" s="125">
        <v>1</v>
      </c>
      <c r="I1467" s="125">
        <v>115</v>
      </c>
      <c r="J1467" s="125">
        <v>12.43</v>
      </c>
      <c r="K1467" s="125">
        <v>32</v>
      </c>
      <c r="L1467" s="125">
        <v>3.5</v>
      </c>
      <c r="M1467" s="16">
        <v>2016</v>
      </c>
      <c r="N1467" s="16">
        <v>2023</v>
      </c>
      <c r="O1467" s="16">
        <v>2025</v>
      </c>
      <c r="P1467" s="16">
        <v>12.5</v>
      </c>
      <c r="Q1467" s="142" t="s">
        <v>3893</v>
      </c>
      <c r="R1467" s="17">
        <f t="shared" si="67"/>
        <v>2028.5</v>
      </c>
      <c r="S1467" s="16" t="s">
        <v>63</v>
      </c>
      <c r="T1467" s="16"/>
      <c r="U1467" s="17">
        <f t="shared" si="69"/>
        <v>2028.5</v>
      </c>
      <c r="V1467" s="402"/>
      <c r="W1467" s="402"/>
      <c r="X1467" s="402"/>
      <c r="Y1467" s="406"/>
    </row>
    <row r="1468" spans="1:25" ht="24" x14ac:dyDescent="0.25">
      <c r="A1468" s="406"/>
      <c r="B1468" s="406"/>
      <c r="C1468" s="331"/>
      <c r="D1468" s="16" t="s">
        <v>4901</v>
      </c>
      <c r="E1468" s="331"/>
      <c r="F1468" s="125" t="s">
        <v>207</v>
      </c>
      <c r="G1468" s="125">
        <v>1</v>
      </c>
      <c r="H1468" s="125">
        <v>1</v>
      </c>
      <c r="I1468" s="125">
        <v>115</v>
      </c>
      <c r="J1468" s="125">
        <v>17.91</v>
      </c>
      <c r="K1468" s="125">
        <v>32</v>
      </c>
      <c r="L1468" s="125">
        <v>3.5</v>
      </c>
      <c r="M1468" s="16">
        <v>2016</v>
      </c>
      <c r="N1468" s="16">
        <v>2023</v>
      </c>
      <c r="O1468" s="16">
        <v>2025</v>
      </c>
      <c r="P1468" s="16">
        <v>12.5</v>
      </c>
      <c r="Q1468" s="142" t="s">
        <v>3893</v>
      </c>
      <c r="R1468" s="17">
        <f t="shared" si="67"/>
        <v>2028.5</v>
      </c>
      <c r="S1468" s="16" t="s">
        <v>63</v>
      </c>
      <c r="T1468" s="16"/>
      <c r="U1468" s="17">
        <f t="shared" si="69"/>
        <v>2028.5</v>
      </c>
      <c r="V1468" s="402"/>
      <c r="W1468" s="402"/>
      <c r="X1468" s="402"/>
      <c r="Y1468" s="406"/>
    </row>
    <row r="1469" spans="1:25" ht="24" x14ac:dyDescent="0.25">
      <c r="A1469" s="406"/>
      <c r="B1469" s="406"/>
      <c r="C1469" s="331"/>
      <c r="D1469" s="16" t="s">
        <v>4902</v>
      </c>
      <c r="E1469" s="331"/>
      <c r="F1469" s="125" t="s">
        <v>207</v>
      </c>
      <c r="G1469" s="125">
        <v>1</v>
      </c>
      <c r="H1469" s="125">
        <v>1</v>
      </c>
      <c r="I1469" s="125">
        <v>115</v>
      </c>
      <c r="J1469" s="125">
        <v>21.57</v>
      </c>
      <c r="K1469" s="125">
        <v>32</v>
      </c>
      <c r="L1469" s="125">
        <v>3.5</v>
      </c>
      <c r="M1469" s="16">
        <v>2016</v>
      </c>
      <c r="N1469" s="16">
        <v>2023</v>
      </c>
      <c r="O1469" s="16">
        <v>2025</v>
      </c>
      <c r="P1469" s="16">
        <v>12.5</v>
      </c>
      <c r="Q1469" s="142" t="s">
        <v>3893</v>
      </c>
      <c r="R1469" s="17">
        <f t="shared" si="67"/>
        <v>2028.5</v>
      </c>
      <c r="S1469" s="16" t="s">
        <v>63</v>
      </c>
      <c r="T1469" s="16"/>
      <c r="U1469" s="17">
        <f t="shared" si="69"/>
        <v>2028.5</v>
      </c>
      <c r="V1469" s="402"/>
      <c r="W1469" s="402"/>
      <c r="X1469" s="402"/>
      <c r="Y1469" s="406"/>
    </row>
    <row r="1470" spans="1:25" ht="24" x14ac:dyDescent="0.25">
      <c r="A1470" s="406"/>
      <c r="B1470" s="406"/>
      <c r="C1470" s="331"/>
      <c r="D1470" s="16" t="s">
        <v>4903</v>
      </c>
      <c r="E1470" s="331"/>
      <c r="F1470" s="125" t="s">
        <v>207</v>
      </c>
      <c r="G1470" s="125">
        <v>1</v>
      </c>
      <c r="H1470" s="125">
        <v>1</v>
      </c>
      <c r="I1470" s="125">
        <v>115</v>
      </c>
      <c r="J1470" s="125">
        <v>16.3</v>
      </c>
      <c r="K1470" s="125">
        <v>32</v>
      </c>
      <c r="L1470" s="125">
        <v>3.5</v>
      </c>
      <c r="M1470" s="16">
        <v>2016</v>
      </c>
      <c r="N1470" s="16">
        <v>2023</v>
      </c>
      <c r="O1470" s="16">
        <v>2025</v>
      </c>
      <c r="P1470" s="16">
        <v>12.5</v>
      </c>
      <c r="Q1470" s="142" t="s">
        <v>3893</v>
      </c>
      <c r="R1470" s="17">
        <f t="shared" si="67"/>
        <v>2028.5</v>
      </c>
      <c r="S1470" s="16" t="s">
        <v>63</v>
      </c>
      <c r="T1470" s="16"/>
      <c r="U1470" s="17">
        <f t="shared" si="69"/>
        <v>2028.5</v>
      </c>
      <c r="V1470" s="402"/>
      <c r="W1470" s="402"/>
      <c r="X1470" s="402"/>
      <c r="Y1470" s="406"/>
    </row>
    <row r="1471" spans="1:25" ht="24" x14ac:dyDescent="0.25">
      <c r="A1471" s="406"/>
      <c r="B1471" s="406"/>
      <c r="C1471" s="331"/>
      <c r="D1471" s="331" t="s">
        <v>4904</v>
      </c>
      <c r="E1471" s="331"/>
      <c r="F1471" s="125" t="s">
        <v>207</v>
      </c>
      <c r="G1471" s="125">
        <v>1</v>
      </c>
      <c r="H1471" s="125">
        <v>1</v>
      </c>
      <c r="I1471" s="125">
        <v>115</v>
      </c>
      <c r="J1471" s="125">
        <v>0.78</v>
      </c>
      <c r="K1471" s="125">
        <v>57</v>
      </c>
      <c r="L1471" s="125">
        <v>4</v>
      </c>
      <c r="M1471" s="16">
        <v>2016</v>
      </c>
      <c r="N1471" s="16">
        <v>2023</v>
      </c>
      <c r="O1471" s="16">
        <v>2025</v>
      </c>
      <c r="P1471" s="16">
        <v>12.5</v>
      </c>
      <c r="Q1471" s="142" t="s">
        <v>3893</v>
      </c>
      <c r="R1471" s="17">
        <f t="shared" si="67"/>
        <v>2028.5</v>
      </c>
      <c r="S1471" s="16" t="s">
        <v>63</v>
      </c>
      <c r="T1471" s="16"/>
      <c r="U1471" s="17">
        <f t="shared" si="69"/>
        <v>2028.5</v>
      </c>
      <c r="V1471" s="402"/>
      <c r="W1471" s="402"/>
      <c r="X1471" s="402"/>
      <c r="Y1471" s="406"/>
    </row>
    <row r="1472" spans="1:25" ht="24" x14ac:dyDescent="0.25">
      <c r="A1472" s="406"/>
      <c r="B1472" s="406"/>
      <c r="C1472" s="331"/>
      <c r="D1472" s="331"/>
      <c r="E1472" s="331"/>
      <c r="F1472" s="125" t="s">
        <v>207</v>
      </c>
      <c r="G1472" s="125"/>
      <c r="H1472" s="125"/>
      <c r="I1472" s="125"/>
      <c r="J1472" s="125">
        <v>22.71</v>
      </c>
      <c r="K1472" s="125">
        <v>45</v>
      </c>
      <c r="L1472" s="125">
        <v>4</v>
      </c>
      <c r="M1472" s="16">
        <v>2016</v>
      </c>
      <c r="N1472" s="16">
        <v>2023</v>
      </c>
      <c r="O1472" s="16">
        <v>2025</v>
      </c>
      <c r="P1472" s="16">
        <v>12.5</v>
      </c>
      <c r="Q1472" s="142" t="s">
        <v>3893</v>
      </c>
      <c r="R1472" s="17">
        <f t="shared" si="67"/>
        <v>2028.5</v>
      </c>
      <c r="S1472" s="16" t="s">
        <v>63</v>
      </c>
      <c r="T1472" s="16"/>
      <c r="U1472" s="17">
        <f t="shared" si="69"/>
        <v>2028.5</v>
      </c>
      <c r="V1472" s="402"/>
      <c r="W1472" s="402"/>
      <c r="X1472" s="402"/>
      <c r="Y1472" s="406"/>
    </row>
    <row r="1473" spans="1:25" ht="24" x14ac:dyDescent="0.25">
      <c r="A1473" s="406"/>
      <c r="B1473" s="406"/>
      <c r="C1473" s="331"/>
      <c r="D1473" s="16" t="s">
        <v>4905</v>
      </c>
      <c r="E1473" s="331"/>
      <c r="F1473" s="125" t="s">
        <v>207</v>
      </c>
      <c r="G1473" s="125">
        <v>1</v>
      </c>
      <c r="H1473" s="125">
        <v>1</v>
      </c>
      <c r="I1473" s="125">
        <v>115</v>
      </c>
      <c r="J1473" s="125">
        <v>22.95</v>
      </c>
      <c r="K1473" s="125">
        <v>57</v>
      </c>
      <c r="L1473" s="125">
        <v>4</v>
      </c>
      <c r="M1473" s="16">
        <v>2016</v>
      </c>
      <c r="N1473" s="16">
        <v>2023</v>
      </c>
      <c r="O1473" s="16">
        <v>2025</v>
      </c>
      <c r="P1473" s="16">
        <v>12.5</v>
      </c>
      <c r="Q1473" s="142" t="s">
        <v>3893</v>
      </c>
      <c r="R1473" s="17">
        <f t="shared" si="67"/>
        <v>2028.5</v>
      </c>
      <c r="S1473" s="16" t="s">
        <v>63</v>
      </c>
      <c r="T1473" s="16"/>
      <c r="U1473" s="17">
        <f t="shared" si="69"/>
        <v>2028.5</v>
      </c>
      <c r="V1473" s="402"/>
      <c r="W1473" s="402"/>
      <c r="X1473" s="402"/>
      <c r="Y1473" s="406"/>
    </row>
    <row r="1474" spans="1:25" ht="24" x14ac:dyDescent="0.25">
      <c r="A1474" s="406"/>
      <c r="B1474" s="406"/>
      <c r="C1474" s="331"/>
      <c r="D1474" s="16" t="s">
        <v>4906</v>
      </c>
      <c r="E1474" s="331"/>
      <c r="F1474" s="125" t="s">
        <v>207</v>
      </c>
      <c r="G1474" s="125">
        <v>1</v>
      </c>
      <c r="H1474" s="125">
        <v>1</v>
      </c>
      <c r="I1474" s="125">
        <v>115</v>
      </c>
      <c r="J1474" s="125">
        <v>25.71</v>
      </c>
      <c r="K1474" s="125">
        <v>32</v>
      </c>
      <c r="L1474" s="125">
        <v>3.5</v>
      </c>
      <c r="M1474" s="16">
        <v>2016</v>
      </c>
      <c r="N1474" s="16">
        <v>2023</v>
      </c>
      <c r="O1474" s="16">
        <v>2025</v>
      </c>
      <c r="P1474" s="16">
        <v>12.5</v>
      </c>
      <c r="Q1474" s="142" t="s">
        <v>3893</v>
      </c>
      <c r="R1474" s="17">
        <f t="shared" si="67"/>
        <v>2028.5</v>
      </c>
      <c r="S1474" s="16" t="s">
        <v>63</v>
      </c>
      <c r="T1474" s="16"/>
      <c r="U1474" s="17">
        <f t="shared" si="69"/>
        <v>2028.5</v>
      </c>
      <c r="V1474" s="402"/>
      <c r="W1474" s="402"/>
      <c r="X1474" s="402"/>
      <c r="Y1474" s="406"/>
    </row>
    <row r="1475" spans="1:25" ht="24" x14ac:dyDescent="0.25">
      <c r="A1475" s="406"/>
      <c r="B1475" s="406"/>
      <c r="C1475" s="331"/>
      <c r="D1475" s="16" t="s">
        <v>4907</v>
      </c>
      <c r="E1475" s="331"/>
      <c r="F1475" s="125" t="s">
        <v>207</v>
      </c>
      <c r="G1475" s="125">
        <v>1</v>
      </c>
      <c r="H1475" s="125">
        <v>1</v>
      </c>
      <c r="I1475" s="125">
        <v>115</v>
      </c>
      <c r="J1475" s="125">
        <v>16.559999999999999</v>
      </c>
      <c r="K1475" s="125">
        <v>32</v>
      </c>
      <c r="L1475" s="125">
        <v>3.5</v>
      </c>
      <c r="M1475" s="16">
        <v>2016</v>
      </c>
      <c r="N1475" s="16">
        <v>2023</v>
      </c>
      <c r="O1475" s="16">
        <v>2025</v>
      </c>
      <c r="P1475" s="16">
        <v>12.5</v>
      </c>
      <c r="Q1475" s="142" t="s">
        <v>3893</v>
      </c>
      <c r="R1475" s="17">
        <f t="shared" si="67"/>
        <v>2028.5</v>
      </c>
      <c r="S1475" s="16" t="s">
        <v>63</v>
      </c>
      <c r="T1475" s="16"/>
      <c r="U1475" s="17">
        <f t="shared" si="69"/>
        <v>2028.5</v>
      </c>
      <c r="V1475" s="402"/>
      <c r="W1475" s="402"/>
      <c r="X1475" s="402"/>
      <c r="Y1475" s="406"/>
    </row>
    <row r="1476" spans="1:25" ht="24" x14ac:dyDescent="0.25">
      <c r="A1476" s="406"/>
      <c r="B1476" s="406"/>
      <c r="C1476" s="331"/>
      <c r="D1476" s="331" t="s">
        <v>4908</v>
      </c>
      <c r="E1476" s="331"/>
      <c r="F1476" s="125" t="s">
        <v>207</v>
      </c>
      <c r="G1476" s="125">
        <v>1</v>
      </c>
      <c r="H1476" s="125">
        <v>1</v>
      </c>
      <c r="I1476" s="125">
        <v>115</v>
      </c>
      <c r="J1476" s="125">
        <v>6</v>
      </c>
      <c r="K1476" s="125">
        <v>57</v>
      </c>
      <c r="L1476" s="125">
        <v>4</v>
      </c>
      <c r="M1476" s="16">
        <v>2016</v>
      </c>
      <c r="N1476" s="16">
        <v>2023</v>
      </c>
      <c r="O1476" s="16">
        <v>2025</v>
      </c>
      <c r="P1476" s="16">
        <v>12.5</v>
      </c>
      <c r="Q1476" s="142" t="s">
        <v>3893</v>
      </c>
      <c r="R1476" s="17">
        <f t="shared" si="67"/>
        <v>2028.5</v>
      </c>
      <c r="S1476" s="16" t="s">
        <v>63</v>
      </c>
      <c r="T1476" s="16"/>
      <c r="U1476" s="17">
        <f t="shared" si="69"/>
        <v>2028.5</v>
      </c>
      <c r="V1476" s="402"/>
      <c r="W1476" s="402"/>
      <c r="X1476" s="402"/>
      <c r="Y1476" s="406"/>
    </row>
    <row r="1477" spans="1:25" ht="24" x14ac:dyDescent="0.25">
      <c r="A1477" s="406"/>
      <c r="B1477" s="406"/>
      <c r="C1477" s="331"/>
      <c r="D1477" s="331"/>
      <c r="E1477" s="331"/>
      <c r="F1477" s="125" t="s">
        <v>207</v>
      </c>
      <c r="G1477" s="125"/>
      <c r="H1477" s="125"/>
      <c r="I1477" s="125"/>
      <c r="J1477" s="125">
        <v>15.94</v>
      </c>
      <c r="K1477" s="125">
        <v>32</v>
      </c>
      <c r="L1477" s="125">
        <v>3.5</v>
      </c>
      <c r="M1477" s="16">
        <v>2016</v>
      </c>
      <c r="N1477" s="16">
        <v>2023</v>
      </c>
      <c r="O1477" s="16">
        <v>2025</v>
      </c>
      <c r="P1477" s="16">
        <v>12.5</v>
      </c>
      <c r="Q1477" s="142" t="s">
        <v>3893</v>
      </c>
      <c r="R1477" s="17">
        <f t="shared" si="67"/>
        <v>2028.5</v>
      </c>
      <c r="S1477" s="16" t="s">
        <v>63</v>
      </c>
      <c r="T1477" s="16"/>
      <c r="U1477" s="17">
        <f t="shared" si="69"/>
        <v>2028.5</v>
      </c>
      <c r="V1477" s="402"/>
      <c r="W1477" s="402"/>
      <c r="X1477" s="402"/>
      <c r="Y1477" s="406"/>
    </row>
    <row r="1478" spans="1:25" ht="24" x14ac:dyDescent="0.25">
      <c r="A1478" s="406"/>
      <c r="B1478" s="406"/>
      <c r="C1478" s="331"/>
      <c r="D1478" s="145" t="s">
        <v>4909</v>
      </c>
      <c r="E1478" s="331"/>
      <c r="F1478" s="125" t="s">
        <v>207</v>
      </c>
      <c r="G1478" s="142">
        <v>1</v>
      </c>
      <c r="H1478" s="142">
        <v>1</v>
      </c>
      <c r="I1478" s="142">
        <v>115</v>
      </c>
      <c r="J1478" s="142">
        <v>9.68</v>
      </c>
      <c r="K1478" s="142">
        <v>32</v>
      </c>
      <c r="L1478" s="142">
        <v>3.5</v>
      </c>
      <c r="M1478" s="16">
        <v>2016</v>
      </c>
      <c r="N1478" s="16">
        <v>2023</v>
      </c>
      <c r="O1478" s="16">
        <v>2025</v>
      </c>
      <c r="P1478" s="16">
        <v>12.5</v>
      </c>
      <c r="Q1478" s="142" t="s">
        <v>3893</v>
      </c>
      <c r="R1478" s="17">
        <f t="shared" si="67"/>
        <v>2028.5</v>
      </c>
      <c r="S1478" s="16" t="s">
        <v>63</v>
      </c>
      <c r="T1478" s="16"/>
      <c r="U1478" s="17">
        <f t="shared" si="69"/>
        <v>2028.5</v>
      </c>
      <c r="V1478" s="402"/>
      <c r="W1478" s="402"/>
      <c r="X1478" s="402"/>
      <c r="Y1478" s="406"/>
    </row>
    <row r="1479" spans="1:25" ht="24" x14ac:dyDescent="0.25">
      <c r="A1479" s="406"/>
      <c r="B1479" s="406"/>
      <c r="C1479" s="331"/>
      <c r="D1479" s="145" t="s">
        <v>4910</v>
      </c>
      <c r="E1479" s="331"/>
      <c r="F1479" s="125" t="s">
        <v>207</v>
      </c>
      <c r="G1479" s="142">
        <v>1</v>
      </c>
      <c r="H1479" s="142">
        <v>1</v>
      </c>
      <c r="I1479" s="142">
        <v>115</v>
      </c>
      <c r="J1479" s="142">
        <v>16</v>
      </c>
      <c r="K1479" s="142">
        <v>32</v>
      </c>
      <c r="L1479" s="142">
        <v>3.5</v>
      </c>
      <c r="M1479" s="16">
        <v>2016</v>
      </c>
      <c r="N1479" s="16">
        <v>2023</v>
      </c>
      <c r="O1479" s="16">
        <v>2025</v>
      </c>
      <c r="P1479" s="16">
        <v>12.5</v>
      </c>
      <c r="Q1479" s="142" t="s">
        <v>3893</v>
      </c>
      <c r="R1479" s="17">
        <f t="shared" si="67"/>
        <v>2028.5</v>
      </c>
      <c r="S1479" s="16" t="s">
        <v>63</v>
      </c>
      <c r="T1479" s="16"/>
      <c r="U1479" s="17">
        <f t="shared" si="69"/>
        <v>2028.5</v>
      </c>
      <c r="V1479" s="402"/>
      <c r="W1479" s="402"/>
      <c r="X1479" s="402"/>
      <c r="Y1479" s="406"/>
    </row>
    <row r="1480" spans="1:25" ht="24" x14ac:dyDescent="0.25">
      <c r="A1480" s="406"/>
      <c r="B1480" s="406"/>
      <c r="C1480" s="331"/>
      <c r="D1480" s="145" t="s">
        <v>4911</v>
      </c>
      <c r="E1480" s="331"/>
      <c r="F1480" s="125" t="s">
        <v>207</v>
      </c>
      <c r="G1480" s="142">
        <v>1</v>
      </c>
      <c r="H1480" s="142">
        <v>1</v>
      </c>
      <c r="I1480" s="142">
        <v>115</v>
      </c>
      <c r="J1480" s="142">
        <v>7.46</v>
      </c>
      <c r="K1480" s="142">
        <v>32</v>
      </c>
      <c r="L1480" s="142">
        <v>3.5</v>
      </c>
      <c r="M1480" s="16">
        <v>2016</v>
      </c>
      <c r="N1480" s="16">
        <v>2023</v>
      </c>
      <c r="O1480" s="16">
        <v>2025</v>
      </c>
      <c r="P1480" s="16">
        <v>12.5</v>
      </c>
      <c r="Q1480" s="142" t="s">
        <v>3893</v>
      </c>
      <c r="R1480" s="17">
        <f t="shared" si="67"/>
        <v>2028.5</v>
      </c>
      <c r="S1480" s="16" t="s">
        <v>63</v>
      </c>
      <c r="T1480" s="16"/>
      <c r="U1480" s="17">
        <f t="shared" si="69"/>
        <v>2028.5</v>
      </c>
      <c r="V1480" s="402"/>
      <c r="W1480" s="402"/>
      <c r="X1480" s="402"/>
      <c r="Y1480" s="406"/>
    </row>
    <row r="1481" spans="1:25" ht="24" x14ac:dyDescent="0.25">
      <c r="A1481" s="406"/>
      <c r="B1481" s="406"/>
      <c r="C1481" s="331"/>
      <c r="D1481" s="145" t="s">
        <v>4912</v>
      </c>
      <c r="E1481" s="331"/>
      <c r="F1481" s="125" t="s">
        <v>207</v>
      </c>
      <c r="G1481" s="142">
        <v>1</v>
      </c>
      <c r="H1481" s="142">
        <v>1</v>
      </c>
      <c r="I1481" s="142">
        <v>115</v>
      </c>
      <c r="J1481" s="142">
        <v>15.64</v>
      </c>
      <c r="K1481" s="142">
        <v>32</v>
      </c>
      <c r="L1481" s="142">
        <v>3.5</v>
      </c>
      <c r="M1481" s="16">
        <v>2016</v>
      </c>
      <c r="N1481" s="16">
        <v>2023</v>
      </c>
      <c r="O1481" s="16">
        <v>2025</v>
      </c>
      <c r="P1481" s="16">
        <v>12.5</v>
      </c>
      <c r="Q1481" s="142" t="s">
        <v>3893</v>
      </c>
      <c r="R1481" s="17">
        <f t="shared" si="67"/>
        <v>2028.5</v>
      </c>
      <c r="S1481" s="16" t="s">
        <v>63</v>
      </c>
      <c r="T1481" s="16"/>
      <c r="U1481" s="17">
        <f t="shared" si="69"/>
        <v>2028.5</v>
      </c>
      <c r="V1481" s="402"/>
      <c r="W1481" s="402"/>
      <c r="X1481" s="402"/>
      <c r="Y1481" s="406"/>
    </row>
    <row r="1482" spans="1:25" ht="24" x14ac:dyDescent="0.25">
      <c r="A1482" s="406">
        <v>129</v>
      </c>
      <c r="B1482" s="406" t="s">
        <v>4914</v>
      </c>
      <c r="C1482" s="475" t="s">
        <v>4915</v>
      </c>
      <c r="D1482" s="475" t="s">
        <v>4916</v>
      </c>
      <c r="E1482" s="475" t="s">
        <v>52</v>
      </c>
      <c r="F1482" s="142" t="s">
        <v>82</v>
      </c>
      <c r="G1482" s="142">
        <v>1.6</v>
      </c>
      <c r="H1482" s="142">
        <v>1.6</v>
      </c>
      <c r="I1482" s="142">
        <v>120</v>
      </c>
      <c r="J1482" s="142">
        <v>10.5</v>
      </c>
      <c r="K1482" s="142">
        <v>377</v>
      </c>
      <c r="L1482" s="142">
        <v>9</v>
      </c>
      <c r="M1482" s="16">
        <v>2016</v>
      </c>
      <c r="N1482" s="114">
        <v>2021</v>
      </c>
      <c r="O1482" s="114">
        <v>2025</v>
      </c>
      <c r="P1482" s="16">
        <v>12.5</v>
      </c>
      <c r="Q1482" s="125" t="s">
        <v>3893</v>
      </c>
      <c r="R1482" s="17">
        <f t="shared" ref="R1482:R1655" si="70">IF(M1482="","",M1482+P1482)</f>
        <v>2028.5</v>
      </c>
      <c r="S1482" s="16" t="s">
        <v>63</v>
      </c>
      <c r="T1482" s="16"/>
      <c r="U1482" s="17">
        <f t="shared" ref="U1482:U1488" si="71">IFERROR(IF(S1482="",R1482,S1482+T1482),R1482)</f>
        <v>2028.5</v>
      </c>
      <c r="V1482" s="402">
        <v>61</v>
      </c>
      <c r="W1482" s="402">
        <v>67</v>
      </c>
      <c r="X1482" s="402">
        <f>SUM(V1482:W1488)</f>
        <v>128</v>
      </c>
      <c r="Y1482" s="406" t="s">
        <v>7003</v>
      </c>
    </row>
    <row r="1483" spans="1:25" ht="24" x14ac:dyDescent="0.25">
      <c r="A1483" s="406"/>
      <c r="B1483" s="406"/>
      <c r="C1483" s="475"/>
      <c r="D1483" s="475"/>
      <c r="E1483" s="475"/>
      <c r="F1483" s="142" t="s">
        <v>82</v>
      </c>
      <c r="G1483" s="142"/>
      <c r="H1483" s="142"/>
      <c r="I1483" s="142"/>
      <c r="J1483" s="142">
        <v>0.9</v>
      </c>
      <c r="K1483" s="142">
        <v>325</v>
      </c>
      <c r="L1483" s="142">
        <v>8</v>
      </c>
      <c r="M1483" s="16">
        <v>2016</v>
      </c>
      <c r="N1483" s="114">
        <v>2021</v>
      </c>
      <c r="O1483" s="114">
        <v>2025</v>
      </c>
      <c r="P1483" s="16">
        <v>12.5</v>
      </c>
      <c r="Q1483" s="142" t="s">
        <v>3893</v>
      </c>
      <c r="R1483" s="17">
        <f t="shared" si="70"/>
        <v>2028.5</v>
      </c>
      <c r="S1483" s="16" t="s">
        <v>63</v>
      </c>
      <c r="T1483" s="16"/>
      <c r="U1483" s="17">
        <f t="shared" si="71"/>
        <v>2028.5</v>
      </c>
      <c r="V1483" s="402"/>
      <c r="W1483" s="402"/>
      <c r="X1483" s="402"/>
      <c r="Y1483" s="406"/>
    </row>
    <row r="1484" spans="1:25" ht="24" x14ac:dyDescent="0.25">
      <c r="A1484" s="406"/>
      <c r="B1484" s="406"/>
      <c r="C1484" s="475"/>
      <c r="D1484" s="475"/>
      <c r="E1484" s="475"/>
      <c r="F1484" s="142" t="s">
        <v>82</v>
      </c>
      <c r="G1484" s="142"/>
      <c r="H1484" s="142"/>
      <c r="I1484" s="142"/>
      <c r="J1484" s="142">
        <v>5.0999999999999996</v>
      </c>
      <c r="K1484" s="142">
        <v>273</v>
      </c>
      <c r="L1484" s="142">
        <v>8</v>
      </c>
      <c r="M1484" s="16">
        <v>2016</v>
      </c>
      <c r="N1484" s="114">
        <v>2021</v>
      </c>
      <c r="O1484" s="114">
        <v>2025</v>
      </c>
      <c r="P1484" s="16">
        <v>12.5</v>
      </c>
      <c r="Q1484" s="142" t="s">
        <v>3893</v>
      </c>
      <c r="R1484" s="17">
        <f t="shared" si="70"/>
        <v>2028.5</v>
      </c>
      <c r="S1484" s="16" t="s">
        <v>63</v>
      </c>
      <c r="T1484" s="16"/>
      <c r="U1484" s="17">
        <f t="shared" si="71"/>
        <v>2028.5</v>
      </c>
      <c r="V1484" s="402"/>
      <c r="W1484" s="402"/>
      <c r="X1484" s="402"/>
      <c r="Y1484" s="406"/>
    </row>
    <row r="1485" spans="1:25" ht="24" x14ac:dyDescent="0.25">
      <c r="A1485" s="406"/>
      <c r="B1485" s="406"/>
      <c r="C1485" s="475"/>
      <c r="D1485" s="475"/>
      <c r="E1485" s="475"/>
      <c r="F1485" s="142" t="s">
        <v>82</v>
      </c>
      <c r="G1485" s="142"/>
      <c r="H1485" s="142"/>
      <c r="I1485" s="142"/>
      <c r="J1485" s="142">
        <v>0.6</v>
      </c>
      <c r="K1485" s="142">
        <v>219</v>
      </c>
      <c r="L1485" s="142">
        <v>8</v>
      </c>
      <c r="M1485" s="16">
        <v>2016</v>
      </c>
      <c r="N1485" s="114">
        <v>2021</v>
      </c>
      <c r="O1485" s="114">
        <v>2025</v>
      </c>
      <c r="P1485" s="16">
        <v>12.5</v>
      </c>
      <c r="Q1485" s="142" t="s">
        <v>3893</v>
      </c>
      <c r="R1485" s="17">
        <f t="shared" si="70"/>
        <v>2028.5</v>
      </c>
      <c r="S1485" s="16" t="s">
        <v>63</v>
      </c>
      <c r="T1485" s="16"/>
      <c r="U1485" s="17">
        <f t="shared" si="71"/>
        <v>2028.5</v>
      </c>
      <c r="V1485" s="402"/>
      <c r="W1485" s="402"/>
      <c r="X1485" s="402"/>
      <c r="Y1485" s="406"/>
    </row>
    <row r="1486" spans="1:25" ht="24" x14ac:dyDescent="0.25">
      <c r="A1486" s="406"/>
      <c r="B1486" s="406"/>
      <c r="C1486" s="475"/>
      <c r="D1486" s="475"/>
      <c r="E1486" s="475"/>
      <c r="F1486" s="142" t="s">
        <v>82</v>
      </c>
      <c r="G1486" s="142"/>
      <c r="H1486" s="142"/>
      <c r="I1486" s="142"/>
      <c r="J1486" s="142">
        <v>0.4</v>
      </c>
      <c r="K1486" s="142">
        <v>57</v>
      </c>
      <c r="L1486" s="142">
        <v>5</v>
      </c>
      <c r="M1486" s="16">
        <v>2016</v>
      </c>
      <c r="N1486" s="114">
        <v>2021</v>
      </c>
      <c r="O1486" s="114">
        <v>2025</v>
      </c>
      <c r="P1486" s="16">
        <v>12.5</v>
      </c>
      <c r="Q1486" s="142" t="s">
        <v>3893</v>
      </c>
      <c r="R1486" s="17">
        <f t="shared" si="70"/>
        <v>2028.5</v>
      </c>
      <c r="S1486" s="16" t="s">
        <v>63</v>
      </c>
      <c r="T1486" s="16"/>
      <c r="U1486" s="17">
        <f t="shared" si="71"/>
        <v>2028.5</v>
      </c>
      <c r="V1486" s="402"/>
      <c r="W1486" s="402"/>
      <c r="X1486" s="402"/>
      <c r="Y1486" s="406"/>
    </row>
    <row r="1487" spans="1:25" ht="24" x14ac:dyDescent="0.25">
      <c r="A1487" s="406"/>
      <c r="B1487" s="406"/>
      <c r="C1487" s="475"/>
      <c r="D1487" s="475" t="s">
        <v>4917</v>
      </c>
      <c r="E1487" s="475"/>
      <c r="F1487" s="142" t="s">
        <v>82</v>
      </c>
      <c r="G1487" s="142">
        <v>1.6</v>
      </c>
      <c r="H1487" s="142">
        <v>1.6</v>
      </c>
      <c r="I1487" s="142">
        <v>120</v>
      </c>
      <c r="J1487" s="142">
        <v>6.7</v>
      </c>
      <c r="K1487" s="142">
        <v>273</v>
      </c>
      <c r="L1487" s="142">
        <v>8</v>
      </c>
      <c r="M1487" s="16">
        <v>2016</v>
      </c>
      <c r="N1487" s="114">
        <v>2021</v>
      </c>
      <c r="O1487" s="114">
        <v>2025</v>
      </c>
      <c r="P1487" s="16">
        <v>12.5</v>
      </c>
      <c r="Q1487" s="142" t="s">
        <v>3893</v>
      </c>
      <c r="R1487" s="17">
        <f t="shared" si="70"/>
        <v>2028.5</v>
      </c>
      <c r="S1487" s="16" t="s">
        <v>63</v>
      </c>
      <c r="T1487" s="16"/>
      <c r="U1487" s="17">
        <f t="shared" si="71"/>
        <v>2028.5</v>
      </c>
      <c r="V1487" s="402"/>
      <c r="W1487" s="402"/>
      <c r="X1487" s="402"/>
      <c r="Y1487" s="406"/>
    </row>
    <row r="1488" spans="1:25" ht="24" x14ac:dyDescent="0.25">
      <c r="A1488" s="406"/>
      <c r="B1488" s="406"/>
      <c r="C1488" s="475"/>
      <c r="D1488" s="475"/>
      <c r="E1488" s="475"/>
      <c r="F1488" s="142" t="s">
        <v>82</v>
      </c>
      <c r="G1488" s="142"/>
      <c r="H1488" s="142"/>
      <c r="I1488" s="142"/>
      <c r="J1488" s="142">
        <v>0.15</v>
      </c>
      <c r="K1488" s="142">
        <v>57</v>
      </c>
      <c r="L1488" s="142">
        <v>5</v>
      </c>
      <c r="M1488" s="16">
        <v>2016</v>
      </c>
      <c r="N1488" s="114">
        <v>2021</v>
      </c>
      <c r="O1488" s="114">
        <v>2025</v>
      </c>
      <c r="P1488" s="16">
        <v>12.5</v>
      </c>
      <c r="Q1488" s="142" t="s">
        <v>3893</v>
      </c>
      <c r="R1488" s="17">
        <f t="shared" si="70"/>
        <v>2028.5</v>
      </c>
      <c r="S1488" s="16" t="s">
        <v>63</v>
      </c>
      <c r="T1488" s="16"/>
      <c r="U1488" s="17">
        <f t="shared" si="71"/>
        <v>2028.5</v>
      </c>
      <c r="V1488" s="402"/>
      <c r="W1488" s="402"/>
      <c r="X1488" s="402"/>
      <c r="Y1488" s="406"/>
    </row>
    <row r="1489" spans="1:25" ht="24" x14ac:dyDescent="0.25">
      <c r="A1489" s="406">
        <v>130</v>
      </c>
      <c r="B1489" s="406" t="s">
        <v>4918</v>
      </c>
      <c r="C1489" s="331" t="s">
        <v>4919</v>
      </c>
      <c r="D1489" s="145" t="s">
        <v>4920</v>
      </c>
      <c r="E1489" s="331" t="s">
        <v>4592</v>
      </c>
      <c r="F1489" s="125" t="s">
        <v>207</v>
      </c>
      <c r="G1489" s="142">
        <v>0.36</v>
      </c>
      <c r="H1489" s="142">
        <v>0.36</v>
      </c>
      <c r="I1489" s="142">
        <v>120</v>
      </c>
      <c r="J1489" s="142">
        <v>42.29</v>
      </c>
      <c r="K1489" s="142">
        <v>273</v>
      </c>
      <c r="L1489" s="142">
        <v>7</v>
      </c>
      <c r="M1489" s="16">
        <v>2016</v>
      </c>
      <c r="N1489" s="114">
        <v>2021</v>
      </c>
      <c r="O1489" s="114">
        <v>2025</v>
      </c>
      <c r="P1489" s="16">
        <v>12.5</v>
      </c>
      <c r="Q1489" s="142" t="s">
        <v>3893</v>
      </c>
      <c r="R1489" s="17">
        <f t="shared" si="70"/>
        <v>2028.5</v>
      </c>
      <c r="S1489" s="16" t="s">
        <v>63</v>
      </c>
      <c r="T1489" s="16"/>
      <c r="U1489" s="17">
        <f t="shared" ref="U1489:U1491" si="72">IFERROR(IF(S1489="",R1489,S1489+T1489),R1489)</f>
        <v>2028.5</v>
      </c>
      <c r="V1489" s="402">
        <v>54</v>
      </c>
      <c r="W1489" s="402">
        <v>72</v>
      </c>
      <c r="X1489" s="402">
        <f>SUM(V1489:W1491)</f>
        <v>126</v>
      </c>
      <c r="Y1489" s="406" t="s">
        <v>7003</v>
      </c>
    </row>
    <row r="1490" spans="1:25" ht="24" x14ac:dyDescent="0.25">
      <c r="A1490" s="406"/>
      <c r="B1490" s="406"/>
      <c r="C1490" s="331"/>
      <c r="D1490" s="475" t="s">
        <v>4921</v>
      </c>
      <c r="E1490" s="331"/>
      <c r="F1490" s="125" t="s">
        <v>207</v>
      </c>
      <c r="G1490" s="142">
        <v>0.36</v>
      </c>
      <c r="H1490" s="142">
        <v>0.36</v>
      </c>
      <c r="I1490" s="142">
        <v>120</v>
      </c>
      <c r="J1490" s="142">
        <v>46.82</v>
      </c>
      <c r="K1490" s="142">
        <v>273</v>
      </c>
      <c r="L1490" s="142">
        <v>7</v>
      </c>
      <c r="M1490" s="16">
        <v>2016</v>
      </c>
      <c r="N1490" s="114">
        <v>2021</v>
      </c>
      <c r="O1490" s="114">
        <v>2025</v>
      </c>
      <c r="P1490" s="16">
        <v>12.5</v>
      </c>
      <c r="Q1490" s="142" t="s">
        <v>3893</v>
      </c>
      <c r="R1490" s="17">
        <f t="shared" si="70"/>
        <v>2028.5</v>
      </c>
      <c r="S1490" s="16" t="s">
        <v>63</v>
      </c>
      <c r="T1490" s="16"/>
      <c r="U1490" s="17">
        <f t="shared" si="72"/>
        <v>2028.5</v>
      </c>
      <c r="V1490" s="402"/>
      <c r="W1490" s="402"/>
      <c r="X1490" s="402"/>
      <c r="Y1490" s="406"/>
    </row>
    <row r="1491" spans="1:25" ht="24" x14ac:dyDescent="0.25">
      <c r="A1491" s="406"/>
      <c r="B1491" s="406"/>
      <c r="C1491" s="331"/>
      <c r="D1491" s="475"/>
      <c r="E1491" s="331"/>
      <c r="F1491" s="125" t="s">
        <v>207</v>
      </c>
      <c r="G1491" s="142"/>
      <c r="H1491" s="142"/>
      <c r="I1491" s="142"/>
      <c r="J1491" s="142">
        <v>22.56</v>
      </c>
      <c r="K1491" s="172">
        <v>32</v>
      </c>
      <c r="L1491" s="172">
        <v>3.5</v>
      </c>
      <c r="M1491" s="16">
        <v>2016</v>
      </c>
      <c r="N1491" s="114">
        <v>2021</v>
      </c>
      <c r="O1491" s="114">
        <v>2025</v>
      </c>
      <c r="P1491" s="16">
        <v>12.5</v>
      </c>
      <c r="Q1491" s="142" t="s">
        <v>3893</v>
      </c>
      <c r="R1491" s="17">
        <f t="shared" si="70"/>
        <v>2028.5</v>
      </c>
      <c r="S1491" s="16" t="s">
        <v>63</v>
      </c>
      <c r="T1491" s="16"/>
      <c r="U1491" s="17">
        <f t="shared" si="72"/>
        <v>2028.5</v>
      </c>
      <c r="V1491" s="402"/>
      <c r="W1491" s="402"/>
      <c r="X1491" s="402"/>
      <c r="Y1491" s="406"/>
    </row>
    <row r="1492" spans="1:25" ht="24" x14ac:dyDescent="0.25">
      <c r="A1492" s="406">
        <v>131</v>
      </c>
      <c r="B1492" s="406" t="s">
        <v>4923</v>
      </c>
      <c r="C1492" s="475" t="s">
        <v>4924</v>
      </c>
      <c r="D1492" s="16" t="s">
        <v>4925</v>
      </c>
      <c r="E1492" s="475" t="s">
        <v>3894</v>
      </c>
      <c r="F1492" s="16" t="s">
        <v>198</v>
      </c>
      <c r="G1492" s="66">
        <v>2.0299999999999998</v>
      </c>
      <c r="H1492" s="66">
        <v>1.44</v>
      </c>
      <c r="I1492" s="66">
        <v>300</v>
      </c>
      <c r="J1492" s="66">
        <v>1.87</v>
      </c>
      <c r="K1492" s="66">
        <v>57</v>
      </c>
      <c r="L1492" s="66">
        <v>5</v>
      </c>
      <c r="M1492" s="16">
        <v>2017</v>
      </c>
      <c r="N1492" s="114">
        <v>2019</v>
      </c>
      <c r="O1492" s="114">
        <v>2025</v>
      </c>
      <c r="P1492" s="16">
        <v>12.5</v>
      </c>
      <c r="Q1492" s="125" t="s">
        <v>3893</v>
      </c>
      <c r="R1492" s="17">
        <f t="shared" si="70"/>
        <v>2029.5</v>
      </c>
      <c r="S1492" s="16" t="s">
        <v>63</v>
      </c>
      <c r="T1492" s="16"/>
      <c r="U1492" s="17">
        <f t="shared" ref="U1492:U1516" si="73">IFERROR(IF(S1492="",R1492,S1492+T1492),R1492)</f>
        <v>2029.5</v>
      </c>
      <c r="V1492" s="402">
        <v>15</v>
      </c>
      <c r="W1492" s="402">
        <v>24</v>
      </c>
      <c r="X1492" s="402">
        <f>SUM(V1492:W1494)</f>
        <v>39</v>
      </c>
      <c r="Y1492" s="406" t="s">
        <v>7003</v>
      </c>
    </row>
    <row r="1493" spans="1:25" ht="24" x14ac:dyDescent="0.25">
      <c r="A1493" s="406"/>
      <c r="B1493" s="406"/>
      <c r="C1493" s="475"/>
      <c r="D1493" s="475" t="s">
        <v>4926</v>
      </c>
      <c r="E1493" s="475"/>
      <c r="F1493" s="16" t="s">
        <v>198</v>
      </c>
      <c r="G1493" s="142">
        <v>2.0299999999999998</v>
      </c>
      <c r="H1493" s="142">
        <v>1.44</v>
      </c>
      <c r="I1493" s="66">
        <v>300</v>
      </c>
      <c r="J1493" s="142">
        <v>2.97</v>
      </c>
      <c r="K1493" s="66">
        <v>57</v>
      </c>
      <c r="L1493" s="66">
        <v>5</v>
      </c>
      <c r="M1493" s="16">
        <v>2017</v>
      </c>
      <c r="N1493" s="114">
        <v>2019</v>
      </c>
      <c r="O1493" s="114">
        <v>2025</v>
      </c>
      <c r="P1493" s="16">
        <v>12.5</v>
      </c>
      <c r="Q1493" s="125" t="s">
        <v>3893</v>
      </c>
      <c r="R1493" s="17">
        <f t="shared" si="70"/>
        <v>2029.5</v>
      </c>
      <c r="S1493" s="16" t="s">
        <v>63</v>
      </c>
      <c r="T1493" s="16"/>
      <c r="U1493" s="17">
        <f t="shared" si="73"/>
        <v>2029.5</v>
      </c>
      <c r="V1493" s="402"/>
      <c r="W1493" s="402"/>
      <c r="X1493" s="402"/>
      <c r="Y1493" s="406"/>
    </row>
    <row r="1494" spans="1:25" ht="24" x14ac:dyDescent="0.25">
      <c r="A1494" s="406"/>
      <c r="B1494" s="406"/>
      <c r="C1494" s="475"/>
      <c r="D1494" s="475"/>
      <c r="E1494" s="475"/>
      <c r="F1494" s="16" t="s">
        <v>198</v>
      </c>
      <c r="G1494" s="142"/>
      <c r="H1494" s="142"/>
      <c r="I1494" s="66"/>
      <c r="J1494" s="142">
        <v>0.1</v>
      </c>
      <c r="K1494" s="66">
        <v>14</v>
      </c>
      <c r="L1494" s="66">
        <v>3</v>
      </c>
      <c r="M1494" s="16">
        <v>2017</v>
      </c>
      <c r="N1494" s="114">
        <v>2019</v>
      </c>
      <c r="O1494" s="114">
        <v>2025</v>
      </c>
      <c r="P1494" s="16">
        <v>12.5</v>
      </c>
      <c r="Q1494" s="125" t="s">
        <v>3893</v>
      </c>
      <c r="R1494" s="17">
        <f t="shared" si="70"/>
        <v>2029.5</v>
      </c>
      <c r="S1494" s="16" t="s">
        <v>63</v>
      </c>
      <c r="T1494" s="16"/>
      <c r="U1494" s="17">
        <f t="shared" si="73"/>
        <v>2029.5</v>
      </c>
      <c r="V1494" s="402"/>
      <c r="W1494" s="402"/>
      <c r="X1494" s="402"/>
      <c r="Y1494" s="406"/>
    </row>
    <row r="1495" spans="1:25" ht="24" x14ac:dyDescent="0.25">
      <c r="A1495" s="406">
        <v>132</v>
      </c>
      <c r="B1495" s="406" t="s">
        <v>4927</v>
      </c>
      <c r="C1495" s="331" t="s">
        <v>4928</v>
      </c>
      <c r="D1495" s="331" t="s">
        <v>4929</v>
      </c>
      <c r="E1495" s="475" t="s">
        <v>4015</v>
      </c>
      <c r="F1495" s="16" t="s">
        <v>709</v>
      </c>
      <c r="G1495" s="16">
        <v>2.7</v>
      </c>
      <c r="H1495" s="16">
        <v>2.7</v>
      </c>
      <c r="I1495" s="16">
        <v>350</v>
      </c>
      <c r="J1495" s="16">
        <v>37.405000000000001</v>
      </c>
      <c r="K1495" s="16">
        <v>159</v>
      </c>
      <c r="L1495" s="16">
        <v>9</v>
      </c>
      <c r="M1495" s="16">
        <v>2017</v>
      </c>
      <c r="N1495" s="114">
        <v>2021</v>
      </c>
      <c r="O1495" s="114">
        <v>2025</v>
      </c>
      <c r="P1495" s="16">
        <v>12.5</v>
      </c>
      <c r="Q1495" s="16" t="s">
        <v>4050</v>
      </c>
      <c r="R1495" s="17">
        <f t="shared" si="70"/>
        <v>2029.5</v>
      </c>
      <c r="S1495" s="16" t="s">
        <v>63</v>
      </c>
      <c r="T1495" s="16"/>
      <c r="U1495" s="17">
        <f t="shared" si="73"/>
        <v>2029.5</v>
      </c>
      <c r="V1495" s="402">
        <v>39</v>
      </c>
      <c r="W1495" s="402">
        <v>68</v>
      </c>
      <c r="X1495" s="402">
        <f>SUM(V1495:W1501)</f>
        <v>107</v>
      </c>
      <c r="Y1495" s="406" t="s">
        <v>7003</v>
      </c>
    </row>
    <row r="1496" spans="1:25" ht="24" x14ac:dyDescent="0.25">
      <c r="A1496" s="406"/>
      <c r="B1496" s="406"/>
      <c r="C1496" s="331"/>
      <c r="D1496" s="331"/>
      <c r="E1496" s="475"/>
      <c r="F1496" s="16" t="s">
        <v>709</v>
      </c>
      <c r="G1496" s="16"/>
      <c r="H1496" s="16"/>
      <c r="I1496" s="16"/>
      <c r="J1496" s="16">
        <v>2.06</v>
      </c>
      <c r="K1496" s="16">
        <v>57</v>
      </c>
      <c r="L1496" s="16">
        <v>6</v>
      </c>
      <c r="M1496" s="16">
        <v>2017</v>
      </c>
      <c r="N1496" s="114">
        <v>2021</v>
      </c>
      <c r="O1496" s="114">
        <v>2025</v>
      </c>
      <c r="P1496" s="16">
        <v>12.5</v>
      </c>
      <c r="Q1496" s="16" t="s">
        <v>4050</v>
      </c>
      <c r="R1496" s="17">
        <f t="shared" si="70"/>
        <v>2029.5</v>
      </c>
      <c r="S1496" s="16" t="s">
        <v>63</v>
      </c>
      <c r="T1496" s="16"/>
      <c r="U1496" s="17">
        <f t="shared" si="73"/>
        <v>2029.5</v>
      </c>
      <c r="V1496" s="402"/>
      <c r="W1496" s="402"/>
      <c r="X1496" s="402"/>
      <c r="Y1496" s="406"/>
    </row>
    <row r="1497" spans="1:25" ht="24" x14ac:dyDescent="0.25">
      <c r="A1497" s="406"/>
      <c r="B1497" s="406"/>
      <c r="C1497" s="331"/>
      <c r="D1497" s="331"/>
      <c r="E1497" s="475"/>
      <c r="F1497" s="16" t="s">
        <v>709</v>
      </c>
      <c r="G1497" s="16"/>
      <c r="H1497" s="16"/>
      <c r="I1497" s="16"/>
      <c r="J1497" s="16">
        <v>0.09</v>
      </c>
      <c r="K1497" s="16">
        <v>32</v>
      </c>
      <c r="L1497" s="16">
        <v>4.5</v>
      </c>
      <c r="M1497" s="16">
        <v>2017</v>
      </c>
      <c r="N1497" s="114">
        <v>2021</v>
      </c>
      <c r="O1497" s="114">
        <v>2025</v>
      </c>
      <c r="P1497" s="16">
        <v>12.5</v>
      </c>
      <c r="Q1497" s="16" t="s">
        <v>4050</v>
      </c>
      <c r="R1497" s="17">
        <f t="shared" si="70"/>
        <v>2029.5</v>
      </c>
      <c r="S1497" s="16" t="s">
        <v>63</v>
      </c>
      <c r="T1497" s="16"/>
      <c r="U1497" s="17">
        <f t="shared" si="73"/>
        <v>2029.5</v>
      </c>
      <c r="V1497" s="402"/>
      <c r="W1497" s="402"/>
      <c r="X1497" s="402"/>
      <c r="Y1497" s="406"/>
    </row>
    <row r="1498" spans="1:25" ht="24" x14ac:dyDescent="0.25">
      <c r="A1498" s="406"/>
      <c r="B1498" s="406"/>
      <c r="C1498" s="331"/>
      <c r="D1498" s="331"/>
      <c r="E1498" s="475"/>
      <c r="F1498" s="16" t="s">
        <v>709</v>
      </c>
      <c r="G1498" s="16"/>
      <c r="H1498" s="16"/>
      <c r="I1498" s="16"/>
      <c r="J1498" s="16">
        <v>0.11</v>
      </c>
      <c r="K1498" s="16">
        <v>25</v>
      </c>
      <c r="L1498" s="16">
        <v>4.5</v>
      </c>
      <c r="M1498" s="16">
        <v>2017</v>
      </c>
      <c r="N1498" s="114">
        <v>2021</v>
      </c>
      <c r="O1498" s="114">
        <v>2025</v>
      </c>
      <c r="P1498" s="16">
        <v>12.5</v>
      </c>
      <c r="Q1498" s="16" t="s">
        <v>4050</v>
      </c>
      <c r="R1498" s="17">
        <f t="shared" si="70"/>
        <v>2029.5</v>
      </c>
      <c r="S1498" s="16" t="s">
        <v>63</v>
      </c>
      <c r="T1498" s="16"/>
      <c r="U1498" s="17">
        <f t="shared" si="73"/>
        <v>2029.5</v>
      </c>
      <c r="V1498" s="402"/>
      <c r="W1498" s="402"/>
      <c r="X1498" s="402"/>
      <c r="Y1498" s="406"/>
    </row>
    <row r="1499" spans="1:25" ht="24" x14ac:dyDescent="0.25">
      <c r="A1499" s="406"/>
      <c r="B1499" s="406"/>
      <c r="C1499" s="331"/>
      <c r="D1499" s="475" t="s">
        <v>4930</v>
      </c>
      <c r="E1499" s="475"/>
      <c r="F1499" s="16" t="s">
        <v>709</v>
      </c>
      <c r="G1499" s="16">
        <v>2.7</v>
      </c>
      <c r="H1499" s="16">
        <v>2.7</v>
      </c>
      <c r="I1499" s="16">
        <v>350</v>
      </c>
      <c r="J1499" s="16">
        <v>15.38</v>
      </c>
      <c r="K1499" s="16">
        <v>108</v>
      </c>
      <c r="L1499" s="16">
        <v>8</v>
      </c>
      <c r="M1499" s="16">
        <v>2017</v>
      </c>
      <c r="N1499" s="114">
        <v>2021</v>
      </c>
      <c r="O1499" s="114">
        <v>2025</v>
      </c>
      <c r="P1499" s="16">
        <v>12.5</v>
      </c>
      <c r="Q1499" s="16" t="s">
        <v>4050</v>
      </c>
      <c r="R1499" s="17">
        <f t="shared" si="70"/>
        <v>2029.5</v>
      </c>
      <c r="S1499" s="16" t="s">
        <v>63</v>
      </c>
      <c r="T1499" s="16"/>
      <c r="U1499" s="17">
        <f t="shared" si="73"/>
        <v>2029.5</v>
      </c>
      <c r="V1499" s="402"/>
      <c r="W1499" s="402"/>
      <c r="X1499" s="402"/>
      <c r="Y1499" s="406"/>
    </row>
    <row r="1500" spans="1:25" ht="24" x14ac:dyDescent="0.25">
      <c r="A1500" s="406"/>
      <c r="B1500" s="406"/>
      <c r="C1500" s="331"/>
      <c r="D1500" s="475"/>
      <c r="E1500" s="475"/>
      <c r="F1500" s="16" t="s">
        <v>709</v>
      </c>
      <c r="G1500" s="16"/>
      <c r="H1500" s="16"/>
      <c r="I1500" s="16"/>
      <c r="J1500" s="16">
        <v>0.2</v>
      </c>
      <c r="K1500" s="16">
        <v>57</v>
      </c>
      <c r="L1500" s="16">
        <v>6</v>
      </c>
      <c r="M1500" s="16">
        <v>2017</v>
      </c>
      <c r="N1500" s="114">
        <v>2021</v>
      </c>
      <c r="O1500" s="114">
        <v>2025</v>
      </c>
      <c r="P1500" s="16">
        <v>12.5</v>
      </c>
      <c r="Q1500" s="16" t="s">
        <v>4050</v>
      </c>
      <c r="R1500" s="17">
        <f t="shared" si="70"/>
        <v>2029.5</v>
      </c>
      <c r="S1500" s="16" t="s">
        <v>63</v>
      </c>
      <c r="T1500" s="16"/>
      <c r="U1500" s="17">
        <f t="shared" si="73"/>
        <v>2029.5</v>
      </c>
      <c r="V1500" s="402"/>
      <c r="W1500" s="402"/>
      <c r="X1500" s="402"/>
      <c r="Y1500" s="406"/>
    </row>
    <row r="1501" spans="1:25" ht="24" x14ac:dyDescent="0.25">
      <c r="A1501" s="406"/>
      <c r="B1501" s="406"/>
      <c r="C1501" s="331"/>
      <c r="D1501" s="475"/>
      <c r="E1501" s="475"/>
      <c r="F1501" s="16" t="s">
        <v>709</v>
      </c>
      <c r="G1501" s="16"/>
      <c r="H1501" s="16"/>
      <c r="I1501" s="16"/>
      <c r="J1501" s="16">
        <v>0.11</v>
      </c>
      <c r="K1501" s="16">
        <v>25</v>
      </c>
      <c r="L1501" s="16">
        <v>4.5</v>
      </c>
      <c r="M1501" s="16">
        <v>2017</v>
      </c>
      <c r="N1501" s="114">
        <v>2021</v>
      </c>
      <c r="O1501" s="114">
        <v>2025</v>
      </c>
      <c r="P1501" s="16">
        <v>12.5</v>
      </c>
      <c r="Q1501" s="16" t="s">
        <v>4050</v>
      </c>
      <c r="R1501" s="17">
        <f t="shared" si="70"/>
        <v>2029.5</v>
      </c>
      <c r="S1501" s="16" t="s">
        <v>63</v>
      </c>
      <c r="T1501" s="16"/>
      <c r="U1501" s="17">
        <f t="shared" si="73"/>
        <v>2029.5</v>
      </c>
      <c r="V1501" s="402"/>
      <c r="W1501" s="402"/>
      <c r="X1501" s="402"/>
      <c r="Y1501" s="406"/>
    </row>
    <row r="1502" spans="1:25" ht="24" x14ac:dyDescent="0.25">
      <c r="A1502" s="331">
        <v>133</v>
      </c>
      <c r="B1502" s="331" t="s">
        <v>4931</v>
      </c>
      <c r="C1502" s="475" t="s">
        <v>4932</v>
      </c>
      <c r="D1502" s="475" t="s">
        <v>4933</v>
      </c>
      <c r="E1502" s="475" t="s">
        <v>4934</v>
      </c>
      <c r="F1502" s="16" t="s">
        <v>709</v>
      </c>
      <c r="G1502" s="16">
        <v>0.83</v>
      </c>
      <c r="H1502" s="16">
        <v>0.37</v>
      </c>
      <c r="I1502" s="16">
        <v>368</v>
      </c>
      <c r="J1502" s="16">
        <v>31.26</v>
      </c>
      <c r="K1502" s="16">
        <v>159</v>
      </c>
      <c r="L1502" s="16">
        <v>6</v>
      </c>
      <c r="M1502" s="16">
        <v>2017</v>
      </c>
      <c r="N1502" s="114">
        <v>2021</v>
      </c>
      <c r="O1502" s="114">
        <v>2025</v>
      </c>
      <c r="P1502" s="16">
        <v>12.5</v>
      </c>
      <c r="Q1502" s="16" t="s">
        <v>4050</v>
      </c>
      <c r="R1502" s="17">
        <f t="shared" si="70"/>
        <v>2029.5</v>
      </c>
      <c r="S1502" s="16" t="s">
        <v>63</v>
      </c>
      <c r="T1502" s="16"/>
      <c r="U1502" s="17">
        <f t="shared" si="73"/>
        <v>2029.5</v>
      </c>
      <c r="V1502" s="401">
        <v>35</v>
      </c>
      <c r="W1502" s="401">
        <v>61</v>
      </c>
      <c r="X1502" s="401">
        <f>SUM(V1502:W1504)</f>
        <v>96</v>
      </c>
      <c r="Y1502" s="331" t="s">
        <v>7003</v>
      </c>
    </row>
    <row r="1503" spans="1:25" ht="24" x14ac:dyDescent="0.25">
      <c r="A1503" s="331"/>
      <c r="B1503" s="331"/>
      <c r="C1503" s="475"/>
      <c r="D1503" s="475"/>
      <c r="E1503" s="475"/>
      <c r="F1503" s="16" t="s">
        <v>709</v>
      </c>
      <c r="G1503" s="16"/>
      <c r="H1503" s="16"/>
      <c r="I1503" s="16"/>
      <c r="J1503" s="16">
        <v>4.8650000000000002</v>
      </c>
      <c r="K1503" s="16">
        <v>57</v>
      </c>
      <c r="L1503" s="16">
        <v>5</v>
      </c>
      <c r="M1503" s="16">
        <v>2017</v>
      </c>
      <c r="N1503" s="114">
        <v>2021</v>
      </c>
      <c r="O1503" s="114">
        <v>2025</v>
      </c>
      <c r="P1503" s="16">
        <v>12.5</v>
      </c>
      <c r="Q1503" s="16" t="s">
        <v>4050</v>
      </c>
      <c r="R1503" s="17">
        <f t="shared" si="70"/>
        <v>2029.5</v>
      </c>
      <c r="S1503" s="16" t="s">
        <v>63</v>
      </c>
      <c r="T1503" s="16"/>
      <c r="U1503" s="17">
        <f t="shared" si="73"/>
        <v>2029.5</v>
      </c>
      <c r="V1503" s="401"/>
      <c r="W1503" s="401"/>
      <c r="X1503" s="401"/>
      <c r="Y1503" s="331"/>
    </row>
    <row r="1504" spans="1:25" ht="24" x14ac:dyDescent="0.25">
      <c r="A1504" s="331"/>
      <c r="B1504" s="331"/>
      <c r="C1504" s="475"/>
      <c r="D1504" s="475"/>
      <c r="E1504" s="475"/>
      <c r="F1504" s="16" t="s">
        <v>709</v>
      </c>
      <c r="G1504" s="16"/>
      <c r="H1504" s="16"/>
      <c r="I1504" s="16"/>
      <c r="J1504" s="16">
        <v>0.11</v>
      </c>
      <c r="K1504" s="16">
        <v>25</v>
      </c>
      <c r="L1504" s="16">
        <v>4</v>
      </c>
      <c r="M1504" s="16">
        <v>2017</v>
      </c>
      <c r="N1504" s="114">
        <v>2021</v>
      </c>
      <c r="O1504" s="114">
        <v>2025</v>
      </c>
      <c r="P1504" s="16">
        <v>12.5</v>
      </c>
      <c r="Q1504" s="16" t="s">
        <v>4050</v>
      </c>
      <c r="R1504" s="17">
        <f t="shared" si="70"/>
        <v>2029.5</v>
      </c>
      <c r="S1504" s="16" t="s">
        <v>63</v>
      </c>
      <c r="T1504" s="16"/>
      <c r="U1504" s="17">
        <f t="shared" si="73"/>
        <v>2029.5</v>
      </c>
      <c r="V1504" s="401"/>
      <c r="W1504" s="401"/>
      <c r="X1504" s="401"/>
      <c r="Y1504" s="331"/>
    </row>
    <row r="1505" spans="1:25" ht="24" x14ac:dyDescent="0.25">
      <c r="A1505" s="331">
        <v>134</v>
      </c>
      <c r="B1505" s="331" t="s">
        <v>4935</v>
      </c>
      <c r="C1505" s="475" t="s">
        <v>4936</v>
      </c>
      <c r="D1505" s="145" t="s">
        <v>4937</v>
      </c>
      <c r="E1505" s="475" t="s">
        <v>4938</v>
      </c>
      <c r="F1505" s="16" t="s">
        <v>709</v>
      </c>
      <c r="G1505" s="174"/>
      <c r="H1505" s="174"/>
      <c r="I1505" s="174"/>
      <c r="J1505" s="16"/>
      <c r="K1505" s="16"/>
      <c r="L1505" s="16"/>
      <c r="M1505" s="16">
        <v>2017</v>
      </c>
      <c r="N1505" s="114">
        <v>2021</v>
      </c>
      <c r="O1505" s="114">
        <v>2025</v>
      </c>
      <c r="P1505" s="16">
        <v>12.5</v>
      </c>
      <c r="Q1505" s="16"/>
      <c r="R1505" s="17">
        <f t="shared" si="70"/>
        <v>2029.5</v>
      </c>
      <c r="S1505" s="16" t="s">
        <v>63</v>
      </c>
      <c r="T1505" s="16"/>
      <c r="U1505" s="17">
        <f t="shared" si="73"/>
        <v>2029.5</v>
      </c>
      <c r="V1505" s="401">
        <v>99</v>
      </c>
      <c r="W1505" s="401">
        <v>119</v>
      </c>
      <c r="X1505" s="401">
        <f>SUM(V1505:W1507)</f>
        <v>218</v>
      </c>
      <c r="Y1505" s="331" t="s">
        <v>7003</v>
      </c>
    </row>
    <row r="1506" spans="1:25" ht="24" x14ac:dyDescent="0.25">
      <c r="A1506" s="331"/>
      <c r="B1506" s="331"/>
      <c r="C1506" s="475"/>
      <c r="D1506" s="475" t="s">
        <v>4939</v>
      </c>
      <c r="E1506" s="475"/>
      <c r="F1506" s="16" t="s">
        <v>709</v>
      </c>
      <c r="G1506" s="16">
        <v>2.5</v>
      </c>
      <c r="H1506" s="16">
        <v>1.7</v>
      </c>
      <c r="I1506" s="16">
        <v>360</v>
      </c>
      <c r="J1506" s="16">
        <v>8.9949999999999992</v>
      </c>
      <c r="K1506" s="16">
        <v>108</v>
      </c>
      <c r="L1506" s="16">
        <v>8</v>
      </c>
      <c r="M1506" s="16">
        <v>2017</v>
      </c>
      <c r="N1506" s="114">
        <v>2021</v>
      </c>
      <c r="O1506" s="114">
        <v>2025</v>
      </c>
      <c r="P1506" s="16">
        <v>12.5</v>
      </c>
      <c r="Q1506" s="16"/>
      <c r="R1506" s="17">
        <f t="shared" si="70"/>
        <v>2029.5</v>
      </c>
      <c r="S1506" s="16" t="s">
        <v>63</v>
      </c>
      <c r="T1506" s="16"/>
      <c r="U1506" s="17">
        <f t="shared" si="73"/>
        <v>2029.5</v>
      </c>
      <c r="V1506" s="401"/>
      <c r="W1506" s="401"/>
      <c r="X1506" s="401"/>
      <c r="Y1506" s="331"/>
    </row>
    <row r="1507" spans="1:25" ht="24" x14ac:dyDescent="0.25">
      <c r="A1507" s="331"/>
      <c r="B1507" s="331"/>
      <c r="C1507" s="475"/>
      <c r="D1507" s="475"/>
      <c r="E1507" s="475"/>
      <c r="F1507" s="16" t="s">
        <v>709</v>
      </c>
      <c r="G1507" s="16"/>
      <c r="H1507" s="16"/>
      <c r="I1507" s="16"/>
      <c r="J1507" s="16">
        <v>1.5449999999999999</v>
      </c>
      <c r="K1507" s="16">
        <v>57</v>
      </c>
      <c r="L1507" s="16">
        <v>6</v>
      </c>
      <c r="M1507" s="16">
        <v>2017</v>
      </c>
      <c r="N1507" s="114">
        <v>2021</v>
      </c>
      <c r="O1507" s="114">
        <v>2025</v>
      </c>
      <c r="P1507" s="16">
        <v>12.5</v>
      </c>
      <c r="Q1507" s="16"/>
      <c r="R1507" s="17">
        <f t="shared" si="70"/>
        <v>2029.5</v>
      </c>
      <c r="S1507" s="16" t="s">
        <v>63</v>
      </c>
      <c r="T1507" s="16"/>
      <c r="U1507" s="17">
        <f t="shared" si="73"/>
        <v>2029.5</v>
      </c>
      <c r="V1507" s="401"/>
      <c r="W1507" s="401"/>
      <c r="X1507" s="401"/>
      <c r="Y1507" s="331"/>
    </row>
    <row r="1508" spans="1:25" ht="24" x14ac:dyDescent="0.25">
      <c r="A1508" s="331">
        <v>135</v>
      </c>
      <c r="B1508" s="331" t="s">
        <v>4940</v>
      </c>
      <c r="C1508" s="488" t="s">
        <v>4941</v>
      </c>
      <c r="D1508" s="488" t="s">
        <v>4942</v>
      </c>
      <c r="E1508" s="488" t="s">
        <v>4938</v>
      </c>
      <c r="F1508" s="16" t="s">
        <v>709</v>
      </c>
      <c r="G1508" s="16">
        <v>2.5</v>
      </c>
      <c r="H1508" s="175">
        <v>0.48</v>
      </c>
      <c r="I1508" s="16">
        <v>405</v>
      </c>
      <c r="J1508" s="175">
        <v>40.39</v>
      </c>
      <c r="K1508" s="16">
        <v>108</v>
      </c>
      <c r="L1508" s="16">
        <v>8</v>
      </c>
      <c r="M1508" s="16">
        <v>2017</v>
      </c>
      <c r="N1508" s="114">
        <v>2023</v>
      </c>
      <c r="O1508" s="114">
        <v>2025</v>
      </c>
      <c r="P1508" s="16">
        <v>12.5</v>
      </c>
      <c r="Q1508" s="16" t="s">
        <v>4050</v>
      </c>
      <c r="R1508" s="17">
        <f t="shared" si="70"/>
        <v>2029.5</v>
      </c>
      <c r="S1508" s="16" t="s">
        <v>63</v>
      </c>
      <c r="T1508" s="16"/>
      <c r="U1508" s="17">
        <f t="shared" si="73"/>
        <v>2029.5</v>
      </c>
      <c r="V1508" s="401">
        <v>31</v>
      </c>
      <c r="W1508" s="401">
        <v>10</v>
      </c>
      <c r="X1508" s="401">
        <f>SUM(V1508:W1516)</f>
        <v>41</v>
      </c>
      <c r="Y1508" s="331" t="s">
        <v>7003</v>
      </c>
    </row>
    <row r="1509" spans="1:25" ht="24" x14ac:dyDescent="0.25">
      <c r="A1509" s="331"/>
      <c r="B1509" s="331"/>
      <c r="C1509" s="488"/>
      <c r="D1509" s="488"/>
      <c r="E1509" s="488"/>
      <c r="F1509" s="16" t="s">
        <v>709</v>
      </c>
      <c r="G1509" s="16"/>
      <c r="H1509" s="175"/>
      <c r="I1509" s="16"/>
      <c r="J1509" s="175">
        <v>2.97</v>
      </c>
      <c r="K1509" s="16">
        <v>89</v>
      </c>
      <c r="L1509" s="16">
        <v>8</v>
      </c>
      <c r="M1509" s="16">
        <v>2017</v>
      </c>
      <c r="N1509" s="114">
        <v>2023</v>
      </c>
      <c r="O1509" s="114">
        <v>2025</v>
      </c>
      <c r="P1509" s="16">
        <v>12.5</v>
      </c>
      <c r="Q1509" s="16" t="s">
        <v>4050</v>
      </c>
      <c r="R1509" s="17">
        <f t="shared" si="70"/>
        <v>2029.5</v>
      </c>
      <c r="S1509" s="16" t="s">
        <v>63</v>
      </c>
      <c r="T1509" s="16"/>
      <c r="U1509" s="17">
        <f t="shared" si="73"/>
        <v>2029.5</v>
      </c>
      <c r="V1509" s="401"/>
      <c r="W1509" s="401"/>
      <c r="X1509" s="401"/>
      <c r="Y1509" s="331"/>
    </row>
    <row r="1510" spans="1:25" ht="24" x14ac:dyDescent="0.25">
      <c r="A1510" s="331"/>
      <c r="B1510" s="331"/>
      <c r="C1510" s="488"/>
      <c r="D1510" s="488"/>
      <c r="E1510" s="488"/>
      <c r="F1510" s="16" t="s">
        <v>709</v>
      </c>
      <c r="G1510" s="16"/>
      <c r="H1510" s="175"/>
      <c r="I1510" s="16"/>
      <c r="J1510" s="175">
        <v>2.3250000000000002</v>
      </c>
      <c r="K1510" s="16">
        <v>57</v>
      </c>
      <c r="L1510" s="16">
        <v>6</v>
      </c>
      <c r="M1510" s="16">
        <v>2017</v>
      </c>
      <c r="N1510" s="114">
        <v>2023</v>
      </c>
      <c r="O1510" s="114">
        <v>2025</v>
      </c>
      <c r="P1510" s="16">
        <v>12.5</v>
      </c>
      <c r="Q1510" s="16" t="s">
        <v>4050</v>
      </c>
      <c r="R1510" s="17">
        <f t="shared" si="70"/>
        <v>2029.5</v>
      </c>
      <c r="S1510" s="16" t="s">
        <v>63</v>
      </c>
      <c r="T1510" s="16"/>
      <c r="U1510" s="17">
        <f t="shared" si="73"/>
        <v>2029.5</v>
      </c>
      <c r="V1510" s="401"/>
      <c r="W1510" s="401"/>
      <c r="X1510" s="401"/>
      <c r="Y1510" s="331"/>
    </row>
    <row r="1511" spans="1:25" ht="24" x14ac:dyDescent="0.25">
      <c r="A1511" s="331"/>
      <c r="B1511" s="331"/>
      <c r="C1511" s="488"/>
      <c r="D1511" s="488"/>
      <c r="E1511" s="488"/>
      <c r="F1511" s="16" t="s">
        <v>709</v>
      </c>
      <c r="G1511" s="16"/>
      <c r="H1511" s="175"/>
      <c r="I1511" s="16"/>
      <c r="J1511" s="175">
        <v>0.12</v>
      </c>
      <c r="K1511" s="16">
        <v>32</v>
      </c>
      <c r="L1511" s="16">
        <v>4.5</v>
      </c>
      <c r="M1511" s="16">
        <v>2017</v>
      </c>
      <c r="N1511" s="114">
        <v>2023</v>
      </c>
      <c r="O1511" s="114">
        <v>2025</v>
      </c>
      <c r="P1511" s="16">
        <v>12.5</v>
      </c>
      <c r="Q1511" s="16" t="s">
        <v>4050</v>
      </c>
      <c r="R1511" s="17">
        <f t="shared" si="70"/>
        <v>2029.5</v>
      </c>
      <c r="S1511" s="16" t="s">
        <v>63</v>
      </c>
      <c r="T1511" s="16"/>
      <c r="U1511" s="17">
        <f t="shared" si="73"/>
        <v>2029.5</v>
      </c>
      <c r="V1511" s="401"/>
      <c r="W1511" s="401"/>
      <c r="X1511" s="401"/>
      <c r="Y1511" s="331"/>
    </row>
    <row r="1512" spans="1:25" ht="24" x14ac:dyDescent="0.25">
      <c r="A1512" s="331"/>
      <c r="B1512" s="331"/>
      <c r="C1512" s="488"/>
      <c r="D1512" s="488"/>
      <c r="E1512" s="488"/>
      <c r="F1512" s="16" t="s">
        <v>709</v>
      </c>
      <c r="G1512" s="16"/>
      <c r="H1512" s="175"/>
      <c r="I1512" s="16"/>
      <c r="J1512" s="175">
        <v>0.115</v>
      </c>
      <c r="K1512" s="16">
        <v>25</v>
      </c>
      <c r="L1512" s="16">
        <v>4.5</v>
      </c>
      <c r="M1512" s="16">
        <v>2017</v>
      </c>
      <c r="N1512" s="114">
        <v>2023</v>
      </c>
      <c r="O1512" s="114">
        <v>2025</v>
      </c>
      <c r="P1512" s="16">
        <v>12.5</v>
      </c>
      <c r="Q1512" s="16" t="s">
        <v>4050</v>
      </c>
      <c r="R1512" s="17">
        <f t="shared" si="70"/>
        <v>2029.5</v>
      </c>
      <c r="S1512" s="16" t="s">
        <v>63</v>
      </c>
      <c r="T1512" s="16"/>
      <c r="U1512" s="17">
        <f t="shared" si="73"/>
        <v>2029.5</v>
      </c>
      <c r="V1512" s="401"/>
      <c r="W1512" s="401"/>
      <c r="X1512" s="401"/>
      <c r="Y1512" s="331"/>
    </row>
    <row r="1513" spans="1:25" ht="24" x14ac:dyDescent="0.25">
      <c r="A1513" s="331"/>
      <c r="B1513" s="331"/>
      <c r="C1513" s="488"/>
      <c r="D1513" s="488" t="s">
        <v>4943</v>
      </c>
      <c r="E1513" s="488"/>
      <c r="F1513" s="16" t="s">
        <v>709</v>
      </c>
      <c r="G1513" s="16">
        <v>2.5</v>
      </c>
      <c r="H1513" s="175">
        <v>0.48</v>
      </c>
      <c r="I1513" s="16">
        <v>405</v>
      </c>
      <c r="J1513" s="175">
        <v>41.49</v>
      </c>
      <c r="K1513" s="16">
        <v>108</v>
      </c>
      <c r="L1513" s="16">
        <v>8</v>
      </c>
      <c r="M1513" s="16">
        <v>2017</v>
      </c>
      <c r="N1513" s="114">
        <v>2023</v>
      </c>
      <c r="O1513" s="114">
        <v>2025</v>
      </c>
      <c r="P1513" s="16">
        <v>12.5</v>
      </c>
      <c r="Q1513" s="16" t="s">
        <v>4050</v>
      </c>
      <c r="R1513" s="17">
        <f t="shared" si="70"/>
        <v>2029.5</v>
      </c>
      <c r="S1513" s="16" t="s">
        <v>63</v>
      </c>
      <c r="T1513" s="16"/>
      <c r="U1513" s="17">
        <f t="shared" si="73"/>
        <v>2029.5</v>
      </c>
      <c r="V1513" s="401"/>
      <c r="W1513" s="401"/>
      <c r="X1513" s="401"/>
      <c r="Y1513" s="331"/>
    </row>
    <row r="1514" spans="1:25" ht="24" x14ac:dyDescent="0.25">
      <c r="A1514" s="331"/>
      <c r="B1514" s="331"/>
      <c r="C1514" s="488"/>
      <c r="D1514" s="488"/>
      <c r="E1514" s="488"/>
      <c r="F1514" s="16" t="s">
        <v>709</v>
      </c>
      <c r="G1514" s="16"/>
      <c r="H1514" s="175"/>
      <c r="I1514" s="16"/>
      <c r="J1514" s="175">
        <v>3.14</v>
      </c>
      <c r="K1514" s="16">
        <v>89</v>
      </c>
      <c r="L1514" s="16">
        <v>8</v>
      </c>
      <c r="M1514" s="16">
        <v>2017</v>
      </c>
      <c r="N1514" s="114">
        <v>2023</v>
      </c>
      <c r="O1514" s="114">
        <v>2025</v>
      </c>
      <c r="P1514" s="16">
        <v>12.5</v>
      </c>
      <c r="Q1514" s="16" t="s">
        <v>4050</v>
      </c>
      <c r="R1514" s="17">
        <f t="shared" si="70"/>
        <v>2029.5</v>
      </c>
      <c r="S1514" s="16" t="s">
        <v>63</v>
      </c>
      <c r="T1514" s="16"/>
      <c r="U1514" s="17">
        <f t="shared" si="73"/>
        <v>2029.5</v>
      </c>
      <c r="V1514" s="401"/>
      <c r="W1514" s="401"/>
      <c r="X1514" s="401"/>
      <c r="Y1514" s="331"/>
    </row>
    <row r="1515" spans="1:25" ht="24" x14ac:dyDescent="0.25">
      <c r="A1515" s="331"/>
      <c r="B1515" s="331"/>
      <c r="C1515" s="488"/>
      <c r="D1515" s="488"/>
      <c r="E1515" s="488"/>
      <c r="F1515" s="16" t="s">
        <v>709</v>
      </c>
      <c r="G1515" s="16"/>
      <c r="H1515" s="175"/>
      <c r="I1515" s="16"/>
      <c r="J1515" s="175">
        <v>0.28000000000000003</v>
      </c>
      <c r="K1515" s="16">
        <v>57</v>
      </c>
      <c r="L1515" s="16">
        <v>6</v>
      </c>
      <c r="M1515" s="16">
        <v>2017</v>
      </c>
      <c r="N1515" s="114">
        <v>2023</v>
      </c>
      <c r="O1515" s="114">
        <v>2025</v>
      </c>
      <c r="P1515" s="16">
        <v>12.5</v>
      </c>
      <c r="Q1515" s="16" t="s">
        <v>4050</v>
      </c>
      <c r="R1515" s="17">
        <f t="shared" si="70"/>
        <v>2029.5</v>
      </c>
      <c r="S1515" s="16" t="s">
        <v>63</v>
      </c>
      <c r="T1515" s="16"/>
      <c r="U1515" s="17">
        <f t="shared" si="73"/>
        <v>2029.5</v>
      </c>
      <c r="V1515" s="401"/>
      <c r="W1515" s="401"/>
      <c r="X1515" s="401"/>
      <c r="Y1515" s="331"/>
    </row>
    <row r="1516" spans="1:25" ht="24" x14ac:dyDescent="0.25">
      <c r="A1516" s="331"/>
      <c r="B1516" s="331"/>
      <c r="C1516" s="488"/>
      <c r="D1516" s="488"/>
      <c r="E1516" s="488"/>
      <c r="F1516" s="16" t="s">
        <v>709</v>
      </c>
      <c r="G1516" s="16"/>
      <c r="H1516" s="175"/>
      <c r="I1516" s="16"/>
      <c r="J1516" s="175">
        <v>0.12</v>
      </c>
      <c r="K1516" s="16">
        <v>25</v>
      </c>
      <c r="L1516" s="16">
        <v>4.5</v>
      </c>
      <c r="M1516" s="16">
        <v>2017</v>
      </c>
      <c r="N1516" s="114">
        <v>2023</v>
      </c>
      <c r="O1516" s="114">
        <v>2025</v>
      </c>
      <c r="P1516" s="16">
        <v>12.5</v>
      </c>
      <c r="Q1516" s="16" t="s">
        <v>4050</v>
      </c>
      <c r="R1516" s="17">
        <f t="shared" si="70"/>
        <v>2029.5</v>
      </c>
      <c r="S1516" s="16" t="s">
        <v>63</v>
      </c>
      <c r="T1516" s="16"/>
      <c r="U1516" s="17">
        <f t="shared" si="73"/>
        <v>2029.5</v>
      </c>
      <c r="V1516" s="401"/>
      <c r="W1516" s="401"/>
      <c r="X1516" s="401"/>
      <c r="Y1516" s="331"/>
    </row>
    <row r="1517" spans="1:25" ht="24" x14ac:dyDescent="0.25">
      <c r="A1517" s="331">
        <v>136</v>
      </c>
      <c r="B1517" s="331" t="s">
        <v>4944</v>
      </c>
      <c r="C1517" s="488" t="s">
        <v>4945</v>
      </c>
      <c r="D1517" s="348" t="s">
        <v>4946</v>
      </c>
      <c r="E1517" s="348" t="s">
        <v>4938</v>
      </c>
      <c r="F1517" s="16" t="s">
        <v>62</v>
      </c>
      <c r="G1517" s="66">
        <v>2.5</v>
      </c>
      <c r="H1517" s="66">
        <v>2.5</v>
      </c>
      <c r="I1517" s="66">
        <v>120</v>
      </c>
      <c r="J1517" s="66">
        <v>5.75</v>
      </c>
      <c r="K1517" s="66">
        <v>108</v>
      </c>
      <c r="L1517" s="66">
        <v>8</v>
      </c>
      <c r="M1517" s="16">
        <v>2017</v>
      </c>
      <c r="N1517" s="114">
        <v>2021</v>
      </c>
      <c r="O1517" s="114">
        <v>2025</v>
      </c>
      <c r="P1517" s="16">
        <v>12.5</v>
      </c>
      <c r="Q1517" s="16" t="s">
        <v>3893</v>
      </c>
      <c r="R1517" s="17">
        <f t="shared" si="70"/>
        <v>2029.5</v>
      </c>
      <c r="S1517" s="16" t="s">
        <v>63</v>
      </c>
      <c r="T1517" s="16"/>
      <c r="U1517" s="17">
        <f t="shared" ref="U1517:U1655" si="74">IFERROR(IF(S1517="",R1517,S1517+T1517),R1517)</f>
        <v>2029.5</v>
      </c>
      <c r="V1517" s="401">
        <v>23</v>
      </c>
      <c r="W1517" s="401">
        <v>44</v>
      </c>
      <c r="X1517" s="401">
        <f>SUM(V1517:W1518)</f>
        <v>67</v>
      </c>
      <c r="Y1517" s="331" t="s">
        <v>7003</v>
      </c>
    </row>
    <row r="1518" spans="1:25" ht="24" x14ac:dyDescent="0.25">
      <c r="A1518" s="331"/>
      <c r="B1518" s="331"/>
      <c r="C1518" s="488"/>
      <c r="D1518" s="348"/>
      <c r="E1518" s="348"/>
      <c r="F1518" s="16" t="s">
        <v>62</v>
      </c>
      <c r="G1518" s="66"/>
      <c r="H1518" s="66"/>
      <c r="I1518" s="66"/>
      <c r="J1518" s="66">
        <v>0.2</v>
      </c>
      <c r="K1518" s="66">
        <v>57</v>
      </c>
      <c r="L1518" s="66">
        <v>5</v>
      </c>
      <c r="M1518" s="16">
        <v>2017</v>
      </c>
      <c r="N1518" s="114">
        <v>2021</v>
      </c>
      <c r="O1518" s="114">
        <v>2025</v>
      </c>
      <c r="P1518" s="16">
        <v>12.5</v>
      </c>
      <c r="Q1518" s="16" t="s">
        <v>3893</v>
      </c>
      <c r="R1518" s="17">
        <f t="shared" si="70"/>
        <v>2029.5</v>
      </c>
      <c r="S1518" s="16" t="s">
        <v>63</v>
      </c>
      <c r="T1518" s="16"/>
      <c r="U1518" s="17">
        <f t="shared" si="74"/>
        <v>2029.5</v>
      </c>
      <c r="V1518" s="401"/>
      <c r="W1518" s="401"/>
      <c r="X1518" s="401"/>
      <c r="Y1518" s="331"/>
    </row>
    <row r="1519" spans="1:25" ht="36" x14ac:dyDescent="0.25">
      <c r="A1519" s="16">
        <v>137</v>
      </c>
      <c r="B1519" s="16" t="s">
        <v>4947</v>
      </c>
      <c r="C1519" s="175" t="s">
        <v>4948</v>
      </c>
      <c r="D1519" s="114" t="s">
        <v>4949</v>
      </c>
      <c r="E1519" s="114" t="s">
        <v>4938</v>
      </c>
      <c r="F1519" s="16" t="s">
        <v>62</v>
      </c>
      <c r="G1519" s="66">
        <v>1.6</v>
      </c>
      <c r="H1519" s="66">
        <v>1.6</v>
      </c>
      <c r="I1519" s="66">
        <v>100</v>
      </c>
      <c r="J1519" s="66">
        <v>18.739999999999998</v>
      </c>
      <c r="K1519" s="66">
        <v>108</v>
      </c>
      <c r="L1519" s="66">
        <v>8</v>
      </c>
      <c r="M1519" s="16">
        <v>2017</v>
      </c>
      <c r="N1519" s="114">
        <v>2021</v>
      </c>
      <c r="O1519" s="114">
        <v>2025</v>
      </c>
      <c r="P1519" s="16">
        <v>12.5</v>
      </c>
      <c r="Q1519" s="16" t="s">
        <v>3893</v>
      </c>
      <c r="R1519" s="17">
        <f t="shared" si="70"/>
        <v>2029.5</v>
      </c>
      <c r="S1519" s="16" t="s">
        <v>63</v>
      </c>
      <c r="T1519" s="16"/>
      <c r="U1519" s="17">
        <f t="shared" si="74"/>
        <v>2029.5</v>
      </c>
      <c r="V1519" s="321">
        <v>9</v>
      </c>
      <c r="W1519" s="321">
        <v>18</v>
      </c>
      <c r="X1519" s="321">
        <f>SUM(V1519:W1519)</f>
        <v>27</v>
      </c>
      <c r="Y1519" s="16" t="s">
        <v>7003</v>
      </c>
    </row>
    <row r="1520" spans="1:25" ht="36" x14ac:dyDescent="0.25">
      <c r="A1520" s="16">
        <v>138</v>
      </c>
      <c r="B1520" s="16" t="s">
        <v>4950</v>
      </c>
      <c r="C1520" s="175" t="s">
        <v>4951</v>
      </c>
      <c r="D1520" s="114" t="s">
        <v>4952</v>
      </c>
      <c r="E1520" s="114" t="s">
        <v>4922</v>
      </c>
      <c r="F1520" s="16" t="s">
        <v>207</v>
      </c>
      <c r="G1520" s="121" t="s">
        <v>131</v>
      </c>
      <c r="H1520" s="121" t="s">
        <v>131</v>
      </c>
      <c r="I1520" s="125">
        <v>40</v>
      </c>
      <c r="J1520" s="66">
        <v>27.395</v>
      </c>
      <c r="K1520" s="66">
        <v>219</v>
      </c>
      <c r="L1520" s="66">
        <v>6</v>
      </c>
      <c r="M1520" s="16">
        <v>2017</v>
      </c>
      <c r="N1520" s="114">
        <v>2019</v>
      </c>
      <c r="O1520" s="114">
        <v>2025</v>
      </c>
      <c r="P1520" s="16">
        <v>12.5</v>
      </c>
      <c r="Q1520" s="16" t="s">
        <v>3893</v>
      </c>
      <c r="R1520" s="17">
        <f t="shared" si="70"/>
        <v>2029.5</v>
      </c>
      <c r="S1520" s="16" t="s">
        <v>63</v>
      </c>
      <c r="T1520" s="16"/>
      <c r="U1520" s="17">
        <f t="shared" si="74"/>
        <v>2029.5</v>
      </c>
      <c r="V1520" s="321">
        <v>2</v>
      </c>
      <c r="W1520" s="321">
        <v>4</v>
      </c>
      <c r="X1520" s="321">
        <f>SUM(V1520:W1520)</f>
        <v>6</v>
      </c>
      <c r="Y1520" s="16" t="s">
        <v>7003</v>
      </c>
    </row>
    <row r="1521" spans="1:25" ht="24" x14ac:dyDescent="0.25">
      <c r="A1521" s="331">
        <v>139</v>
      </c>
      <c r="B1521" s="331" t="s">
        <v>4953</v>
      </c>
      <c r="C1521" s="338" t="s">
        <v>4954</v>
      </c>
      <c r="D1521" s="337" t="s">
        <v>4955</v>
      </c>
      <c r="E1521" s="337" t="s">
        <v>4913</v>
      </c>
      <c r="F1521" s="178" t="s">
        <v>107</v>
      </c>
      <c r="G1521" s="214">
        <v>0.63</v>
      </c>
      <c r="H1521" s="214">
        <v>0.1</v>
      </c>
      <c r="I1521" s="214">
        <v>120</v>
      </c>
      <c r="J1521" s="214">
        <v>19.100000000000001</v>
      </c>
      <c r="K1521" s="214">
        <v>159</v>
      </c>
      <c r="L1521" s="214">
        <v>5</v>
      </c>
      <c r="M1521" s="204">
        <v>2016</v>
      </c>
      <c r="N1521" s="204">
        <v>2024</v>
      </c>
      <c r="O1521" s="204">
        <v>2025</v>
      </c>
      <c r="P1521" s="179">
        <v>12.5</v>
      </c>
      <c r="Q1521" s="179" t="s">
        <v>257</v>
      </c>
      <c r="R1521" s="17">
        <f t="shared" si="70"/>
        <v>2028.5</v>
      </c>
      <c r="S1521" s="204" t="s">
        <v>63</v>
      </c>
      <c r="T1521" s="204"/>
      <c r="U1521" s="17">
        <f t="shared" si="74"/>
        <v>2028.5</v>
      </c>
      <c r="V1521" s="401">
        <v>9</v>
      </c>
      <c r="W1521" s="401"/>
      <c r="X1521" s="401">
        <f>SUM(V1521:W1538)</f>
        <v>9</v>
      </c>
      <c r="Y1521" s="331" t="s">
        <v>7003</v>
      </c>
    </row>
    <row r="1522" spans="1:25" ht="24" x14ac:dyDescent="0.25">
      <c r="A1522" s="331"/>
      <c r="B1522" s="331"/>
      <c r="C1522" s="338"/>
      <c r="D1522" s="337"/>
      <c r="E1522" s="337"/>
      <c r="F1522" s="178" t="s">
        <v>107</v>
      </c>
      <c r="G1522" s="214"/>
      <c r="H1522" s="214"/>
      <c r="I1522" s="214"/>
      <c r="J1522" s="214">
        <v>9.5</v>
      </c>
      <c r="K1522" s="214">
        <v>89</v>
      </c>
      <c r="L1522" s="214">
        <v>4</v>
      </c>
      <c r="M1522" s="204">
        <v>2016</v>
      </c>
      <c r="N1522" s="204">
        <v>2024</v>
      </c>
      <c r="O1522" s="204">
        <v>2025</v>
      </c>
      <c r="P1522" s="179">
        <v>12.5</v>
      </c>
      <c r="Q1522" s="179" t="s">
        <v>257</v>
      </c>
      <c r="R1522" s="17">
        <f t="shared" si="70"/>
        <v>2028.5</v>
      </c>
      <c r="S1522" s="204" t="s">
        <v>63</v>
      </c>
      <c r="T1522" s="204"/>
      <c r="U1522" s="17">
        <f t="shared" si="74"/>
        <v>2028.5</v>
      </c>
      <c r="V1522" s="401"/>
      <c r="W1522" s="401"/>
      <c r="X1522" s="401"/>
      <c r="Y1522" s="331"/>
    </row>
    <row r="1523" spans="1:25" ht="24" x14ac:dyDescent="0.25">
      <c r="A1523" s="331"/>
      <c r="B1523" s="331"/>
      <c r="C1523" s="338"/>
      <c r="D1523" s="207" t="s">
        <v>4956</v>
      </c>
      <c r="E1523" s="337"/>
      <c r="F1523" s="178" t="s">
        <v>107</v>
      </c>
      <c r="G1523" s="218">
        <v>0.63</v>
      </c>
      <c r="H1523" s="218">
        <v>0.1</v>
      </c>
      <c r="I1523" s="214">
        <v>120</v>
      </c>
      <c r="J1523" s="214">
        <v>59</v>
      </c>
      <c r="K1523" s="218">
        <v>159</v>
      </c>
      <c r="L1523" s="218">
        <v>5</v>
      </c>
      <c r="M1523" s="204">
        <v>2016</v>
      </c>
      <c r="N1523" s="204">
        <v>2024</v>
      </c>
      <c r="O1523" s="204">
        <v>2025</v>
      </c>
      <c r="P1523" s="179">
        <v>12.5</v>
      </c>
      <c r="Q1523" s="179" t="s">
        <v>257</v>
      </c>
      <c r="R1523" s="17">
        <f t="shared" si="70"/>
        <v>2028.5</v>
      </c>
      <c r="S1523" s="204" t="s">
        <v>63</v>
      </c>
      <c r="T1523" s="204"/>
      <c r="U1523" s="17">
        <f t="shared" si="74"/>
        <v>2028.5</v>
      </c>
      <c r="V1523" s="401"/>
      <c r="W1523" s="401"/>
      <c r="X1523" s="401"/>
      <c r="Y1523" s="331"/>
    </row>
    <row r="1524" spans="1:25" ht="24" x14ac:dyDescent="0.25">
      <c r="A1524" s="331"/>
      <c r="B1524" s="331"/>
      <c r="C1524" s="338"/>
      <c r="D1524" s="223" t="s">
        <v>4957</v>
      </c>
      <c r="E1524" s="337"/>
      <c r="F1524" s="178" t="s">
        <v>107</v>
      </c>
      <c r="G1524" s="142">
        <v>0.63</v>
      </c>
      <c r="H1524" s="218">
        <v>0.1</v>
      </c>
      <c r="I1524" s="214">
        <v>120</v>
      </c>
      <c r="J1524" s="142">
        <v>58.8</v>
      </c>
      <c r="K1524" s="142">
        <v>159</v>
      </c>
      <c r="L1524" s="142">
        <v>5</v>
      </c>
      <c r="M1524" s="204">
        <v>2016</v>
      </c>
      <c r="N1524" s="204">
        <v>2024</v>
      </c>
      <c r="O1524" s="204">
        <v>2025</v>
      </c>
      <c r="P1524" s="179">
        <v>12.5</v>
      </c>
      <c r="Q1524" s="179" t="s">
        <v>257</v>
      </c>
      <c r="R1524" s="17">
        <f t="shared" si="70"/>
        <v>2028.5</v>
      </c>
      <c r="S1524" s="204" t="s">
        <v>63</v>
      </c>
      <c r="T1524" s="204"/>
      <c r="U1524" s="17">
        <f t="shared" si="74"/>
        <v>2028.5</v>
      </c>
      <c r="V1524" s="401"/>
      <c r="W1524" s="401"/>
      <c r="X1524" s="401"/>
      <c r="Y1524" s="331"/>
    </row>
    <row r="1525" spans="1:25" ht="24" x14ac:dyDescent="0.25">
      <c r="A1525" s="331"/>
      <c r="B1525" s="331"/>
      <c r="C1525" s="338"/>
      <c r="D1525" s="207" t="s">
        <v>4958</v>
      </c>
      <c r="E1525" s="337"/>
      <c r="F1525" s="178" t="s">
        <v>107</v>
      </c>
      <c r="G1525" s="214">
        <v>0.63</v>
      </c>
      <c r="H1525" s="218">
        <v>0.1</v>
      </c>
      <c r="I1525" s="214">
        <v>120</v>
      </c>
      <c r="J1525" s="214">
        <v>26.731999999999999</v>
      </c>
      <c r="K1525" s="214">
        <v>159</v>
      </c>
      <c r="L1525" s="214">
        <v>5</v>
      </c>
      <c r="M1525" s="204">
        <v>2016</v>
      </c>
      <c r="N1525" s="204">
        <v>2024</v>
      </c>
      <c r="O1525" s="204">
        <v>2025</v>
      </c>
      <c r="P1525" s="179">
        <v>12.5</v>
      </c>
      <c r="Q1525" s="179" t="s">
        <v>257</v>
      </c>
      <c r="R1525" s="17">
        <f t="shared" si="70"/>
        <v>2028.5</v>
      </c>
      <c r="S1525" s="204" t="s">
        <v>63</v>
      </c>
      <c r="T1525" s="204"/>
      <c r="U1525" s="17">
        <f t="shared" si="74"/>
        <v>2028.5</v>
      </c>
      <c r="V1525" s="401"/>
      <c r="W1525" s="401"/>
      <c r="X1525" s="401"/>
      <c r="Y1525" s="331"/>
    </row>
    <row r="1526" spans="1:25" ht="24" x14ac:dyDescent="0.25">
      <c r="A1526" s="331"/>
      <c r="B1526" s="331"/>
      <c r="C1526" s="338"/>
      <c r="D1526" s="223" t="s">
        <v>4959</v>
      </c>
      <c r="E1526" s="337"/>
      <c r="F1526" s="178" t="s">
        <v>107</v>
      </c>
      <c r="G1526" s="142">
        <v>0.63</v>
      </c>
      <c r="H1526" s="218">
        <v>0.1</v>
      </c>
      <c r="I1526" s="214">
        <v>120</v>
      </c>
      <c r="J1526" s="142">
        <v>104</v>
      </c>
      <c r="K1526" s="142">
        <v>159</v>
      </c>
      <c r="L1526" s="142">
        <v>5</v>
      </c>
      <c r="M1526" s="204">
        <v>2016</v>
      </c>
      <c r="N1526" s="204">
        <v>2024</v>
      </c>
      <c r="O1526" s="204">
        <v>2025</v>
      </c>
      <c r="P1526" s="179">
        <v>12.5</v>
      </c>
      <c r="Q1526" s="179" t="s">
        <v>257</v>
      </c>
      <c r="R1526" s="17">
        <f t="shared" si="70"/>
        <v>2028.5</v>
      </c>
      <c r="S1526" s="204" t="s">
        <v>63</v>
      </c>
      <c r="T1526" s="204"/>
      <c r="U1526" s="17">
        <f t="shared" si="74"/>
        <v>2028.5</v>
      </c>
      <c r="V1526" s="401"/>
      <c r="W1526" s="401"/>
      <c r="X1526" s="401"/>
      <c r="Y1526" s="331"/>
    </row>
    <row r="1527" spans="1:25" ht="24" x14ac:dyDescent="0.25">
      <c r="A1527" s="331"/>
      <c r="B1527" s="331"/>
      <c r="C1527" s="338"/>
      <c r="D1527" s="337" t="s">
        <v>4960</v>
      </c>
      <c r="E1527" s="337"/>
      <c r="F1527" s="178" t="s">
        <v>107</v>
      </c>
      <c r="G1527" s="214">
        <v>0.63</v>
      </c>
      <c r="H1527" s="214">
        <v>0.1</v>
      </c>
      <c r="I1527" s="214">
        <v>120</v>
      </c>
      <c r="J1527" s="214">
        <v>80.009</v>
      </c>
      <c r="K1527" s="214">
        <v>159</v>
      </c>
      <c r="L1527" s="214">
        <v>5</v>
      </c>
      <c r="M1527" s="204">
        <v>2016</v>
      </c>
      <c r="N1527" s="204">
        <v>2024</v>
      </c>
      <c r="O1527" s="204">
        <v>2025</v>
      </c>
      <c r="P1527" s="179">
        <v>12.5</v>
      </c>
      <c r="Q1527" s="179" t="s">
        <v>257</v>
      </c>
      <c r="R1527" s="17">
        <f t="shared" si="70"/>
        <v>2028.5</v>
      </c>
      <c r="S1527" s="204" t="s">
        <v>63</v>
      </c>
      <c r="T1527" s="204"/>
      <c r="U1527" s="17">
        <f t="shared" si="74"/>
        <v>2028.5</v>
      </c>
      <c r="V1527" s="401"/>
      <c r="W1527" s="401"/>
      <c r="X1527" s="401"/>
      <c r="Y1527" s="331"/>
    </row>
    <row r="1528" spans="1:25" ht="24" x14ac:dyDescent="0.25">
      <c r="A1528" s="331"/>
      <c r="B1528" s="331"/>
      <c r="C1528" s="338"/>
      <c r="D1528" s="337"/>
      <c r="E1528" s="337"/>
      <c r="F1528" s="178" t="s">
        <v>107</v>
      </c>
      <c r="G1528" s="214"/>
      <c r="H1528" s="214"/>
      <c r="I1528" s="214"/>
      <c r="J1528" s="214">
        <v>69.444000000000003</v>
      </c>
      <c r="K1528" s="214">
        <v>89</v>
      </c>
      <c r="L1528" s="214">
        <v>4</v>
      </c>
      <c r="M1528" s="204">
        <v>2016</v>
      </c>
      <c r="N1528" s="204">
        <v>2024</v>
      </c>
      <c r="O1528" s="204">
        <v>2025</v>
      </c>
      <c r="P1528" s="179">
        <v>12.5</v>
      </c>
      <c r="Q1528" s="179" t="s">
        <v>257</v>
      </c>
      <c r="R1528" s="17">
        <f t="shared" si="70"/>
        <v>2028.5</v>
      </c>
      <c r="S1528" s="204" t="s">
        <v>63</v>
      </c>
      <c r="T1528" s="204"/>
      <c r="U1528" s="17">
        <f t="shared" si="74"/>
        <v>2028.5</v>
      </c>
      <c r="V1528" s="401"/>
      <c r="W1528" s="401"/>
      <c r="X1528" s="401"/>
      <c r="Y1528" s="331"/>
    </row>
    <row r="1529" spans="1:25" ht="24" x14ac:dyDescent="0.25">
      <c r="A1529" s="331"/>
      <c r="B1529" s="331"/>
      <c r="C1529" s="338"/>
      <c r="D1529" s="223" t="s">
        <v>4961</v>
      </c>
      <c r="E1529" s="337"/>
      <c r="F1529" s="178" t="s">
        <v>107</v>
      </c>
      <c r="G1529" s="142">
        <v>0.63</v>
      </c>
      <c r="H1529" s="218">
        <v>0.1</v>
      </c>
      <c r="I1529" s="214">
        <v>120</v>
      </c>
      <c r="J1529" s="142">
        <v>10.034000000000001</v>
      </c>
      <c r="K1529" s="142">
        <v>89</v>
      </c>
      <c r="L1529" s="142">
        <v>4</v>
      </c>
      <c r="M1529" s="204">
        <v>2016</v>
      </c>
      <c r="N1529" s="204">
        <v>2024</v>
      </c>
      <c r="O1529" s="204">
        <v>2025</v>
      </c>
      <c r="P1529" s="179">
        <v>12.5</v>
      </c>
      <c r="Q1529" s="179" t="s">
        <v>257</v>
      </c>
      <c r="R1529" s="17">
        <f t="shared" si="70"/>
        <v>2028.5</v>
      </c>
      <c r="S1529" s="204" t="s">
        <v>63</v>
      </c>
      <c r="T1529" s="204"/>
      <c r="U1529" s="17">
        <f t="shared" si="74"/>
        <v>2028.5</v>
      </c>
      <c r="V1529" s="401"/>
      <c r="W1529" s="401"/>
      <c r="X1529" s="401"/>
      <c r="Y1529" s="331"/>
    </row>
    <row r="1530" spans="1:25" ht="24" x14ac:dyDescent="0.25">
      <c r="A1530" s="331"/>
      <c r="B1530" s="331"/>
      <c r="C1530" s="338"/>
      <c r="D1530" s="207" t="s">
        <v>4962</v>
      </c>
      <c r="E1530" s="337"/>
      <c r="F1530" s="178" t="s">
        <v>107</v>
      </c>
      <c r="G1530" s="218">
        <v>0.63</v>
      </c>
      <c r="H1530" s="218">
        <v>0.1</v>
      </c>
      <c r="I1530" s="214">
        <v>120</v>
      </c>
      <c r="J1530" s="214">
        <v>6.7</v>
      </c>
      <c r="K1530" s="218">
        <v>89</v>
      </c>
      <c r="L1530" s="218">
        <v>4</v>
      </c>
      <c r="M1530" s="204">
        <v>2016</v>
      </c>
      <c r="N1530" s="204">
        <v>2024</v>
      </c>
      <c r="O1530" s="204">
        <v>2025</v>
      </c>
      <c r="P1530" s="179">
        <v>12.5</v>
      </c>
      <c r="Q1530" s="179" t="s">
        <v>257</v>
      </c>
      <c r="R1530" s="17">
        <f t="shared" si="70"/>
        <v>2028.5</v>
      </c>
      <c r="S1530" s="204" t="s">
        <v>63</v>
      </c>
      <c r="T1530" s="204"/>
      <c r="U1530" s="17">
        <f t="shared" si="74"/>
        <v>2028.5</v>
      </c>
      <c r="V1530" s="401"/>
      <c r="W1530" s="401"/>
      <c r="X1530" s="401"/>
      <c r="Y1530" s="331"/>
    </row>
    <row r="1531" spans="1:25" ht="24" x14ac:dyDescent="0.25">
      <c r="A1531" s="331"/>
      <c r="B1531" s="331"/>
      <c r="C1531" s="338"/>
      <c r="D1531" s="337" t="s">
        <v>4963</v>
      </c>
      <c r="E1531" s="337"/>
      <c r="F1531" s="178" t="s">
        <v>107</v>
      </c>
      <c r="G1531" s="214">
        <v>0.63</v>
      </c>
      <c r="H1531" s="214">
        <v>0.1</v>
      </c>
      <c r="I1531" s="214">
        <v>120</v>
      </c>
      <c r="J1531" s="214">
        <v>6.7</v>
      </c>
      <c r="K1531" s="214">
        <v>57</v>
      </c>
      <c r="L1531" s="214">
        <v>4</v>
      </c>
      <c r="M1531" s="204">
        <v>2016</v>
      </c>
      <c r="N1531" s="204">
        <v>2024</v>
      </c>
      <c r="O1531" s="204">
        <v>2025</v>
      </c>
      <c r="P1531" s="179">
        <v>12.5</v>
      </c>
      <c r="Q1531" s="179" t="s">
        <v>257</v>
      </c>
      <c r="R1531" s="17">
        <f t="shared" si="70"/>
        <v>2028.5</v>
      </c>
      <c r="S1531" s="204" t="s">
        <v>63</v>
      </c>
      <c r="T1531" s="204"/>
      <c r="U1531" s="17">
        <f t="shared" si="74"/>
        <v>2028.5</v>
      </c>
      <c r="V1531" s="401"/>
      <c r="W1531" s="401"/>
      <c r="X1531" s="401"/>
      <c r="Y1531" s="331"/>
    </row>
    <row r="1532" spans="1:25" ht="24" x14ac:dyDescent="0.25">
      <c r="A1532" s="331"/>
      <c r="B1532" s="331"/>
      <c r="C1532" s="338"/>
      <c r="D1532" s="337"/>
      <c r="E1532" s="337"/>
      <c r="F1532" s="178" t="s">
        <v>107</v>
      </c>
      <c r="G1532" s="214"/>
      <c r="H1532" s="214"/>
      <c r="I1532" s="214"/>
      <c r="J1532" s="214">
        <v>9.4</v>
      </c>
      <c r="K1532" s="214">
        <v>32</v>
      </c>
      <c r="L1532" s="214">
        <v>3.5</v>
      </c>
      <c r="M1532" s="204">
        <v>2016</v>
      </c>
      <c r="N1532" s="204">
        <v>2024</v>
      </c>
      <c r="O1532" s="204">
        <v>2025</v>
      </c>
      <c r="P1532" s="179">
        <v>12.5</v>
      </c>
      <c r="Q1532" s="179" t="s">
        <v>257</v>
      </c>
      <c r="R1532" s="17">
        <f t="shared" si="70"/>
        <v>2028.5</v>
      </c>
      <c r="S1532" s="204" t="s">
        <v>63</v>
      </c>
      <c r="T1532" s="204"/>
      <c r="U1532" s="17">
        <f t="shared" si="74"/>
        <v>2028.5</v>
      </c>
      <c r="V1532" s="401"/>
      <c r="W1532" s="401"/>
      <c r="X1532" s="401"/>
      <c r="Y1532" s="331"/>
    </row>
    <row r="1533" spans="1:25" ht="24" x14ac:dyDescent="0.25">
      <c r="A1533" s="331"/>
      <c r="B1533" s="331"/>
      <c r="C1533" s="338"/>
      <c r="D1533" s="223" t="s">
        <v>4964</v>
      </c>
      <c r="E1533" s="337"/>
      <c r="F1533" s="178" t="s">
        <v>107</v>
      </c>
      <c r="G1533" s="142">
        <v>0.63</v>
      </c>
      <c r="H1533" s="218">
        <v>0.1</v>
      </c>
      <c r="I1533" s="214">
        <v>120</v>
      </c>
      <c r="J1533" s="142">
        <v>30.36</v>
      </c>
      <c r="K1533" s="142">
        <v>32</v>
      </c>
      <c r="L1533" s="142">
        <v>3.5</v>
      </c>
      <c r="M1533" s="204">
        <v>2016</v>
      </c>
      <c r="N1533" s="204">
        <v>2024</v>
      </c>
      <c r="O1533" s="204">
        <v>2025</v>
      </c>
      <c r="P1533" s="179">
        <v>12.5</v>
      </c>
      <c r="Q1533" s="179" t="s">
        <v>257</v>
      </c>
      <c r="R1533" s="17">
        <f t="shared" si="70"/>
        <v>2028.5</v>
      </c>
      <c r="S1533" s="204" t="s">
        <v>63</v>
      </c>
      <c r="T1533" s="204"/>
      <c r="U1533" s="17">
        <f t="shared" si="74"/>
        <v>2028.5</v>
      </c>
      <c r="V1533" s="401"/>
      <c r="W1533" s="401"/>
      <c r="X1533" s="401"/>
      <c r="Y1533" s="331"/>
    </row>
    <row r="1534" spans="1:25" ht="24" x14ac:dyDescent="0.25">
      <c r="A1534" s="331"/>
      <c r="B1534" s="331"/>
      <c r="C1534" s="338"/>
      <c r="D1534" s="207" t="s">
        <v>4965</v>
      </c>
      <c r="E1534" s="337"/>
      <c r="F1534" s="178" t="s">
        <v>107</v>
      </c>
      <c r="G1534" s="214">
        <v>0.63</v>
      </c>
      <c r="H1534" s="218">
        <v>0.1</v>
      </c>
      <c r="I1534" s="214">
        <v>120</v>
      </c>
      <c r="J1534" s="214">
        <v>11.885999999999999</v>
      </c>
      <c r="K1534" s="214">
        <v>32</v>
      </c>
      <c r="L1534" s="214">
        <v>3.5</v>
      </c>
      <c r="M1534" s="204">
        <v>2016</v>
      </c>
      <c r="N1534" s="204">
        <v>2024</v>
      </c>
      <c r="O1534" s="204">
        <v>2025</v>
      </c>
      <c r="P1534" s="179">
        <v>12.5</v>
      </c>
      <c r="Q1534" s="179" t="s">
        <v>257</v>
      </c>
      <c r="R1534" s="17">
        <f t="shared" si="70"/>
        <v>2028.5</v>
      </c>
      <c r="S1534" s="204" t="s">
        <v>63</v>
      </c>
      <c r="T1534" s="204"/>
      <c r="U1534" s="17">
        <f t="shared" si="74"/>
        <v>2028.5</v>
      </c>
      <c r="V1534" s="401"/>
      <c r="W1534" s="401"/>
      <c r="X1534" s="401"/>
      <c r="Y1534" s="331"/>
    </row>
    <row r="1535" spans="1:25" ht="24" x14ac:dyDescent="0.25">
      <c r="A1535" s="331"/>
      <c r="B1535" s="331"/>
      <c r="C1535" s="338"/>
      <c r="D1535" s="223" t="s">
        <v>4966</v>
      </c>
      <c r="E1535" s="337"/>
      <c r="F1535" s="178" t="s">
        <v>107</v>
      </c>
      <c r="G1535" s="142">
        <v>0.63</v>
      </c>
      <c r="H1535" s="218">
        <v>0.1</v>
      </c>
      <c r="I1535" s="214">
        <v>120</v>
      </c>
      <c r="J1535" s="142">
        <v>8.15</v>
      </c>
      <c r="K1535" s="142">
        <v>32</v>
      </c>
      <c r="L1535" s="142">
        <v>3.5</v>
      </c>
      <c r="M1535" s="204">
        <v>2016</v>
      </c>
      <c r="N1535" s="204">
        <v>2024</v>
      </c>
      <c r="O1535" s="204">
        <v>2025</v>
      </c>
      <c r="P1535" s="179">
        <v>12.5</v>
      </c>
      <c r="Q1535" s="179" t="s">
        <v>257</v>
      </c>
      <c r="R1535" s="17">
        <f t="shared" si="70"/>
        <v>2028.5</v>
      </c>
      <c r="S1535" s="204" t="s">
        <v>63</v>
      </c>
      <c r="T1535" s="204"/>
      <c r="U1535" s="17">
        <f t="shared" si="74"/>
        <v>2028.5</v>
      </c>
      <c r="V1535" s="401"/>
      <c r="W1535" s="401"/>
      <c r="X1535" s="401"/>
      <c r="Y1535" s="331"/>
    </row>
    <row r="1536" spans="1:25" ht="24" x14ac:dyDescent="0.25">
      <c r="A1536" s="331"/>
      <c r="B1536" s="331"/>
      <c r="C1536" s="338"/>
      <c r="D1536" s="223" t="s">
        <v>4967</v>
      </c>
      <c r="E1536" s="337"/>
      <c r="F1536" s="178" t="s">
        <v>107</v>
      </c>
      <c r="G1536" s="142">
        <v>0.63</v>
      </c>
      <c r="H1536" s="218">
        <v>0.1</v>
      </c>
      <c r="I1536" s="214">
        <v>120</v>
      </c>
      <c r="J1536" s="142">
        <v>12.5</v>
      </c>
      <c r="K1536" s="142">
        <v>32</v>
      </c>
      <c r="L1536" s="142">
        <v>3.5</v>
      </c>
      <c r="M1536" s="204">
        <v>2016</v>
      </c>
      <c r="N1536" s="204">
        <v>2024</v>
      </c>
      <c r="O1536" s="204">
        <v>2025</v>
      </c>
      <c r="P1536" s="179">
        <v>12.5</v>
      </c>
      <c r="Q1536" s="179" t="s">
        <v>257</v>
      </c>
      <c r="R1536" s="17">
        <f t="shared" si="70"/>
        <v>2028.5</v>
      </c>
      <c r="S1536" s="204" t="s">
        <v>63</v>
      </c>
      <c r="T1536" s="204"/>
      <c r="U1536" s="17">
        <f t="shared" si="74"/>
        <v>2028.5</v>
      </c>
      <c r="V1536" s="401"/>
      <c r="W1536" s="401"/>
      <c r="X1536" s="401"/>
      <c r="Y1536" s="331"/>
    </row>
    <row r="1537" spans="1:25" ht="24" x14ac:dyDescent="0.25">
      <c r="A1537" s="331"/>
      <c r="B1537" s="331"/>
      <c r="C1537" s="338"/>
      <c r="D1537" s="207" t="s">
        <v>4968</v>
      </c>
      <c r="E1537" s="337"/>
      <c r="F1537" s="178" t="s">
        <v>107</v>
      </c>
      <c r="G1537" s="214">
        <v>0.63</v>
      </c>
      <c r="H1537" s="218">
        <v>0.1</v>
      </c>
      <c r="I1537" s="214">
        <v>120</v>
      </c>
      <c r="J1537" s="214">
        <v>10.997999999999999</v>
      </c>
      <c r="K1537" s="214">
        <v>32</v>
      </c>
      <c r="L1537" s="214">
        <v>3.5</v>
      </c>
      <c r="M1537" s="204">
        <v>2016</v>
      </c>
      <c r="N1537" s="204">
        <v>2024</v>
      </c>
      <c r="O1537" s="204">
        <v>2025</v>
      </c>
      <c r="P1537" s="179">
        <v>12.5</v>
      </c>
      <c r="Q1537" s="179" t="s">
        <v>257</v>
      </c>
      <c r="R1537" s="17">
        <f t="shared" si="70"/>
        <v>2028.5</v>
      </c>
      <c r="S1537" s="204" t="s">
        <v>63</v>
      </c>
      <c r="T1537" s="204"/>
      <c r="U1537" s="17">
        <f t="shared" si="74"/>
        <v>2028.5</v>
      </c>
      <c r="V1537" s="401"/>
      <c r="W1537" s="401"/>
      <c r="X1537" s="401"/>
      <c r="Y1537" s="331"/>
    </row>
    <row r="1538" spans="1:25" ht="24" x14ac:dyDescent="0.25">
      <c r="A1538" s="331"/>
      <c r="B1538" s="331"/>
      <c r="C1538" s="338"/>
      <c r="D1538" s="207" t="s">
        <v>4969</v>
      </c>
      <c r="E1538" s="337"/>
      <c r="F1538" s="178" t="s">
        <v>107</v>
      </c>
      <c r="G1538" s="142">
        <v>0.63</v>
      </c>
      <c r="H1538" s="218">
        <v>0.1</v>
      </c>
      <c r="I1538" s="214">
        <v>120</v>
      </c>
      <c r="J1538" s="214">
        <v>2.258</v>
      </c>
      <c r="K1538" s="214">
        <v>32</v>
      </c>
      <c r="L1538" s="214">
        <v>3.5</v>
      </c>
      <c r="M1538" s="204">
        <v>2016</v>
      </c>
      <c r="N1538" s="204">
        <v>2024</v>
      </c>
      <c r="O1538" s="204">
        <v>2025</v>
      </c>
      <c r="P1538" s="179">
        <v>12.5</v>
      </c>
      <c r="Q1538" s="179" t="s">
        <v>257</v>
      </c>
      <c r="R1538" s="17">
        <f t="shared" si="70"/>
        <v>2028.5</v>
      </c>
      <c r="S1538" s="204" t="s">
        <v>63</v>
      </c>
      <c r="T1538" s="204"/>
      <c r="U1538" s="17">
        <f t="shared" si="74"/>
        <v>2028.5</v>
      </c>
      <c r="V1538" s="401"/>
      <c r="W1538" s="401"/>
      <c r="X1538" s="401"/>
      <c r="Y1538" s="331"/>
    </row>
    <row r="1539" spans="1:25" ht="24" x14ac:dyDescent="0.25">
      <c r="A1539" s="348">
        <v>140</v>
      </c>
      <c r="B1539" s="348" t="s">
        <v>4970</v>
      </c>
      <c r="C1539" s="338" t="s">
        <v>4971</v>
      </c>
      <c r="D1539" s="470" t="s">
        <v>4972</v>
      </c>
      <c r="E1539" s="338" t="s">
        <v>4732</v>
      </c>
      <c r="F1539" s="142" t="s">
        <v>107</v>
      </c>
      <c r="G1539" s="142">
        <v>1.57</v>
      </c>
      <c r="H1539" s="142">
        <v>0.1</v>
      </c>
      <c r="I1539" s="142">
        <v>120</v>
      </c>
      <c r="J1539" s="142">
        <v>58.9</v>
      </c>
      <c r="K1539" s="142">
        <v>159</v>
      </c>
      <c r="L1539" s="142">
        <v>5</v>
      </c>
      <c r="M1539" s="204">
        <v>2016</v>
      </c>
      <c r="N1539" s="204">
        <v>2024</v>
      </c>
      <c r="O1539" s="204">
        <v>2025</v>
      </c>
      <c r="P1539" s="179">
        <v>12.5</v>
      </c>
      <c r="Q1539" s="179" t="s">
        <v>257</v>
      </c>
      <c r="R1539" s="17">
        <f t="shared" si="70"/>
        <v>2028.5</v>
      </c>
      <c r="S1539" s="204" t="s">
        <v>63</v>
      </c>
      <c r="T1539" s="204"/>
      <c r="U1539" s="17">
        <f t="shared" si="74"/>
        <v>2028.5</v>
      </c>
      <c r="V1539" s="399">
        <v>2</v>
      </c>
      <c r="W1539" s="399"/>
      <c r="X1539" s="399">
        <f>SUM(V1539:W1580)</f>
        <v>2</v>
      </c>
      <c r="Y1539" s="348" t="s">
        <v>7003</v>
      </c>
    </row>
    <row r="1540" spans="1:25" ht="24" x14ac:dyDescent="0.25">
      <c r="A1540" s="348"/>
      <c r="B1540" s="348"/>
      <c r="C1540" s="338"/>
      <c r="D1540" s="470"/>
      <c r="E1540" s="338"/>
      <c r="F1540" s="142" t="s">
        <v>107</v>
      </c>
      <c r="G1540" s="142"/>
      <c r="H1540" s="142"/>
      <c r="I1540" s="142"/>
      <c r="J1540" s="142">
        <v>3.6</v>
      </c>
      <c r="K1540" s="142">
        <v>32</v>
      </c>
      <c r="L1540" s="142">
        <v>3.5</v>
      </c>
      <c r="M1540" s="204">
        <v>2016</v>
      </c>
      <c r="N1540" s="204">
        <v>2024</v>
      </c>
      <c r="O1540" s="204">
        <v>2025</v>
      </c>
      <c r="P1540" s="179">
        <v>12.5</v>
      </c>
      <c r="Q1540" s="179" t="s">
        <v>257</v>
      </c>
      <c r="R1540" s="17">
        <f t="shared" si="70"/>
        <v>2028.5</v>
      </c>
      <c r="S1540" s="204" t="s">
        <v>63</v>
      </c>
      <c r="T1540" s="204"/>
      <c r="U1540" s="17">
        <f t="shared" si="74"/>
        <v>2028.5</v>
      </c>
      <c r="V1540" s="399"/>
      <c r="W1540" s="399"/>
      <c r="X1540" s="399"/>
      <c r="Y1540" s="348"/>
    </row>
    <row r="1541" spans="1:25" ht="24" x14ac:dyDescent="0.25">
      <c r="A1541" s="348"/>
      <c r="B1541" s="348"/>
      <c r="C1541" s="338"/>
      <c r="D1541" s="206" t="s">
        <v>4973</v>
      </c>
      <c r="E1541" s="338"/>
      <c r="F1541" s="142" t="s">
        <v>107</v>
      </c>
      <c r="G1541" s="214">
        <v>1.57</v>
      </c>
      <c r="H1541" s="214">
        <v>0.1</v>
      </c>
      <c r="I1541" s="214">
        <v>120</v>
      </c>
      <c r="J1541" s="214">
        <v>28.492000000000001</v>
      </c>
      <c r="K1541" s="214">
        <v>159</v>
      </c>
      <c r="L1541" s="214">
        <v>5</v>
      </c>
      <c r="M1541" s="204">
        <v>2016</v>
      </c>
      <c r="N1541" s="204">
        <v>2024</v>
      </c>
      <c r="O1541" s="204">
        <v>2025</v>
      </c>
      <c r="P1541" s="179">
        <v>12.5</v>
      </c>
      <c r="Q1541" s="179" t="s">
        <v>257</v>
      </c>
      <c r="R1541" s="17">
        <f t="shared" si="70"/>
        <v>2028.5</v>
      </c>
      <c r="S1541" s="204" t="s">
        <v>63</v>
      </c>
      <c r="T1541" s="204"/>
      <c r="U1541" s="17">
        <f t="shared" si="74"/>
        <v>2028.5</v>
      </c>
      <c r="V1541" s="399"/>
      <c r="W1541" s="399"/>
      <c r="X1541" s="399"/>
      <c r="Y1541" s="348"/>
    </row>
    <row r="1542" spans="1:25" ht="24" x14ac:dyDescent="0.25">
      <c r="A1542" s="348"/>
      <c r="B1542" s="348"/>
      <c r="C1542" s="338"/>
      <c r="D1542" s="470" t="s">
        <v>4974</v>
      </c>
      <c r="E1542" s="338"/>
      <c r="F1542" s="142" t="s">
        <v>107</v>
      </c>
      <c r="G1542" s="142">
        <v>1.57</v>
      </c>
      <c r="H1542" s="142">
        <v>0.1</v>
      </c>
      <c r="I1542" s="142">
        <v>120</v>
      </c>
      <c r="J1542" s="142">
        <v>100.8</v>
      </c>
      <c r="K1542" s="142">
        <v>89</v>
      </c>
      <c r="L1542" s="142">
        <v>4</v>
      </c>
      <c r="M1542" s="204">
        <v>2016</v>
      </c>
      <c r="N1542" s="204">
        <v>2024</v>
      </c>
      <c r="O1542" s="204">
        <v>2025</v>
      </c>
      <c r="P1542" s="179">
        <v>12.5</v>
      </c>
      <c r="Q1542" s="179" t="s">
        <v>257</v>
      </c>
      <c r="R1542" s="17">
        <f t="shared" si="70"/>
        <v>2028.5</v>
      </c>
      <c r="S1542" s="204" t="s">
        <v>63</v>
      </c>
      <c r="T1542" s="204"/>
      <c r="U1542" s="17">
        <f t="shared" si="74"/>
        <v>2028.5</v>
      </c>
      <c r="V1542" s="399"/>
      <c r="W1542" s="399"/>
      <c r="X1542" s="399"/>
      <c r="Y1542" s="348"/>
    </row>
    <row r="1543" spans="1:25" ht="24" x14ac:dyDescent="0.25">
      <c r="A1543" s="348"/>
      <c r="B1543" s="348"/>
      <c r="C1543" s="338"/>
      <c r="D1543" s="470"/>
      <c r="E1543" s="338"/>
      <c r="F1543" s="142" t="s">
        <v>107</v>
      </c>
      <c r="G1543" s="142"/>
      <c r="H1543" s="142"/>
      <c r="I1543" s="142"/>
      <c r="J1543" s="142">
        <v>13.449</v>
      </c>
      <c r="K1543" s="142">
        <v>32</v>
      </c>
      <c r="L1543" s="142">
        <v>3.5</v>
      </c>
      <c r="M1543" s="204">
        <v>2016</v>
      </c>
      <c r="N1543" s="204">
        <v>2024</v>
      </c>
      <c r="O1543" s="204">
        <v>2025</v>
      </c>
      <c r="P1543" s="179">
        <v>12.5</v>
      </c>
      <c r="Q1543" s="179" t="s">
        <v>257</v>
      </c>
      <c r="R1543" s="17">
        <f t="shared" si="70"/>
        <v>2028.5</v>
      </c>
      <c r="S1543" s="204" t="s">
        <v>63</v>
      </c>
      <c r="T1543" s="204"/>
      <c r="U1543" s="17">
        <f t="shared" si="74"/>
        <v>2028.5</v>
      </c>
      <c r="V1543" s="399"/>
      <c r="W1543" s="399"/>
      <c r="X1543" s="399"/>
      <c r="Y1543" s="348"/>
    </row>
    <row r="1544" spans="1:25" ht="24" x14ac:dyDescent="0.25">
      <c r="A1544" s="348"/>
      <c r="B1544" s="348"/>
      <c r="C1544" s="338"/>
      <c r="D1544" s="338" t="s">
        <v>4975</v>
      </c>
      <c r="E1544" s="338"/>
      <c r="F1544" s="142" t="s">
        <v>107</v>
      </c>
      <c r="G1544" s="214">
        <v>1.57</v>
      </c>
      <c r="H1544" s="214">
        <v>0.1</v>
      </c>
      <c r="I1544" s="214">
        <v>120</v>
      </c>
      <c r="J1544" s="214">
        <v>59.228999999999999</v>
      </c>
      <c r="K1544" s="214">
        <v>159</v>
      </c>
      <c r="L1544" s="214">
        <v>5</v>
      </c>
      <c r="M1544" s="204">
        <v>2016</v>
      </c>
      <c r="N1544" s="204">
        <v>2024</v>
      </c>
      <c r="O1544" s="204">
        <v>2025</v>
      </c>
      <c r="P1544" s="179">
        <v>12.5</v>
      </c>
      <c r="Q1544" s="179" t="s">
        <v>257</v>
      </c>
      <c r="R1544" s="17">
        <f t="shared" si="70"/>
        <v>2028.5</v>
      </c>
      <c r="S1544" s="204" t="s">
        <v>63</v>
      </c>
      <c r="T1544" s="204"/>
      <c r="U1544" s="17">
        <f t="shared" si="74"/>
        <v>2028.5</v>
      </c>
      <c r="V1544" s="399"/>
      <c r="W1544" s="399"/>
      <c r="X1544" s="399"/>
      <c r="Y1544" s="348"/>
    </row>
    <row r="1545" spans="1:25" ht="24" x14ac:dyDescent="0.25">
      <c r="A1545" s="348"/>
      <c r="B1545" s="348"/>
      <c r="C1545" s="338"/>
      <c r="D1545" s="338"/>
      <c r="E1545" s="338"/>
      <c r="F1545" s="142" t="s">
        <v>107</v>
      </c>
      <c r="G1545" s="214"/>
      <c r="H1545" s="214"/>
      <c r="I1545" s="214"/>
      <c r="J1545" s="214">
        <v>85.27</v>
      </c>
      <c r="K1545" s="214">
        <v>89</v>
      </c>
      <c r="L1545" s="214">
        <v>4</v>
      </c>
      <c r="M1545" s="204">
        <v>2016</v>
      </c>
      <c r="N1545" s="204">
        <v>2024</v>
      </c>
      <c r="O1545" s="204">
        <v>2025</v>
      </c>
      <c r="P1545" s="179">
        <v>12.5</v>
      </c>
      <c r="Q1545" s="179" t="s">
        <v>257</v>
      </c>
      <c r="R1545" s="17">
        <f t="shared" si="70"/>
        <v>2028.5</v>
      </c>
      <c r="S1545" s="204" t="s">
        <v>63</v>
      </c>
      <c r="T1545" s="204"/>
      <c r="U1545" s="17">
        <f t="shared" si="74"/>
        <v>2028.5</v>
      </c>
      <c r="V1545" s="399"/>
      <c r="W1545" s="399"/>
      <c r="X1545" s="399"/>
      <c r="Y1545" s="348"/>
    </row>
    <row r="1546" spans="1:25" ht="24" x14ac:dyDescent="0.25">
      <c r="A1546" s="348"/>
      <c r="B1546" s="348"/>
      <c r="C1546" s="338"/>
      <c r="D1546" s="338"/>
      <c r="E1546" s="338"/>
      <c r="F1546" s="142" t="s">
        <v>107</v>
      </c>
      <c r="G1546" s="214"/>
      <c r="H1546" s="214"/>
      <c r="I1546" s="214"/>
      <c r="J1546" s="214">
        <v>22.457000000000001</v>
      </c>
      <c r="K1546" s="214">
        <v>57</v>
      </c>
      <c r="L1546" s="214">
        <v>4</v>
      </c>
      <c r="M1546" s="204">
        <v>2016</v>
      </c>
      <c r="N1546" s="204">
        <v>2024</v>
      </c>
      <c r="O1546" s="204">
        <v>2025</v>
      </c>
      <c r="P1546" s="179">
        <v>12.5</v>
      </c>
      <c r="Q1546" s="179" t="s">
        <v>257</v>
      </c>
      <c r="R1546" s="17">
        <f t="shared" si="70"/>
        <v>2028.5</v>
      </c>
      <c r="S1546" s="204" t="s">
        <v>63</v>
      </c>
      <c r="T1546" s="204"/>
      <c r="U1546" s="17">
        <f t="shared" si="74"/>
        <v>2028.5</v>
      </c>
      <c r="V1546" s="399"/>
      <c r="W1546" s="399"/>
      <c r="X1546" s="399"/>
      <c r="Y1546" s="348"/>
    </row>
    <row r="1547" spans="1:25" ht="24" x14ac:dyDescent="0.25">
      <c r="A1547" s="348"/>
      <c r="B1547" s="348"/>
      <c r="C1547" s="338"/>
      <c r="D1547" s="338"/>
      <c r="E1547" s="338"/>
      <c r="F1547" s="142" t="s">
        <v>107</v>
      </c>
      <c r="G1547" s="214"/>
      <c r="H1547" s="214"/>
      <c r="I1547" s="214"/>
      <c r="J1547" s="214">
        <v>16.266999999999999</v>
      </c>
      <c r="K1547" s="214">
        <v>32</v>
      </c>
      <c r="L1547" s="214">
        <v>3.5</v>
      </c>
      <c r="M1547" s="204">
        <v>2016</v>
      </c>
      <c r="N1547" s="204">
        <v>2024</v>
      </c>
      <c r="O1547" s="204">
        <v>2025</v>
      </c>
      <c r="P1547" s="179">
        <v>12.5</v>
      </c>
      <c r="Q1547" s="179" t="s">
        <v>257</v>
      </c>
      <c r="R1547" s="17">
        <f t="shared" si="70"/>
        <v>2028.5</v>
      </c>
      <c r="S1547" s="204" t="s">
        <v>63</v>
      </c>
      <c r="T1547" s="204"/>
      <c r="U1547" s="17">
        <f t="shared" si="74"/>
        <v>2028.5</v>
      </c>
      <c r="V1547" s="399"/>
      <c r="W1547" s="399"/>
      <c r="X1547" s="399"/>
      <c r="Y1547" s="348"/>
    </row>
    <row r="1548" spans="1:25" ht="24" x14ac:dyDescent="0.25">
      <c r="A1548" s="348"/>
      <c r="B1548" s="348"/>
      <c r="C1548" s="338"/>
      <c r="D1548" s="223" t="s">
        <v>4976</v>
      </c>
      <c r="E1548" s="338"/>
      <c r="F1548" s="142" t="s">
        <v>107</v>
      </c>
      <c r="G1548" s="142">
        <v>1.57</v>
      </c>
      <c r="H1548" s="214">
        <v>0.1</v>
      </c>
      <c r="I1548" s="214">
        <v>120</v>
      </c>
      <c r="J1548" s="142">
        <v>50.585000000000001</v>
      </c>
      <c r="K1548" s="142">
        <v>159</v>
      </c>
      <c r="L1548" s="142">
        <v>5</v>
      </c>
      <c r="M1548" s="204">
        <v>2016</v>
      </c>
      <c r="N1548" s="204">
        <v>2024</v>
      </c>
      <c r="O1548" s="204">
        <v>2025</v>
      </c>
      <c r="P1548" s="179">
        <v>12.5</v>
      </c>
      <c r="Q1548" s="179" t="s">
        <v>257</v>
      </c>
      <c r="R1548" s="17">
        <f t="shared" si="70"/>
        <v>2028.5</v>
      </c>
      <c r="S1548" s="204" t="s">
        <v>63</v>
      </c>
      <c r="T1548" s="204"/>
      <c r="U1548" s="17">
        <f t="shared" si="74"/>
        <v>2028.5</v>
      </c>
      <c r="V1548" s="399"/>
      <c r="W1548" s="399"/>
      <c r="X1548" s="399"/>
      <c r="Y1548" s="348"/>
    </row>
    <row r="1549" spans="1:25" ht="24" x14ac:dyDescent="0.25">
      <c r="A1549" s="348"/>
      <c r="B1549" s="348"/>
      <c r="C1549" s="338"/>
      <c r="D1549" s="223" t="s">
        <v>4977</v>
      </c>
      <c r="E1549" s="338"/>
      <c r="F1549" s="142" t="s">
        <v>107</v>
      </c>
      <c r="G1549" s="142">
        <v>0.63</v>
      </c>
      <c r="H1549" s="214">
        <v>0.1</v>
      </c>
      <c r="I1549" s="214">
        <v>120</v>
      </c>
      <c r="J1549" s="142">
        <v>56.9</v>
      </c>
      <c r="K1549" s="142">
        <v>159</v>
      </c>
      <c r="L1549" s="142">
        <v>5</v>
      </c>
      <c r="M1549" s="204">
        <v>2016</v>
      </c>
      <c r="N1549" s="204">
        <v>2024</v>
      </c>
      <c r="O1549" s="204">
        <v>2025</v>
      </c>
      <c r="P1549" s="179">
        <v>12.5</v>
      </c>
      <c r="Q1549" s="179" t="s">
        <v>257</v>
      </c>
      <c r="R1549" s="17">
        <f t="shared" si="70"/>
        <v>2028.5</v>
      </c>
      <c r="S1549" s="204" t="s">
        <v>63</v>
      </c>
      <c r="T1549" s="204"/>
      <c r="U1549" s="17">
        <f t="shared" si="74"/>
        <v>2028.5</v>
      </c>
      <c r="V1549" s="399"/>
      <c r="W1549" s="399"/>
      <c r="X1549" s="399"/>
      <c r="Y1549" s="348"/>
    </row>
    <row r="1550" spans="1:25" ht="24" x14ac:dyDescent="0.25">
      <c r="A1550" s="348"/>
      <c r="B1550" s="348"/>
      <c r="C1550" s="338"/>
      <c r="D1550" s="206" t="s">
        <v>4978</v>
      </c>
      <c r="E1550" s="338"/>
      <c r="F1550" s="142" t="s">
        <v>107</v>
      </c>
      <c r="G1550" s="214">
        <v>0.63</v>
      </c>
      <c r="H1550" s="214">
        <v>0.1</v>
      </c>
      <c r="I1550" s="214">
        <v>120</v>
      </c>
      <c r="J1550" s="214">
        <v>4.242</v>
      </c>
      <c r="K1550" s="214">
        <v>159</v>
      </c>
      <c r="L1550" s="214">
        <v>5</v>
      </c>
      <c r="M1550" s="204">
        <v>2016</v>
      </c>
      <c r="N1550" s="204">
        <v>2024</v>
      </c>
      <c r="O1550" s="204">
        <v>2025</v>
      </c>
      <c r="P1550" s="179">
        <v>12.5</v>
      </c>
      <c r="Q1550" s="179" t="s">
        <v>257</v>
      </c>
      <c r="R1550" s="17">
        <f t="shared" si="70"/>
        <v>2028.5</v>
      </c>
      <c r="S1550" s="204" t="s">
        <v>63</v>
      </c>
      <c r="T1550" s="204"/>
      <c r="U1550" s="17">
        <f t="shared" si="74"/>
        <v>2028.5</v>
      </c>
      <c r="V1550" s="399"/>
      <c r="W1550" s="399"/>
      <c r="X1550" s="399"/>
      <c r="Y1550" s="348"/>
    </row>
    <row r="1551" spans="1:25" ht="24" x14ac:dyDescent="0.25">
      <c r="A1551" s="348"/>
      <c r="B1551" s="348"/>
      <c r="C1551" s="338"/>
      <c r="D1551" s="206" t="s">
        <v>4979</v>
      </c>
      <c r="E1551" s="338"/>
      <c r="F1551" s="142" t="s">
        <v>107</v>
      </c>
      <c r="G1551" s="214">
        <v>0.63</v>
      </c>
      <c r="H1551" s="214">
        <v>0.1</v>
      </c>
      <c r="I1551" s="214">
        <v>120</v>
      </c>
      <c r="J1551" s="214">
        <v>28.45</v>
      </c>
      <c r="K1551" s="214">
        <v>159</v>
      </c>
      <c r="L1551" s="214">
        <v>5</v>
      </c>
      <c r="M1551" s="204">
        <v>2016</v>
      </c>
      <c r="N1551" s="204">
        <v>2024</v>
      </c>
      <c r="O1551" s="204">
        <v>2025</v>
      </c>
      <c r="P1551" s="179">
        <v>12.5</v>
      </c>
      <c r="Q1551" s="179" t="s">
        <v>257</v>
      </c>
      <c r="R1551" s="17">
        <f t="shared" si="70"/>
        <v>2028.5</v>
      </c>
      <c r="S1551" s="204" t="s">
        <v>63</v>
      </c>
      <c r="T1551" s="204"/>
      <c r="U1551" s="17">
        <f t="shared" si="74"/>
        <v>2028.5</v>
      </c>
      <c r="V1551" s="399"/>
      <c r="W1551" s="399"/>
      <c r="X1551" s="399"/>
      <c r="Y1551" s="348"/>
    </row>
    <row r="1552" spans="1:25" ht="24" x14ac:dyDescent="0.25">
      <c r="A1552" s="348"/>
      <c r="B1552" s="348"/>
      <c r="C1552" s="338"/>
      <c r="D1552" s="206" t="s">
        <v>4980</v>
      </c>
      <c r="E1552" s="338"/>
      <c r="F1552" s="142" t="s">
        <v>107</v>
      </c>
      <c r="G1552" s="214">
        <v>0.63</v>
      </c>
      <c r="H1552" s="214">
        <v>0.1</v>
      </c>
      <c r="I1552" s="214">
        <v>120</v>
      </c>
      <c r="J1552" s="214">
        <v>65.13</v>
      </c>
      <c r="K1552" s="214">
        <v>159</v>
      </c>
      <c r="L1552" s="214">
        <v>5</v>
      </c>
      <c r="M1552" s="204">
        <v>2016</v>
      </c>
      <c r="N1552" s="204">
        <v>2024</v>
      </c>
      <c r="O1552" s="204">
        <v>2025</v>
      </c>
      <c r="P1552" s="179">
        <v>12.5</v>
      </c>
      <c r="Q1552" s="179" t="s">
        <v>257</v>
      </c>
      <c r="R1552" s="17">
        <f t="shared" si="70"/>
        <v>2028.5</v>
      </c>
      <c r="S1552" s="204" t="s">
        <v>63</v>
      </c>
      <c r="T1552" s="204"/>
      <c r="U1552" s="17">
        <f t="shared" si="74"/>
        <v>2028.5</v>
      </c>
      <c r="V1552" s="399"/>
      <c r="W1552" s="399"/>
      <c r="X1552" s="399"/>
      <c r="Y1552" s="348"/>
    </row>
    <row r="1553" spans="1:25" ht="24" x14ac:dyDescent="0.25">
      <c r="A1553" s="348"/>
      <c r="B1553" s="348"/>
      <c r="C1553" s="338"/>
      <c r="D1553" s="472" t="s">
        <v>4981</v>
      </c>
      <c r="E1553" s="338"/>
      <c r="F1553" s="142" t="s">
        <v>107</v>
      </c>
      <c r="G1553" s="142">
        <v>1.57</v>
      </c>
      <c r="H1553" s="142">
        <v>0.45</v>
      </c>
      <c r="I1553" s="142">
        <v>154</v>
      </c>
      <c r="J1553" s="142">
        <v>38.421999999999997</v>
      </c>
      <c r="K1553" s="172">
        <v>108</v>
      </c>
      <c r="L1553" s="172">
        <v>4</v>
      </c>
      <c r="M1553" s="204">
        <v>2016</v>
      </c>
      <c r="N1553" s="204">
        <v>2024</v>
      </c>
      <c r="O1553" s="204">
        <v>2025</v>
      </c>
      <c r="P1553" s="179">
        <v>12.5</v>
      </c>
      <c r="Q1553" s="179" t="s">
        <v>257</v>
      </c>
      <c r="R1553" s="17">
        <f t="shared" si="70"/>
        <v>2028.5</v>
      </c>
      <c r="S1553" s="204" t="s">
        <v>63</v>
      </c>
      <c r="T1553" s="204"/>
      <c r="U1553" s="17">
        <f t="shared" si="74"/>
        <v>2028.5</v>
      </c>
      <c r="V1553" s="399"/>
      <c r="W1553" s="399"/>
      <c r="X1553" s="399"/>
      <c r="Y1553" s="348"/>
    </row>
    <row r="1554" spans="1:25" ht="24" x14ac:dyDescent="0.25">
      <c r="A1554" s="348"/>
      <c r="B1554" s="348"/>
      <c r="C1554" s="338"/>
      <c r="D1554" s="472"/>
      <c r="E1554" s="338"/>
      <c r="F1554" s="142" t="s">
        <v>107</v>
      </c>
      <c r="G1554" s="142"/>
      <c r="H1554" s="142"/>
      <c r="I1554" s="142"/>
      <c r="J1554" s="142">
        <v>0.1</v>
      </c>
      <c r="K1554" s="172">
        <v>57</v>
      </c>
      <c r="L1554" s="172">
        <v>4</v>
      </c>
      <c r="M1554" s="204">
        <v>2016</v>
      </c>
      <c r="N1554" s="204">
        <v>2024</v>
      </c>
      <c r="O1554" s="204">
        <v>2025</v>
      </c>
      <c r="P1554" s="179">
        <v>12.5</v>
      </c>
      <c r="Q1554" s="179" t="s">
        <v>257</v>
      </c>
      <c r="R1554" s="17">
        <f t="shared" si="70"/>
        <v>2028.5</v>
      </c>
      <c r="S1554" s="204" t="s">
        <v>63</v>
      </c>
      <c r="T1554" s="204"/>
      <c r="U1554" s="17">
        <f t="shared" si="74"/>
        <v>2028.5</v>
      </c>
      <c r="V1554" s="399"/>
      <c r="W1554" s="399"/>
      <c r="X1554" s="399"/>
      <c r="Y1554" s="348"/>
    </row>
    <row r="1555" spans="1:25" ht="24" x14ac:dyDescent="0.25">
      <c r="A1555" s="348"/>
      <c r="B1555" s="348"/>
      <c r="C1555" s="338"/>
      <c r="D1555" s="472"/>
      <c r="E1555" s="338"/>
      <c r="F1555" s="142" t="s">
        <v>107</v>
      </c>
      <c r="G1555" s="142"/>
      <c r="H1555" s="142"/>
      <c r="I1555" s="142"/>
      <c r="J1555" s="142">
        <v>11.52</v>
      </c>
      <c r="K1555" s="172">
        <v>32</v>
      </c>
      <c r="L1555" s="172">
        <v>3.5</v>
      </c>
      <c r="M1555" s="204">
        <v>2016</v>
      </c>
      <c r="N1555" s="204">
        <v>2024</v>
      </c>
      <c r="O1555" s="204">
        <v>2025</v>
      </c>
      <c r="P1555" s="179">
        <v>12.5</v>
      </c>
      <c r="Q1555" s="179" t="s">
        <v>257</v>
      </c>
      <c r="R1555" s="17">
        <f t="shared" si="70"/>
        <v>2028.5</v>
      </c>
      <c r="S1555" s="204" t="s">
        <v>63</v>
      </c>
      <c r="T1555" s="204"/>
      <c r="U1555" s="17">
        <f t="shared" si="74"/>
        <v>2028.5</v>
      </c>
      <c r="V1555" s="399"/>
      <c r="W1555" s="399"/>
      <c r="X1555" s="399"/>
      <c r="Y1555" s="348"/>
    </row>
    <row r="1556" spans="1:25" ht="24" x14ac:dyDescent="0.25">
      <c r="A1556" s="348"/>
      <c r="B1556" s="348"/>
      <c r="C1556" s="338"/>
      <c r="D1556" s="223" t="s">
        <v>4982</v>
      </c>
      <c r="E1556" s="338"/>
      <c r="F1556" s="142" t="s">
        <v>107</v>
      </c>
      <c r="G1556" s="142">
        <v>1.57</v>
      </c>
      <c r="H1556" s="142">
        <v>0.45</v>
      </c>
      <c r="I1556" s="214">
        <v>154</v>
      </c>
      <c r="J1556" s="142">
        <v>4.1349999999999998</v>
      </c>
      <c r="K1556" s="142">
        <v>108</v>
      </c>
      <c r="L1556" s="142">
        <v>4</v>
      </c>
      <c r="M1556" s="204">
        <v>2016</v>
      </c>
      <c r="N1556" s="204">
        <v>2024</v>
      </c>
      <c r="O1556" s="204">
        <v>2025</v>
      </c>
      <c r="P1556" s="179">
        <v>12.5</v>
      </c>
      <c r="Q1556" s="179" t="s">
        <v>257</v>
      </c>
      <c r="R1556" s="17">
        <f t="shared" si="70"/>
        <v>2028.5</v>
      </c>
      <c r="S1556" s="204" t="s">
        <v>63</v>
      </c>
      <c r="T1556" s="204"/>
      <c r="U1556" s="17">
        <f t="shared" si="74"/>
        <v>2028.5</v>
      </c>
      <c r="V1556" s="399"/>
      <c r="W1556" s="399"/>
      <c r="X1556" s="399"/>
      <c r="Y1556" s="348"/>
    </row>
    <row r="1557" spans="1:25" ht="24" x14ac:dyDescent="0.25">
      <c r="A1557" s="348"/>
      <c r="B1557" s="348"/>
      <c r="C1557" s="338"/>
      <c r="D1557" s="223" t="s">
        <v>4983</v>
      </c>
      <c r="E1557" s="338"/>
      <c r="F1557" s="142" t="s">
        <v>107</v>
      </c>
      <c r="G1557" s="142">
        <v>1.57</v>
      </c>
      <c r="H1557" s="142">
        <v>0.45</v>
      </c>
      <c r="I1557" s="214">
        <v>154</v>
      </c>
      <c r="J1557" s="142">
        <v>12.159000000000001</v>
      </c>
      <c r="K1557" s="142">
        <v>32</v>
      </c>
      <c r="L1557" s="142">
        <v>3.5</v>
      </c>
      <c r="M1557" s="204">
        <v>2016</v>
      </c>
      <c r="N1557" s="204">
        <v>2024</v>
      </c>
      <c r="O1557" s="204">
        <v>2025</v>
      </c>
      <c r="P1557" s="179">
        <v>12.5</v>
      </c>
      <c r="Q1557" s="179" t="s">
        <v>257</v>
      </c>
      <c r="R1557" s="17">
        <f t="shared" si="70"/>
        <v>2028.5</v>
      </c>
      <c r="S1557" s="204" t="s">
        <v>63</v>
      </c>
      <c r="T1557" s="204"/>
      <c r="U1557" s="17">
        <f t="shared" si="74"/>
        <v>2028.5</v>
      </c>
      <c r="V1557" s="399"/>
      <c r="W1557" s="399"/>
      <c r="X1557" s="399"/>
      <c r="Y1557" s="348"/>
    </row>
    <row r="1558" spans="1:25" ht="24" x14ac:dyDescent="0.25">
      <c r="A1558" s="348"/>
      <c r="B1558" s="348"/>
      <c r="C1558" s="338"/>
      <c r="D1558" s="206" t="s">
        <v>4984</v>
      </c>
      <c r="E1558" s="338"/>
      <c r="F1558" s="142" t="s">
        <v>107</v>
      </c>
      <c r="G1558" s="218">
        <v>1.57</v>
      </c>
      <c r="H1558" s="142">
        <v>0.45</v>
      </c>
      <c r="I1558" s="214">
        <v>154</v>
      </c>
      <c r="J1558" s="214">
        <v>31</v>
      </c>
      <c r="K1558" s="218">
        <v>32</v>
      </c>
      <c r="L1558" s="218">
        <v>3.5</v>
      </c>
      <c r="M1558" s="204">
        <v>2016</v>
      </c>
      <c r="N1558" s="204">
        <v>2024</v>
      </c>
      <c r="O1558" s="204">
        <v>2025</v>
      </c>
      <c r="P1558" s="179">
        <v>12.5</v>
      </c>
      <c r="Q1558" s="179" t="s">
        <v>257</v>
      </c>
      <c r="R1558" s="17">
        <f t="shared" si="70"/>
        <v>2028.5</v>
      </c>
      <c r="S1558" s="204" t="s">
        <v>63</v>
      </c>
      <c r="T1558" s="204"/>
      <c r="U1558" s="17">
        <f t="shared" si="74"/>
        <v>2028.5</v>
      </c>
      <c r="V1558" s="399"/>
      <c r="W1558" s="399"/>
      <c r="X1558" s="399"/>
      <c r="Y1558" s="348"/>
    </row>
    <row r="1559" spans="1:25" ht="24" x14ac:dyDescent="0.25">
      <c r="A1559" s="348"/>
      <c r="B1559" s="348"/>
      <c r="C1559" s="338"/>
      <c r="D1559" s="206" t="s">
        <v>4985</v>
      </c>
      <c r="E1559" s="338"/>
      <c r="F1559" s="142" t="s">
        <v>107</v>
      </c>
      <c r="G1559" s="214">
        <v>1.57</v>
      </c>
      <c r="H1559" s="142">
        <v>0.45</v>
      </c>
      <c r="I1559" s="214">
        <v>154</v>
      </c>
      <c r="J1559" s="214">
        <v>20.2</v>
      </c>
      <c r="K1559" s="214">
        <v>32</v>
      </c>
      <c r="L1559" s="214">
        <v>3.5</v>
      </c>
      <c r="M1559" s="204">
        <v>2016</v>
      </c>
      <c r="N1559" s="204">
        <v>2024</v>
      </c>
      <c r="O1559" s="204">
        <v>2025</v>
      </c>
      <c r="P1559" s="179">
        <v>12.5</v>
      </c>
      <c r="Q1559" s="179" t="s">
        <v>257</v>
      </c>
      <c r="R1559" s="17">
        <f t="shared" si="70"/>
        <v>2028.5</v>
      </c>
      <c r="S1559" s="204" t="s">
        <v>63</v>
      </c>
      <c r="T1559" s="204"/>
      <c r="U1559" s="17">
        <f t="shared" si="74"/>
        <v>2028.5</v>
      </c>
      <c r="V1559" s="399"/>
      <c r="W1559" s="399"/>
      <c r="X1559" s="399"/>
      <c r="Y1559" s="348"/>
    </row>
    <row r="1560" spans="1:25" ht="24" x14ac:dyDescent="0.25">
      <c r="A1560" s="348"/>
      <c r="B1560" s="348"/>
      <c r="C1560" s="338"/>
      <c r="D1560" s="206" t="s">
        <v>4986</v>
      </c>
      <c r="E1560" s="338"/>
      <c r="F1560" s="142" t="s">
        <v>107</v>
      </c>
      <c r="G1560" s="214">
        <v>1.57</v>
      </c>
      <c r="H1560" s="142">
        <v>0.45</v>
      </c>
      <c r="I1560" s="214">
        <v>154</v>
      </c>
      <c r="J1560" s="142">
        <v>9.282</v>
      </c>
      <c r="K1560" s="142">
        <v>32</v>
      </c>
      <c r="L1560" s="142">
        <v>5</v>
      </c>
      <c r="M1560" s="204">
        <v>2016</v>
      </c>
      <c r="N1560" s="204">
        <v>2024</v>
      </c>
      <c r="O1560" s="204">
        <v>2025</v>
      </c>
      <c r="P1560" s="179">
        <v>12.5</v>
      </c>
      <c r="Q1560" s="179" t="s">
        <v>257</v>
      </c>
      <c r="R1560" s="17">
        <f t="shared" si="70"/>
        <v>2028.5</v>
      </c>
      <c r="S1560" s="204" t="s">
        <v>63</v>
      </c>
      <c r="T1560" s="204"/>
      <c r="U1560" s="17">
        <f t="shared" si="74"/>
        <v>2028.5</v>
      </c>
      <c r="V1560" s="399"/>
      <c r="W1560" s="399"/>
      <c r="X1560" s="399"/>
      <c r="Y1560" s="348"/>
    </row>
    <row r="1561" spans="1:25" ht="24" x14ac:dyDescent="0.25">
      <c r="A1561" s="348"/>
      <c r="B1561" s="348"/>
      <c r="C1561" s="338"/>
      <c r="D1561" s="338" t="s">
        <v>4987</v>
      </c>
      <c r="E1561" s="338"/>
      <c r="F1561" s="142" t="s">
        <v>107</v>
      </c>
      <c r="G1561" s="214">
        <v>1.57</v>
      </c>
      <c r="H1561" s="214">
        <v>0.1</v>
      </c>
      <c r="I1561" s="214">
        <v>120</v>
      </c>
      <c r="J1561" s="142">
        <v>39.698</v>
      </c>
      <c r="K1561" s="214">
        <v>89</v>
      </c>
      <c r="L1561" s="214">
        <v>4</v>
      </c>
      <c r="M1561" s="204">
        <v>2016</v>
      </c>
      <c r="N1561" s="204">
        <v>2024</v>
      </c>
      <c r="O1561" s="204">
        <v>2025</v>
      </c>
      <c r="P1561" s="179">
        <v>12.5</v>
      </c>
      <c r="Q1561" s="179" t="s">
        <v>257</v>
      </c>
      <c r="R1561" s="17">
        <f t="shared" si="70"/>
        <v>2028.5</v>
      </c>
      <c r="S1561" s="204" t="s">
        <v>63</v>
      </c>
      <c r="T1561" s="204"/>
      <c r="U1561" s="17">
        <f t="shared" si="74"/>
        <v>2028.5</v>
      </c>
      <c r="V1561" s="399"/>
      <c r="W1561" s="399"/>
      <c r="X1561" s="399"/>
      <c r="Y1561" s="348"/>
    </row>
    <row r="1562" spans="1:25" ht="24" x14ac:dyDescent="0.25">
      <c r="A1562" s="348"/>
      <c r="B1562" s="348"/>
      <c r="C1562" s="338"/>
      <c r="D1562" s="338"/>
      <c r="E1562" s="338"/>
      <c r="F1562" s="142" t="s">
        <v>107</v>
      </c>
      <c r="G1562" s="214"/>
      <c r="H1562" s="214"/>
      <c r="I1562" s="214"/>
      <c r="J1562" s="142">
        <v>5.5609999999999999</v>
      </c>
      <c r="K1562" s="172">
        <v>57</v>
      </c>
      <c r="L1562" s="172">
        <v>4</v>
      </c>
      <c r="M1562" s="204">
        <v>2016</v>
      </c>
      <c r="N1562" s="204">
        <v>2024</v>
      </c>
      <c r="O1562" s="204">
        <v>2025</v>
      </c>
      <c r="P1562" s="179">
        <v>12.5</v>
      </c>
      <c r="Q1562" s="179" t="s">
        <v>257</v>
      </c>
      <c r="R1562" s="17">
        <f t="shared" si="70"/>
        <v>2028.5</v>
      </c>
      <c r="S1562" s="204" t="s">
        <v>63</v>
      </c>
      <c r="T1562" s="204"/>
      <c r="U1562" s="17">
        <f t="shared" si="74"/>
        <v>2028.5</v>
      </c>
      <c r="V1562" s="399"/>
      <c r="W1562" s="399"/>
      <c r="X1562" s="399"/>
      <c r="Y1562" s="348"/>
    </row>
    <row r="1563" spans="1:25" ht="24" x14ac:dyDescent="0.25">
      <c r="A1563" s="348"/>
      <c r="B1563" s="348"/>
      <c r="C1563" s="338"/>
      <c r="D1563" s="223" t="s">
        <v>4988</v>
      </c>
      <c r="E1563" s="338"/>
      <c r="F1563" s="142" t="s">
        <v>107</v>
      </c>
      <c r="G1563" s="142">
        <v>1.57</v>
      </c>
      <c r="H1563" s="142">
        <v>0.45</v>
      </c>
      <c r="I1563" s="214">
        <v>154</v>
      </c>
      <c r="J1563" s="142">
        <v>10.385</v>
      </c>
      <c r="K1563" s="142">
        <v>32</v>
      </c>
      <c r="L1563" s="142">
        <v>3.5</v>
      </c>
      <c r="M1563" s="204">
        <v>2016</v>
      </c>
      <c r="N1563" s="204">
        <v>2024</v>
      </c>
      <c r="O1563" s="204">
        <v>2025</v>
      </c>
      <c r="P1563" s="179">
        <v>12.5</v>
      </c>
      <c r="Q1563" s="179" t="s">
        <v>257</v>
      </c>
      <c r="R1563" s="17">
        <f t="shared" si="70"/>
        <v>2028.5</v>
      </c>
      <c r="S1563" s="204" t="s">
        <v>63</v>
      </c>
      <c r="T1563" s="204"/>
      <c r="U1563" s="17">
        <f t="shared" si="74"/>
        <v>2028.5</v>
      </c>
      <c r="V1563" s="399"/>
      <c r="W1563" s="399"/>
      <c r="X1563" s="399"/>
      <c r="Y1563" s="348"/>
    </row>
    <row r="1564" spans="1:25" ht="24" x14ac:dyDescent="0.25">
      <c r="A1564" s="348"/>
      <c r="B1564" s="348"/>
      <c r="C1564" s="338"/>
      <c r="D1564" s="222" t="s">
        <v>4989</v>
      </c>
      <c r="E1564" s="338"/>
      <c r="F1564" s="142" t="s">
        <v>107</v>
      </c>
      <c r="G1564" s="142">
        <v>1.57</v>
      </c>
      <c r="H1564" s="142">
        <v>0.45</v>
      </c>
      <c r="I1564" s="214">
        <v>154</v>
      </c>
      <c r="J1564" s="142">
        <v>12.847</v>
      </c>
      <c r="K1564" s="172">
        <v>32</v>
      </c>
      <c r="L1564" s="172">
        <v>3.5</v>
      </c>
      <c r="M1564" s="204">
        <v>2016</v>
      </c>
      <c r="N1564" s="204">
        <v>2024</v>
      </c>
      <c r="O1564" s="204">
        <v>2025</v>
      </c>
      <c r="P1564" s="179">
        <v>12.5</v>
      </c>
      <c r="Q1564" s="179" t="s">
        <v>257</v>
      </c>
      <c r="R1564" s="17">
        <f t="shared" si="70"/>
        <v>2028.5</v>
      </c>
      <c r="S1564" s="204" t="s">
        <v>63</v>
      </c>
      <c r="T1564" s="204"/>
      <c r="U1564" s="17">
        <f t="shared" si="74"/>
        <v>2028.5</v>
      </c>
      <c r="V1564" s="399"/>
      <c r="W1564" s="399"/>
      <c r="X1564" s="399"/>
      <c r="Y1564" s="348"/>
    </row>
    <row r="1565" spans="1:25" ht="24" x14ac:dyDescent="0.25">
      <c r="A1565" s="348"/>
      <c r="B1565" s="348"/>
      <c r="C1565" s="338"/>
      <c r="D1565" s="206" t="s">
        <v>4990</v>
      </c>
      <c r="E1565" s="338"/>
      <c r="F1565" s="142" t="s">
        <v>107</v>
      </c>
      <c r="G1565" s="142">
        <v>1.57</v>
      </c>
      <c r="H1565" s="214">
        <v>0.1</v>
      </c>
      <c r="I1565" s="214">
        <v>120</v>
      </c>
      <c r="J1565" s="142">
        <v>3.0779999999999998</v>
      </c>
      <c r="K1565" s="214">
        <v>89</v>
      </c>
      <c r="L1565" s="214">
        <v>4</v>
      </c>
      <c r="M1565" s="204">
        <v>2016</v>
      </c>
      <c r="N1565" s="204">
        <v>2024</v>
      </c>
      <c r="O1565" s="204">
        <v>2025</v>
      </c>
      <c r="P1565" s="179">
        <v>12.5</v>
      </c>
      <c r="Q1565" s="179" t="s">
        <v>257</v>
      </c>
      <c r="R1565" s="17">
        <f t="shared" si="70"/>
        <v>2028.5</v>
      </c>
      <c r="S1565" s="204" t="s">
        <v>63</v>
      </c>
      <c r="T1565" s="204"/>
      <c r="U1565" s="17">
        <f t="shared" si="74"/>
        <v>2028.5</v>
      </c>
      <c r="V1565" s="399"/>
      <c r="W1565" s="399"/>
      <c r="X1565" s="399"/>
      <c r="Y1565" s="348"/>
    </row>
    <row r="1566" spans="1:25" ht="24" x14ac:dyDescent="0.25">
      <c r="A1566" s="348"/>
      <c r="B1566" s="348"/>
      <c r="C1566" s="338"/>
      <c r="D1566" s="206" t="s">
        <v>4991</v>
      </c>
      <c r="E1566" s="338"/>
      <c r="F1566" s="142" t="s">
        <v>107</v>
      </c>
      <c r="G1566" s="214">
        <v>1.57</v>
      </c>
      <c r="H1566" s="142">
        <v>0.45</v>
      </c>
      <c r="I1566" s="214">
        <v>154</v>
      </c>
      <c r="J1566" s="214">
        <v>4.3</v>
      </c>
      <c r="K1566" s="214">
        <v>32</v>
      </c>
      <c r="L1566" s="214">
        <v>3.5</v>
      </c>
      <c r="M1566" s="204">
        <v>2016</v>
      </c>
      <c r="N1566" s="204">
        <v>2024</v>
      </c>
      <c r="O1566" s="204">
        <v>2025</v>
      </c>
      <c r="P1566" s="179">
        <v>12.5</v>
      </c>
      <c r="Q1566" s="179" t="s">
        <v>257</v>
      </c>
      <c r="R1566" s="17">
        <f t="shared" si="70"/>
        <v>2028.5</v>
      </c>
      <c r="S1566" s="204" t="s">
        <v>63</v>
      </c>
      <c r="T1566" s="204"/>
      <c r="U1566" s="17">
        <f t="shared" si="74"/>
        <v>2028.5</v>
      </c>
      <c r="V1566" s="399"/>
      <c r="W1566" s="399"/>
      <c r="X1566" s="399"/>
      <c r="Y1566" s="348"/>
    </row>
    <row r="1567" spans="1:25" ht="24" x14ac:dyDescent="0.25">
      <c r="A1567" s="348"/>
      <c r="B1567" s="348"/>
      <c r="C1567" s="338"/>
      <c r="D1567" s="206" t="s">
        <v>4992</v>
      </c>
      <c r="E1567" s="338"/>
      <c r="F1567" s="142" t="s">
        <v>107</v>
      </c>
      <c r="G1567" s="214">
        <v>1.57</v>
      </c>
      <c r="H1567" s="142">
        <v>0.45</v>
      </c>
      <c r="I1567" s="214">
        <v>154</v>
      </c>
      <c r="J1567" s="214">
        <v>30.2</v>
      </c>
      <c r="K1567" s="214">
        <v>89</v>
      </c>
      <c r="L1567" s="214">
        <v>4</v>
      </c>
      <c r="M1567" s="204">
        <v>2016</v>
      </c>
      <c r="N1567" s="204">
        <v>2024</v>
      </c>
      <c r="O1567" s="204">
        <v>2025</v>
      </c>
      <c r="P1567" s="179">
        <v>12.5</v>
      </c>
      <c r="Q1567" s="179" t="s">
        <v>257</v>
      </c>
      <c r="R1567" s="17">
        <f t="shared" si="70"/>
        <v>2028.5</v>
      </c>
      <c r="S1567" s="204" t="s">
        <v>63</v>
      </c>
      <c r="T1567" s="204"/>
      <c r="U1567" s="17">
        <f t="shared" si="74"/>
        <v>2028.5</v>
      </c>
      <c r="V1567" s="399"/>
      <c r="W1567" s="399"/>
      <c r="X1567" s="399"/>
      <c r="Y1567" s="348"/>
    </row>
    <row r="1568" spans="1:25" ht="24" x14ac:dyDescent="0.25">
      <c r="A1568" s="348"/>
      <c r="B1568" s="348"/>
      <c r="C1568" s="338"/>
      <c r="D1568" s="206" t="s">
        <v>4993</v>
      </c>
      <c r="E1568" s="338"/>
      <c r="F1568" s="142" t="s">
        <v>107</v>
      </c>
      <c r="G1568" s="218">
        <v>1.57</v>
      </c>
      <c r="H1568" s="142">
        <v>0.45</v>
      </c>
      <c r="I1568" s="214">
        <v>154</v>
      </c>
      <c r="J1568" s="214">
        <v>58.7</v>
      </c>
      <c r="K1568" s="218">
        <v>89</v>
      </c>
      <c r="L1568" s="218">
        <v>4</v>
      </c>
      <c r="M1568" s="204">
        <v>2016</v>
      </c>
      <c r="N1568" s="204">
        <v>2024</v>
      </c>
      <c r="O1568" s="204">
        <v>2025</v>
      </c>
      <c r="P1568" s="179">
        <v>12.5</v>
      </c>
      <c r="Q1568" s="179" t="s">
        <v>257</v>
      </c>
      <c r="R1568" s="17">
        <f t="shared" si="70"/>
        <v>2028.5</v>
      </c>
      <c r="S1568" s="204" t="s">
        <v>63</v>
      </c>
      <c r="T1568" s="204"/>
      <c r="U1568" s="17">
        <f t="shared" si="74"/>
        <v>2028.5</v>
      </c>
      <c r="V1568" s="399"/>
      <c r="W1568" s="399"/>
      <c r="X1568" s="399"/>
      <c r="Y1568" s="348"/>
    </row>
    <row r="1569" spans="1:25" ht="24" x14ac:dyDescent="0.25">
      <c r="A1569" s="348"/>
      <c r="B1569" s="348"/>
      <c r="C1569" s="338"/>
      <c r="D1569" s="223" t="s">
        <v>4994</v>
      </c>
      <c r="E1569" s="338"/>
      <c r="F1569" s="142" t="s">
        <v>107</v>
      </c>
      <c r="G1569" s="142">
        <v>1.57</v>
      </c>
      <c r="H1569" s="142">
        <v>0.45</v>
      </c>
      <c r="I1569" s="214">
        <v>154</v>
      </c>
      <c r="J1569" s="142">
        <v>4.84</v>
      </c>
      <c r="K1569" s="142">
        <v>89</v>
      </c>
      <c r="L1569" s="142">
        <v>4</v>
      </c>
      <c r="M1569" s="204">
        <v>2016</v>
      </c>
      <c r="N1569" s="204">
        <v>2024</v>
      </c>
      <c r="O1569" s="204">
        <v>2025</v>
      </c>
      <c r="P1569" s="179">
        <v>12.5</v>
      </c>
      <c r="Q1569" s="179" t="s">
        <v>257</v>
      </c>
      <c r="R1569" s="17">
        <f t="shared" si="70"/>
        <v>2028.5</v>
      </c>
      <c r="S1569" s="204" t="s">
        <v>63</v>
      </c>
      <c r="T1569" s="204"/>
      <c r="U1569" s="17">
        <f t="shared" si="74"/>
        <v>2028.5</v>
      </c>
      <c r="V1569" s="399"/>
      <c r="W1569" s="399"/>
      <c r="X1569" s="399"/>
      <c r="Y1569" s="348"/>
    </row>
    <row r="1570" spans="1:25" ht="24" x14ac:dyDescent="0.25">
      <c r="A1570" s="348"/>
      <c r="B1570" s="348"/>
      <c r="C1570" s="338"/>
      <c r="D1570" s="206" t="s">
        <v>4995</v>
      </c>
      <c r="E1570" s="338"/>
      <c r="F1570" s="142" t="s">
        <v>107</v>
      </c>
      <c r="G1570" s="214">
        <v>1.57</v>
      </c>
      <c r="H1570" s="214">
        <v>0.1</v>
      </c>
      <c r="I1570" s="214">
        <v>120</v>
      </c>
      <c r="J1570" s="214">
        <v>9.3030000000000008</v>
      </c>
      <c r="K1570" s="214">
        <v>32</v>
      </c>
      <c r="L1570" s="214">
        <v>3.5</v>
      </c>
      <c r="M1570" s="204">
        <v>2016</v>
      </c>
      <c r="N1570" s="204">
        <v>2024</v>
      </c>
      <c r="O1570" s="204">
        <v>2025</v>
      </c>
      <c r="P1570" s="179">
        <v>12.5</v>
      </c>
      <c r="Q1570" s="179" t="s">
        <v>257</v>
      </c>
      <c r="R1570" s="17">
        <f t="shared" si="70"/>
        <v>2028.5</v>
      </c>
      <c r="S1570" s="204" t="s">
        <v>63</v>
      </c>
      <c r="T1570" s="204"/>
      <c r="U1570" s="17">
        <f t="shared" si="74"/>
        <v>2028.5</v>
      </c>
      <c r="V1570" s="399"/>
      <c r="W1570" s="399"/>
      <c r="X1570" s="399"/>
      <c r="Y1570" s="348"/>
    </row>
    <row r="1571" spans="1:25" ht="24" x14ac:dyDescent="0.25">
      <c r="A1571" s="348"/>
      <c r="B1571" s="348"/>
      <c r="C1571" s="338"/>
      <c r="D1571" s="472" t="s">
        <v>4996</v>
      </c>
      <c r="E1571" s="338"/>
      <c r="F1571" s="142" t="s">
        <v>107</v>
      </c>
      <c r="G1571" s="142">
        <v>1.57</v>
      </c>
      <c r="H1571" s="142">
        <v>0.45</v>
      </c>
      <c r="I1571" s="142">
        <v>154</v>
      </c>
      <c r="J1571" s="142">
        <v>11.252000000000001</v>
      </c>
      <c r="K1571" s="172">
        <v>89</v>
      </c>
      <c r="L1571" s="172">
        <v>4</v>
      </c>
      <c r="M1571" s="204">
        <v>2016</v>
      </c>
      <c r="N1571" s="204">
        <v>2024</v>
      </c>
      <c r="O1571" s="204">
        <v>2025</v>
      </c>
      <c r="P1571" s="179">
        <v>12.5</v>
      </c>
      <c r="Q1571" s="179" t="s">
        <v>257</v>
      </c>
      <c r="R1571" s="17">
        <f t="shared" si="70"/>
        <v>2028.5</v>
      </c>
      <c r="S1571" s="204" t="s">
        <v>63</v>
      </c>
      <c r="T1571" s="204"/>
      <c r="U1571" s="17">
        <f t="shared" si="74"/>
        <v>2028.5</v>
      </c>
      <c r="V1571" s="399"/>
      <c r="W1571" s="399"/>
      <c r="X1571" s="399"/>
      <c r="Y1571" s="348"/>
    </row>
    <row r="1572" spans="1:25" ht="24" x14ac:dyDescent="0.25">
      <c r="A1572" s="348"/>
      <c r="B1572" s="348"/>
      <c r="C1572" s="338"/>
      <c r="D1572" s="472"/>
      <c r="E1572" s="338"/>
      <c r="F1572" s="142" t="s">
        <v>107</v>
      </c>
      <c r="G1572" s="142"/>
      <c r="H1572" s="142"/>
      <c r="I1572" s="142"/>
      <c r="J1572" s="142">
        <v>6.8230000000000004</v>
      </c>
      <c r="K1572" s="172">
        <v>32</v>
      </c>
      <c r="L1572" s="172">
        <v>3.5</v>
      </c>
      <c r="M1572" s="204">
        <v>2016</v>
      </c>
      <c r="N1572" s="204">
        <v>2024</v>
      </c>
      <c r="O1572" s="204">
        <v>2025</v>
      </c>
      <c r="P1572" s="179">
        <v>12.5</v>
      </c>
      <c r="Q1572" s="179" t="s">
        <v>257</v>
      </c>
      <c r="R1572" s="17">
        <f t="shared" si="70"/>
        <v>2028.5</v>
      </c>
      <c r="S1572" s="204" t="s">
        <v>63</v>
      </c>
      <c r="T1572" s="204"/>
      <c r="U1572" s="17">
        <f t="shared" si="74"/>
        <v>2028.5</v>
      </c>
      <c r="V1572" s="399"/>
      <c r="W1572" s="399"/>
      <c r="X1572" s="399"/>
      <c r="Y1572" s="348"/>
    </row>
    <row r="1573" spans="1:25" ht="24" x14ac:dyDescent="0.25">
      <c r="A1573" s="348"/>
      <c r="B1573" s="348"/>
      <c r="C1573" s="338"/>
      <c r="D1573" s="223" t="s">
        <v>4997</v>
      </c>
      <c r="E1573" s="338"/>
      <c r="F1573" s="142" t="s">
        <v>107</v>
      </c>
      <c r="G1573" s="142">
        <v>1.57</v>
      </c>
      <c r="H1573" s="142">
        <v>0.45</v>
      </c>
      <c r="I1573" s="214">
        <v>154</v>
      </c>
      <c r="J1573" s="142">
        <v>4.2990000000000004</v>
      </c>
      <c r="K1573" s="142">
        <v>89</v>
      </c>
      <c r="L1573" s="142">
        <v>4</v>
      </c>
      <c r="M1573" s="204">
        <v>2016</v>
      </c>
      <c r="N1573" s="204">
        <v>2024</v>
      </c>
      <c r="O1573" s="204">
        <v>2025</v>
      </c>
      <c r="P1573" s="179">
        <v>12.5</v>
      </c>
      <c r="Q1573" s="179" t="s">
        <v>257</v>
      </c>
      <c r="R1573" s="17">
        <f t="shared" si="70"/>
        <v>2028.5</v>
      </c>
      <c r="S1573" s="204" t="s">
        <v>63</v>
      </c>
      <c r="T1573" s="204"/>
      <c r="U1573" s="17">
        <f t="shared" si="74"/>
        <v>2028.5</v>
      </c>
      <c r="V1573" s="399"/>
      <c r="W1573" s="399"/>
      <c r="X1573" s="399"/>
      <c r="Y1573" s="348"/>
    </row>
    <row r="1574" spans="1:25" ht="24" x14ac:dyDescent="0.25">
      <c r="A1574" s="348"/>
      <c r="B1574" s="348"/>
      <c r="C1574" s="338"/>
      <c r="D1574" s="206" t="s">
        <v>4998</v>
      </c>
      <c r="E1574" s="338"/>
      <c r="F1574" s="142" t="s">
        <v>107</v>
      </c>
      <c r="G1574" s="214">
        <v>1.57</v>
      </c>
      <c r="H1574" s="214">
        <v>0.1</v>
      </c>
      <c r="I1574" s="214">
        <v>154</v>
      </c>
      <c r="J1574" s="214">
        <v>11</v>
      </c>
      <c r="K1574" s="214">
        <v>32</v>
      </c>
      <c r="L1574" s="214">
        <v>3.5</v>
      </c>
      <c r="M1574" s="204">
        <v>2016</v>
      </c>
      <c r="N1574" s="204">
        <v>2024</v>
      </c>
      <c r="O1574" s="204">
        <v>2025</v>
      </c>
      <c r="P1574" s="179">
        <v>12.5</v>
      </c>
      <c r="Q1574" s="179" t="s">
        <v>257</v>
      </c>
      <c r="R1574" s="17">
        <f t="shared" si="70"/>
        <v>2028.5</v>
      </c>
      <c r="S1574" s="204" t="s">
        <v>63</v>
      </c>
      <c r="T1574" s="204"/>
      <c r="U1574" s="17">
        <f t="shared" si="74"/>
        <v>2028.5</v>
      </c>
      <c r="V1574" s="399"/>
      <c r="W1574" s="399"/>
      <c r="X1574" s="399"/>
      <c r="Y1574" s="348"/>
    </row>
    <row r="1575" spans="1:25" ht="24" x14ac:dyDescent="0.25">
      <c r="A1575" s="348"/>
      <c r="B1575" s="348"/>
      <c r="C1575" s="338"/>
      <c r="D1575" s="206" t="s">
        <v>4999</v>
      </c>
      <c r="E1575" s="338"/>
      <c r="F1575" s="142" t="s">
        <v>107</v>
      </c>
      <c r="G1575" s="214">
        <v>1.57</v>
      </c>
      <c r="H1575" s="214">
        <v>0.1</v>
      </c>
      <c r="I1575" s="214">
        <v>120</v>
      </c>
      <c r="J1575" s="214">
        <v>47.841000000000001</v>
      </c>
      <c r="K1575" s="142">
        <v>89</v>
      </c>
      <c r="L1575" s="142">
        <v>4</v>
      </c>
      <c r="M1575" s="204">
        <v>2016</v>
      </c>
      <c r="N1575" s="204">
        <v>2024</v>
      </c>
      <c r="O1575" s="204">
        <v>2025</v>
      </c>
      <c r="P1575" s="179">
        <v>12.5</v>
      </c>
      <c r="Q1575" s="179" t="s">
        <v>257</v>
      </c>
      <c r="R1575" s="17">
        <f t="shared" si="70"/>
        <v>2028.5</v>
      </c>
      <c r="S1575" s="204" t="s">
        <v>63</v>
      </c>
      <c r="T1575" s="204"/>
      <c r="U1575" s="17">
        <f t="shared" si="74"/>
        <v>2028.5</v>
      </c>
      <c r="V1575" s="399"/>
      <c r="W1575" s="399"/>
      <c r="X1575" s="399"/>
      <c r="Y1575" s="348"/>
    </row>
    <row r="1576" spans="1:25" ht="24" x14ac:dyDescent="0.25">
      <c r="A1576" s="348"/>
      <c r="B1576" s="348"/>
      <c r="C1576" s="338"/>
      <c r="D1576" s="472" t="s">
        <v>5000</v>
      </c>
      <c r="E1576" s="338"/>
      <c r="F1576" s="142" t="s">
        <v>107</v>
      </c>
      <c r="G1576" s="142">
        <v>1.57</v>
      </c>
      <c r="H1576" s="142">
        <v>0.45</v>
      </c>
      <c r="I1576" s="142">
        <v>154</v>
      </c>
      <c r="J1576" s="214">
        <v>51.296999999999997</v>
      </c>
      <c r="K1576" s="142">
        <v>89</v>
      </c>
      <c r="L1576" s="142">
        <v>4</v>
      </c>
      <c r="M1576" s="204">
        <v>2016</v>
      </c>
      <c r="N1576" s="204">
        <v>2024</v>
      </c>
      <c r="O1576" s="204">
        <v>2025</v>
      </c>
      <c r="P1576" s="179">
        <v>12.5</v>
      </c>
      <c r="Q1576" s="179" t="s">
        <v>257</v>
      </c>
      <c r="R1576" s="17">
        <f t="shared" si="70"/>
        <v>2028.5</v>
      </c>
      <c r="S1576" s="204" t="s">
        <v>63</v>
      </c>
      <c r="T1576" s="204"/>
      <c r="U1576" s="17">
        <f t="shared" si="74"/>
        <v>2028.5</v>
      </c>
      <c r="V1576" s="399"/>
      <c r="W1576" s="399"/>
      <c r="X1576" s="399"/>
      <c r="Y1576" s="348"/>
    </row>
    <row r="1577" spans="1:25" ht="24" x14ac:dyDescent="0.25">
      <c r="A1577" s="348"/>
      <c r="B1577" s="348"/>
      <c r="C1577" s="338"/>
      <c r="D1577" s="472"/>
      <c r="E1577" s="338"/>
      <c r="F1577" s="142" t="s">
        <v>107</v>
      </c>
      <c r="G1577" s="142"/>
      <c r="H1577" s="142"/>
      <c r="I1577" s="142"/>
      <c r="J1577" s="214">
        <v>0.56899999999999995</v>
      </c>
      <c r="K1577" s="214">
        <v>32</v>
      </c>
      <c r="L1577" s="214">
        <v>3.5</v>
      </c>
      <c r="M1577" s="204">
        <v>2016</v>
      </c>
      <c r="N1577" s="204">
        <v>2024</v>
      </c>
      <c r="O1577" s="204">
        <v>2025</v>
      </c>
      <c r="P1577" s="179">
        <v>12.5</v>
      </c>
      <c r="Q1577" s="179" t="s">
        <v>257</v>
      </c>
      <c r="R1577" s="17">
        <f t="shared" si="70"/>
        <v>2028.5</v>
      </c>
      <c r="S1577" s="204" t="s">
        <v>63</v>
      </c>
      <c r="T1577" s="204"/>
      <c r="U1577" s="17">
        <f t="shared" si="74"/>
        <v>2028.5</v>
      </c>
      <c r="V1577" s="399"/>
      <c r="W1577" s="399"/>
      <c r="X1577" s="399"/>
      <c r="Y1577" s="348"/>
    </row>
    <row r="1578" spans="1:25" ht="24" x14ac:dyDescent="0.25">
      <c r="A1578" s="348"/>
      <c r="B1578" s="348"/>
      <c r="C1578" s="338"/>
      <c r="D1578" s="223" t="s">
        <v>5001</v>
      </c>
      <c r="E1578" s="338"/>
      <c r="F1578" s="142" t="s">
        <v>107</v>
      </c>
      <c r="G1578" s="142">
        <v>1.57</v>
      </c>
      <c r="H1578" s="214">
        <v>0.1</v>
      </c>
      <c r="I1578" s="214">
        <v>120</v>
      </c>
      <c r="J1578" s="142">
        <v>11.4</v>
      </c>
      <c r="K1578" s="142">
        <v>32</v>
      </c>
      <c r="L1578" s="142">
        <v>3.5</v>
      </c>
      <c r="M1578" s="204">
        <v>2016</v>
      </c>
      <c r="N1578" s="204">
        <v>2024</v>
      </c>
      <c r="O1578" s="204">
        <v>2025</v>
      </c>
      <c r="P1578" s="179">
        <v>12.5</v>
      </c>
      <c r="Q1578" s="179" t="s">
        <v>257</v>
      </c>
      <c r="R1578" s="17">
        <f t="shared" si="70"/>
        <v>2028.5</v>
      </c>
      <c r="S1578" s="204" t="s">
        <v>63</v>
      </c>
      <c r="T1578" s="204"/>
      <c r="U1578" s="17">
        <f t="shared" si="74"/>
        <v>2028.5</v>
      </c>
      <c r="V1578" s="399"/>
      <c r="W1578" s="399"/>
      <c r="X1578" s="399"/>
      <c r="Y1578" s="348"/>
    </row>
    <row r="1579" spans="1:25" ht="24" x14ac:dyDescent="0.25">
      <c r="A1579" s="348"/>
      <c r="B1579" s="348"/>
      <c r="C1579" s="338"/>
      <c r="D1579" s="470" t="s">
        <v>5002</v>
      </c>
      <c r="E1579" s="338"/>
      <c r="F1579" s="142" t="s">
        <v>107</v>
      </c>
      <c r="G1579" s="142">
        <v>1.57</v>
      </c>
      <c r="H1579" s="142">
        <v>0.45</v>
      </c>
      <c r="I1579" s="142">
        <v>154</v>
      </c>
      <c r="J1579" s="178">
        <v>6.2830000000000004</v>
      </c>
      <c r="K1579" s="178">
        <v>108</v>
      </c>
      <c r="L1579" s="178">
        <v>6</v>
      </c>
      <c r="M1579" s="204">
        <v>2016</v>
      </c>
      <c r="N1579" s="204">
        <v>2024</v>
      </c>
      <c r="O1579" s="204">
        <v>2025</v>
      </c>
      <c r="P1579" s="179">
        <v>12.5</v>
      </c>
      <c r="Q1579" s="179" t="s">
        <v>257</v>
      </c>
      <c r="R1579" s="17">
        <f t="shared" si="70"/>
        <v>2028.5</v>
      </c>
      <c r="S1579" s="204" t="s">
        <v>63</v>
      </c>
      <c r="T1579" s="204"/>
      <c r="U1579" s="17">
        <f t="shared" si="74"/>
        <v>2028.5</v>
      </c>
      <c r="V1579" s="399"/>
      <c r="W1579" s="399"/>
      <c r="X1579" s="399"/>
      <c r="Y1579" s="348"/>
    </row>
    <row r="1580" spans="1:25" ht="24" x14ac:dyDescent="0.25">
      <c r="A1580" s="348"/>
      <c r="B1580" s="348"/>
      <c r="C1580" s="338"/>
      <c r="D1580" s="470"/>
      <c r="E1580" s="338"/>
      <c r="F1580" s="142" t="s">
        <v>107</v>
      </c>
      <c r="G1580" s="142"/>
      <c r="H1580" s="142"/>
      <c r="I1580" s="142"/>
      <c r="J1580" s="178">
        <v>0.50600000000000001</v>
      </c>
      <c r="K1580" s="180">
        <v>57</v>
      </c>
      <c r="L1580" s="180">
        <v>4</v>
      </c>
      <c r="M1580" s="204">
        <v>2016</v>
      </c>
      <c r="N1580" s="204">
        <v>2024</v>
      </c>
      <c r="O1580" s="204">
        <v>2025</v>
      </c>
      <c r="P1580" s="179">
        <v>12.5</v>
      </c>
      <c r="Q1580" s="179" t="s">
        <v>257</v>
      </c>
      <c r="R1580" s="17">
        <f t="shared" si="70"/>
        <v>2028.5</v>
      </c>
      <c r="S1580" s="204" t="s">
        <v>63</v>
      </c>
      <c r="T1580" s="204"/>
      <c r="U1580" s="17">
        <f t="shared" si="74"/>
        <v>2028.5</v>
      </c>
      <c r="V1580" s="399"/>
      <c r="W1580" s="399"/>
      <c r="X1580" s="399"/>
      <c r="Y1580" s="348"/>
    </row>
    <row r="1581" spans="1:25" ht="24" x14ac:dyDescent="0.25">
      <c r="A1581" s="331">
        <v>141</v>
      </c>
      <c r="B1581" s="331" t="s">
        <v>5003</v>
      </c>
      <c r="C1581" s="337" t="s">
        <v>5004</v>
      </c>
      <c r="D1581" s="392" t="s">
        <v>5005</v>
      </c>
      <c r="E1581" s="337" t="s">
        <v>4732</v>
      </c>
      <c r="F1581" s="142" t="s">
        <v>107</v>
      </c>
      <c r="G1581" s="181">
        <v>1.57</v>
      </c>
      <c r="H1581" s="181">
        <v>1.57</v>
      </c>
      <c r="I1581" s="181">
        <v>300</v>
      </c>
      <c r="J1581" s="181">
        <v>15.568</v>
      </c>
      <c r="K1581" s="181">
        <v>89</v>
      </c>
      <c r="L1581" s="181">
        <v>5</v>
      </c>
      <c r="M1581" s="204">
        <v>2016</v>
      </c>
      <c r="N1581" s="204">
        <v>2024</v>
      </c>
      <c r="O1581" s="204">
        <v>2025</v>
      </c>
      <c r="P1581" s="179">
        <v>12.5</v>
      </c>
      <c r="Q1581" s="179" t="s">
        <v>257</v>
      </c>
      <c r="R1581" s="17">
        <f t="shared" si="70"/>
        <v>2028.5</v>
      </c>
      <c r="S1581" s="204" t="s">
        <v>63</v>
      </c>
      <c r="T1581" s="204"/>
      <c r="U1581" s="17">
        <f t="shared" si="74"/>
        <v>2028.5</v>
      </c>
      <c r="V1581" s="401">
        <v>1</v>
      </c>
      <c r="W1581" s="401"/>
      <c r="X1581" s="401">
        <f>SUM(V1581:W1582)</f>
        <v>1</v>
      </c>
      <c r="Y1581" s="331" t="s">
        <v>7003</v>
      </c>
    </row>
    <row r="1582" spans="1:25" ht="24" x14ac:dyDescent="0.25">
      <c r="A1582" s="331"/>
      <c r="B1582" s="331"/>
      <c r="C1582" s="337"/>
      <c r="D1582" s="392"/>
      <c r="E1582" s="337"/>
      <c r="F1582" s="142" t="s">
        <v>107</v>
      </c>
      <c r="G1582" s="181"/>
      <c r="H1582" s="181"/>
      <c r="I1582" s="181"/>
      <c r="J1582" s="181">
        <v>0.71</v>
      </c>
      <c r="K1582" s="181">
        <v>57</v>
      </c>
      <c r="L1582" s="181">
        <v>4</v>
      </c>
      <c r="M1582" s="204">
        <v>2016</v>
      </c>
      <c r="N1582" s="204">
        <v>2024</v>
      </c>
      <c r="O1582" s="204">
        <v>2025</v>
      </c>
      <c r="P1582" s="179">
        <v>12.5</v>
      </c>
      <c r="Q1582" s="179" t="s">
        <v>257</v>
      </c>
      <c r="R1582" s="17">
        <f t="shared" si="70"/>
        <v>2028.5</v>
      </c>
      <c r="S1582" s="204" t="s">
        <v>63</v>
      </c>
      <c r="T1582" s="204"/>
      <c r="U1582" s="17">
        <f t="shared" si="74"/>
        <v>2028.5</v>
      </c>
      <c r="V1582" s="401"/>
      <c r="W1582" s="401"/>
      <c r="X1582" s="401"/>
      <c r="Y1582" s="331"/>
    </row>
    <row r="1583" spans="1:25" ht="36" x14ac:dyDescent="0.25">
      <c r="A1583" s="406">
        <v>142</v>
      </c>
      <c r="B1583" s="406" t="s">
        <v>5006</v>
      </c>
      <c r="C1583" s="470" t="s">
        <v>5007</v>
      </c>
      <c r="D1583" s="223" t="s">
        <v>5008</v>
      </c>
      <c r="E1583" s="470" t="s">
        <v>5009</v>
      </c>
      <c r="F1583" s="142" t="s">
        <v>107</v>
      </c>
      <c r="G1583" s="142">
        <v>1.57</v>
      </c>
      <c r="H1583" s="142">
        <v>1.57</v>
      </c>
      <c r="I1583" s="142">
        <v>203</v>
      </c>
      <c r="J1583" s="142">
        <v>45.12</v>
      </c>
      <c r="K1583" s="142">
        <v>32</v>
      </c>
      <c r="L1583" s="142">
        <v>3.5</v>
      </c>
      <c r="M1583" s="204">
        <v>2016</v>
      </c>
      <c r="N1583" s="204">
        <v>2024</v>
      </c>
      <c r="O1583" s="204">
        <v>2025</v>
      </c>
      <c r="P1583" s="179">
        <v>12.5</v>
      </c>
      <c r="Q1583" s="179" t="s">
        <v>257</v>
      </c>
      <c r="R1583" s="17">
        <f t="shared" si="70"/>
        <v>2028.5</v>
      </c>
      <c r="S1583" s="204" t="s">
        <v>63</v>
      </c>
      <c r="T1583" s="204"/>
      <c r="U1583" s="17">
        <f t="shared" si="74"/>
        <v>2028.5</v>
      </c>
      <c r="V1583" s="402">
        <v>2</v>
      </c>
      <c r="W1583" s="402"/>
      <c r="X1583" s="402">
        <f>SUM(V1583:W1653)</f>
        <v>2</v>
      </c>
      <c r="Y1583" s="406" t="s">
        <v>7003</v>
      </c>
    </row>
    <row r="1584" spans="1:25" ht="36" x14ac:dyDescent="0.25">
      <c r="A1584" s="406"/>
      <c r="B1584" s="406"/>
      <c r="C1584" s="470"/>
      <c r="D1584" s="223" t="s">
        <v>5010</v>
      </c>
      <c r="E1584" s="470"/>
      <c r="F1584" s="142" t="s">
        <v>107</v>
      </c>
      <c r="G1584" s="142">
        <v>1.57</v>
      </c>
      <c r="H1584" s="142">
        <v>1.57</v>
      </c>
      <c r="I1584" s="142">
        <v>203</v>
      </c>
      <c r="J1584" s="142">
        <v>30.83</v>
      </c>
      <c r="K1584" s="142">
        <v>32</v>
      </c>
      <c r="L1584" s="142">
        <v>3.5</v>
      </c>
      <c r="M1584" s="204">
        <v>2016</v>
      </c>
      <c r="N1584" s="204">
        <v>2024</v>
      </c>
      <c r="O1584" s="204">
        <v>2025</v>
      </c>
      <c r="P1584" s="179">
        <v>12.5</v>
      </c>
      <c r="Q1584" s="179" t="s">
        <v>257</v>
      </c>
      <c r="R1584" s="17">
        <f t="shared" si="70"/>
        <v>2028.5</v>
      </c>
      <c r="S1584" s="204" t="s">
        <v>63</v>
      </c>
      <c r="T1584" s="204"/>
      <c r="U1584" s="17">
        <f t="shared" si="74"/>
        <v>2028.5</v>
      </c>
      <c r="V1584" s="402"/>
      <c r="W1584" s="402"/>
      <c r="X1584" s="402"/>
      <c r="Y1584" s="406"/>
    </row>
    <row r="1585" spans="1:25" ht="24" x14ac:dyDescent="0.25">
      <c r="A1585" s="406"/>
      <c r="B1585" s="406"/>
      <c r="C1585" s="470"/>
      <c r="D1585" s="207" t="s">
        <v>5011</v>
      </c>
      <c r="E1585" s="470"/>
      <c r="F1585" s="142" t="s">
        <v>107</v>
      </c>
      <c r="G1585" s="218">
        <v>1.57</v>
      </c>
      <c r="H1585" s="218">
        <v>1.57</v>
      </c>
      <c r="I1585" s="142">
        <v>203</v>
      </c>
      <c r="J1585" s="214">
        <v>12.46</v>
      </c>
      <c r="K1585" s="218">
        <v>32</v>
      </c>
      <c r="L1585" s="218">
        <v>3.5</v>
      </c>
      <c r="M1585" s="204">
        <v>2016</v>
      </c>
      <c r="N1585" s="204">
        <v>2024</v>
      </c>
      <c r="O1585" s="204">
        <v>2025</v>
      </c>
      <c r="P1585" s="179">
        <v>12.5</v>
      </c>
      <c r="Q1585" s="179" t="s">
        <v>257</v>
      </c>
      <c r="R1585" s="17">
        <f t="shared" si="70"/>
        <v>2028.5</v>
      </c>
      <c r="S1585" s="204" t="s">
        <v>63</v>
      </c>
      <c r="T1585" s="204"/>
      <c r="U1585" s="17">
        <f t="shared" si="74"/>
        <v>2028.5</v>
      </c>
      <c r="V1585" s="402"/>
      <c r="W1585" s="402"/>
      <c r="X1585" s="402"/>
      <c r="Y1585" s="406"/>
    </row>
    <row r="1586" spans="1:25" ht="24" x14ac:dyDescent="0.25">
      <c r="A1586" s="406"/>
      <c r="B1586" s="406"/>
      <c r="C1586" s="470"/>
      <c r="D1586" s="207" t="s">
        <v>5012</v>
      </c>
      <c r="E1586" s="470"/>
      <c r="F1586" s="142" t="s">
        <v>107</v>
      </c>
      <c r="G1586" s="214">
        <v>1.57</v>
      </c>
      <c r="H1586" s="214">
        <v>1.57</v>
      </c>
      <c r="I1586" s="142">
        <v>203</v>
      </c>
      <c r="J1586" s="214">
        <v>0.27</v>
      </c>
      <c r="K1586" s="214">
        <v>16</v>
      </c>
      <c r="L1586" s="214">
        <v>2</v>
      </c>
      <c r="M1586" s="204">
        <v>2016</v>
      </c>
      <c r="N1586" s="204">
        <v>2024</v>
      </c>
      <c r="O1586" s="204">
        <v>2025</v>
      </c>
      <c r="P1586" s="179">
        <v>12.5</v>
      </c>
      <c r="Q1586" s="221" t="s">
        <v>5013</v>
      </c>
      <c r="R1586" s="17">
        <f t="shared" si="70"/>
        <v>2028.5</v>
      </c>
      <c r="S1586" s="204" t="s">
        <v>63</v>
      </c>
      <c r="T1586" s="204"/>
      <c r="U1586" s="17">
        <f t="shared" si="74"/>
        <v>2028.5</v>
      </c>
      <c r="V1586" s="402"/>
      <c r="W1586" s="402"/>
      <c r="X1586" s="402"/>
      <c r="Y1586" s="406"/>
    </row>
    <row r="1587" spans="1:25" ht="36" x14ac:dyDescent="0.25">
      <c r="A1587" s="406"/>
      <c r="B1587" s="406"/>
      <c r="C1587" s="470"/>
      <c r="D1587" s="223" t="s">
        <v>5014</v>
      </c>
      <c r="E1587" s="470"/>
      <c r="F1587" s="142" t="s">
        <v>107</v>
      </c>
      <c r="G1587" s="142">
        <v>1.57</v>
      </c>
      <c r="H1587" s="142">
        <v>1.57</v>
      </c>
      <c r="I1587" s="142">
        <v>203</v>
      </c>
      <c r="J1587" s="142">
        <v>2.3199999999999998</v>
      </c>
      <c r="K1587" s="142">
        <v>32</v>
      </c>
      <c r="L1587" s="142">
        <v>3.5</v>
      </c>
      <c r="M1587" s="204">
        <v>2016</v>
      </c>
      <c r="N1587" s="204">
        <v>2024</v>
      </c>
      <c r="O1587" s="204">
        <v>2025</v>
      </c>
      <c r="P1587" s="179">
        <v>12.5</v>
      </c>
      <c r="Q1587" s="179" t="s">
        <v>257</v>
      </c>
      <c r="R1587" s="17">
        <f t="shared" si="70"/>
        <v>2028.5</v>
      </c>
      <c r="S1587" s="204" t="s">
        <v>63</v>
      </c>
      <c r="T1587" s="204"/>
      <c r="U1587" s="17">
        <f t="shared" si="74"/>
        <v>2028.5</v>
      </c>
      <c r="V1587" s="402"/>
      <c r="W1587" s="402"/>
      <c r="X1587" s="402"/>
      <c r="Y1587" s="406"/>
    </row>
    <row r="1588" spans="1:25" ht="36" x14ac:dyDescent="0.25">
      <c r="A1588" s="406"/>
      <c r="B1588" s="406"/>
      <c r="C1588" s="470"/>
      <c r="D1588" s="223" t="s">
        <v>5015</v>
      </c>
      <c r="E1588" s="470"/>
      <c r="F1588" s="142" t="s">
        <v>107</v>
      </c>
      <c r="G1588" s="142">
        <v>1.57</v>
      </c>
      <c r="H1588" s="142">
        <v>1.57</v>
      </c>
      <c r="I1588" s="142">
        <v>203</v>
      </c>
      <c r="J1588" s="142">
        <v>2.85</v>
      </c>
      <c r="K1588" s="142">
        <v>32</v>
      </c>
      <c r="L1588" s="142">
        <v>3.5</v>
      </c>
      <c r="M1588" s="204">
        <v>2016</v>
      </c>
      <c r="N1588" s="204">
        <v>2024</v>
      </c>
      <c r="O1588" s="204">
        <v>2025</v>
      </c>
      <c r="P1588" s="179">
        <v>12.5</v>
      </c>
      <c r="Q1588" s="179" t="s">
        <v>257</v>
      </c>
      <c r="R1588" s="17">
        <f t="shared" si="70"/>
        <v>2028.5</v>
      </c>
      <c r="S1588" s="204" t="s">
        <v>63</v>
      </c>
      <c r="T1588" s="204"/>
      <c r="U1588" s="17">
        <f t="shared" si="74"/>
        <v>2028.5</v>
      </c>
      <c r="V1588" s="402"/>
      <c r="W1588" s="402"/>
      <c r="X1588" s="402"/>
      <c r="Y1588" s="406"/>
    </row>
    <row r="1589" spans="1:25" ht="36" x14ac:dyDescent="0.25">
      <c r="A1589" s="406"/>
      <c r="B1589" s="406"/>
      <c r="C1589" s="470"/>
      <c r="D1589" s="223" t="s">
        <v>5016</v>
      </c>
      <c r="E1589" s="470"/>
      <c r="F1589" s="142" t="s">
        <v>107</v>
      </c>
      <c r="G1589" s="142">
        <v>1.57</v>
      </c>
      <c r="H1589" s="142">
        <v>1.57</v>
      </c>
      <c r="I1589" s="142">
        <v>203</v>
      </c>
      <c r="J1589" s="142">
        <v>2.52</v>
      </c>
      <c r="K1589" s="142">
        <v>32</v>
      </c>
      <c r="L1589" s="142">
        <v>3.5</v>
      </c>
      <c r="M1589" s="204">
        <v>2016</v>
      </c>
      <c r="N1589" s="204">
        <v>2024</v>
      </c>
      <c r="O1589" s="204">
        <v>2025</v>
      </c>
      <c r="P1589" s="179">
        <v>12.5</v>
      </c>
      <c r="Q1589" s="179" t="s">
        <v>257</v>
      </c>
      <c r="R1589" s="17">
        <f t="shared" si="70"/>
        <v>2028.5</v>
      </c>
      <c r="S1589" s="204" t="s">
        <v>63</v>
      </c>
      <c r="T1589" s="204"/>
      <c r="U1589" s="17">
        <f t="shared" si="74"/>
        <v>2028.5</v>
      </c>
      <c r="V1589" s="402"/>
      <c r="W1589" s="402"/>
      <c r="X1589" s="402"/>
      <c r="Y1589" s="406"/>
    </row>
    <row r="1590" spans="1:25" ht="36" x14ac:dyDescent="0.25">
      <c r="A1590" s="406"/>
      <c r="B1590" s="406"/>
      <c r="C1590" s="470"/>
      <c r="D1590" s="223" t="s">
        <v>5017</v>
      </c>
      <c r="E1590" s="470"/>
      <c r="F1590" s="142" t="s">
        <v>107</v>
      </c>
      <c r="G1590" s="142">
        <v>1.57</v>
      </c>
      <c r="H1590" s="142">
        <v>1.57</v>
      </c>
      <c r="I1590" s="142">
        <v>203</v>
      </c>
      <c r="J1590" s="142">
        <v>2.52</v>
      </c>
      <c r="K1590" s="142">
        <v>32</v>
      </c>
      <c r="L1590" s="142">
        <v>3.5</v>
      </c>
      <c r="M1590" s="204">
        <v>2016</v>
      </c>
      <c r="N1590" s="204">
        <v>2024</v>
      </c>
      <c r="O1590" s="204">
        <v>2025</v>
      </c>
      <c r="P1590" s="179">
        <v>12.5</v>
      </c>
      <c r="Q1590" s="179" t="s">
        <v>257</v>
      </c>
      <c r="R1590" s="17">
        <f t="shared" si="70"/>
        <v>2028.5</v>
      </c>
      <c r="S1590" s="204" t="s">
        <v>63</v>
      </c>
      <c r="T1590" s="204"/>
      <c r="U1590" s="17">
        <f t="shared" si="74"/>
        <v>2028.5</v>
      </c>
      <c r="V1590" s="402"/>
      <c r="W1590" s="402"/>
      <c r="X1590" s="402"/>
      <c r="Y1590" s="406"/>
    </row>
    <row r="1591" spans="1:25" ht="36" x14ac:dyDescent="0.25">
      <c r="A1591" s="406"/>
      <c r="B1591" s="406"/>
      <c r="C1591" s="470"/>
      <c r="D1591" s="223" t="s">
        <v>5018</v>
      </c>
      <c r="E1591" s="470"/>
      <c r="F1591" s="142" t="s">
        <v>107</v>
      </c>
      <c r="G1591" s="142">
        <v>1.57</v>
      </c>
      <c r="H1591" s="142">
        <v>1.57</v>
      </c>
      <c r="I1591" s="142">
        <v>203</v>
      </c>
      <c r="J1591" s="142">
        <v>2.52</v>
      </c>
      <c r="K1591" s="142">
        <v>32</v>
      </c>
      <c r="L1591" s="142">
        <v>3.5</v>
      </c>
      <c r="M1591" s="204">
        <v>2016</v>
      </c>
      <c r="N1591" s="204">
        <v>2024</v>
      </c>
      <c r="O1591" s="204">
        <v>2025</v>
      </c>
      <c r="P1591" s="179">
        <v>12.5</v>
      </c>
      <c r="Q1591" s="179" t="s">
        <v>257</v>
      </c>
      <c r="R1591" s="17">
        <f t="shared" si="70"/>
        <v>2028.5</v>
      </c>
      <c r="S1591" s="204" t="s">
        <v>63</v>
      </c>
      <c r="T1591" s="204"/>
      <c r="U1591" s="17">
        <f t="shared" si="74"/>
        <v>2028.5</v>
      </c>
      <c r="V1591" s="402"/>
      <c r="W1591" s="402"/>
      <c r="X1591" s="402"/>
      <c r="Y1591" s="406"/>
    </row>
    <row r="1592" spans="1:25" ht="36" x14ac:dyDescent="0.25">
      <c r="A1592" s="406"/>
      <c r="B1592" s="406"/>
      <c r="C1592" s="470"/>
      <c r="D1592" s="223" t="s">
        <v>5019</v>
      </c>
      <c r="E1592" s="470"/>
      <c r="F1592" s="142" t="s">
        <v>107</v>
      </c>
      <c r="G1592" s="142">
        <v>1.57</v>
      </c>
      <c r="H1592" s="142">
        <v>1.57</v>
      </c>
      <c r="I1592" s="142">
        <v>203</v>
      </c>
      <c r="J1592" s="142">
        <v>2.52</v>
      </c>
      <c r="K1592" s="142">
        <v>32</v>
      </c>
      <c r="L1592" s="142">
        <v>3.5</v>
      </c>
      <c r="M1592" s="204">
        <v>2016</v>
      </c>
      <c r="N1592" s="204">
        <v>2024</v>
      </c>
      <c r="O1592" s="204">
        <v>2025</v>
      </c>
      <c r="P1592" s="179">
        <v>12.5</v>
      </c>
      <c r="Q1592" s="179" t="s">
        <v>257</v>
      </c>
      <c r="R1592" s="17">
        <f t="shared" si="70"/>
        <v>2028.5</v>
      </c>
      <c r="S1592" s="204" t="s">
        <v>63</v>
      </c>
      <c r="T1592" s="204"/>
      <c r="U1592" s="17">
        <f t="shared" si="74"/>
        <v>2028.5</v>
      </c>
      <c r="V1592" s="402"/>
      <c r="W1592" s="402"/>
      <c r="X1592" s="402"/>
      <c r="Y1592" s="406"/>
    </row>
    <row r="1593" spans="1:25" ht="36" x14ac:dyDescent="0.25">
      <c r="A1593" s="406"/>
      <c r="B1593" s="406"/>
      <c r="C1593" s="470"/>
      <c r="D1593" s="223" t="s">
        <v>5020</v>
      </c>
      <c r="E1593" s="470"/>
      <c r="F1593" s="142" t="s">
        <v>107</v>
      </c>
      <c r="G1593" s="142">
        <v>1.57</v>
      </c>
      <c r="H1593" s="142">
        <v>1.57</v>
      </c>
      <c r="I1593" s="142">
        <v>203</v>
      </c>
      <c r="J1593" s="142">
        <v>2.52</v>
      </c>
      <c r="K1593" s="142">
        <v>32</v>
      </c>
      <c r="L1593" s="142">
        <v>3.5</v>
      </c>
      <c r="M1593" s="204">
        <v>2016</v>
      </c>
      <c r="N1593" s="204">
        <v>2024</v>
      </c>
      <c r="O1593" s="204">
        <v>2025</v>
      </c>
      <c r="P1593" s="179">
        <v>12.5</v>
      </c>
      <c r="Q1593" s="179" t="s">
        <v>257</v>
      </c>
      <c r="R1593" s="17">
        <f t="shared" si="70"/>
        <v>2028.5</v>
      </c>
      <c r="S1593" s="204" t="s">
        <v>63</v>
      </c>
      <c r="T1593" s="204"/>
      <c r="U1593" s="17">
        <f t="shared" si="74"/>
        <v>2028.5</v>
      </c>
      <c r="V1593" s="402"/>
      <c r="W1593" s="402"/>
      <c r="X1593" s="402"/>
      <c r="Y1593" s="406"/>
    </row>
    <row r="1594" spans="1:25" ht="36" x14ac:dyDescent="0.25">
      <c r="A1594" s="406"/>
      <c r="B1594" s="406"/>
      <c r="C1594" s="470"/>
      <c r="D1594" s="223" t="s">
        <v>5021</v>
      </c>
      <c r="E1594" s="470"/>
      <c r="F1594" s="142" t="s">
        <v>107</v>
      </c>
      <c r="G1594" s="142">
        <v>1.57</v>
      </c>
      <c r="H1594" s="142">
        <v>1.57</v>
      </c>
      <c r="I1594" s="142">
        <v>203</v>
      </c>
      <c r="J1594" s="142">
        <v>2.52</v>
      </c>
      <c r="K1594" s="142">
        <v>32</v>
      </c>
      <c r="L1594" s="142">
        <v>3.5</v>
      </c>
      <c r="M1594" s="204">
        <v>2016</v>
      </c>
      <c r="N1594" s="204">
        <v>2024</v>
      </c>
      <c r="O1594" s="204">
        <v>2025</v>
      </c>
      <c r="P1594" s="179">
        <v>12.5</v>
      </c>
      <c r="Q1594" s="179" t="s">
        <v>257</v>
      </c>
      <c r="R1594" s="17">
        <f t="shared" si="70"/>
        <v>2028.5</v>
      </c>
      <c r="S1594" s="204" t="s">
        <v>63</v>
      </c>
      <c r="T1594" s="204"/>
      <c r="U1594" s="17">
        <f t="shared" si="74"/>
        <v>2028.5</v>
      </c>
      <c r="V1594" s="402"/>
      <c r="W1594" s="402"/>
      <c r="X1594" s="402"/>
      <c r="Y1594" s="406"/>
    </row>
    <row r="1595" spans="1:25" ht="36" x14ac:dyDescent="0.25">
      <c r="A1595" s="406"/>
      <c r="B1595" s="406"/>
      <c r="C1595" s="470"/>
      <c r="D1595" s="223" t="s">
        <v>5022</v>
      </c>
      <c r="E1595" s="470"/>
      <c r="F1595" s="142" t="s">
        <v>107</v>
      </c>
      <c r="G1595" s="142">
        <v>1.57</v>
      </c>
      <c r="H1595" s="142">
        <v>1.57</v>
      </c>
      <c r="I1595" s="142">
        <v>203</v>
      </c>
      <c r="J1595" s="142">
        <v>2.52</v>
      </c>
      <c r="K1595" s="142">
        <v>32</v>
      </c>
      <c r="L1595" s="142">
        <v>3.5</v>
      </c>
      <c r="M1595" s="204">
        <v>2016</v>
      </c>
      <c r="N1595" s="204">
        <v>2024</v>
      </c>
      <c r="O1595" s="204">
        <v>2025</v>
      </c>
      <c r="P1595" s="179">
        <v>12.5</v>
      </c>
      <c r="Q1595" s="179" t="s">
        <v>257</v>
      </c>
      <c r="R1595" s="17">
        <f t="shared" si="70"/>
        <v>2028.5</v>
      </c>
      <c r="S1595" s="204" t="s">
        <v>63</v>
      </c>
      <c r="T1595" s="204"/>
      <c r="U1595" s="17">
        <f t="shared" si="74"/>
        <v>2028.5</v>
      </c>
      <c r="V1595" s="402"/>
      <c r="W1595" s="402"/>
      <c r="X1595" s="402"/>
      <c r="Y1595" s="406"/>
    </row>
    <row r="1596" spans="1:25" ht="36" x14ac:dyDescent="0.25">
      <c r="A1596" s="406"/>
      <c r="B1596" s="406"/>
      <c r="C1596" s="470"/>
      <c r="D1596" s="223" t="s">
        <v>5023</v>
      </c>
      <c r="E1596" s="470"/>
      <c r="F1596" s="142" t="s">
        <v>107</v>
      </c>
      <c r="G1596" s="142">
        <v>1.57</v>
      </c>
      <c r="H1596" s="142">
        <v>1.57</v>
      </c>
      <c r="I1596" s="142">
        <v>203</v>
      </c>
      <c r="J1596" s="142">
        <v>2.3199999999999998</v>
      </c>
      <c r="K1596" s="142">
        <v>32</v>
      </c>
      <c r="L1596" s="142">
        <v>3.5</v>
      </c>
      <c r="M1596" s="204">
        <v>2016</v>
      </c>
      <c r="N1596" s="204">
        <v>2024</v>
      </c>
      <c r="O1596" s="204">
        <v>2025</v>
      </c>
      <c r="P1596" s="179">
        <v>12.5</v>
      </c>
      <c r="Q1596" s="179" t="s">
        <v>257</v>
      </c>
      <c r="R1596" s="17">
        <f t="shared" si="70"/>
        <v>2028.5</v>
      </c>
      <c r="S1596" s="204" t="s">
        <v>63</v>
      </c>
      <c r="T1596" s="204"/>
      <c r="U1596" s="17">
        <f t="shared" si="74"/>
        <v>2028.5</v>
      </c>
      <c r="V1596" s="402"/>
      <c r="W1596" s="402"/>
      <c r="X1596" s="402"/>
      <c r="Y1596" s="406"/>
    </row>
    <row r="1597" spans="1:25" ht="24" x14ac:dyDescent="0.25">
      <c r="A1597" s="406"/>
      <c r="B1597" s="406"/>
      <c r="C1597" s="470"/>
      <c r="D1597" s="207" t="s">
        <v>5024</v>
      </c>
      <c r="E1597" s="470"/>
      <c r="F1597" s="142" t="s">
        <v>107</v>
      </c>
      <c r="G1597" s="214">
        <v>1.57</v>
      </c>
      <c r="H1597" s="214">
        <v>1.57</v>
      </c>
      <c r="I1597" s="142">
        <v>203</v>
      </c>
      <c r="J1597" s="214">
        <v>34.880000000000003</v>
      </c>
      <c r="K1597" s="214">
        <v>32</v>
      </c>
      <c r="L1597" s="214">
        <v>3.5</v>
      </c>
      <c r="M1597" s="204">
        <v>2016</v>
      </c>
      <c r="N1597" s="204">
        <v>2024</v>
      </c>
      <c r="O1597" s="204">
        <v>2025</v>
      </c>
      <c r="P1597" s="179">
        <v>12.5</v>
      </c>
      <c r="Q1597" s="179" t="s">
        <v>257</v>
      </c>
      <c r="R1597" s="17">
        <f t="shared" si="70"/>
        <v>2028.5</v>
      </c>
      <c r="S1597" s="204" t="s">
        <v>63</v>
      </c>
      <c r="T1597" s="204"/>
      <c r="U1597" s="17">
        <f t="shared" si="74"/>
        <v>2028.5</v>
      </c>
      <c r="V1597" s="402"/>
      <c r="W1597" s="402"/>
      <c r="X1597" s="402"/>
      <c r="Y1597" s="406"/>
    </row>
    <row r="1598" spans="1:25" ht="24" x14ac:dyDescent="0.25">
      <c r="A1598" s="406"/>
      <c r="B1598" s="406"/>
      <c r="C1598" s="470"/>
      <c r="D1598" s="207" t="s">
        <v>5025</v>
      </c>
      <c r="E1598" s="470"/>
      <c r="F1598" s="142" t="s">
        <v>107</v>
      </c>
      <c r="G1598" s="214">
        <v>1.57</v>
      </c>
      <c r="H1598" s="214">
        <v>1.57</v>
      </c>
      <c r="I1598" s="214">
        <v>203</v>
      </c>
      <c r="J1598" s="214">
        <v>19.18</v>
      </c>
      <c r="K1598" s="214">
        <v>32</v>
      </c>
      <c r="L1598" s="214">
        <v>3.5</v>
      </c>
      <c r="M1598" s="204">
        <v>2016</v>
      </c>
      <c r="N1598" s="204">
        <v>2024</v>
      </c>
      <c r="O1598" s="204">
        <v>2025</v>
      </c>
      <c r="P1598" s="179">
        <v>12.5</v>
      </c>
      <c r="Q1598" s="179" t="s">
        <v>257</v>
      </c>
      <c r="R1598" s="17">
        <f t="shared" si="70"/>
        <v>2028.5</v>
      </c>
      <c r="S1598" s="204" t="s">
        <v>63</v>
      </c>
      <c r="T1598" s="204"/>
      <c r="U1598" s="17">
        <f t="shared" si="74"/>
        <v>2028.5</v>
      </c>
      <c r="V1598" s="402"/>
      <c r="W1598" s="402"/>
      <c r="X1598" s="402"/>
      <c r="Y1598" s="406"/>
    </row>
    <row r="1599" spans="1:25" ht="24" x14ac:dyDescent="0.25">
      <c r="A1599" s="406"/>
      <c r="B1599" s="406"/>
      <c r="C1599" s="470"/>
      <c r="D1599" s="207" t="s">
        <v>5026</v>
      </c>
      <c r="E1599" s="470"/>
      <c r="F1599" s="142" t="s">
        <v>107</v>
      </c>
      <c r="G1599" s="214">
        <v>1.57</v>
      </c>
      <c r="H1599" s="214">
        <v>1.57</v>
      </c>
      <c r="I1599" s="214">
        <v>203</v>
      </c>
      <c r="J1599" s="214">
        <v>5.15</v>
      </c>
      <c r="K1599" s="214">
        <v>32</v>
      </c>
      <c r="L1599" s="214">
        <v>3.5</v>
      </c>
      <c r="M1599" s="204">
        <v>2016</v>
      </c>
      <c r="N1599" s="204">
        <v>2024</v>
      </c>
      <c r="O1599" s="204">
        <v>2025</v>
      </c>
      <c r="P1599" s="179">
        <v>12.5</v>
      </c>
      <c r="Q1599" s="179" t="s">
        <v>257</v>
      </c>
      <c r="R1599" s="17">
        <f t="shared" si="70"/>
        <v>2028.5</v>
      </c>
      <c r="S1599" s="204" t="s">
        <v>63</v>
      </c>
      <c r="T1599" s="204"/>
      <c r="U1599" s="17">
        <f t="shared" si="74"/>
        <v>2028.5</v>
      </c>
      <c r="V1599" s="402"/>
      <c r="W1599" s="402"/>
      <c r="X1599" s="402"/>
      <c r="Y1599" s="406"/>
    </row>
    <row r="1600" spans="1:25" ht="24" x14ac:dyDescent="0.25">
      <c r="A1600" s="406"/>
      <c r="B1600" s="406"/>
      <c r="C1600" s="470"/>
      <c r="D1600" s="337" t="s">
        <v>5027</v>
      </c>
      <c r="E1600" s="470"/>
      <c r="F1600" s="142" t="s">
        <v>107</v>
      </c>
      <c r="G1600" s="214">
        <v>1.57</v>
      </c>
      <c r="H1600" s="214">
        <v>1.57</v>
      </c>
      <c r="I1600" s="214">
        <v>203</v>
      </c>
      <c r="J1600" s="214">
        <v>2.81</v>
      </c>
      <c r="K1600" s="214">
        <v>57</v>
      </c>
      <c r="L1600" s="214">
        <v>4</v>
      </c>
      <c r="M1600" s="204">
        <v>2016</v>
      </c>
      <c r="N1600" s="204">
        <v>2024</v>
      </c>
      <c r="O1600" s="204">
        <v>2025</v>
      </c>
      <c r="P1600" s="179">
        <v>12.5</v>
      </c>
      <c r="Q1600" s="179" t="s">
        <v>257</v>
      </c>
      <c r="R1600" s="17">
        <f t="shared" si="70"/>
        <v>2028.5</v>
      </c>
      <c r="S1600" s="204" t="s">
        <v>63</v>
      </c>
      <c r="T1600" s="204"/>
      <c r="U1600" s="17">
        <f t="shared" si="74"/>
        <v>2028.5</v>
      </c>
      <c r="V1600" s="402"/>
      <c r="W1600" s="402"/>
      <c r="X1600" s="402"/>
      <c r="Y1600" s="406"/>
    </row>
    <row r="1601" spans="1:25" ht="24" x14ac:dyDescent="0.25">
      <c r="A1601" s="406"/>
      <c r="B1601" s="406"/>
      <c r="C1601" s="470"/>
      <c r="D1601" s="337"/>
      <c r="E1601" s="470"/>
      <c r="F1601" s="142" t="s">
        <v>107</v>
      </c>
      <c r="G1601" s="214"/>
      <c r="H1601" s="214"/>
      <c r="I1601" s="214"/>
      <c r="J1601" s="214">
        <v>8.17</v>
      </c>
      <c r="K1601" s="214">
        <v>32</v>
      </c>
      <c r="L1601" s="214">
        <v>3.5</v>
      </c>
      <c r="M1601" s="204">
        <v>2016</v>
      </c>
      <c r="N1601" s="204">
        <v>2024</v>
      </c>
      <c r="O1601" s="204">
        <v>2025</v>
      </c>
      <c r="P1601" s="179">
        <v>12.5</v>
      </c>
      <c r="Q1601" s="179" t="s">
        <v>257</v>
      </c>
      <c r="R1601" s="17">
        <f t="shared" si="70"/>
        <v>2028.5</v>
      </c>
      <c r="S1601" s="204" t="s">
        <v>63</v>
      </c>
      <c r="T1601" s="204"/>
      <c r="U1601" s="17">
        <f t="shared" si="74"/>
        <v>2028.5</v>
      </c>
      <c r="V1601" s="402"/>
      <c r="W1601" s="402"/>
      <c r="X1601" s="402"/>
      <c r="Y1601" s="406"/>
    </row>
    <row r="1602" spans="1:25" ht="24" x14ac:dyDescent="0.25">
      <c r="A1602" s="406"/>
      <c r="B1602" s="406"/>
      <c r="C1602" s="470"/>
      <c r="D1602" s="207" t="s">
        <v>5028</v>
      </c>
      <c r="E1602" s="470"/>
      <c r="F1602" s="142" t="s">
        <v>107</v>
      </c>
      <c r="G1602" s="214">
        <v>1.57</v>
      </c>
      <c r="H1602" s="214">
        <v>1.57</v>
      </c>
      <c r="I1602" s="214">
        <v>203</v>
      </c>
      <c r="J1602" s="214">
        <v>17.48</v>
      </c>
      <c r="K1602" s="214">
        <v>57</v>
      </c>
      <c r="L1602" s="214">
        <v>4</v>
      </c>
      <c r="M1602" s="204">
        <v>2016</v>
      </c>
      <c r="N1602" s="204">
        <v>2024</v>
      </c>
      <c r="O1602" s="204">
        <v>2025</v>
      </c>
      <c r="P1602" s="179">
        <v>12.5</v>
      </c>
      <c r="Q1602" s="179" t="s">
        <v>257</v>
      </c>
      <c r="R1602" s="17">
        <f t="shared" si="70"/>
        <v>2028.5</v>
      </c>
      <c r="S1602" s="204" t="s">
        <v>63</v>
      </c>
      <c r="T1602" s="204"/>
      <c r="U1602" s="17">
        <f t="shared" si="74"/>
        <v>2028.5</v>
      </c>
      <c r="V1602" s="402"/>
      <c r="W1602" s="402"/>
      <c r="X1602" s="402"/>
      <c r="Y1602" s="406"/>
    </row>
    <row r="1603" spans="1:25" ht="24" x14ac:dyDescent="0.25">
      <c r="A1603" s="406"/>
      <c r="B1603" s="406"/>
      <c r="C1603" s="470"/>
      <c r="D1603" s="337" t="s">
        <v>5029</v>
      </c>
      <c r="E1603" s="470"/>
      <c r="F1603" s="142" t="s">
        <v>107</v>
      </c>
      <c r="G1603" s="214">
        <v>1.57</v>
      </c>
      <c r="H1603" s="214">
        <v>1.57</v>
      </c>
      <c r="I1603" s="214">
        <v>203</v>
      </c>
      <c r="J1603" s="214">
        <v>37.1</v>
      </c>
      <c r="K1603" s="214">
        <v>57</v>
      </c>
      <c r="L1603" s="214">
        <v>4</v>
      </c>
      <c r="M1603" s="204">
        <v>2016</v>
      </c>
      <c r="N1603" s="204">
        <v>2024</v>
      </c>
      <c r="O1603" s="204">
        <v>2025</v>
      </c>
      <c r="P1603" s="179">
        <v>12.5</v>
      </c>
      <c r="Q1603" s="179" t="s">
        <v>257</v>
      </c>
      <c r="R1603" s="17">
        <f t="shared" si="70"/>
        <v>2028.5</v>
      </c>
      <c r="S1603" s="204" t="s">
        <v>63</v>
      </c>
      <c r="T1603" s="204"/>
      <c r="U1603" s="17">
        <f t="shared" si="74"/>
        <v>2028.5</v>
      </c>
      <c r="V1603" s="402"/>
      <c r="W1603" s="402"/>
      <c r="X1603" s="402"/>
      <c r="Y1603" s="406"/>
    </row>
    <row r="1604" spans="1:25" ht="24" x14ac:dyDescent="0.25">
      <c r="A1604" s="406"/>
      <c r="B1604" s="406"/>
      <c r="C1604" s="470"/>
      <c r="D1604" s="337"/>
      <c r="E1604" s="470"/>
      <c r="F1604" s="142" t="s">
        <v>107</v>
      </c>
      <c r="G1604" s="214"/>
      <c r="H1604" s="214"/>
      <c r="I1604" s="214"/>
      <c r="J1604" s="214">
        <v>6.38</v>
      </c>
      <c r="K1604" s="214">
        <v>32</v>
      </c>
      <c r="L1604" s="214">
        <v>3.5</v>
      </c>
      <c r="M1604" s="204">
        <v>2016</v>
      </c>
      <c r="N1604" s="204">
        <v>2024</v>
      </c>
      <c r="O1604" s="204">
        <v>2025</v>
      </c>
      <c r="P1604" s="179">
        <v>12.5</v>
      </c>
      <c r="Q1604" s="179" t="s">
        <v>257</v>
      </c>
      <c r="R1604" s="17">
        <f t="shared" si="70"/>
        <v>2028.5</v>
      </c>
      <c r="S1604" s="204" t="s">
        <v>63</v>
      </c>
      <c r="T1604" s="204"/>
      <c r="U1604" s="17">
        <f t="shared" si="74"/>
        <v>2028.5</v>
      </c>
      <c r="V1604" s="402"/>
      <c r="W1604" s="402"/>
      <c r="X1604" s="402"/>
      <c r="Y1604" s="406"/>
    </row>
    <row r="1605" spans="1:25" ht="24" x14ac:dyDescent="0.25">
      <c r="A1605" s="406"/>
      <c r="B1605" s="406"/>
      <c r="C1605" s="470"/>
      <c r="D1605" s="207" t="s">
        <v>5030</v>
      </c>
      <c r="E1605" s="470"/>
      <c r="F1605" s="142" t="s">
        <v>107</v>
      </c>
      <c r="G1605" s="214">
        <v>1.57</v>
      </c>
      <c r="H1605" s="214">
        <v>1.57</v>
      </c>
      <c r="I1605" s="142">
        <v>203</v>
      </c>
      <c r="J1605" s="214">
        <v>3.3</v>
      </c>
      <c r="K1605" s="214">
        <v>32</v>
      </c>
      <c r="L1605" s="214">
        <v>3.5</v>
      </c>
      <c r="M1605" s="204">
        <v>2016</v>
      </c>
      <c r="N1605" s="204">
        <v>2024</v>
      </c>
      <c r="O1605" s="204">
        <v>2025</v>
      </c>
      <c r="P1605" s="179">
        <v>12.5</v>
      </c>
      <c r="Q1605" s="179" t="s">
        <v>257</v>
      </c>
      <c r="R1605" s="17">
        <f t="shared" si="70"/>
        <v>2028.5</v>
      </c>
      <c r="S1605" s="204" t="s">
        <v>63</v>
      </c>
      <c r="T1605" s="204"/>
      <c r="U1605" s="17">
        <f t="shared" si="74"/>
        <v>2028.5</v>
      </c>
      <c r="V1605" s="402"/>
      <c r="W1605" s="402"/>
      <c r="X1605" s="402"/>
      <c r="Y1605" s="406"/>
    </row>
    <row r="1606" spans="1:25" ht="24" x14ac:dyDescent="0.25">
      <c r="A1606" s="406"/>
      <c r="B1606" s="406"/>
      <c r="C1606" s="470"/>
      <c r="D1606" s="207" t="s">
        <v>5031</v>
      </c>
      <c r="E1606" s="470"/>
      <c r="F1606" s="142" t="s">
        <v>107</v>
      </c>
      <c r="G1606" s="214">
        <v>1.57</v>
      </c>
      <c r="H1606" s="214">
        <v>1.57</v>
      </c>
      <c r="I1606" s="214">
        <v>203</v>
      </c>
      <c r="J1606" s="214">
        <v>3.3</v>
      </c>
      <c r="K1606" s="214">
        <v>32</v>
      </c>
      <c r="L1606" s="214">
        <v>3.5</v>
      </c>
      <c r="M1606" s="204">
        <v>2016</v>
      </c>
      <c r="N1606" s="204">
        <v>2024</v>
      </c>
      <c r="O1606" s="204">
        <v>2025</v>
      </c>
      <c r="P1606" s="179">
        <v>12.5</v>
      </c>
      <c r="Q1606" s="179" t="s">
        <v>257</v>
      </c>
      <c r="R1606" s="17">
        <f t="shared" si="70"/>
        <v>2028.5</v>
      </c>
      <c r="S1606" s="204" t="s">
        <v>63</v>
      </c>
      <c r="T1606" s="204"/>
      <c r="U1606" s="17">
        <f t="shared" si="74"/>
        <v>2028.5</v>
      </c>
      <c r="V1606" s="402"/>
      <c r="W1606" s="402"/>
      <c r="X1606" s="402"/>
      <c r="Y1606" s="406"/>
    </row>
    <row r="1607" spans="1:25" ht="24" x14ac:dyDescent="0.25">
      <c r="A1607" s="406"/>
      <c r="B1607" s="406"/>
      <c r="C1607" s="470"/>
      <c r="D1607" s="223" t="s">
        <v>5032</v>
      </c>
      <c r="E1607" s="470"/>
      <c r="F1607" s="142" t="s">
        <v>107</v>
      </c>
      <c r="G1607" s="142">
        <v>1.57</v>
      </c>
      <c r="H1607" s="142">
        <v>1.57</v>
      </c>
      <c r="I1607" s="214">
        <v>203</v>
      </c>
      <c r="J1607" s="142">
        <v>3.09</v>
      </c>
      <c r="K1607" s="142">
        <v>89</v>
      </c>
      <c r="L1607" s="142">
        <v>4</v>
      </c>
      <c r="M1607" s="204">
        <v>2016</v>
      </c>
      <c r="N1607" s="204">
        <v>2024</v>
      </c>
      <c r="O1607" s="204">
        <v>2025</v>
      </c>
      <c r="P1607" s="179">
        <v>12.5</v>
      </c>
      <c r="Q1607" s="179" t="s">
        <v>257</v>
      </c>
      <c r="R1607" s="17">
        <f t="shared" si="70"/>
        <v>2028.5</v>
      </c>
      <c r="S1607" s="204" t="s">
        <v>63</v>
      </c>
      <c r="T1607" s="204"/>
      <c r="U1607" s="17">
        <f t="shared" si="74"/>
        <v>2028.5</v>
      </c>
      <c r="V1607" s="402"/>
      <c r="W1607" s="402"/>
      <c r="X1607" s="402"/>
      <c r="Y1607" s="406"/>
    </row>
    <row r="1608" spans="1:25" ht="24" x14ac:dyDescent="0.25">
      <c r="A1608" s="406"/>
      <c r="B1608" s="406"/>
      <c r="C1608" s="470"/>
      <c r="D1608" s="223" t="s">
        <v>5033</v>
      </c>
      <c r="E1608" s="470"/>
      <c r="F1608" s="142" t="s">
        <v>107</v>
      </c>
      <c r="G1608" s="142">
        <v>1.57</v>
      </c>
      <c r="H1608" s="142">
        <v>1.57</v>
      </c>
      <c r="I1608" s="142">
        <v>203</v>
      </c>
      <c r="J1608" s="142">
        <v>70.88</v>
      </c>
      <c r="K1608" s="142">
        <v>89</v>
      </c>
      <c r="L1608" s="142">
        <v>4</v>
      </c>
      <c r="M1608" s="204">
        <v>2016</v>
      </c>
      <c r="N1608" s="204">
        <v>2024</v>
      </c>
      <c r="O1608" s="204">
        <v>2025</v>
      </c>
      <c r="P1608" s="179">
        <v>12.5</v>
      </c>
      <c r="Q1608" s="179" t="s">
        <v>257</v>
      </c>
      <c r="R1608" s="17">
        <f t="shared" si="70"/>
        <v>2028.5</v>
      </c>
      <c r="S1608" s="204" t="s">
        <v>63</v>
      </c>
      <c r="T1608" s="204"/>
      <c r="U1608" s="17">
        <f t="shared" si="74"/>
        <v>2028.5</v>
      </c>
      <c r="V1608" s="402"/>
      <c r="W1608" s="402"/>
      <c r="X1608" s="402"/>
      <c r="Y1608" s="406"/>
    </row>
    <row r="1609" spans="1:25" ht="24" x14ac:dyDescent="0.25">
      <c r="A1609" s="406"/>
      <c r="B1609" s="406"/>
      <c r="C1609" s="470"/>
      <c r="D1609" s="223" t="s">
        <v>5034</v>
      </c>
      <c r="E1609" s="470"/>
      <c r="F1609" s="142" t="s">
        <v>107</v>
      </c>
      <c r="G1609" s="142">
        <v>1.57</v>
      </c>
      <c r="H1609" s="142">
        <v>1.57</v>
      </c>
      <c r="I1609" s="214">
        <v>203</v>
      </c>
      <c r="J1609" s="142">
        <v>3.34</v>
      </c>
      <c r="K1609" s="142">
        <v>32</v>
      </c>
      <c r="L1609" s="142">
        <v>3.5</v>
      </c>
      <c r="M1609" s="204">
        <v>2016</v>
      </c>
      <c r="N1609" s="204">
        <v>2024</v>
      </c>
      <c r="O1609" s="204">
        <v>2025</v>
      </c>
      <c r="P1609" s="179">
        <v>12.5</v>
      </c>
      <c r="Q1609" s="179" t="s">
        <v>257</v>
      </c>
      <c r="R1609" s="17">
        <f t="shared" si="70"/>
        <v>2028.5</v>
      </c>
      <c r="S1609" s="204" t="s">
        <v>63</v>
      </c>
      <c r="T1609" s="204"/>
      <c r="U1609" s="17">
        <f t="shared" si="74"/>
        <v>2028.5</v>
      </c>
      <c r="V1609" s="402"/>
      <c r="W1609" s="402"/>
      <c r="X1609" s="402"/>
      <c r="Y1609" s="406"/>
    </row>
    <row r="1610" spans="1:25" ht="24" x14ac:dyDescent="0.25">
      <c r="A1610" s="406"/>
      <c r="B1610" s="406"/>
      <c r="C1610" s="470"/>
      <c r="D1610" s="223" t="s">
        <v>5035</v>
      </c>
      <c r="E1610" s="470"/>
      <c r="F1610" s="142" t="s">
        <v>107</v>
      </c>
      <c r="G1610" s="142">
        <v>1.57</v>
      </c>
      <c r="H1610" s="142">
        <v>1.57</v>
      </c>
      <c r="I1610" s="214">
        <v>203</v>
      </c>
      <c r="J1610" s="142">
        <v>3.49</v>
      </c>
      <c r="K1610" s="142">
        <v>32</v>
      </c>
      <c r="L1610" s="142">
        <v>3.5</v>
      </c>
      <c r="M1610" s="204">
        <v>2016</v>
      </c>
      <c r="N1610" s="204">
        <v>2024</v>
      </c>
      <c r="O1610" s="204">
        <v>2025</v>
      </c>
      <c r="P1610" s="179">
        <v>12.5</v>
      </c>
      <c r="Q1610" s="179" t="s">
        <v>257</v>
      </c>
      <c r="R1610" s="17">
        <f t="shared" si="70"/>
        <v>2028.5</v>
      </c>
      <c r="S1610" s="204" t="s">
        <v>63</v>
      </c>
      <c r="T1610" s="204"/>
      <c r="U1610" s="17">
        <f t="shared" si="74"/>
        <v>2028.5</v>
      </c>
      <c r="V1610" s="402"/>
      <c r="W1610" s="402"/>
      <c r="X1610" s="402"/>
      <c r="Y1610" s="406"/>
    </row>
    <row r="1611" spans="1:25" ht="24" x14ac:dyDescent="0.25">
      <c r="A1611" s="406"/>
      <c r="B1611" s="406"/>
      <c r="C1611" s="470"/>
      <c r="D1611" s="223" t="s">
        <v>5036</v>
      </c>
      <c r="E1611" s="470"/>
      <c r="F1611" s="142" t="s">
        <v>107</v>
      </c>
      <c r="G1611" s="142">
        <v>1.57</v>
      </c>
      <c r="H1611" s="142">
        <v>1.57</v>
      </c>
      <c r="I1611" s="142">
        <v>203</v>
      </c>
      <c r="J1611" s="142">
        <v>3.35</v>
      </c>
      <c r="K1611" s="142">
        <v>32</v>
      </c>
      <c r="L1611" s="142">
        <v>3.5</v>
      </c>
      <c r="M1611" s="204">
        <v>2016</v>
      </c>
      <c r="N1611" s="204">
        <v>2024</v>
      </c>
      <c r="O1611" s="204">
        <v>2025</v>
      </c>
      <c r="P1611" s="179">
        <v>12.5</v>
      </c>
      <c r="Q1611" s="179" t="s">
        <v>257</v>
      </c>
      <c r="R1611" s="17">
        <f t="shared" si="70"/>
        <v>2028.5</v>
      </c>
      <c r="S1611" s="204" t="s">
        <v>63</v>
      </c>
      <c r="T1611" s="204"/>
      <c r="U1611" s="17">
        <f t="shared" si="74"/>
        <v>2028.5</v>
      </c>
      <c r="V1611" s="402"/>
      <c r="W1611" s="402"/>
      <c r="X1611" s="402"/>
      <c r="Y1611" s="406"/>
    </row>
    <row r="1612" spans="1:25" ht="24" x14ac:dyDescent="0.25">
      <c r="A1612" s="406"/>
      <c r="B1612" s="406"/>
      <c r="C1612" s="470"/>
      <c r="D1612" s="223" t="s">
        <v>5037</v>
      </c>
      <c r="E1612" s="470"/>
      <c r="F1612" s="142" t="s">
        <v>107</v>
      </c>
      <c r="G1612" s="142">
        <v>1.57</v>
      </c>
      <c r="H1612" s="142">
        <v>1.57</v>
      </c>
      <c r="I1612" s="214">
        <v>203</v>
      </c>
      <c r="J1612" s="142">
        <v>3.43</v>
      </c>
      <c r="K1612" s="142">
        <v>32</v>
      </c>
      <c r="L1612" s="142">
        <v>3.5</v>
      </c>
      <c r="M1612" s="204">
        <v>2016</v>
      </c>
      <c r="N1612" s="204">
        <v>2024</v>
      </c>
      <c r="O1612" s="204">
        <v>2025</v>
      </c>
      <c r="P1612" s="179">
        <v>12.5</v>
      </c>
      <c r="Q1612" s="179" t="s">
        <v>257</v>
      </c>
      <c r="R1612" s="17">
        <f t="shared" si="70"/>
        <v>2028.5</v>
      </c>
      <c r="S1612" s="204" t="s">
        <v>63</v>
      </c>
      <c r="T1612" s="204"/>
      <c r="U1612" s="17">
        <f t="shared" si="74"/>
        <v>2028.5</v>
      </c>
      <c r="V1612" s="402"/>
      <c r="W1612" s="402"/>
      <c r="X1612" s="402"/>
      <c r="Y1612" s="406"/>
    </row>
    <row r="1613" spans="1:25" ht="24" x14ac:dyDescent="0.25">
      <c r="A1613" s="406"/>
      <c r="B1613" s="406"/>
      <c r="C1613" s="470"/>
      <c r="D1613" s="223" t="s">
        <v>5038</v>
      </c>
      <c r="E1613" s="470"/>
      <c r="F1613" s="142" t="s">
        <v>107</v>
      </c>
      <c r="G1613" s="142">
        <v>1.57</v>
      </c>
      <c r="H1613" s="142">
        <v>1.57</v>
      </c>
      <c r="I1613" s="214">
        <v>203</v>
      </c>
      <c r="J1613" s="142">
        <v>3.36</v>
      </c>
      <c r="K1613" s="142">
        <v>32</v>
      </c>
      <c r="L1613" s="142">
        <v>3.5</v>
      </c>
      <c r="M1613" s="204">
        <v>2016</v>
      </c>
      <c r="N1613" s="204">
        <v>2024</v>
      </c>
      <c r="O1613" s="204">
        <v>2025</v>
      </c>
      <c r="P1613" s="179">
        <v>12.5</v>
      </c>
      <c r="Q1613" s="179" t="s">
        <v>257</v>
      </c>
      <c r="R1613" s="17">
        <f t="shared" si="70"/>
        <v>2028.5</v>
      </c>
      <c r="S1613" s="204" t="s">
        <v>63</v>
      </c>
      <c r="T1613" s="204"/>
      <c r="U1613" s="17">
        <f t="shared" si="74"/>
        <v>2028.5</v>
      </c>
      <c r="V1613" s="402"/>
      <c r="W1613" s="402"/>
      <c r="X1613" s="402"/>
      <c r="Y1613" s="406"/>
    </row>
    <row r="1614" spans="1:25" ht="24" x14ac:dyDescent="0.25">
      <c r="A1614" s="406"/>
      <c r="B1614" s="406"/>
      <c r="C1614" s="470"/>
      <c r="D1614" s="223" t="s">
        <v>5039</v>
      </c>
      <c r="E1614" s="470"/>
      <c r="F1614" s="142" t="s">
        <v>107</v>
      </c>
      <c r="G1614" s="142">
        <v>1.57</v>
      </c>
      <c r="H1614" s="142">
        <v>1.57</v>
      </c>
      <c r="I1614" s="142">
        <v>203</v>
      </c>
      <c r="J1614" s="142">
        <v>3.43</v>
      </c>
      <c r="K1614" s="142">
        <v>32</v>
      </c>
      <c r="L1614" s="142">
        <v>3.5</v>
      </c>
      <c r="M1614" s="204">
        <v>2016</v>
      </c>
      <c r="N1614" s="204">
        <v>2024</v>
      </c>
      <c r="O1614" s="204">
        <v>2025</v>
      </c>
      <c r="P1614" s="179">
        <v>12.5</v>
      </c>
      <c r="Q1614" s="179" t="s">
        <v>257</v>
      </c>
      <c r="R1614" s="17">
        <f t="shared" si="70"/>
        <v>2028.5</v>
      </c>
      <c r="S1614" s="204" t="s">
        <v>63</v>
      </c>
      <c r="T1614" s="204"/>
      <c r="U1614" s="17">
        <f t="shared" si="74"/>
        <v>2028.5</v>
      </c>
      <c r="V1614" s="402"/>
      <c r="W1614" s="402"/>
      <c r="X1614" s="402"/>
      <c r="Y1614" s="406"/>
    </row>
    <row r="1615" spans="1:25" ht="24" x14ac:dyDescent="0.25">
      <c r="A1615" s="406"/>
      <c r="B1615" s="406"/>
      <c r="C1615" s="470"/>
      <c r="D1615" s="223" t="s">
        <v>5040</v>
      </c>
      <c r="E1615" s="470"/>
      <c r="F1615" s="142" t="s">
        <v>107</v>
      </c>
      <c r="G1615" s="142">
        <v>1.57</v>
      </c>
      <c r="H1615" s="142">
        <v>1.57</v>
      </c>
      <c r="I1615" s="214">
        <v>203</v>
      </c>
      <c r="J1615" s="142">
        <v>3.36</v>
      </c>
      <c r="K1615" s="142">
        <v>32</v>
      </c>
      <c r="L1615" s="142">
        <v>3.5</v>
      </c>
      <c r="M1615" s="204">
        <v>2016</v>
      </c>
      <c r="N1615" s="204">
        <v>2024</v>
      </c>
      <c r="O1615" s="204">
        <v>2025</v>
      </c>
      <c r="P1615" s="179">
        <v>12.5</v>
      </c>
      <c r="Q1615" s="179" t="s">
        <v>257</v>
      </c>
      <c r="R1615" s="17">
        <f t="shared" si="70"/>
        <v>2028.5</v>
      </c>
      <c r="S1615" s="204" t="s">
        <v>63</v>
      </c>
      <c r="T1615" s="204"/>
      <c r="U1615" s="17">
        <f t="shared" si="74"/>
        <v>2028.5</v>
      </c>
      <c r="V1615" s="402"/>
      <c r="W1615" s="402"/>
      <c r="X1615" s="402"/>
      <c r="Y1615" s="406"/>
    </row>
    <row r="1616" spans="1:25" ht="24" x14ac:dyDescent="0.25">
      <c r="A1616" s="406"/>
      <c r="B1616" s="406"/>
      <c r="C1616" s="470"/>
      <c r="D1616" s="223" t="s">
        <v>5041</v>
      </c>
      <c r="E1616" s="470"/>
      <c r="F1616" s="142" t="s">
        <v>107</v>
      </c>
      <c r="G1616" s="142">
        <v>1.57</v>
      </c>
      <c r="H1616" s="142">
        <v>1.57</v>
      </c>
      <c r="I1616" s="214">
        <v>203</v>
      </c>
      <c r="J1616" s="142">
        <v>3.5</v>
      </c>
      <c r="K1616" s="142">
        <v>32</v>
      </c>
      <c r="L1616" s="142">
        <v>3.5</v>
      </c>
      <c r="M1616" s="204">
        <v>2016</v>
      </c>
      <c r="N1616" s="204">
        <v>2024</v>
      </c>
      <c r="O1616" s="204">
        <v>2025</v>
      </c>
      <c r="P1616" s="179">
        <v>12.5</v>
      </c>
      <c r="Q1616" s="179" t="s">
        <v>257</v>
      </c>
      <c r="R1616" s="17">
        <f t="shared" si="70"/>
        <v>2028.5</v>
      </c>
      <c r="S1616" s="204" t="s">
        <v>63</v>
      </c>
      <c r="T1616" s="204"/>
      <c r="U1616" s="17">
        <f t="shared" si="74"/>
        <v>2028.5</v>
      </c>
      <c r="V1616" s="402"/>
      <c r="W1616" s="402"/>
      <c r="X1616" s="402"/>
      <c r="Y1616" s="406"/>
    </row>
    <row r="1617" spans="1:25" ht="24" x14ac:dyDescent="0.25">
      <c r="A1617" s="406"/>
      <c r="B1617" s="406"/>
      <c r="C1617" s="470"/>
      <c r="D1617" s="223" t="s">
        <v>5042</v>
      </c>
      <c r="E1617" s="470"/>
      <c r="F1617" s="142" t="s">
        <v>107</v>
      </c>
      <c r="G1617" s="142">
        <v>1.57</v>
      </c>
      <c r="H1617" s="142">
        <v>1.57</v>
      </c>
      <c r="I1617" s="142">
        <v>203</v>
      </c>
      <c r="J1617" s="142">
        <v>3.55</v>
      </c>
      <c r="K1617" s="142">
        <v>32</v>
      </c>
      <c r="L1617" s="142">
        <v>3.5</v>
      </c>
      <c r="M1617" s="204">
        <v>2016</v>
      </c>
      <c r="N1617" s="204">
        <v>2024</v>
      </c>
      <c r="O1617" s="204">
        <v>2025</v>
      </c>
      <c r="P1617" s="179">
        <v>12.5</v>
      </c>
      <c r="Q1617" s="179" t="s">
        <v>257</v>
      </c>
      <c r="R1617" s="17">
        <f t="shared" si="70"/>
        <v>2028.5</v>
      </c>
      <c r="S1617" s="204" t="s">
        <v>63</v>
      </c>
      <c r="T1617" s="204"/>
      <c r="U1617" s="17">
        <f t="shared" si="74"/>
        <v>2028.5</v>
      </c>
      <c r="V1617" s="402"/>
      <c r="W1617" s="402"/>
      <c r="X1617" s="402"/>
      <c r="Y1617" s="406"/>
    </row>
    <row r="1618" spans="1:25" ht="24" x14ac:dyDescent="0.25">
      <c r="A1618" s="406"/>
      <c r="B1618" s="406"/>
      <c r="C1618" s="470"/>
      <c r="D1618" s="223" t="s">
        <v>5043</v>
      </c>
      <c r="E1618" s="470"/>
      <c r="F1618" s="142" t="s">
        <v>107</v>
      </c>
      <c r="G1618" s="142">
        <v>1.57</v>
      </c>
      <c r="H1618" s="142">
        <v>1.57</v>
      </c>
      <c r="I1618" s="214">
        <v>203</v>
      </c>
      <c r="J1618" s="142">
        <v>3.55</v>
      </c>
      <c r="K1618" s="142">
        <v>32</v>
      </c>
      <c r="L1618" s="142">
        <v>3.5</v>
      </c>
      <c r="M1618" s="204">
        <v>2016</v>
      </c>
      <c r="N1618" s="204">
        <v>2024</v>
      </c>
      <c r="O1618" s="204">
        <v>2025</v>
      </c>
      <c r="P1618" s="179">
        <v>12.5</v>
      </c>
      <c r="Q1618" s="179" t="s">
        <v>257</v>
      </c>
      <c r="R1618" s="17">
        <f t="shared" si="70"/>
        <v>2028.5</v>
      </c>
      <c r="S1618" s="204" t="s">
        <v>63</v>
      </c>
      <c r="T1618" s="204"/>
      <c r="U1618" s="17">
        <f t="shared" si="74"/>
        <v>2028.5</v>
      </c>
      <c r="V1618" s="402"/>
      <c r="W1618" s="402"/>
      <c r="X1618" s="402"/>
      <c r="Y1618" s="406"/>
    </row>
    <row r="1619" spans="1:25" ht="24" x14ac:dyDescent="0.25">
      <c r="A1619" s="406"/>
      <c r="B1619" s="406"/>
      <c r="C1619" s="470"/>
      <c r="D1619" s="207" t="s">
        <v>5044</v>
      </c>
      <c r="E1619" s="470"/>
      <c r="F1619" s="142" t="s">
        <v>107</v>
      </c>
      <c r="G1619" s="214">
        <v>1.57</v>
      </c>
      <c r="H1619" s="214">
        <v>1.57</v>
      </c>
      <c r="I1619" s="214">
        <v>203</v>
      </c>
      <c r="J1619" s="214">
        <v>3.3</v>
      </c>
      <c r="K1619" s="214">
        <v>32</v>
      </c>
      <c r="L1619" s="214">
        <v>3.5</v>
      </c>
      <c r="M1619" s="204">
        <v>2016</v>
      </c>
      <c r="N1619" s="204">
        <v>2024</v>
      </c>
      <c r="O1619" s="204">
        <v>2025</v>
      </c>
      <c r="P1619" s="179">
        <v>12.5</v>
      </c>
      <c r="Q1619" s="179" t="s">
        <v>257</v>
      </c>
      <c r="R1619" s="17">
        <f t="shared" si="70"/>
        <v>2028.5</v>
      </c>
      <c r="S1619" s="204" t="s">
        <v>63</v>
      </c>
      <c r="T1619" s="204"/>
      <c r="U1619" s="17">
        <f t="shared" si="74"/>
        <v>2028.5</v>
      </c>
      <c r="V1619" s="402"/>
      <c r="W1619" s="402"/>
      <c r="X1619" s="402"/>
      <c r="Y1619" s="406"/>
    </row>
    <row r="1620" spans="1:25" ht="24" x14ac:dyDescent="0.25">
      <c r="A1620" s="406"/>
      <c r="B1620" s="406"/>
      <c r="C1620" s="470"/>
      <c r="D1620" s="207" t="s">
        <v>5045</v>
      </c>
      <c r="E1620" s="470"/>
      <c r="F1620" s="142" t="s">
        <v>107</v>
      </c>
      <c r="G1620" s="214">
        <v>1.57</v>
      </c>
      <c r="H1620" s="214">
        <v>1.57</v>
      </c>
      <c r="I1620" s="214">
        <v>203</v>
      </c>
      <c r="J1620" s="214">
        <v>3.53</v>
      </c>
      <c r="K1620" s="214">
        <v>32</v>
      </c>
      <c r="L1620" s="214">
        <v>3.5</v>
      </c>
      <c r="M1620" s="204">
        <v>2016</v>
      </c>
      <c r="N1620" s="204">
        <v>2024</v>
      </c>
      <c r="O1620" s="204">
        <v>2025</v>
      </c>
      <c r="P1620" s="179">
        <v>12.5</v>
      </c>
      <c r="Q1620" s="179" t="s">
        <v>257</v>
      </c>
      <c r="R1620" s="17">
        <f t="shared" si="70"/>
        <v>2028.5</v>
      </c>
      <c r="S1620" s="204" t="s">
        <v>63</v>
      </c>
      <c r="T1620" s="204"/>
      <c r="U1620" s="17">
        <f t="shared" si="74"/>
        <v>2028.5</v>
      </c>
      <c r="V1620" s="402"/>
      <c r="W1620" s="402"/>
      <c r="X1620" s="402"/>
      <c r="Y1620" s="406"/>
    </row>
    <row r="1621" spans="1:25" ht="24" x14ac:dyDescent="0.25">
      <c r="A1621" s="406"/>
      <c r="B1621" s="406"/>
      <c r="C1621" s="470"/>
      <c r="D1621" s="337" t="s">
        <v>5046</v>
      </c>
      <c r="E1621" s="470"/>
      <c r="F1621" s="142" t="s">
        <v>107</v>
      </c>
      <c r="G1621" s="214">
        <v>1.57</v>
      </c>
      <c r="H1621" s="214">
        <v>1.57</v>
      </c>
      <c r="I1621" s="214">
        <v>203</v>
      </c>
      <c r="J1621" s="214">
        <v>27.58</v>
      </c>
      <c r="K1621" s="214">
        <v>57</v>
      </c>
      <c r="L1621" s="214">
        <v>4</v>
      </c>
      <c r="M1621" s="204">
        <v>2016</v>
      </c>
      <c r="N1621" s="204">
        <v>2024</v>
      </c>
      <c r="O1621" s="204">
        <v>2025</v>
      </c>
      <c r="P1621" s="179">
        <v>12.5</v>
      </c>
      <c r="Q1621" s="179" t="s">
        <v>257</v>
      </c>
      <c r="R1621" s="17">
        <f t="shared" si="70"/>
        <v>2028.5</v>
      </c>
      <c r="S1621" s="204" t="s">
        <v>63</v>
      </c>
      <c r="T1621" s="204"/>
      <c r="U1621" s="17">
        <f t="shared" si="74"/>
        <v>2028.5</v>
      </c>
      <c r="V1621" s="402"/>
      <c r="W1621" s="402"/>
      <c r="X1621" s="402"/>
      <c r="Y1621" s="406"/>
    </row>
    <row r="1622" spans="1:25" ht="24" x14ac:dyDescent="0.25">
      <c r="A1622" s="406"/>
      <c r="B1622" s="406"/>
      <c r="C1622" s="470"/>
      <c r="D1622" s="337"/>
      <c r="E1622" s="470"/>
      <c r="F1622" s="142" t="s">
        <v>107</v>
      </c>
      <c r="G1622" s="214"/>
      <c r="H1622" s="214"/>
      <c r="I1622" s="214"/>
      <c r="J1622" s="214">
        <v>13.94</v>
      </c>
      <c r="K1622" s="214">
        <v>32</v>
      </c>
      <c r="L1622" s="214">
        <v>3.5</v>
      </c>
      <c r="M1622" s="204">
        <v>2016</v>
      </c>
      <c r="N1622" s="204">
        <v>2024</v>
      </c>
      <c r="O1622" s="204">
        <v>2025</v>
      </c>
      <c r="P1622" s="179">
        <v>12.5</v>
      </c>
      <c r="Q1622" s="179" t="s">
        <v>257</v>
      </c>
      <c r="R1622" s="17">
        <f t="shared" si="70"/>
        <v>2028.5</v>
      </c>
      <c r="S1622" s="204" t="s">
        <v>63</v>
      </c>
      <c r="T1622" s="204"/>
      <c r="U1622" s="17">
        <f t="shared" si="74"/>
        <v>2028.5</v>
      </c>
      <c r="V1622" s="402"/>
      <c r="W1622" s="402"/>
      <c r="X1622" s="402"/>
      <c r="Y1622" s="406"/>
    </row>
    <row r="1623" spans="1:25" ht="24" x14ac:dyDescent="0.25">
      <c r="A1623" s="406"/>
      <c r="B1623" s="406"/>
      <c r="C1623" s="470"/>
      <c r="D1623" s="207" t="s">
        <v>5047</v>
      </c>
      <c r="E1623" s="470"/>
      <c r="F1623" s="142" t="s">
        <v>107</v>
      </c>
      <c r="G1623" s="214">
        <v>1.57</v>
      </c>
      <c r="H1623" s="214">
        <v>1.57</v>
      </c>
      <c r="I1623" s="214">
        <v>203</v>
      </c>
      <c r="J1623" s="214">
        <v>38.14</v>
      </c>
      <c r="K1623" s="214">
        <v>32</v>
      </c>
      <c r="L1623" s="214">
        <v>3.5</v>
      </c>
      <c r="M1623" s="204">
        <v>2016</v>
      </c>
      <c r="N1623" s="204">
        <v>2024</v>
      </c>
      <c r="O1623" s="204">
        <v>2025</v>
      </c>
      <c r="P1623" s="179">
        <v>12.5</v>
      </c>
      <c r="Q1623" s="179" t="s">
        <v>257</v>
      </c>
      <c r="R1623" s="17">
        <f t="shared" si="70"/>
        <v>2028.5</v>
      </c>
      <c r="S1623" s="204" t="s">
        <v>63</v>
      </c>
      <c r="T1623" s="204"/>
      <c r="U1623" s="17">
        <f t="shared" si="74"/>
        <v>2028.5</v>
      </c>
      <c r="V1623" s="402"/>
      <c r="W1623" s="402"/>
      <c r="X1623" s="402"/>
      <c r="Y1623" s="406"/>
    </row>
    <row r="1624" spans="1:25" ht="24" x14ac:dyDescent="0.25">
      <c r="A1624" s="406"/>
      <c r="B1624" s="406"/>
      <c r="C1624" s="470"/>
      <c r="D1624" s="337" t="s">
        <v>5048</v>
      </c>
      <c r="E1624" s="470"/>
      <c r="F1624" s="142" t="s">
        <v>107</v>
      </c>
      <c r="G1624" s="214">
        <v>1.57</v>
      </c>
      <c r="H1624" s="214">
        <v>1.57</v>
      </c>
      <c r="I1624" s="214">
        <v>203</v>
      </c>
      <c r="J1624" s="214">
        <v>41.86</v>
      </c>
      <c r="K1624" s="214">
        <v>57</v>
      </c>
      <c r="L1624" s="214">
        <v>4</v>
      </c>
      <c r="M1624" s="204">
        <v>2016</v>
      </c>
      <c r="N1624" s="204">
        <v>2024</v>
      </c>
      <c r="O1624" s="204">
        <v>2025</v>
      </c>
      <c r="P1624" s="179">
        <v>12.5</v>
      </c>
      <c r="Q1624" s="179" t="s">
        <v>257</v>
      </c>
      <c r="R1624" s="17">
        <f t="shared" si="70"/>
        <v>2028.5</v>
      </c>
      <c r="S1624" s="204" t="s">
        <v>63</v>
      </c>
      <c r="T1624" s="204"/>
      <c r="U1624" s="17">
        <f t="shared" si="74"/>
        <v>2028.5</v>
      </c>
      <c r="V1624" s="402"/>
      <c r="W1624" s="402"/>
      <c r="X1624" s="402"/>
      <c r="Y1624" s="406"/>
    </row>
    <row r="1625" spans="1:25" ht="24" x14ac:dyDescent="0.25">
      <c r="A1625" s="406"/>
      <c r="B1625" s="406"/>
      <c r="C1625" s="470"/>
      <c r="D1625" s="337"/>
      <c r="E1625" s="470"/>
      <c r="F1625" s="142" t="s">
        <v>107</v>
      </c>
      <c r="G1625" s="214"/>
      <c r="H1625" s="214"/>
      <c r="I1625" s="214"/>
      <c r="J1625" s="214">
        <v>49.94</v>
      </c>
      <c r="K1625" s="214">
        <v>32</v>
      </c>
      <c r="L1625" s="214">
        <v>3.5</v>
      </c>
      <c r="M1625" s="204">
        <v>2016</v>
      </c>
      <c r="N1625" s="204">
        <v>2024</v>
      </c>
      <c r="O1625" s="204">
        <v>2025</v>
      </c>
      <c r="P1625" s="179">
        <v>12.5</v>
      </c>
      <c r="Q1625" s="179" t="s">
        <v>257</v>
      </c>
      <c r="R1625" s="17">
        <f t="shared" si="70"/>
        <v>2028.5</v>
      </c>
      <c r="S1625" s="204" t="s">
        <v>63</v>
      </c>
      <c r="T1625" s="204"/>
      <c r="U1625" s="17">
        <f t="shared" si="74"/>
        <v>2028.5</v>
      </c>
      <c r="V1625" s="402"/>
      <c r="W1625" s="402"/>
      <c r="X1625" s="402"/>
      <c r="Y1625" s="406"/>
    </row>
    <row r="1626" spans="1:25" ht="24" x14ac:dyDescent="0.25">
      <c r="A1626" s="406"/>
      <c r="B1626" s="406"/>
      <c r="C1626" s="470"/>
      <c r="D1626" s="223" t="s">
        <v>5049</v>
      </c>
      <c r="E1626" s="470"/>
      <c r="F1626" s="142" t="s">
        <v>107</v>
      </c>
      <c r="G1626" s="142">
        <v>1.57</v>
      </c>
      <c r="H1626" s="142">
        <v>1.57</v>
      </c>
      <c r="I1626" s="214">
        <v>203</v>
      </c>
      <c r="J1626" s="142">
        <v>18.3</v>
      </c>
      <c r="K1626" s="142">
        <v>57</v>
      </c>
      <c r="L1626" s="142">
        <v>4</v>
      </c>
      <c r="M1626" s="204">
        <v>2016</v>
      </c>
      <c r="N1626" s="204">
        <v>2024</v>
      </c>
      <c r="O1626" s="204">
        <v>2025</v>
      </c>
      <c r="P1626" s="179">
        <v>12.5</v>
      </c>
      <c r="Q1626" s="179" t="s">
        <v>257</v>
      </c>
      <c r="R1626" s="17">
        <f t="shared" si="70"/>
        <v>2028.5</v>
      </c>
      <c r="S1626" s="204" t="s">
        <v>63</v>
      </c>
      <c r="T1626" s="204"/>
      <c r="U1626" s="17">
        <f t="shared" si="74"/>
        <v>2028.5</v>
      </c>
      <c r="V1626" s="402"/>
      <c r="W1626" s="402"/>
      <c r="X1626" s="402"/>
      <c r="Y1626" s="406"/>
    </row>
    <row r="1627" spans="1:25" ht="24" x14ac:dyDescent="0.25">
      <c r="A1627" s="406"/>
      <c r="B1627" s="406"/>
      <c r="C1627" s="470"/>
      <c r="D1627" s="182" t="s">
        <v>5050</v>
      </c>
      <c r="E1627" s="470"/>
      <c r="F1627" s="142" t="s">
        <v>107</v>
      </c>
      <c r="G1627" s="142">
        <v>1.57</v>
      </c>
      <c r="H1627" s="142">
        <v>1.57</v>
      </c>
      <c r="I1627" s="214">
        <v>203</v>
      </c>
      <c r="J1627" s="142">
        <v>4.8</v>
      </c>
      <c r="K1627" s="142">
        <v>57</v>
      </c>
      <c r="L1627" s="142">
        <v>4</v>
      </c>
      <c r="M1627" s="204">
        <v>2016</v>
      </c>
      <c r="N1627" s="204">
        <v>2024</v>
      </c>
      <c r="O1627" s="204">
        <v>2025</v>
      </c>
      <c r="P1627" s="179">
        <v>12.5</v>
      </c>
      <c r="Q1627" s="179" t="s">
        <v>257</v>
      </c>
      <c r="R1627" s="17">
        <f t="shared" si="70"/>
        <v>2028.5</v>
      </c>
      <c r="S1627" s="204" t="s">
        <v>63</v>
      </c>
      <c r="T1627" s="204"/>
      <c r="U1627" s="17">
        <f t="shared" si="74"/>
        <v>2028.5</v>
      </c>
      <c r="V1627" s="402"/>
      <c r="W1627" s="402"/>
      <c r="X1627" s="402"/>
      <c r="Y1627" s="406"/>
    </row>
    <row r="1628" spans="1:25" ht="24" x14ac:dyDescent="0.25">
      <c r="A1628" s="406"/>
      <c r="B1628" s="406"/>
      <c r="C1628" s="470"/>
      <c r="D1628" s="207" t="s">
        <v>5051</v>
      </c>
      <c r="E1628" s="470"/>
      <c r="F1628" s="142" t="s">
        <v>107</v>
      </c>
      <c r="G1628" s="218">
        <v>1.57</v>
      </c>
      <c r="H1628" s="218">
        <v>1.57</v>
      </c>
      <c r="I1628" s="214">
        <v>203</v>
      </c>
      <c r="J1628" s="214">
        <v>0.59</v>
      </c>
      <c r="K1628" s="218">
        <v>57</v>
      </c>
      <c r="L1628" s="218">
        <v>4</v>
      </c>
      <c r="M1628" s="204">
        <v>2016</v>
      </c>
      <c r="N1628" s="204">
        <v>2024</v>
      </c>
      <c r="O1628" s="204">
        <v>2025</v>
      </c>
      <c r="P1628" s="179">
        <v>12.5</v>
      </c>
      <c r="Q1628" s="179" t="s">
        <v>257</v>
      </c>
      <c r="R1628" s="17">
        <f t="shared" si="70"/>
        <v>2028.5</v>
      </c>
      <c r="S1628" s="204" t="s">
        <v>63</v>
      </c>
      <c r="T1628" s="204"/>
      <c r="U1628" s="17">
        <f t="shared" si="74"/>
        <v>2028.5</v>
      </c>
      <c r="V1628" s="402"/>
      <c r="W1628" s="402"/>
      <c r="X1628" s="402"/>
      <c r="Y1628" s="406"/>
    </row>
    <row r="1629" spans="1:25" ht="24" x14ac:dyDescent="0.25">
      <c r="A1629" s="406"/>
      <c r="B1629" s="406"/>
      <c r="C1629" s="470"/>
      <c r="D1629" s="337" t="s">
        <v>5052</v>
      </c>
      <c r="E1629" s="470"/>
      <c r="F1629" s="142" t="s">
        <v>107</v>
      </c>
      <c r="G1629" s="218">
        <v>1.57</v>
      </c>
      <c r="H1629" s="218">
        <v>1.57</v>
      </c>
      <c r="I1629" s="214">
        <v>203</v>
      </c>
      <c r="J1629" s="214">
        <v>2.52</v>
      </c>
      <c r="K1629" s="218">
        <v>57</v>
      </c>
      <c r="L1629" s="218">
        <v>4</v>
      </c>
      <c r="M1629" s="204">
        <v>2016</v>
      </c>
      <c r="N1629" s="204">
        <v>2024</v>
      </c>
      <c r="O1629" s="204">
        <v>2025</v>
      </c>
      <c r="P1629" s="179">
        <v>12.5</v>
      </c>
      <c r="Q1629" s="179" t="s">
        <v>257</v>
      </c>
      <c r="R1629" s="17">
        <f t="shared" si="70"/>
        <v>2028.5</v>
      </c>
      <c r="S1629" s="204" t="s">
        <v>63</v>
      </c>
      <c r="T1629" s="204"/>
      <c r="U1629" s="17">
        <f t="shared" si="74"/>
        <v>2028.5</v>
      </c>
      <c r="V1629" s="402"/>
      <c r="W1629" s="402"/>
      <c r="X1629" s="402"/>
      <c r="Y1629" s="406"/>
    </row>
    <row r="1630" spans="1:25" ht="24" x14ac:dyDescent="0.25">
      <c r="A1630" s="406"/>
      <c r="B1630" s="406"/>
      <c r="C1630" s="470"/>
      <c r="D1630" s="337"/>
      <c r="E1630" s="470"/>
      <c r="F1630" s="142" t="s">
        <v>107</v>
      </c>
      <c r="G1630" s="218"/>
      <c r="H1630" s="218"/>
      <c r="I1630" s="214"/>
      <c r="J1630" s="214">
        <v>0.97</v>
      </c>
      <c r="K1630" s="218">
        <v>32</v>
      </c>
      <c r="L1630" s="218">
        <v>4</v>
      </c>
      <c r="M1630" s="204">
        <v>2016</v>
      </c>
      <c r="N1630" s="204">
        <v>2024</v>
      </c>
      <c r="O1630" s="204">
        <v>2025</v>
      </c>
      <c r="P1630" s="179">
        <v>12.5</v>
      </c>
      <c r="Q1630" s="179" t="s">
        <v>257</v>
      </c>
      <c r="R1630" s="17">
        <f t="shared" si="70"/>
        <v>2028.5</v>
      </c>
      <c r="S1630" s="204" t="s">
        <v>63</v>
      </c>
      <c r="T1630" s="204"/>
      <c r="U1630" s="17">
        <f t="shared" si="74"/>
        <v>2028.5</v>
      </c>
      <c r="V1630" s="402"/>
      <c r="W1630" s="402"/>
      <c r="X1630" s="402"/>
      <c r="Y1630" s="406"/>
    </row>
    <row r="1631" spans="1:25" ht="24" x14ac:dyDescent="0.25">
      <c r="A1631" s="406"/>
      <c r="B1631" s="406"/>
      <c r="C1631" s="470"/>
      <c r="D1631" s="207" t="s">
        <v>5053</v>
      </c>
      <c r="E1631" s="470"/>
      <c r="F1631" s="142" t="s">
        <v>107</v>
      </c>
      <c r="G1631" s="214">
        <v>1.57</v>
      </c>
      <c r="H1631" s="214">
        <v>1.57</v>
      </c>
      <c r="I1631" s="214">
        <v>203</v>
      </c>
      <c r="J1631" s="214">
        <v>20.89</v>
      </c>
      <c r="K1631" s="214">
        <v>57</v>
      </c>
      <c r="L1631" s="214">
        <v>4</v>
      </c>
      <c r="M1631" s="204">
        <v>2016</v>
      </c>
      <c r="N1631" s="204">
        <v>2024</v>
      </c>
      <c r="O1631" s="204">
        <v>2025</v>
      </c>
      <c r="P1631" s="179">
        <v>12.5</v>
      </c>
      <c r="Q1631" s="179" t="s">
        <v>257</v>
      </c>
      <c r="R1631" s="17">
        <f t="shared" si="70"/>
        <v>2028.5</v>
      </c>
      <c r="S1631" s="204" t="s">
        <v>63</v>
      </c>
      <c r="T1631" s="204"/>
      <c r="U1631" s="17">
        <f t="shared" si="74"/>
        <v>2028.5</v>
      </c>
      <c r="V1631" s="402"/>
      <c r="W1631" s="402"/>
      <c r="X1631" s="402"/>
      <c r="Y1631" s="406"/>
    </row>
    <row r="1632" spans="1:25" ht="24" x14ac:dyDescent="0.25">
      <c r="A1632" s="406"/>
      <c r="B1632" s="406"/>
      <c r="C1632" s="470"/>
      <c r="D1632" s="337" t="s">
        <v>5054</v>
      </c>
      <c r="E1632" s="470"/>
      <c r="F1632" s="142" t="s">
        <v>107</v>
      </c>
      <c r="G1632" s="214">
        <v>1.57</v>
      </c>
      <c r="H1632" s="214">
        <v>1.57</v>
      </c>
      <c r="I1632" s="214">
        <v>203</v>
      </c>
      <c r="J1632" s="214">
        <v>8.92</v>
      </c>
      <c r="K1632" s="214">
        <v>57</v>
      </c>
      <c r="L1632" s="214">
        <v>6</v>
      </c>
      <c r="M1632" s="204">
        <v>2016</v>
      </c>
      <c r="N1632" s="204">
        <v>2024</v>
      </c>
      <c r="O1632" s="204">
        <v>2025</v>
      </c>
      <c r="P1632" s="179">
        <v>12.5</v>
      </c>
      <c r="Q1632" s="179" t="s">
        <v>257</v>
      </c>
      <c r="R1632" s="17">
        <f t="shared" si="70"/>
        <v>2028.5</v>
      </c>
      <c r="S1632" s="204" t="s">
        <v>63</v>
      </c>
      <c r="T1632" s="204"/>
      <c r="U1632" s="17">
        <f t="shared" si="74"/>
        <v>2028.5</v>
      </c>
      <c r="V1632" s="402"/>
      <c r="W1632" s="402"/>
      <c r="X1632" s="402"/>
      <c r="Y1632" s="406"/>
    </row>
    <row r="1633" spans="1:25" ht="24" x14ac:dyDescent="0.25">
      <c r="A1633" s="406"/>
      <c r="B1633" s="406"/>
      <c r="C1633" s="470"/>
      <c r="D1633" s="337"/>
      <c r="E1633" s="470"/>
      <c r="F1633" s="142" t="s">
        <v>107</v>
      </c>
      <c r="G1633" s="214"/>
      <c r="H1633" s="214"/>
      <c r="I1633" s="214"/>
      <c r="J1633" s="214">
        <v>6.08</v>
      </c>
      <c r="K1633" s="214">
        <v>32</v>
      </c>
      <c r="L1633" s="214">
        <v>3.5</v>
      </c>
      <c r="M1633" s="204">
        <v>2016</v>
      </c>
      <c r="N1633" s="204">
        <v>2024</v>
      </c>
      <c r="O1633" s="204">
        <v>2025</v>
      </c>
      <c r="P1633" s="179">
        <v>12.5</v>
      </c>
      <c r="Q1633" s="179" t="s">
        <v>257</v>
      </c>
      <c r="R1633" s="17">
        <f t="shared" si="70"/>
        <v>2028.5</v>
      </c>
      <c r="S1633" s="204" t="s">
        <v>63</v>
      </c>
      <c r="T1633" s="204"/>
      <c r="U1633" s="17">
        <f t="shared" si="74"/>
        <v>2028.5</v>
      </c>
      <c r="V1633" s="402"/>
      <c r="W1633" s="402"/>
      <c r="X1633" s="402"/>
      <c r="Y1633" s="406"/>
    </row>
    <row r="1634" spans="1:25" ht="24" x14ac:dyDescent="0.25">
      <c r="A1634" s="406"/>
      <c r="B1634" s="406"/>
      <c r="C1634" s="470"/>
      <c r="D1634" s="207" t="s">
        <v>5055</v>
      </c>
      <c r="E1634" s="470"/>
      <c r="F1634" s="142" t="s">
        <v>107</v>
      </c>
      <c r="G1634" s="214">
        <v>1.57</v>
      </c>
      <c r="H1634" s="214">
        <v>1.57</v>
      </c>
      <c r="I1634" s="214">
        <v>203</v>
      </c>
      <c r="J1634" s="214">
        <v>3.92</v>
      </c>
      <c r="K1634" s="214">
        <v>57</v>
      </c>
      <c r="L1634" s="214">
        <v>4</v>
      </c>
      <c r="M1634" s="204">
        <v>2016</v>
      </c>
      <c r="N1634" s="204">
        <v>2024</v>
      </c>
      <c r="O1634" s="204">
        <v>2025</v>
      </c>
      <c r="P1634" s="179">
        <v>12.5</v>
      </c>
      <c r="Q1634" s="179" t="s">
        <v>257</v>
      </c>
      <c r="R1634" s="17">
        <f t="shared" si="70"/>
        <v>2028.5</v>
      </c>
      <c r="S1634" s="204" t="s">
        <v>63</v>
      </c>
      <c r="T1634" s="204"/>
      <c r="U1634" s="17">
        <f t="shared" si="74"/>
        <v>2028.5</v>
      </c>
      <c r="V1634" s="402"/>
      <c r="W1634" s="402"/>
      <c r="X1634" s="402"/>
      <c r="Y1634" s="406"/>
    </row>
    <row r="1635" spans="1:25" ht="24" x14ac:dyDescent="0.25">
      <c r="A1635" s="406"/>
      <c r="B1635" s="406"/>
      <c r="C1635" s="470"/>
      <c r="D1635" s="207" t="s">
        <v>5056</v>
      </c>
      <c r="E1635" s="470"/>
      <c r="F1635" s="142" t="s">
        <v>107</v>
      </c>
      <c r="G1635" s="214">
        <v>1.57</v>
      </c>
      <c r="H1635" s="214">
        <v>1.57</v>
      </c>
      <c r="I1635" s="214">
        <v>203</v>
      </c>
      <c r="J1635" s="214">
        <v>5.12</v>
      </c>
      <c r="K1635" s="214">
        <v>32</v>
      </c>
      <c r="L1635" s="214">
        <v>3.5</v>
      </c>
      <c r="M1635" s="204">
        <v>2016</v>
      </c>
      <c r="N1635" s="204">
        <v>2024</v>
      </c>
      <c r="O1635" s="204">
        <v>2025</v>
      </c>
      <c r="P1635" s="179">
        <v>12.5</v>
      </c>
      <c r="Q1635" s="179" t="s">
        <v>257</v>
      </c>
      <c r="R1635" s="17">
        <f t="shared" si="70"/>
        <v>2028.5</v>
      </c>
      <c r="S1635" s="204" t="s">
        <v>63</v>
      </c>
      <c r="T1635" s="204"/>
      <c r="U1635" s="17">
        <f t="shared" si="74"/>
        <v>2028.5</v>
      </c>
      <c r="V1635" s="402"/>
      <c r="W1635" s="402"/>
      <c r="X1635" s="402"/>
      <c r="Y1635" s="406"/>
    </row>
    <row r="1636" spans="1:25" ht="24" x14ac:dyDescent="0.25">
      <c r="A1636" s="406"/>
      <c r="B1636" s="406"/>
      <c r="C1636" s="470"/>
      <c r="D1636" s="207" t="s">
        <v>5057</v>
      </c>
      <c r="E1636" s="470"/>
      <c r="F1636" s="142" t="s">
        <v>107</v>
      </c>
      <c r="G1636" s="214">
        <v>1.57</v>
      </c>
      <c r="H1636" s="214">
        <v>1.57</v>
      </c>
      <c r="I1636" s="214">
        <v>203</v>
      </c>
      <c r="J1636" s="214">
        <v>13.73</v>
      </c>
      <c r="K1636" s="214">
        <v>32</v>
      </c>
      <c r="L1636" s="214">
        <v>3.5</v>
      </c>
      <c r="M1636" s="204">
        <v>2016</v>
      </c>
      <c r="N1636" s="204">
        <v>2024</v>
      </c>
      <c r="O1636" s="204">
        <v>2025</v>
      </c>
      <c r="P1636" s="179">
        <v>12.5</v>
      </c>
      <c r="Q1636" s="179" t="s">
        <v>257</v>
      </c>
      <c r="R1636" s="17">
        <f t="shared" si="70"/>
        <v>2028.5</v>
      </c>
      <c r="S1636" s="204" t="s">
        <v>63</v>
      </c>
      <c r="T1636" s="204"/>
      <c r="U1636" s="17">
        <f t="shared" si="74"/>
        <v>2028.5</v>
      </c>
      <c r="V1636" s="402"/>
      <c r="W1636" s="402"/>
      <c r="X1636" s="402"/>
      <c r="Y1636" s="406"/>
    </row>
    <row r="1637" spans="1:25" ht="24" x14ac:dyDescent="0.25">
      <c r="A1637" s="406"/>
      <c r="B1637" s="406"/>
      <c r="C1637" s="470"/>
      <c r="D1637" s="207" t="s">
        <v>5058</v>
      </c>
      <c r="E1637" s="470"/>
      <c r="F1637" s="142" t="s">
        <v>107</v>
      </c>
      <c r="G1637" s="214">
        <v>1.57</v>
      </c>
      <c r="H1637" s="214">
        <v>1.57</v>
      </c>
      <c r="I1637" s="214">
        <v>203</v>
      </c>
      <c r="J1637" s="214">
        <v>16.440000000000001</v>
      </c>
      <c r="K1637" s="214">
        <v>57</v>
      </c>
      <c r="L1637" s="214">
        <v>6</v>
      </c>
      <c r="M1637" s="204">
        <v>2016</v>
      </c>
      <c r="N1637" s="204">
        <v>2024</v>
      </c>
      <c r="O1637" s="204">
        <v>2025</v>
      </c>
      <c r="P1637" s="179">
        <v>12.5</v>
      </c>
      <c r="Q1637" s="179" t="s">
        <v>257</v>
      </c>
      <c r="R1637" s="17">
        <f t="shared" si="70"/>
        <v>2028.5</v>
      </c>
      <c r="S1637" s="204" t="s">
        <v>63</v>
      </c>
      <c r="T1637" s="204"/>
      <c r="U1637" s="17">
        <f t="shared" si="74"/>
        <v>2028.5</v>
      </c>
      <c r="V1637" s="402"/>
      <c r="W1637" s="402"/>
      <c r="X1637" s="402"/>
      <c r="Y1637" s="406"/>
    </row>
    <row r="1638" spans="1:25" ht="24" x14ac:dyDescent="0.25">
      <c r="A1638" s="406"/>
      <c r="B1638" s="406"/>
      <c r="C1638" s="470"/>
      <c r="D1638" s="207" t="s">
        <v>5059</v>
      </c>
      <c r="E1638" s="470"/>
      <c r="F1638" s="142" t="s">
        <v>107</v>
      </c>
      <c r="G1638" s="214">
        <v>1.57</v>
      </c>
      <c r="H1638" s="214">
        <v>1.57</v>
      </c>
      <c r="I1638" s="214">
        <v>203</v>
      </c>
      <c r="J1638" s="214">
        <v>17.23</v>
      </c>
      <c r="K1638" s="214">
        <v>57</v>
      </c>
      <c r="L1638" s="214">
        <v>4</v>
      </c>
      <c r="M1638" s="204">
        <v>2016</v>
      </c>
      <c r="N1638" s="204">
        <v>2024</v>
      </c>
      <c r="O1638" s="204">
        <v>2025</v>
      </c>
      <c r="P1638" s="179">
        <v>12.5</v>
      </c>
      <c r="Q1638" s="179" t="s">
        <v>257</v>
      </c>
      <c r="R1638" s="17">
        <f t="shared" si="70"/>
        <v>2028.5</v>
      </c>
      <c r="S1638" s="204" t="s">
        <v>63</v>
      </c>
      <c r="T1638" s="204"/>
      <c r="U1638" s="17">
        <f t="shared" si="74"/>
        <v>2028.5</v>
      </c>
      <c r="V1638" s="402"/>
      <c r="W1638" s="402"/>
      <c r="X1638" s="402"/>
      <c r="Y1638" s="406"/>
    </row>
    <row r="1639" spans="1:25" ht="24" x14ac:dyDescent="0.25">
      <c r="A1639" s="406"/>
      <c r="B1639" s="406"/>
      <c r="C1639" s="470"/>
      <c r="D1639" s="207" t="s">
        <v>5060</v>
      </c>
      <c r="E1639" s="470"/>
      <c r="F1639" s="142" t="s">
        <v>107</v>
      </c>
      <c r="G1639" s="214">
        <v>1.57</v>
      </c>
      <c r="H1639" s="214">
        <v>1.57</v>
      </c>
      <c r="I1639" s="214">
        <v>203</v>
      </c>
      <c r="J1639" s="214">
        <v>3.3</v>
      </c>
      <c r="K1639" s="214">
        <v>32</v>
      </c>
      <c r="L1639" s="214">
        <v>3.5</v>
      </c>
      <c r="M1639" s="204">
        <v>2016</v>
      </c>
      <c r="N1639" s="204">
        <v>2024</v>
      </c>
      <c r="O1639" s="204">
        <v>2025</v>
      </c>
      <c r="P1639" s="179">
        <v>12.5</v>
      </c>
      <c r="Q1639" s="179" t="s">
        <v>257</v>
      </c>
      <c r="R1639" s="17">
        <f t="shared" si="70"/>
        <v>2028.5</v>
      </c>
      <c r="S1639" s="204" t="s">
        <v>63</v>
      </c>
      <c r="T1639" s="204"/>
      <c r="U1639" s="17">
        <f t="shared" si="74"/>
        <v>2028.5</v>
      </c>
      <c r="V1639" s="402"/>
      <c r="W1639" s="402"/>
      <c r="X1639" s="402"/>
      <c r="Y1639" s="406"/>
    </row>
    <row r="1640" spans="1:25" ht="24" x14ac:dyDescent="0.25">
      <c r="A1640" s="406"/>
      <c r="B1640" s="406"/>
      <c r="C1640" s="470"/>
      <c r="D1640" s="207" t="s">
        <v>5061</v>
      </c>
      <c r="E1640" s="470"/>
      <c r="F1640" s="142" t="s">
        <v>107</v>
      </c>
      <c r="G1640" s="214">
        <v>1.57</v>
      </c>
      <c r="H1640" s="214">
        <v>1.57</v>
      </c>
      <c r="I1640" s="214">
        <v>203</v>
      </c>
      <c r="J1640" s="214">
        <v>3.3</v>
      </c>
      <c r="K1640" s="214">
        <v>32</v>
      </c>
      <c r="L1640" s="214">
        <v>3.5</v>
      </c>
      <c r="M1640" s="204">
        <v>2016</v>
      </c>
      <c r="N1640" s="204">
        <v>2024</v>
      </c>
      <c r="O1640" s="204">
        <v>2025</v>
      </c>
      <c r="P1640" s="179">
        <v>12.5</v>
      </c>
      <c r="Q1640" s="179" t="s">
        <v>257</v>
      </c>
      <c r="R1640" s="17">
        <f t="shared" si="70"/>
        <v>2028.5</v>
      </c>
      <c r="S1640" s="204" t="s">
        <v>63</v>
      </c>
      <c r="T1640" s="204"/>
      <c r="U1640" s="17">
        <f t="shared" si="74"/>
        <v>2028.5</v>
      </c>
      <c r="V1640" s="402"/>
      <c r="W1640" s="402"/>
      <c r="X1640" s="402"/>
      <c r="Y1640" s="406"/>
    </row>
    <row r="1641" spans="1:25" ht="24" x14ac:dyDescent="0.25">
      <c r="A1641" s="406"/>
      <c r="B1641" s="406"/>
      <c r="C1641" s="470"/>
      <c r="D1641" s="207" t="s">
        <v>5062</v>
      </c>
      <c r="E1641" s="470"/>
      <c r="F1641" s="142" t="s">
        <v>107</v>
      </c>
      <c r="G1641" s="218">
        <v>1.57</v>
      </c>
      <c r="H1641" s="218">
        <v>1.57</v>
      </c>
      <c r="I1641" s="214">
        <v>203</v>
      </c>
      <c r="J1641" s="214">
        <v>3.7</v>
      </c>
      <c r="K1641" s="218">
        <v>32</v>
      </c>
      <c r="L1641" s="218">
        <v>3.5</v>
      </c>
      <c r="M1641" s="204">
        <v>2016</v>
      </c>
      <c r="N1641" s="204">
        <v>2024</v>
      </c>
      <c r="O1641" s="204">
        <v>2025</v>
      </c>
      <c r="P1641" s="179">
        <v>12.5</v>
      </c>
      <c r="Q1641" s="179" t="s">
        <v>257</v>
      </c>
      <c r="R1641" s="17">
        <f t="shared" si="70"/>
        <v>2028.5</v>
      </c>
      <c r="S1641" s="204" t="s">
        <v>63</v>
      </c>
      <c r="T1641" s="204"/>
      <c r="U1641" s="17">
        <f t="shared" si="74"/>
        <v>2028.5</v>
      </c>
      <c r="V1641" s="402"/>
      <c r="W1641" s="402"/>
      <c r="X1641" s="402"/>
      <c r="Y1641" s="406"/>
    </row>
    <row r="1642" spans="1:25" ht="24" x14ac:dyDescent="0.25">
      <c r="A1642" s="406"/>
      <c r="B1642" s="406"/>
      <c r="C1642" s="470"/>
      <c r="D1642" s="207" t="s">
        <v>5063</v>
      </c>
      <c r="E1642" s="470"/>
      <c r="F1642" s="142" t="s">
        <v>107</v>
      </c>
      <c r="G1642" s="218">
        <v>1.57</v>
      </c>
      <c r="H1642" s="218">
        <v>1.57</v>
      </c>
      <c r="I1642" s="214">
        <v>203</v>
      </c>
      <c r="J1642" s="214">
        <v>3.96</v>
      </c>
      <c r="K1642" s="218">
        <v>32</v>
      </c>
      <c r="L1642" s="218">
        <v>3.5</v>
      </c>
      <c r="M1642" s="204">
        <v>2016</v>
      </c>
      <c r="N1642" s="204">
        <v>2024</v>
      </c>
      <c r="O1642" s="204">
        <v>2025</v>
      </c>
      <c r="P1642" s="179">
        <v>12.5</v>
      </c>
      <c r="Q1642" s="179" t="s">
        <v>257</v>
      </c>
      <c r="R1642" s="17">
        <f t="shared" si="70"/>
        <v>2028.5</v>
      </c>
      <c r="S1642" s="204" t="s">
        <v>63</v>
      </c>
      <c r="T1642" s="204"/>
      <c r="U1642" s="17">
        <f t="shared" si="74"/>
        <v>2028.5</v>
      </c>
      <c r="V1642" s="402"/>
      <c r="W1642" s="402"/>
      <c r="X1642" s="402"/>
      <c r="Y1642" s="406"/>
    </row>
    <row r="1643" spans="1:25" ht="24" x14ac:dyDescent="0.25">
      <c r="A1643" s="406"/>
      <c r="B1643" s="406"/>
      <c r="C1643" s="470"/>
      <c r="D1643" s="207" t="s">
        <v>5064</v>
      </c>
      <c r="E1643" s="470"/>
      <c r="F1643" s="142" t="s">
        <v>107</v>
      </c>
      <c r="G1643" s="218">
        <v>1.57</v>
      </c>
      <c r="H1643" s="218">
        <v>1.57</v>
      </c>
      <c r="I1643" s="214">
        <v>203</v>
      </c>
      <c r="J1643" s="214">
        <v>3.88</v>
      </c>
      <c r="K1643" s="218">
        <v>32</v>
      </c>
      <c r="L1643" s="218">
        <v>3.5</v>
      </c>
      <c r="M1643" s="204">
        <v>2016</v>
      </c>
      <c r="N1643" s="204">
        <v>2024</v>
      </c>
      <c r="O1643" s="204">
        <v>2025</v>
      </c>
      <c r="P1643" s="179">
        <v>12.5</v>
      </c>
      <c r="Q1643" s="179" t="s">
        <v>257</v>
      </c>
      <c r="R1643" s="17">
        <f t="shared" si="70"/>
        <v>2028.5</v>
      </c>
      <c r="S1643" s="204" t="s">
        <v>63</v>
      </c>
      <c r="T1643" s="204"/>
      <c r="U1643" s="17">
        <f t="shared" si="74"/>
        <v>2028.5</v>
      </c>
      <c r="V1643" s="402"/>
      <c r="W1643" s="402"/>
      <c r="X1643" s="402"/>
      <c r="Y1643" s="406"/>
    </row>
    <row r="1644" spans="1:25" ht="24" x14ac:dyDescent="0.25">
      <c r="A1644" s="406"/>
      <c r="B1644" s="406"/>
      <c r="C1644" s="470"/>
      <c r="D1644" s="207" t="s">
        <v>5065</v>
      </c>
      <c r="E1644" s="470"/>
      <c r="F1644" s="142" t="s">
        <v>107</v>
      </c>
      <c r="G1644" s="218">
        <v>1.57</v>
      </c>
      <c r="H1644" s="218">
        <v>1.57</v>
      </c>
      <c r="I1644" s="214">
        <v>203</v>
      </c>
      <c r="J1644" s="214">
        <v>3.95</v>
      </c>
      <c r="K1644" s="218">
        <v>32</v>
      </c>
      <c r="L1644" s="218">
        <v>3.5</v>
      </c>
      <c r="M1644" s="204">
        <v>2016</v>
      </c>
      <c r="N1644" s="204">
        <v>2024</v>
      </c>
      <c r="O1644" s="204">
        <v>2025</v>
      </c>
      <c r="P1644" s="179">
        <v>12.5</v>
      </c>
      <c r="Q1644" s="179" t="s">
        <v>257</v>
      </c>
      <c r="R1644" s="17">
        <f t="shared" si="70"/>
        <v>2028.5</v>
      </c>
      <c r="S1644" s="204" t="s">
        <v>63</v>
      </c>
      <c r="T1644" s="204"/>
      <c r="U1644" s="17">
        <f t="shared" si="74"/>
        <v>2028.5</v>
      </c>
      <c r="V1644" s="402"/>
      <c r="W1644" s="402"/>
      <c r="X1644" s="402"/>
      <c r="Y1644" s="406"/>
    </row>
    <row r="1645" spans="1:25" ht="24" x14ac:dyDescent="0.25">
      <c r="A1645" s="406"/>
      <c r="B1645" s="406"/>
      <c r="C1645" s="470"/>
      <c r="D1645" s="207" t="s">
        <v>5066</v>
      </c>
      <c r="E1645" s="470"/>
      <c r="F1645" s="142" t="s">
        <v>107</v>
      </c>
      <c r="G1645" s="218">
        <v>1.57</v>
      </c>
      <c r="H1645" s="218">
        <v>1.57</v>
      </c>
      <c r="I1645" s="214">
        <v>203</v>
      </c>
      <c r="J1645" s="214">
        <v>3.88</v>
      </c>
      <c r="K1645" s="218">
        <v>32</v>
      </c>
      <c r="L1645" s="218">
        <v>3.5</v>
      </c>
      <c r="M1645" s="204">
        <v>2016</v>
      </c>
      <c r="N1645" s="204">
        <v>2024</v>
      </c>
      <c r="O1645" s="204">
        <v>2025</v>
      </c>
      <c r="P1645" s="179">
        <v>12.5</v>
      </c>
      <c r="Q1645" s="179" t="s">
        <v>257</v>
      </c>
      <c r="R1645" s="17">
        <f t="shared" si="70"/>
        <v>2028.5</v>
      </c>
      <c r="S1645" s="204" t="s">
        <v>63</v>
      </c>
      <c r="T1645" s="204"/>
      <c r="U1645" s="17">
        <f t="shared" si="74"/>
        <v>2028.5</v>
      </c>
      <c r="V1645" s="402"/>
      <c r="W1645" s="402"/>
      <c r="X1645" s="402"/>
      <c r="Y1645" s="406"/>
    </row>
    <row r="1646" spans="1:25" ht="24" x14ac:dyDescent="0.25">
      <c r="A1646" s="406"/>
      <c r="B1646" s="406"/>
      <c r="C1646" s="470"/>
      <c r="D1646" s="207" t="s">
        <v>5067</v>
      </c>
      <c r="E1646" s="470"/>
      <c r="F1646" s="142" t="s">
        <v>107</v>
      </c>
      <c r="G1646" s="218">
        <v>1.57</v>
      </c>
      <c r="H1646" s="218">
        <v>1.57</v>
      </c>
      <c r="I1646" s="214">
        <v>203</v>
      </c>
      <c r="J1646" s="214">
        <v>4.0999999999999996</v>
      </c>
      <c r="K1646" s="218">
        <v>32</v>
      </c>
      <c r="L1646" s="218">
        <v>3.5</v>
      </c>
      <c r="M1646" s="204">
        <v>2016</v>
      </c>
      <c r="N1646" s="204">
        <v>2024</v>
      </c>
      <c r="O1646" s="204">
        <v>2025</v>
      </c>
      <c r="P1646" s="179">
        <v>12.5</v>
      </c>
      <c r="Q1646" s="179" t="s">
        <v>257</v>
      </c>
      <c r="R1646" s="17">
        <f t="shared" si="70"/>
        <v>2028.5</v>
      </c>
      <c r="S1646" s="204" t="s">
        <v>63</v>
      </c>
      <c r="T1646" s="204"/>
      <c r="U1646" s="17">
        <f t="shared" si="74"/>
        <v>2028.5</v>
      </c>
      <c r="V1646" s="402"/>
      <c r="W1646" s="402"/>
      <c r="X1646" s="402"/>
      <c r="Y1646" s="406"/>
    </row>
    <row r="1647" spans="1:25" ht="24" x14ac:dyDescent="0.25">
      <c r="A1647" s="406"/>
      <c r="B1647" s="406"/>
      <c r="C1647" s="470"/>
      <c r="D1647" s="207" t="s">
        <v>5068</v>
      </c>
      <c r="E1647" s="470"/>
      <c r="F1647" s="142" t="s">
        <v>107</v>
      </c>
      <c r="G1647" s="218">
        <v>1.57</v>
      </c>
      <c r="H1647" s="218">
        <v>1.57</v>
      </c>
      <c r="I1647" s="214">
        <v>203</v>
      </c>
      <c r="J1647" s="214">
        <v>4.0999999999999996</v>
      </c>
      <c r="K1647" s="218">
        <v>32</v>
      </c>
      <c r="L1647" s="218">
        <v>3.5</v>
      </c>
      <c r="M1647" s="204">
        <v>2016</v>
      </c>
      <c r="N1647" s="204">
        <v>2024</v>
      </c>
      <c r="O1647" s="204">
        <v>2025</v>
      </c>
      <c r="P1647" s="179">
        <v>12.5</v>
      </c>
      <c r="Q1647" s="179" t="s">
        <v>257</v>
      </c>
      <c r="R1647" s="17">
        <f t="shared" si="70"/>
        <v>2028.5</v>
      </c>
      <c r="S1647" s="204" t="s">
        <v>63</v>
      </c>
      <c r="T1647" s="204"/>
      <c r="U1647" s="17">
        <f t="shared" si="74"/>
        <v>2028.5</v>
      </c>
      <c r="V1647" s="402"/>
      <c r="W1647" s="402"/>
      <c r="X1647" s="402"/>
      <c r="Y1647" s="406"/>
    </row>
    <row r="1648" spans="1:25" ht="24" x14ac:dyDescent="0.25">
      <c r="A1648" s="406"/>
      <c r="B1648" s="406"/>
      <c r="C1648" s="470"/>
      <c r="D1648" s="207" t="s">
        <v>5069</v>
      </c>
      <c r="E1648" s="470"/>
      <c r="F1648" s="142" t="s">
        <v>107</v>
      </c>
      <c r="G1648" s="218">
        <v>1.57</v>
      </c>
      <c r="H1648" s="218">
        <v>1.57</v>
      </c>
      <c r="I1648" s="214">
        <v>203</v>
      </c>
      <c r="J1648" s="214">
        <v>4.0999999999999996</v>
      </c>
      <c r="K1648" s="218">
        <v>32</v>
      </c>
      <c r="L1648" s="218">
        <v>3.5</v>
      </c>
      <c r="M1648" s="204">
        <v>2016</v>
      </c>
      <c r="N1648" s="204">
        <v>2024</v>
      </c>
      <c r="O1648" s="204">
        <v>2025</v>
      </c>
      <c r="P1648" s="179">
        <v>12.5</v>
      </c>
      <c r="Q1648" s="179" t="s">
        <v>257</v>
      </c>
      <c r="R1648" s="17">
        <f t="shared" si="70"/>
        <v>2028.5</v>
      </c>
      <c r="S1648" s="204" t="s">
        <v>63</v>
      </c>
      <c r="T1648" s="204"/>
      <c r="U1648" s="17">
        <f t="shared" si="74"/>
        <v>2028.5</v>
      </c>
      <c r="V1648" s="402"/>
      <c r="W1648" s="402"/>
      <c r="X1648" s="402"/>
      <c r="Y1648" s="406"/>
    </row>
    <row r="1649" spans="1:25" ht="24" x14ac:dyDescent="0.25">
      <c r="A1649" s="406"/>
      <c r="B1649" s="406"/>
      <c r="C1649" s="470"/>
      <c r="D1649" s="337" t="s">
        <v>5070</v>
      </c>
      <c r="E1649" s="470"/>
      <c r="F1649" s="142" t="s">
        <v>107</v>
      </c>
      <c r="G1649" s="218">
        <v>1.57</v>
      </c>
      <c r="H1649" s="218">
        <v>1.57</v>
      </c>
      <c r="I1649" s="214">
        <v>203</v>
      </c>
      <c r="J1649" s="214">
        <v>27.85</v>
      </c>
      <c r="K1649" s="218">
        <v>57</v>
      </c>
      <c r="L1649" s="218">
        <v>4</v>
      </c>
      <c r="M1649" s="204">
        <v>2016</v>
      </c>
      <c r="N1649" s="204">
        <v>2024</v>
      </c>
      <c r="O1649" s="204">
        <v>2025</v>
      </c>
      <c r="P1649" s="179">
        <v>12.5</v>
      </c>
      <c r="Q1649" s="179" t="s">
        <v>257</v>
      </c>
      <c r="R1649" s="17">
        <f t="shared" si="70"/>
        <v>2028.5</v>
      </c>
      <c r="S1649" s="204" t="s">
        <v>63</v>
      </c>
      <c r="T1649" s="204"/>
      <c r="U1649" s="17">
        <f t="shared" si="74"/>
        <v>2028.5</v>
      </c>
      <c r="V1649" s="402"/>
      <c r="W1649" s="402"/>
      <c r="X1649" s="402"/>
      <c r="Y1649" s="406"/>
    </row>
    <row r="1650" spans="1:25" ht="24" x14ac:dyDescent="0.25">
      <c r="A1650" s="406"/>
      <c r="B1650" s="406"/>
      <c r="C1650" s="470"/>
      <c r="D1650" s="337"/>
      <c r="E1650" s="470"/>
      <c r="F1650" s="142" t="s">
        <v>107</v>
      </c>
      <c r="G1650" s="218"/>
      <c r="H1650" s="218"/>
      <c r="I1650" s="214"/>
      <c r="J1650" s="214">
        <v>6.93</v>
      </c>
      <c r="K1650" s="218">
        <v>32</v>
      </c>
      <c r="L1650" s="218">
        <v>3.5</v>
      </c>
      <c r="M1650" s="204">
        <v>2016</v>
      </c>
      <c r="N1650" s="204">
        <v>2024</v>
      </c>
      <c r="O1650" s="204">
        <v>2025</v>
      </c>
      <c r="P1650" s="179">
        <v>12.5</v>
      </c>
      <c r="Q1650" s="179" t="s">
        <v>257</v>
      </c>
      <c r="R1650" s="17">
        <f t="shared" si="70"/>
        <v>2028.5</v>
      </c>
      <c r="S1650" s="204" t="s">
        <v>63</v>
      </c>
      <c r="T1650" s="204"/>
      <c r="U1650" s="17">
        <f t="shared" si="74"/>
        <v>2028.5</v>
      </c>
      <c r="V1650" s="402"/>
      <c r="W1650" s="402"/>
      <c r="X1650" s="402"/>
      <c r="Y1650" s="406"/>
    </row>
    <row r="1651" spans="1:25" ht="24" x14ac:dyDescent="0.25">
      <c r="A1651" s="406"/>
      <c r="B1651" s="406"/>
      <c r="C1651" s="470"/>
      <c r="D1651" s="207" t="s">
        <v>5071</v>
      </c>
      <c r="E1651" s="470"/>
      <c r="F1651" s="142" t="s">
        <v>107</v>
      </c>
      <c r="G1651" s="218">
        <v>1.57</v>
      </c>
      <c r="H1651" s="218">
        <v>1.57</v>
      </c>
      <c r="I1651" s="214">
        <v>203</v>
      </c>
      <c r="J1651" s="214">
        <v>26.3</v>
      </c>
      <c r="K1651" s="218">
        <v>32</v>
      </c>
      <c r="L1651" s="218">
        <v>3.5</v>
      </c>
      <c r="M1651" s="204">
        <v>2016</v>
      </c>
      <c r="N1651" s="204">
        <v>2024</v>
      </c>
      <c r="O1651" s="204">
        <v>2025</v>
      </c>
      <c r="P1651" s="179">
        <v>12.5</v>
      </c>
      <c r="Q1651" s="179" t="s">
        <v>257</v>
      </c>
      <c r="R1651" s="17">
        <f t="shared" si="70"/>
        <v>2028.5</v>
      </c>
      <c r="S1651" s="204" t="s">
        <v>63</v>
      </c>
      <c r="T1651" s="204"/>
      <c r="U1651" s="17">
        <f t="shared" si="74"/>
        <v>2028.5</v>
      </c>
      <c r="V1651" s="402"/>
      <c r="W1651" s="402"/>
      <c r="X1651" s="402"/>
      <c r="Y1651" s="406"/>
    </row>
    <row r="1652" spans="1:25" ht="24" x14ac:dyDescent="0.25">
      <c r="A1652" s="406"/>
      <c r="B1652" s="406"/>
      <c r="C1652" s="470"/>
      <c r="D1652" s="207" t="s">
        <v>5072</v>
      </c>
      <c r="E1652" s="470"/>
      <c r="F1652" s="142" t="s">
        <v>107</v>
      </c>
      <c r="G1652" s="218">
        <v>1.57</v>
      </c>
      <c r="H1652" s="218">
        <v>1.57</v>
      </c>
      <c r="I1652" s="214">
        <v>203</v>
      </c>
      <c r="J1652" s="214">
        <v>5.72</v>
      </c>
      <c r="K1652" s="218">
        <v>57</v>
      </c>
      <c r="L1652" s="218">
        <v>4</v>
      </c>
      <c r="M1652" s="204">
        <v>2016</v>
      </c>
      <c r="N1652" s="204">
        <v>2024</v>
      </c>
      <c r="O1652" s="204">
        <v>2025</v>
      </c>
      <c r="P1652" s="179">
        <v>12.5</v>
      </c>
      <c r="Q1652" s="179" t="s">
        <v>257</v>
      </c>
      <c r="R1652" s="17">
        <f t="shared" si="70"/>
        <v>2028.5</v>
      </c>
      <c r="S1652" s="204" t="s">
        <v>63</v>
      </c>
      <c r="T1652" s="204"/>
      <c r="U1652" s="17">
        <f t="shared" si="74"/>
        <v>2028.5</v>
      </c>
      <c r="V1652" s="402"/>
      <c r="W1652" s="402"/>
      <c r="X1652" s="402"/>
      <c r="Y1652" s="406"/>
    </row>
    <row r="1653" spans="1:25" ht="36.75" thickBot="1" x14ac:dyDescent="0.3">
      <c r="A1653" s="406"/>
      <c r="B1653" s="406"/>
      <c r="C1653" s="470"/>
      <c r="D1653" s="223" t="s">
        <v>5073</v>
      </c>
      <c r="E1653" s="470"/>
      <c r="F1653" s="142" t="s">
        <v>107</v>
      </c>
      <c r="G1653" s="142">
        <v>1.57</v>
      </c>
      <c r="H1653" s="142">
        <v>1.57</v>
      </c>
      <c r="I1653" s="214">
        <v>203</v>
      </c>
      <c r="J1653" s="142">
        <v>1.71</v>
      </c>
      <c r="K1653" s="142">
        <v>32</v>
      </c>
      <c r="L1653" s="142">
        <v>3.5</v>
      </c>
      <c r="M1653" s="204">
        <v>2016</v>
      </c>
      <c r="N1653" s="204">
        <v>2024</v>
      </c>
      <c r="O1653" s="204">
        <v>2025</v>
      </c>
      <c r="P1653" s="179">
        <v>12.5</v>
      </c>
      <c r="Q1653" s="179" t="s">
        <v>257</v>
      </c>
      <c r="R1653" s="17">
        <f t="shared" si="70"/>
        <v>2028.5</v>
      </c>
      <c r="S1653" s="204" t="s">
        <v>63</v>
      </c>
      <c r="T1653" s="204"/>
      <c r="U1653" s="17">
        <f t="shared" si="74"/>
        <v>2028.5</v>
      </c>
      <c r="V1653" s="471"/>
      <c r="W1653" s="471"/>
      <c r="X1653" s="471"/>
      <c r="Y1653" s="406"/>
    </row>
    <row r="1654" spans="1:25" ht="24.75" customHeight="1" thickBot="1" x14ac:dyDescent="0.3">
      <c r="A1654" s="52"/>
      <c r="B1654" s="52"/>
      <c r="C1654" s="52"/>
      <c r="D1654" s="52"/>
      <c r="E1654" s="52"/>
      <c r="F1654" s="52"/>
      <c r="G1654" s="52"/>
      <c r="H1654" s="52"/>
      <c r="I1654" s="52"/>
      <c r="J1654" s="52"/>
      <c r="K1654" s="52"/>
      <c r="L1654" s="52"/>
      <c r="M1654" s="52"/>
      <c r="N1654" s="52"/>
      <c r="O1654" s="52"/>
      <c r="P1654" s="52"/>
      <c r="Q1654" s="52"/>
      <c r="R1654" s="59" t="str">
        <f t="shared" si="70"/>
        <v/>
      </c>
      <c r="S1654" s="52"/>
      <c r="T1654" s="52"/>
      <c r="U1654" s="229" t="str">
        <f t="shared" si="74"/>
        <v/>
      </c>
      <c r="V1654" s="298">
        <f>SUM(V10:V1653)</f>
        <v>5089</v>
      </c>
      <c r="W1654" s="298">
        <f>SUM(W10:W1653)</f>
        <v>4439</v>
      </c>
      <c r="X1654" s="298">
        <f>SUM(X10:X1653)</f>
        <v>9528</v>
      </c>
    </row>
    <row r="1655" spans="1:25" ht="15.75" x14ac:dyDescent="0.25">
      <c r="A1655" s="4"/>
      <c r="B1655" s="4"/>
      <c r="C1655" s="41" t="s">
        <v>7008</v>
      </c>
      <c r="D1655" s="4"/>
      <c r="E1655" s="4"/>
      <c r="F1655" s="4"/>
      <c r="G1655" s="4"/>
      <c r="H1655" s="4"/>
      <c r="I1655" s="4"/>
      <c r="J1655" s="4"/>
      <c r="K1655" s="4"/>
      <c r="L1655" s="4"/>
      <c r="M1655" s="4"/>
      <c r="N1655" s="4"/>
      <c r="O1655" s="4"/>
      <c r="P1655" s="4"/>
      <c r="Q1655" s="4"/>
      <c r="R1655" s="5" t="str">
        <f t="shared" si="70"/>
        <v/>
      </c>
      <c r="S1655" s="4"/>
      <c r="T1655" s="4"/>
      <c r="U1655" s="5" t="str">
        <f t="shared" si="74"/>
        <v/>
      </c>
    </row>
  </sheetData>
  <autoFilter ref="A9:Y1655"/>
  <mergeCells count="1546">
    <mergeCell ref="A1502:A1504"/>
    <mergeCell ref="A1505:A1507"/>
    <mergeCell ref="A1508:A1516"/>
    <mergeCell ref="A1517:A1518"/>
    <mergeCell ref="A1214:A1215"/>
    <mergeCell ref="A1217:A1228"/>
    <mergeCell ref="A1229:A1240"/>
    <mergeCell ref="A1241:A1246"/>
    <mergeCell ref="A1247:A1255"/>
    <mergeCell ref="A1256:A1260"/>
    <mergeCell ref="A1261:A1272"/>
    <mergeCell ref="A1273:A1276"/>
    <mergeCell ref="A1277:A1278"/>
    <mergeCell ref="A1279:A1293"/>
    <mergeCell ref="A1294:A1393"/>
    <mergeCell ref="A1394:A1453"/>
    <mergeCell ref="A1454:A1481"/>
    <mergeCell ref="A1482:A1488"/>
    <mergeCell ref="A1489:A1491"/>
    <mergeCell ref="A1492:A1494"/>
    <mergeCell ref="A1495:A1501"/>
    <mergeCell ref="A1038:A1041"/>
    <mergeCell ref="A1042:A1053"/>
    <mergeCell ref="A1054:A1055"/>
    <mergeCell ref="A1056:A1060"/>
    <mergeCell ref="A1061:A1071"/>
    <mergeCell ref="A1072:A1073"/>
    <mergeCell ref="A1074:A1101"/>
    <mergeCell ref="A1102:A1104"/>
    <mergeCell ref="A1105:A1119"/>
    <mergeCell ref="A1120:A1126"/>
    <mergeCell ref="A1127:A1128"/>
    <mergeCell ref="A1129:A1130"/>
    <mergeCell ref="A1131:A1143"/>
    <mergeCell ref="A1144:A1151"/>
    <mergeCell ref="A1152:A1174"/>
    <mergeCell ref="A1175:A1187"/>
    <mergeCell ref="A1188:A1213"/>
    <mergeCell ref="A887:A891"/>
    <mergeCell ref="A892:A913"/>
    <mergeCell ref="A914:A919"/>
    <mergeCell ref="A920:A934"/>
    <mergeCell ref="A935:A943"/>
    <mergeCell ref="A944:A953"/>
    <mergeCell ref="A954:A966"/>
    <mergeCell ref="A967:A968"/>
    <mergeCell ref="A969:A974"/>
    <mergeCell ref="A975:A980"/>
    <mergeCell ref="A981:A1000"/>
    <mergeCell ref="A1001:A1005"/>
    <mergeCell ref="A1006:A1009"/>
    <mergeCell ref="A1010:A1015"/>
    <mergeCell ref="A1016:A1021"/>
    <mergeCell ref="A1022:A1030"/>
    <mergeCell ref="A1031:A1037"/>
    <mergeCell ref="A684:A692"/>
    <mergeCell ref="A693:A707"/>
    <mergeCell ref="A708:A715"/>
    <mergeCell ref="A716:A735"/>
    <mergeCell ref="A736:A739"/>
    <mergeCell ref="A740:A767"/>
    <mergeCell ref="A768:A804"/>
    <mergeCell ref="A805:A819"/>
    <mergeCell ref="A820:A823"/>
    <mergeCell ref="A824:A840"/>
    <mergeCell ref="A841:A846"/>
    <mergeCell ref="A847:A850"/>
    <mergeCell ref="A851:A858"/>
    <mergeCell ref="A859:A865"/>
    <mergeCell ref="A866:A875"/>
    <mergeCell ref="A876:A883"/>
    <mergeCell ref="A884:A886"/>
    <mergeCell ref="A530:A531"/>
    <mergeCell ref="A532:A554"/>
    <mergeCell ref="A555:A557"/>
    <mergeCell ref="A558:A576"/>
    <mergeCell ref="A577:A587"/>
    <mergeCell ref="A588:A592"/>
    <mergeCell ref="A593:A594"/>
    <mergeCell ref="A595:A602"/>
    <mergeCell ref="A603:A607"/>
    <mergeCell ref="A608:A618"/>
    <mergeCell ref="A619:A621"/>
    <mergeCell ref="A622:A631"/>
    <mergeCell ref="A632:A649"/>
    <mergeCell ref="A650:A655"/>
    <mergeCell ref="A656:A663"/>
    <mergeCell ref="A664:A678"/>
    <mergeCell ref="A679:A683"/>
    <mergeCell ref="A302:A315"/>
    <mergeCell ref="A316:A320"/>
    <mergeCell ref="A321:A325"/>
    <mergeCell ref="A326:A353"/>
    <mergeCell ref="A354:A377"/>
    <mergeCell ref="A378:A389"/>
    <mergeCell ref="A390:A396"/>
    <mergeCell ref="A397:A405"/>
    <mergeCell ref="A406:A411"/>
    <mergeCell ref="A412:A416"/>
    <mergeCell ref="A417:A423"/>
    <mergeCell ref="A424:A436"/>
    <mergeCell ref="A437:A439"/>
    <mergeCell ref="A440:A453"/>
    <mergeCell ref="A454:A456"/>
    <mergeCell ref="A457:A522"/>
    <mergeCell ref="A523:A529"/>
    <mergeCell ref="A154:A155"/>
    <mergeCell ref="A156:A161"/>
    <mergeCell ref="A162:A175"/>
    <mergeCell ref="A176:A183"/>
    <mergeCell ref="A184:A191"/>
    <mergeCell ref="A192:A200"/>
    <mergeCell ref="A201:A209"/>
    <mergeCell ref="A210:A224"/>
    <mergeCell ref="A225:A235"/>
    <mergeCell ref="A236:A238"/>
    <mergeCell ref="A239:A253"/>
    <mergeCell ref="A254:A270"/>
    <mergeCell ref="A271:A278"/>
    <mergeCell ref="A279:A281"/>
    <mergeCell ref="A282:A286"/>
    <mergeCell ref="A287:A296"/>
    <mergeCell ref="A297:A301"/>
    <mergeCell ref="B1517:B1518"/>
    <mergeCell ref="C1517:C1518"/>
    <mergeCell ref="D1517:D1518"/>
    <mergeCell ref="E1517:E1518"/>
    <mergeCell ref="B1508:B1516"/>
    <mergeCell ref="C1508:C1516"/>
    <mergeCell ref="D1508:D1512"/>
    <mergeCell ref="E1508:E1516"/>
    <mergeCell ref="D1513:D1516"/>
    <mergeCell ref="A10:A17"/>
    <mergeCell ref="A18:A59"/>
    <mergeCell ref="A60:A106"/>
    <mergeCell ref="A107:A108"/>
    <mergeCell ref="A109:A117"/>
    <mergeCell ref="A120:A124"/>
    <mergeCell ref="A125:A127"/>
    <mergeCell ref="B120:B124"/>
    <mergeCell ref="C120:C124"/>
    <mergeCell ref="D120:D123"/>
    <mergeCell ref="E120:E124"/>
    <mergeCell ref="B125:B127"/>
    <mergeCell ref="C125:C127"/>
    <mergeCell ref="D125:D127"/>
    <mergeCell ref="E125:E127"/>
    <mergeCell ref="B109:B117"/>
    <mergeCell ref="C109:C117"/>
    <mergeCell ref="E109:E117"/>
    <mergeCell ref="D110:D111"/>
    <mergeCell ref="D112:D113"/>
    <mergeCell ref="A128:A130"/>
    <mergeCell ref="A131:A138"/>
    <mergeCell ref="A139:A153"/>
    <mergeCell ref="E1489:E1491"/>
    <mergeCell ref="D1490:D1491"/>
    <mergeCell ref="B1489:B1491"/>
    <mergeCell ref="C1489:C1491"/>
    <mergeCell ref="B1482:B1488"/>
    <mergeCell ref="C1482:C1488"/>
    <mergeCell ref="D1482:D1486"/>
    <mergeCell ref="E1482:E1488"/>
    <mergeCell ref="D1487:D1488"/>
    <mergeCell ref="B1502:B1504"/>
    <mergeCell ref="C1502:C1504"/>
    <mergeCell ref="D1502:D1504"/>
    <mergeCell ref="E1502:E1504"/>
    <mergeCell ref="B1505:B1507"/>
    <mergeCell ref="C1505:C1507"/>
    <mergeCell ref="E1505:E1507"/>
    <mergeCell ref="D1506:D1507"/>
    <mergeCell ref="B1492:B1494"/>
    <mergeCell ref="C1492:C1494"/>
    <mergeCell ref="E1492:E1494"/>
    <mergeCell ref="D1493:D1494"/>
    <mergeCell ref="B1495:B1501"/>
    <mergeCell ref="C1495:C1501"/>
    <mergeCell ref="D1495:D1498"/>
    <mergeCell ref="E1495:E1501"/>
    <mergeCell ref="D1499:D1501"/>
    <mergeCell ref="C1273:C1276"/>
    <mergeCell ref="D1273:D1276"/>
    <mergeCell ref="D1390:D1391"/>
    <mergeCell ref="D1392:D1393"/>
    <mergeCell ref="B1394:B1453"/>
    <mergeCell ref="C1394:C1453"/>
    <mergeCell ref="D1394:D1396"/>
    <mergeCell ref="E1394:E1453"/>
    <mergeCell ref="B1294:B1393"/>
    <mergeCell ref="C1294:C1393"/>
    <mergeCell ref="E1294:E1393"/>
    <mergeCell ref="D1295:D1298"/>
    <mergeCell ref="D1349:D1350"/>
    <mergeCell ref="D1383:D1384"/>
    <mergeCell ref="D1385:D1386"/>
    <mergeCell ref="E1454:E1481"/>
    <mergeCell ref="D1455:D1456"/>
    <mergeCell ref="D1457:D1458"/>
    <mergeCell ref="D1462:D1463"/>
    <mergeCell ref="D1464:D1465"/>
    <mergeCell ref="D1471:D1472"/>
    <mergeCell ref="D1476:D1477"/>
    <mergeCell ref="B1454:B1481"/>
    <mergeCell ref="C1454:C1481"/>
    <mergeCell ref="B1247:B1255"/>
    <mergeCell ref="C1247:C1255"/>
    <mergeCell ref="D1247:D1251"/>
    <mergeCell ref="E1247:E1255"/>
    <mergeCell ref="D1252:D1255"/>
    <mergeCell ref="B1256:B1260"/>
    <mergeCell ref="C1256:C1260"/>
    <mergeCell ref="D1256:D1257"/>
    <mergeCell ref="B1279:B1293"/>
    <mergeCell ref="C1279:C1293"/>
    <mergeCell ref="D1279:D1280"/>
    <mergeCell ref="E1256:E1260"/>
    <mergeCell ref="D1259:D1260"/>
    <mergeCell ref="B1261:B1272"/>
    <mergeCell ref="C1261:C1272"/>
    <mergeCell ref="D1261:D1263"/>
    <mergeCell ref="E1261:E1272"/>
    <mergeCell ref="D1264:D1265"/>
    <mergeCell ref="D1266:D1268"/>
    <mergeCell ref="D1269:D1270"/>
    <mergeCell ref="D1271:D1272"/>
    <mergeCell ref="E1279:E1293"/>
    <mergeCell ref="D1282:D1284"/>
    <mergeCell ref="D1285:D1287"/>
    <mergeCell ref="D1288:D1290"/>
    <mergeCell ref="D1291:D1293"/>
    <mergeCell ref="E1273:E1276"/>
    <mergeCell ref="B1277:B1278"/>
    <mergeCell ref="C1277:C1278"/>
    <mergeCell ref="D1277:D1278"/>
    <mergeCell ref="E1277:E1278"/>
    <mergeCell ref="B1273:B1276"/>
    <mergeCell ref="B1229:B1240"/>
    <mergeCell ref="C1229:C1240"/>
    <mergeCell ref="E1229:E1240"/>
    <mergeCell ref="D1231:D1233"/>
    <mergeCell ref="D1234:D1235"/>
    <mergeCell ref="D1236:D1238"/>
    <mergeCell ref="D1239:D1240"/>
    <mergeCell ref="B1217:B1228"/>
    <mergeCell ref="C1217:C1228"/>
    <mergeCell ref="D1217:D1219"/>
    <mergeCell ref="E1217:E1228"/>
    <mergeCell ref="D1220:D1223"/>
    <mergeCell ref="D1224:D1225"/>
    <mergeCell ref="D1226:D1227"/>
    <mergeCell ref="B1241:B1246"/>
    <mergeCell ref="C1241:C1246"/>
    <mergeCell ref="D1241:D1243"/>
    <mergeCell ref="E1241:E1246"/>
    <mergeCell ref="D1244:D1246"/>
    <mergeCell ref="D1181:D1182"/>
    <mergeCell ref="D1183:D1185"/>
    <mergeCell ref="D1186:D1187"/>
    <mergeCell ref="B1175:B1187"/>
    <mergeCell ref="C1175:C1187"/>
    <mergeCell ref="D1175:D1177"/>
    <mergeCell ref="E1175:E1187"/>
    <mergeCell ref="D1178:D1180"/>
    <mergeCell ref="D1173:D1174"/>
    <mergeCell ref="B1214:B1215"/>
    <mergeCell ref="C1214:C1215"/>
    <mergeCell ref="E1214:E1215"/>
    <mergeCell ref="B1188:B1213"/>
    <mergeCell ref="C1188:C1213"/>
    <mergeCell ref="D1188:D1190"/>
    <mergeCell ref="E1188:E1213"/>
    <mergeCell ref="D1191:D1195"/>
    <mergeCell ref="D1197:D1199"/>
    <mergeCell ref="D1200:D1202"/>
    <mergeCell ref="D1205:D1208"/>
    <mergeCell ref="D1211:D1212"/>
    <mergeCell ref="D1137:D1138"/>
    <mergeCell ref="B1144:B1151"/>
    <mergeCell ref="C1144:C1151"/>
    <mergeCell ref="D1144:D1149"/>
    <mergeCell ref="B1131:B1143"/>
    <mergeCell ref="C1131:C1143"/>
    <mergeCell ref="D1131:D1133"/>
    <mergeCell ref="E1144:E1151"/>
    <mergeCell ref="D1150:D1151"/>
    <mergeCell ref="B1152:B1174"/>
    <mergeCell ref="C1152:C1174"/>
    <mergeCell ref="D1152:D1154"/>
    <mergeCell ref="E1152:E1174"/>
    <mergeCell ref="D1155:D1157"/>
    <mergeCell ref="D1162:D1164"/>
    <mergeCell ref="D1165:D1168"/>
    <mergeCell ref="D1169:D1171"/>
    <mergeCell ref="E1131:E1143"/>
    <mergeCell ref="D1134:D1136"/>
    <mergeCell ref="D1139:D1141"/>
    <mergeCell ref="D1142:D1143"/>
    <mergeCell ref="D1117:D1119"/>
    <mergeCell ref="B1120:B1126"/>
    <mergeCell ref="C1120:C1126"/>
    <mergeCell ref="D1120:D1124"/>
    <mergeCell ref="E1120:E1126"/>
    <mergeCell ref="D1125:D1126"/>
    <mergeCell ref="B1105:B1119"/>
    <mergeCell ref="C1105:C1119"/>
    <mergeCell ref="D1105:D1106"/>
    <mergeCell ref="E1105:E1119"/>
    <mergeCell ref="D1108:D1113"/>
    <mergeCell ref="D1114:D1116"/>
    <mergeCell ref="B1129:B1130"/>
    <mergeCell ref="C1129:C1130"/>
    <mergeCell ref="D1129:D1130"/>
    <mergeCell ref="E1129:E1130"/>
    <mergeCell ref="B1127:B1128"/>
    <mergeCell ref="C1127:C1128"/>
    <mergeCell ref="D1127:D1128"/>
    <mergeCell ref="E1127:E1128"/>
    <mergeCell ref="B1072:B1073"/>
    <mergeCell ref="C1072:C1073"/>
    <mergeCell ref="E1072:E1073"/>
    <mergeCell ref="B1061:B1071"/>
    <mergeCell ref="C1061:C1071"/>
    <mergeCell ref="D1061:D1064"/>
    <mergeCell ref="E1061:E1071"/>
    <mergeCell ref="D1068:D1069"/>
    <mergeCell ref="D1070:D1071"/>
    <mergeCell ref="B1102:B1104"/>
    <mergeCell ref="C1102:C1104"/>
    <mergeCell ref="E1102:E1104"/>
    <mergeCell ref="D1081:D1082"/>
    <mergeCell ref="D1083:D1088"/>
    <mergeCell ref="D1090:D1093"/>
    <mergeCell ref="D1094:D1097"/>
    <mergeCell ref="D1098:D1099"/>
    <mergeCell ref="D1100:D1101"/>
    <mergeCell ref="B1074:B1101"/>
    <mergeCell ref="C1074:C1101"/>
    <mergeCell ref="E1074:E1101"/>
    <mergeCell ref="D1077:D1078"/>
    <mergeCell ref="D1079:D1080"/>
    <mergeCell ref="B1038:B1041"/>
    <mergeCell ref="C1038:C1041"/>
    <mergeCell ref="D1038:D1039"/>
    <mergeCell ref="E1038:E1041"/>
    <mergeCell ref="D1040:D1041"/>
    <mergeCell ref="B1031:B1037"/>
    <mergeCell ref="C1031:C1037"/>
    <mergeCell ref="D1031:D1033"/>
    <mergeCell ref="E1031:E1037"/>
    <mergeCell ref="D1035:D1037"/>
    <mergeCell ref="B1054:B1055"/>
    <mergeCell ref="C1054:C1055"/>
    <mergeCell ref="E1054:E1055"/>
    <mergeCell ref="B1056:B1060"/>
    <mergeCell ref="C1056:C1060"/>
    <mergeCell ref="D1056:D1057"/>
    <mergeCell ref="E1056:E1060"/>
    <mergeCell ref="B1042:B1053"/>
    <mergeCell ref="C1042:C1053"/>
    <mergeCell ref="D1042:D1045"/>
    <mergeCell ref="E1042:E1053"/>
    <mergeCell ref="D1046:D1047"/>
    <mergeCell ref="D1048:D1049"/>
    <mergeCell ref="D1050:D1051"/>
    <mergeCell ref="B1001:B1005"/>
    <mergeCell ref="C1001:C1005"/>
    <mergeCell ref="D1001:D1004"/>
    <mergeCell ref="E1001:E1005"/>
    <mergeCell ref="B1006:B1009"/>
    <mergeCell ref="C1006:C1009"/>
    <mergeCell ref="D1006:D1007"/>
    <mergeCell ref="E1006:E1009"/>
    <mergeCell ref="B981:B1000"/>
    <mergeCell ref="C981:C1000"/>
    <mergeCell ref="D981:D985"/>
    <mergeCell ref="E981:E1000"/>
    <mergeCell ref="D987:D990"/>
    <mergeCell ref="D991:D993"/>
    <mergeCell ref="D994:D997"/>
    <mergeCell ref="D998:D1000"/>
    <mergeCell ref="B1022:B1030"/>
    <mergeCell ref="C1022:C1030"/>
    <mergeCell ref="D1022:D1023"/>
    <mergeCell ref="E1022:E1030"/>
    <mergeCell ref="D1025:D1027"/>
    <mergeCell ref="D1028:D1029"/>
    <mergeCell ref="B1010:B1015"/>
    <mergeCell ref="C1010:C1015"/>
    <mergeCell ref="D1010:D1012"/>
    <mergeCell ref="E1010:E1015"/>
    <mergeCell ref="D1013:D1015"/>
    <mergeCell ref="B1016:B1021"/>
    <mergeCell ref="C1016:C1021"/>
    <mergeCell ref="D1016:D1018"/>
    <mergeCell ref="E1016:E1021"/>
    <mergeCell ref="D1019:D1021"/>
    <mergeCell ref="B967:B968"/>
    <mergeCell ref="C967:C968"/>
    <mergeCell ref="E967:E968"/>
    <mergeCell ref="B954:B966"/>
    <mergeCell ref="C954:C966"/>
    <mergeCell ref="D954:D956"/>
    <mergeCell ref="E954:E966"/>
    <mergeCell ref="D957:D959"/>
    <mergeCell ref="D962:D964"/>
    <mergeCell ref="D965:D966"/>
    <mergeCell ref="B969:B974"/>
    <mergeCell ref="C969:C974"/>
    <mergeCell ref="D969:D970"/>
    <mergeCell ref="E969:E974"/>
    <mergeCell ref="D971:D973"/>
    <mergeCell ref="B975:B980"/>
    <mergeCell ref="C975:C980"/>
    <mergeCell ref="D975:D977"/>
    <mergeCell ref="E975:E980"/>
    <mergeCell ref="D978:D980"/>
    <mergeCell ref="B920:B934"/>
    <mergeCell ref="C920:C934"/>
    <mergeCell ref="D920:D924"/>
    <mergeCell ref="E920:E934"/>
    <mergeCell ref="D925:D927"/>
    <mergeCell ref="D928:D929"/>
    <mergeCell ref="D930:D932"/>
    <mergeCell ref="D933:D934"/>
    <mergeCell ref="E914:E919"/>
    <mergeCell ref="D917:D918"/>
    <mergeCell ref="B914:B919"/>
    <mergeCell ref="C914:C919"/>
    <mergeCell ref="D914:D916"/>
    <mergeCell ref="D949:D951"/>
    <mergeCell ref="D952:D953"/>
    <mergeCell ref="B935:B943"/>
    <mergeCell ref="C935:C943"/>
    <mergeCell ref="D935:D938"/>
    <mergeCell ref="E935:E943"/>
    <mergeCell ref="D939:D941"/>
    <mergeCell ref="B944:B953"/>
    <mergeCell ref="C944:C953"/>
    <mergeCell ref="D944:D946"/>
    <mergeCell ref="E944:E953"/>
    <mergeCell ref="D947:D948"/>
    <mergeCell ref="B876:B883"/>
    <mergeCell ref="C876:C883"/>
    <mergeCell ref="D876:D879"/>
    <mergeCell ref="E876:E883"/>
    <mergeCell ref="D881:D883"/>
    <mergeCell ref="B866:B875"/>
    <mergeCell ref="C866:C875"/>
    <mergeCell ref="D866:D871"/>
    <mergeCell ref="E866:E875"/>
    <mergeCell ref="D872:D875"/>
    <mergeCell ref="B892:B913"/>
    <mergeCell ref="C892:C913"/>
    <mergeCell ref="D892:D900"/>
    <mergeCell ref="E892:E913"/>
    <mergeCell ref="D901:D904"/>
    <mergeCell ref="D905:D908"/>
    <mergeCell ref="D909:D911"/>
    <mergeCell ref="D912:D913"/>
    <mergeCell ref="B884:B886"/>
    <mergeCell ref="C884:C886"/>
    <mergeCell ref="E884:E886"/>
    <mergeCell ref="B887:B891"/>
    <mergeCell ref="C887:C891"/>
    <mergeCell ref="D887:D888"/>
    <mergeCell ref="E887:E891"/>
    <mergeCell ref="B841:B846"/>
    <mergeCell ref="C841:C846"/>
    <mergeCell ref="D841:D842"/>
    <mergeCell ref="E841:E846"/>
    <mergeCell ref="D843:D845"/>
    <mergeCell ref="D831:D833"/>
    <mergeCell ref="D834:D835"/>
    <mergeCell ref="D836:D837"/>
    <mergeCell ref="D838:D840"/>
    <mergeCell ref="B824:B840"/>
    <mergeCell ref="C824:C840"/>
    <mergeCell ref="D824:D825"/>
    <mergeCell ref="E824:E840"/>
    <mergeCell ref="D826:D830"/>
    <mergeCell ref="B859:B865"/>
    <mergeCell ref="C859:C865"/>
    <mergeCell ref="D859:D862"/>
    <mergeCell ref="E859:E865"/>
    <mergeCell ref="D863:D865"/>
    <mergeCell ref="B847:B850"/>
    <mergeCell ref="C847:C850"/>
    <mergeCell ref="D847:D849"/>
    <mergeCell ref="E847:E850"/>
    <mergeCell ref="B851:B858"/>
    <mergeCell ref="C851:C858"/>
    <mergeCell ref="D851:D853"/>
    <mergeCell ref="E851:E858"/>
    <mergeCell ref="D854:D855"/>
    <mergeCell ref="D856:D858"/>
    <mergeCell ref="D747:D749"/>
    <mergeCell ref="D750:D751"/>
    <mergeCell ref="D752:D754"/>
    <mergeCell ref="D755:D756"/>
    <mergeCell ref="D758:D760"/>
    <mergeCell ref="D811:D814"/>
    <mergeCell ref="D815:D816"/>
    <mergeCell ref="D817:D818"/>
    <mergeCell ref="B820:B823"/>
    <mergeCell ref="C820:C823"/>
    <mergeCell ref="E820:E823"/>
    <mergeCell ref="D821:D823"/>
    <mergeCell ref="B805:B819"/>
    <mergeCell ref="C805:C819"/>
    <mergeCell ref="D805:D808"/>
    <mergeCell ref="E805:E819"/>
    <mergeCell ref="D809:D810"/>
    <mergeCell ref="B736:B739"/>
    <mergeCell ref="C736:C739"/>
    <mergeCell ref="E736:E739"/>
    <mergeCell ref="D761:D762"/>
    <mergeCell ref="D764:D765"/>
    <mergeCell ref="D766:D767"/>
    <mergeCell ref="B716:B735"/>
    <mergeCell ref="C716:C735"/>
    <mergeCell ref="D716:D719"/>
    <mergeCell ref="E716:E735"/>
    <mergeCell ref="D720:D723"/>
    <mergeCell ref="D724:D727"/>
    <mergeCell ref="D728:D731"/>
    <mergeCell ref="D732:D735"/>
    <mergeCell ref="B768:B804"/>
    <mergeCell ref="C768:C804"/>
    <mergeCell ref="D768:D771"/>
    <mergeCell ref="B740:B767"/>
    <mergeCell ref="C740:C767"/>
    <mergeCell ref="D740:D742"/>
    <mergeCell ref="E768:E804"/>
    <mergeCell ref="D772:D775"/>
    <mergeCell ref="D776:D778"/>
    <mergeCell ref="D779:D784"/>
    <mergeCell ref="D785:D789"/>
    <mergeCell ref="D790:D792"/>
    <mergeCell ref="D793:D794"/>
    <mergeCell ref="D795:D797"/>
    <mergeCell ref="D798:D800"/>
    <mergeCell ref="D801:D804"/>
    <mergeCell ref="E740:E767"/>
    <mergeCell ref="D743:D746"/>
    <mergeCell ref="B684:B692"/>
    <mergeCell ref="C684:C692"/>
    <mergeCell ref="D684:D686"/>
    <mergeCell ref="E684:E692"/>
    <mergeCell ref="D687:D689"/>
    <mergeCell ref="D690:D692"/>
    <mergeCell ref="B679:B683"/>
    <mergeCell ref="C679:C683"/>
    <mergeCell ref="E679:E683"/>
    <mergeCell ref="D680:D682"/>
    <mergeCell ref="B708:B715"/>
    <mergeCell ref="C708:C715"/>
    <mergeCell ref="D708:D709"/>
    <mergeCell ref="E708:E715"/>
    <mergeCell ref="D710:D711"/>
    <mergeCell ref="D712:D713"/>
    <mergeCell ref="D714:D715"/>
    <mergeCell ref="B693:B707"/>
    <mergeCell ref="C693:C707"/>
    <mergeCell ref="D693:D697"/>
    <mergeCell ref="E693:E707"/>
    <mergeCell ref="D698:D700"/>
    <mergeCell ref="D701:D703"/>
    <mergeCell ref="D704:D707"/>
    <mergeCell ref="B664:B678"/>
    <mergeCell ref="C664:C678"/>
    <mergeCell ref="D664:D666"/>
    <mergeCell ref="E632:E649"/>
    <mergeCell ref="D635:D637"/>
    <mergeCell ref="B622:B631"/>
    <mergeCell ref="C622:C631"/>
    <mergeCell ref="E622:E631"/>
    <mergeCell ref="D623:D626"/>
    <mergeCell ref="D627:D628"/>
    <mergeCell ref="D629:D631"/>
    <mergeCell ref="E664:E678"/>
    <mergeCell ref="D668:D670"/>
    <mergeCell ref="D671:D672"/>
    <mergeCell ref="D673:D675"/>
    <mergeCell ref="D676:D677"/>
    <mergeCell ref="E650:E655"/>
    <mergeCell ref="B656:B663"/>
    <mergeCell ref="C656:C663"/>
    <mergeCell ref="E656:E663"/>
    <mergeCell ref="D657:D660"/>
    <mergeCell ref="D661:D663"/>
    <mergeCell ref="B650:B655"/>
    <mergeCell ref="C650:C655"/>
    <mergeCell ref="D650:D653"/>
    <mergeCell ref="B619:B621"/>
    <mergeCell ref="C619:C621"/>
    <mergeCell ref="D619:D621"/>
    <mergeCell ref="E619:E621"/>
    <mergeCell ref="D638:D639"/>
    <mergeCell ref="D641:D643"/>
    <mergeCell ref="D644:D646"/>
    <mergeCell ref="D647:D649"/>
    <mergeCell ref="B608:B618"/>
    <mergeCell ref="C608:C618"/>
    <mergeCell ref="D608:D610"/>
    <mergeCell ref="E608:E618"/>
    <mergeCell ref="D611:D612"/>
    <mergeCell ref="D613:D614"/>
    <mergeCell ref="D615:D616"/>
    <mergeCell ref="D617:D618"/>
    <mergeCell ref="B632:B649"/>
    <mergeCell ref="C632:C649"/>
    <mergeCell ref="D632:D634"/>
    <mergeCell ref="B577:B587"/>
    <mergeCell ref="C577:C587"/>
    <mergeCell ref="D577:D582"/>
    <mergeCell ref="E577:E587"/>
    <mergeCell ref="D583:D585"/>
    <mergeCell ref="D586:D587"/>
    <mergeCell ref="B558:B576"/>
    <mergeCell ref="C558:C576"/>
    <mergeCell ref="D558:D560"/>
    <mergeCell ref="E558:E576"/>
    <mergeCell ref="D562:D564"/>
    <mergeCell ref="D565:D566"/>
    <mergeCell ref="D567:D569"/>
    <mergeCell ref="D570:D571"/>
    <mergeCell ref="D572:D574"/>
    <mergeCell ref="D575:D576"/>
    <mergeCell ref="B603:B607"/>
    <mergeCell ref="C603:C607"/>
    <mergeCell ref="D603:D606"/>
    <mergeCell ref="E603:E607"/>
    <mergeCell ref="B595:B602"/>
    <mergeCell ref="C595:C602"/>
    <mergeCell ref="D595:D598"/>
    <mergeCell ref="E595:E602"/>
    <mergeCell ref="B588:B592"/>
    <mergeCell ref="C588:C592"/>
    <mergeCell ref="D588:D591"/>
    <mergeCell ref="E588:E592"/>
    <mergeCell ref="B593:B594"/>
    <mergeCell ref="C593:C594"/>
    <mergeCell ref="D593:D594"/>
    <mergeCell ref="E593:E594"/>
    <mergeCell ref="D505:D507"/>
    <mergeCell ref="D508:D510"/>
    <mergeCell ref="D511:D513"/>
    <mergeCell ref="B457:B522"/>
    <mergeCell ref="C457:C522"/>
    <mergeCell ref="D457:D459"/>
    <mergeCell ref="D487:D489"/>
    <mergeCell ref="D490:D492"/>
    <mergeCell ref="D493:D495"/>
    <mergeCell ref="B555:B557"/>
    <mergeCell ref="C555:C557"/>
    <mergeCell ref="E555:E557"/>
    <mergeCell ref="D556:D557"/>
    <mergeCell ref="B532:B554"/>
    <mergeCell ref="C532:C554"/>
    <mergeCell ref="D532:D534"/>
    <mergeCell ref="E532:E554"/>
    <mergeCell ref="D538:D539"/>
    <mergeCell ref="D551:D553"/>
    <mergeCell ref="B530:B531"/>
    <mergeCell ref="C530:C531"/>
    <mergeCell ref="D530:D531"/>
    <mergeCell ref="E530:E531"/>
    <mergeCell ref="E523:E529"/>
    <mergeCell ref="D524:D526"/>
    <mergeCell ref="D527:D529"/>
    <mergeCell ref="B523:B529"/>
    <mergeCell ref="C523:C529"/>
    <mergeCell ref="D445:D447"/>
    <mergeCell ref="D448:D450"/>
    <mergeCell ref="D451:D452"/>
    <mergeCell ref="B440:B453"/>
    <mergeCell ref="C440:C453"/>
    <mergeCell ref="D440:D441"/>
    <mergeCell ref="E440:E453"/>
    <mergeCell ref="D442:D444"/>
    <mergeCell ref="B437:B439"/>
    <mergeCell ref="C437:C439"/>
    <mergeCell ref="D437:D439"/>
    <mergeCell ref="E437:E439"/>
    <mergeCell ref="B454:B456"/>
    <mergeCell ref="C454:C456"/>
    <mergeCell ref="E454:E456"/>
    <mergeCell ref="D455:D456"/>
    <mergeCell ref="E457:E522"/>
    <mergeCell ref="D460:D462"/>
    <mergeCell ref="D463:D465"/>
    <mergeCell ref="D466:D468"/>
    <mergeCell ref="D469:D471"/>
    <mergeCell ref="D472:D474"/>
    <mergeCell ref="D475:D477"/>
    <mergeCell ref="D478:D480"/>
    <mergeCell ref="D481:D483"/>
    <mergeCell ref="D484:D486"/>
    <mergeCell ref="D514:D516"/>
    <mergeCell ref="D517:D519"/>
    <mergeCell ref="D520:D522"/>
    <mergeCell ref="D496:D498"/>
    <mergeCell ref="D499:D501"/>
    <mergeCell ref="D502:D504"/>
    <mergeCell ref="B406:B411"/>
    <mergeCell ref="C406:C411"/>
    <mergeCell ref="E406:E411"/>
    <mergeCell ref="D407:D408"/>
    <mergeCell ref="D409:D410"/>
    <mergeCell ref="B412:B416"/>
    <mergeCell ref="C412:C416"/>
    <mergeCell ref="E412:E416"/>
    <mergeCell ref="D413:D416"/>
    <mergeCell ref="B424:B436"/>
    <mergeCell ref="C424:C436"/>
    <mergeCell ref="E424:E436"/>
    <mergeCell ref="D425:D427"/>
    <mergeCell ref="D428:D430"/>
    <mergeCell ref="D431:D433"/>
    <mergeCell ref="D434:D436"/>
    <mergeCell ref="B417:B423"/>
    <mergeCell ref="C417:C423"/>
    <mergeCell ref="D417:D418"/>
    <mergeCell ref="E417:E423"/>
    <mergeCell ref="D419:D421"/>
    <mergeCell ref="D422:D423"/>
    <mergeCell ref="B378:B389"/>
    <mergeCell ref="C378:C389"/>
    <mergeCell ref="D378:D380"/>
    <mergeCell ref="E378:E389"/>
    <mergeCell ref="D381:D382"/>
    <mergeCell ref="D387:D388"/>
    <mergeCell ref="D367:D368"/>
    <mergeCell ref="D369:D370"/>
    <mergeCell ref="D371:D372"/>
    <mergeCell ref="D373:D374"/>
    <mergeCell ref="B390:B396"/>
    <mergeCell ref="C390:C396"/>
    <mergeCell ref="E390:E396"/>
    <mergeCell ref="D391:D394"/>
    <mergeCell ref="D395:D396"/>
    <mergeCell ref="B397:B405"/>
    <mergeCell ref="C397:C405"/>
    <mergeCell ref="E397:E405"/>
    <mergeCell ref="D398:D399"/>
    <mergeCell ref="D401:D403"/>
    <mergeCell ref="B316:B320"/>
    <mergeCell ref="C316:C320"/>
    <mergeCell ref="D316:D320"/>
    <mergeCell ref="E316:E320"/>
    <mergeCell ref="B321:B325"/>
    <mergeCell ref="C321:C325"/>
    <mergeCell ref="D321:D322"/>
    <mergeCell ref="E321:E325"/>
    <mergeCell ref="D323:D325"/>
    <mergeCell ref="D347:D349"/>
    <mergeCell ref="D350:D352"/>
    <mergeCell ref="B354:B377"/>
    <mergeCell ref="C354:C377"/>
    <mergeCell ref="D354:D358"/>
    <mergeCell ref="E354:E377"/>
    <mergeCell ref="D359:D360"/>
    <mergeCell ref="D361:D362"/>
    <mergeCell ref="D363:D364"/>
    <mergeCell ref="D365:D366"/>
    <mergeCell ref="B326:B353"/>
    <mergeCell ref="C326:C353"/>
    <mergeCell ref="D326:D328"/>
    <mergeCell ref="E326:E353"/>
    <mergeCell ref="D329:D331"/>
    <mergeCell ref="D332:D334"/>
    <mergeCell ref="D335:D337"/>
    <mergeCell ref="D338:D340"/>
    <mergeCell ref="D341:D343"/>
    <mergeCell ref="D344:D346"/>
    <mergeCell ref="B282:B286"/>
    <mergeCell ref="C282:C286"/>
    <mergeCell ref="D282:D284"/>
    <mergeCell ref="E282:E286"/>
    <mergeCell ref="D285:D286"/>
    <mergeCell ref="B287:B296"/>
    <mergeCell ref="C287:C296"/>
    <mergeCell ref="D287:D289"/>
    <mergeCell ref="E287:E296"/>
    <mergeCell ref="D290:D294"/>
    <mergeCell ref="B302:B315"/>
    <mergeCell ref="C302:C315"/>
    <mergeCell ref="D302:D304"/>
    <mergeCell ref="E302:E315"/>
    <mergeCell ref="D306:D308"/>
    <mergeCell ref="D311:D313"/>
    <mergeCell ref="D295:D296"/>
    <mergeCell ref="B297:B301"/>
    <mergeCell ref="C297:C301"/>
    <mergeCell ref="D297:D300"/>
    <mergeCell ref="E297:E301"/>
    <mergeCell ref="E254:E270"/>
    <mergeCell ref="D259:D266"/>
    <mergeCell ref="D267:D270"/>
    <mergeCell ref="D244:D246"/>
    <mergeCell ref="D247:D248"/>
    <mergeCell ref="D249:D251"/>
    <mergeCell ref="D252:D253"/>
    <mergeCell ref="B254:B270"/>
    <mergeCell ref="C254:C270"/>
    <mergeCell ref="D254:D258"/>
    <mergeCell ref="B239:B253"/>
    <mergeCell ref="C239:C253"/>
    <mergeCell ref="D239:D241"/>
    <mergeCell ref="E239:E253"/>
    <mergeCell ref="D242:D243"/>
    <mergeCell ref="B279:B281"/>
    <mergeCell ref="C279:C281"/>
    <mergeCell ref="D279:D280"/>
    <mergeCell ref="E279:E281"/>
    <mergeCell ref="B271:B278"/>
    <mergeCell ref="C271:C278"/>
    <mergeCell ref="E271:E278"/>
    <mergeCell ref="D272:D275"/>
    <mergeCell ref="D276:D278"/>
    <mergeCell ref="B210:B224"/>
    <mergeCell ref="C210:C224"/>
    <mergeCell ref="D210:D212"/>
    <mergeCell ref="E210:E224"/>
    <mergeCell ref="D213:D220"/>
    <mergeCell ref="D221:D223"/>
    <mergeCell ref="B201:B209"/>
    <mergeCell ref="C201:C209"/>
    <mergeCell ref="D201:D203"/>
    <mergeCell ref="E201:E209"/>
    <mergeCell ref="D204:D205"/>
    <mergeCell ref="D206:D209"/>
    <mergeCell ref="B236:B238"/>
    <mergeCell ref="C236:C238"/>
    <mergeCell ref="D236:D238"/>
    <mergeCell ref="E236:E238"/>
    <mergeCell ref="B225:B235"/>
    <mergeCell ref="C225:C235"/>
    <mergeCell ref="D225:D228"/>
    <mergeCell ref="E225:E235"/>
    <mergeCell ref="D232:D233"/>
    <mergeCell ref="B176:B183"/>
    <mergeCell ref="C176:C183"/>
    <mergeCell ref="D176:D178"/>
    <mergeCell ref="E176:E183"/>
    <mergeCell ref="D179:D180"/>
    <mergeCell ref="D181:D183"/>
    <mergeCell ref="B162:B175"/>
    <mergeCell ref="C162:C175"/>
    <mergeCell ref="D162:D164"/>
    <mergeCell ref="E162:E175"/>
    <mergeCell ref="D166:D168"/>
    <mergeCell ref="D169:D170"/>
    <mergeCell ref="D171:D173"/>
    <mergeCell ref="D174:D175"/>
    <mergeCell ref="B192:B200"/>
    <mergeCell ref="C192:C200"/>
    <mergeCell ref="D192:D194"/>
    <mergeCell ref="E192:E200"/>
    <mergeCell ref="D195:D196"/>
    <mergeCell ref="D197:D200"/>
    <mergeCell ref="B184:B191"/>
    <mergeCell ref="C184:C191"/>
    <mergeCell ref="D184:D186"/>
    <mergeCell ref="E184:E191"/>
    <mergeCell ref="D187:D188"/>
    <mergeCell ref="D189:D191"/>
    <mergeCell ref="D136:D138"/>
    <mergeCell ref="B107:B108"/>
    <mergeCell ref="C107:C108"/>
    <mergeCell ref="E107:E108"/>
    <mergeCell ref="D88:D89"/>
    <mergeCell ref="D91:D92"/>
    <mergeCell ref="D96:D97"/>
    <mergeCell ref="D102:D103"/>
    <mergeCell ref="D105:D106"/>
    <mergeCell ref="B60:B106"/>
    <mergeCell ref="C60:C106"/>
    <mergeCell ref="B154:B155"/>
    <mergeCell ref="C154:C155"/>
    <mergeCell ref="D154:D155"/>
    <mergeCell ref="E154:E155"/>
    <mergeCell ref="B156:B161"/>
    <mergeCell ref="C156:C161"/>
    <mergeCell ref="D156:D158"/>
    <mergeCell ref="E156:E161"/>
    <mergeCell ref="D159:D161"/>
    <mergeCell ref="B10:B17"/>
    <mergeCell ref="C10:C17"/>
    <mergeCell ref="E10:E17"/>
    <mergeCell ref="D11:D13"/>
    <mergeCell ref="D15:D17"/>
    <mergeCell ref="E18:E59"/>
    <mergeCell ref="D22:D23"/>
    <mergeCell ref="D24:D27"/>
    <mergeCell ref="D30:D32"/>
    <mergeCell ref="D33:D35"/>
    <mergeCell ref="D37:D38"/>
    <mergeCell ref="B18:B59"/>
    <mergeCell ref="C18:C59"/>
    <mergeCell ref="D18:D19"/>
    <mergeCell ref="D51:D52"/>
    <mergeCell ref="D55:D57"/>
    <mergeCell ref="B139:B153"/>
    <mergeCell ref="C139:C153"/>
    <mergeCell ref="D139:D142"/>
    <mergeCell ref="E139:E153"/>
    <mergeCell ref="D143:D146"/>
    <mergeCell ref="D147:D150"/>
    <mergeCell ref="D151:D153"/>
    <mergeCell ref="B128:B130"/>
    <mergeCell ref="C128:C130"/>
    <mergeCell ref="D128:D130"/>
    <mergeCell ref="E128:E130"/>
    <mergeCell ref="B131:B138"/>
    <mergeCell ref="C131:C138"/>
    <mergeCell ref="D131:D133"/>
    <mergeCell ref="E131:E138"/>
    <mergeCell ref="D134:D135"/>
    <mergeCell ref="W5:W8"/>
    <mergeCell ref="X5:X8"/>
    <mergeCell ref="Y5:Y8"/>
    <mergeCell ref="V10:V17"/>
    <mergeCell ref="V18:V59"/>
    <mergeCell ref="V60:V106"/>
    <mergeCell ref="V107:V108"/>
    <mergeCell ref="V109:V117"/>
    <mergeCell ref="A5:U5"/>
    <mergeCell ref="A6:A8"/>
    <mergeCell ref="B6:B8"/>
    <mergeCell ref="C6:D6"/>
    <mergeCell ref="S7:S8"/>
    <mergeCell ref="T7:T8"/>
    <mergeCell ref="U7:U8"/>
    <mergeCell ref="P6:P8"/>
    <mergeCell ref="Q6:Q8"/>
    <mergeCell ref="R6:R8"/>
    <mergeCell ref="S6:U6"/>
    <mergeCell ref="C7:C8"/>
    <mergeCell ref="D7:D8"/>
    <mergeCell ref="G7:G8"/>
    <mergeCell ref="H7:I7"/>
    <mergeCell ref="J7:L7"/>
    <mergeCell ref="E6:E8"/>
    <mergeCell ref="F6:F8"/>
    <mergeCell ref="G6:L6"/>
    <mergeCell ref="M6:M8"/>
    <mergeCell ref="N6:O6"/>
    <mergeCell ref="N7:N8"/>
    <mergeCell ref="D60:D62"/>
    <mergeCell ref="E60:E106"/>
    <mergeCell ref="O7:O8"/>
    <mergeCell ref="V184:V191"/>
    <mergeCell ref="V192:V200"/>
    <mergeCell ref="V201:V209"/>
    <mergeCell ref="V210:V224"/>
    <mergeCell ref="V225:V235"/>
    <mergeCell ref="D116:D117"/>
    <mergeCell ref="D39:D41"/>
    <mergeCell ref="D42:D44"/>
    <mergeCell ref="D45:D46"/>
    <mergeCell ref="D49:D50"/>
    <mergeCell ref="V236:V238"/>
    <mergeCell ref="V239:V253"/>
    <mergeCell ref="V254:V270"/>
    <mergeCell ref="V271:V278"/>
    <mergeCell ref="V120:V124"/>
    <mergeCell ref="V125:V127"/>
    <mergeCell ref="V128:V130"/>
    <mergeCell ref="V131:V138"/>
    <mergeCell ref="V139:V153"/>
    <mergeCell ref="V154:V155"/>
    <mergeCell ref="V156:V161"/>
    <mergeCell ref="V162:V175"/>
    <mergeCell ref="V176:V183"/>
    <mergeCell ref="D114:D115"/>
    <mergeCell ref="V5:V8"/>
    <mergeCell ref="D63:D65"/>
    <mergeCell ref="D66:D67"/>
    <mergeCell ref="D68:D71"/>
    <mergeCell ref="D72:D73"/>
    <mergeCell ref="D79:D80"/>
    <mergeCell ref="D83:D84"/>
    <mergeCell ref="V378:V389"/>
    <mergeCell ref="V390:V396"/>
    <mergeCell ref="V397:V405"/>
    <mergeCell ref="V406:V411"/>
    <mergeCell ref="V412:V416"/>
    <mergeCell ref="V417:V423"/>
    <mergeCell ref="V424:V436"/>
    <mergeCell ref="V437:V439"/>
    <mergeCell ref="V440:V453"/>
    <mergeCell ref="V279:V281"/>
    <mergeCell ref="V282:V286"/>
    <mergeCell ref="V287:V296"/>
    <mergeCell ref="V297:V301"/>
    <mergeCell ref="V302:V315"/>
    <mergeCell ref="V316:V320"/>
    <mergeCell ref="V321:V325"/>
    <mergeCell ref="V326:V353"/>
    <mergeCell ref="V354:V377"/>
    <mergeCell ref="V593:V594"/>
    <mergeCell ref="V595:V602"/>
    <mergeCell ref="V603:V607"/>
    <mergeCell ref="V608:V618"/>
    <mergeCell ref="V619:V621"/>
    <mergeCell ref="V622:V631"/>
    <mergeCell ref="V632:V649"/>
    <mergeCell ref="V650:V655"/>
    <mergeCell ref="V656:V663"/>
    <mergeCell ref="V454:V456"/>
    <mergeCell ref="V457:V522"/>
    <mergeCell ref="V523:V529"/>
    <mergeCell ref="V530:V531"/>
    <mergeCell ref="V532:V554"/>
    <mergeCell ref="V555:V557"/>
    <mergeCell ref="V558:V576"/>
    <mergeCell ref="V577:V587"/>
    <mergeCell ref="V588:V592"/>
    <mergeCell ref="V805:V819"/>
    <mergeCell ref="V820:V823"/>
    <mergeCell ref="V824:V840"/>
    <mergeCell ref="V841:V846"/>
    <mergeCell ref="V847:V850"/>
    <mergeCell ref="V851:V858"/>
    <mergeCell ref="V859:V865"/>
    <mergeCell ref="V866:V875"/>
    <mergeCell ref="V876:V883"/>
    <mergeCell ref="V664:V678"/>
    <mergeCell ref="V679:V683"/>
    <mergeCell ref="V684:V692"/>
    <mergeCell ref="V693:V707"/>
    <mergeCell ref="V708:V715"/>
    <mergeCell ref="V716:V735"/>
    <mergeCell ref="V736:V739"/>
    <mergeCell ref="V740:V767"/>
    <mergeCell ref="V768:V804"/>
    <mergeCell ref="V1061:V1071"/>
    <mergeCell ref="V1072:V1073"/>
    <mergeCell ref="V1074:V1101"/>
    <mergeCell ref="V1102:V1104"/>
    <mergeCell ref="V1105:V1119"/>
    <mergeCell ref="V969:V974"/>
    <mergeCell ref="V975:V980"/>
    <mergeCell ref="V981:V1000"/>
    <mergeCell ref="V1001:V1005"/>
    <mergeCell ref="V1006:V1009"/>
    <mergeCell ref="V1010:V1015"/>
    <mergeCell ref="V1016:V1021"/>
    <mergeCell ref="V1022:V1030"/>
    <mergeCell ref="V1031:V1037"/>
    <mergeCell ref="V884:V886"/>
    <mergeCell ref="V887:V891"/>
    <mergeCell ref="V892:V913"/>
    <mergeCell ref="V914:V919"/>
    <mergeCell ref="V920:V934"/>
    <mergeCell ref="V935:V943"/>
    <mergeCell ref="V944:V953"/>
    <mergeCell ref="V954:V966"/>
    <mergeCell ref="V967:V968"/>
    <mergeCell ref="W254:W270"/>
    <mergeCell ref="V1294:V1393"/>
    <mergeCell ref="V1394:V1453"/>
    <mergeCell ref="V1454:V1481"/>
    <mergeCell ref="V1482:V1488"/>
    <mergeCell ref="V1489:V1491"/>
    <mergeCell ref="V1492:V1494"/>
    <mergeCell ref="V1495:V1501"/>
    <mergeCell ref="V1502:V1504"/>
    <mergeCell ref="V1505:V1507"/>
    <mergeCell ref="V1217:V1228"/>
    <mergeCell ref="V1229:V1240"/>
    <mergeCell ref="V1241:V1246"/>
    <mergeCell ref="V1247:V1255"/>
    <mergeCell ref="V1256:V1260"/>
    <mergeCell ref="V1261:V1272"/>
    <mergeCell ref="V1273:V1276"/>
    <mergeCell ref="V1277:V1278"/>
    <mergeCell ref="V1279:V1293"/>
    <mergeCell ref="V1120:V1126"/>
    <mergeCell ref="V1127:V1128"/>
    <mergeCell ref="V1129:V1130"/>
    <mergeCell ref="V1131:V1143"/>
    <mergeCell ref="V1144:V1151"/>
    <mergeCell ref="V1152:V1174"/>
    <mergeCell ref="V1175:V1187"/>
    <mergeCell ref="V1188:V1213"/>
    <mergeCell ref="V1214:V1215"/>
    <mergeCell ref="V1038:V1041"/>
    <mergeCell ref="V1042:V1053"/>
    <mergeCell ref="V1054:V1055"/>
    <mergeCell ref="V1056:V1060"/>
    <mergeCell ref="W271:W278"/>
    <mergeCell ref="W279:W281"/>
    <mergeCell ref="W282:W286"/>
    <mergeCell ref="W287:W296"/>
    <mergeCell ref="W297:W301"/>
    <mergeCell ref="W302:W315"/>
    <mergeCell ref="W316:W320"/>
    <mergeCell ref="W321:W325"/>
    <mergeCell ref="W326:W353"/>
    <mergeCell ref="V1508:V1516"/>
    <mergeCell ref="V1517:V1518"/>
    <mergeCell ref="W10:W17"/>
    <mergeCell ref="W18:W59"/>
    <mergeCell ref="W60:W106"/>
    <mergeCell ref="W107:W108"/>
    <mergeCell ref="W109:W117"/>
    <mergeCell ref="W120:W124"/>
    <mergeCell ref="W125:W127"/>
    <mergeCell ref="W128:W130"/>
    <mergeCell ref="W131:W138"/>
    <mergeCell ref="W139:W153"/>
    <mergeCell ref="W154:W155"/>
    <mergeCell ref="W156:W161"/>
    <mergeCell ref="W162:W175"/>
    <mergeCell ref="W176:W183"/>
    <mergeCell ref="W184:W191"/>
    <mergeCell ref="W192:W200"/>
    <mergeCell ref="W201:W209"/>
    <mergeCell ref="W210:W224"/>
    <mergeCell ref="W225:W235"/>
    <mergeCell ref="W236:W238"/>
    <mergeCell ref="W239:W253"/>
    <mergeCell ref="W440:W453"/>
    <mergeCell ref="W454:W456"/>
    <mergeCell ref="W457:W522"/>
    <mergeCell ref="W523:W529"/>
    <mergeCell ref="W530:W531"/>
    <mergeCell ref="W532:W554"/>
    <mergeCell ref="W555:W557"/>
    <mergeCell ref="W558:W576"/>
    <mergeCell ref="W577:W587"/>
    <mergeCell ref="W354:W377"/>
    <mergeCell ref="W378:W389"/>
    <mergeCell ref="W390:W396"/>
    <mergeCell ref="W397:W405"/>
    <mergeCell ref="W406:W411"/>
    <mergeCell ref="W412:W416"/>
    <mergeCell ref="W417:W423"/>
    <mergeCell ref="W424:W436"/>
    <mergeCell ref="W437:W439"/>
    <mergeCell ref="W656:W663"/>
    <mergeCell ref="W664:W678"/>
    <mergeCell ref="W679:W683"/>
    <mergeCell ref="W684:W692"/>
    <mergeCell ref="W693:W707"/>
    <mergeCell ref="W708:W715"/>
    <mergeCell ref="W716:W735"/>
    <mergeCell ref="W736:W739"/>
    <mergeCell ref="W740:W767"/>
    <mergeCell ref="W588:W592"/>
    <mergeCell ref="W593:W594"/>
    <mergeCell ref="W595:W602"/>
    <mergeCell ref="W603:W607"/>
    <mergeCell ref="W608:W618"/>
    <mergeCell ref="W619:W621"/>
    <mergeCell ref="W622:W631"/>
    <mergeCell ref="W632:W649"/>
    <mergeCell ref="W650:W655"/>
    <mergeCell ref="W876:W883"/>
    <mergeCell ref="W884:W886"/>
    <mergeCell ref="W887:W891"/>
    <mergeCell ref="W892:W913"/>
    <mergeCell ref="W914:W919"/>
    <mergeCell ref="W920:W934"/>
    <mergeCell ref="W935:W943"/>
    <mergeCell ref="W944:W953"/>
    <mergeCell ref="W954:W966"/>
    <mergeCell ref="W768:W804"/>
    <mergeCell ref="W805:W819"/>
    <mergeCell ref="W820:W823"/>
    <mergeCell ref="W824:W840"/>
    <mergeCell ref="W841:W846"/>
    <mergeCell ref="W847:W850"/>
    <mergeCell ref="W851:W858"/>
    <mergeCell ref="W859:W865"/>
    <mergeCell ref="W866:W875"/>
    <mergeCell ref="W1031:W1037"/>
    <mergeCell ref="W1038:W1041"/>
    <mergeCell ref="W1042:W1053"/>
    <mergeCell ref="W1054:W1055"/>
    <mergeCell ref="W1056:W1060"/>
    <mergeCell ref="W1061:W1071"/>
    <mergeCell ref="W1072:W1073"/>
    <mergeCell ref="W1074:W1101"/>
    <mergeCell ref="W1102:W1104"/>
    <mergeCell ref="W967:W968"/>
    <mergeCell ref="W969:W974"/>
    <mergeCell ref="W975:W980"/>
    <mergeCell ref="W981:W1000"/>
    <mergeCell ref="W1001:W1005"/>
    <mergeCell ref="W1006:W1009"/>
    <mergeCell ref="W1010:W1015"/>
    <mergeCell ref="W1016:W1021"/>
    <mergeCell ref="W1022:W1030"/>
    <mergeCell ref="W1502:W1504"/>
    <mergeCell ref="W1214:W1215"/>
    <mergeCell ref="W1217:W1228"/>
    <mergeCell ref="W1229:W1240"/>
    <mergeCell ref="W1241:W1246"/>
    <mergeCell ref="W1247:W1255"/>
    <mergeCell ref="W1256:W1260"/>
    <mergeCell ref="W1261:W1272"/>
    <mergeCell ref="W1273:W1276"/>
    <mergeCell ref="W1277:W1278"/>
    <mergeCell ref="W1105:W1119"/>
    <mergeCell ref="W1120:W1126"/>
    <mergeCell ref="W1127:W1128"/>
    <mergeCell ref="W1129:W1130"/>
    <mergeCell ref="W1131:W1143"/>
    <mergeCell ref="W1144:W1151"/>
    <mergeCell ref="W1152:W1174"/>
    <mergeCell ref="W1175:W1187"/>
    <mergeCell ref="W1188:W1213"/>
    <mergeCell ref="W1505:W1507"/>
    <mergeCell ref="W1508:W1516"/>
    <mergeCell ref="W1517:W1518"/>
    <mergeCell ref="X10:X17"/>
    <mergeCell ref="X18:X59"/>
    <mergeCell ref="X60:X106"/>
    <mergeCell ref="X107:X108"/>
    <mergeCell ref="X109:X117"/>
    <mergeCell ref="X120:X124"/>
    <mergeCell ref="X125:X127"/>
    <mergeCell ref="X128:X130"/>
    <mergeCell ref="X131:X138"/>
    <mergeCell ref="X139:X153"/>
    <mergeCell ref="X154:X155"/>
    <mergeCell ref="X156:X161"/>
    <mergeCell ref="X162:X175"/>
    <mergeCell ref="X176:X183"/>
    <mergeCell ref="X184:X191"/>
    <mergeCell ref="X192:X200"/>
    <mergeCell ref="X201:X209"/>
    <mergeCell ref="X210:X224"/>
    <mergeCell ref="X225:X235"/>
    <mergeCell ref="X236:X238"/>
    <mergeCell ref="X239:X253"/>
    <mergeCell ref="W1279:W1293"/>
    <mergeCell ref="W1294:W1393"/>
    <mergeCell ref="W1394:W1453"/>
    <mergeCell ref="W1454:W1481"/>
    <mergeCell ref="W1482:W1488"/>
    <mergeCell ref="W1489:W1491"/>
    <mergeCell ref="W1492:W1494"/>
    <mergeCell ref="W1495:W1501"/>
    <mergeCell ref="X326:X353"/>
    <mergeCell ref="X354:X377"/>
    <mergeCell ref="X378:X389"/>
    <mergeCell ref="X390:X396"/>
    <mergeCell ref="X397:X405"/>
    <mergeCell ref="X406:X411"/>
    <mergeCell ref="X412:X416"/>
    <mergeCell ref="X417:X423"/>
    <mergeCell ref="X424:X436"/>
    <mergeCell ref="X254:X270"/>
    <mergeCell ref="X271:X278"/>
    <mergeCell ref="X279:X281"/>
    <mergeCell ref="X282:X286"/>
    <mergeCell ref="X287:X296"/>
    <mergeCell ref="X297:X301"/>
    <mergeCell ref="X302:X315"/>
    <mergeCell ref="X316:X320"/>
    <mergeCell ref="X321:X325"/>
    <mergeCell ref="X577:X587"/>
    <mergeCell ref="X588:X592"/>
    <mergeCell ref="X593:X594"/>
    <mergeCell ref="X595:X602"/>
    <mergeCell ref="X603:X607"/>
    <mergeCell ref="X608:X618"/>
    <mergeCell ref="X619:X621"/>
    <mergeCell ref="X622:X631"/>
    <mergeCell ref="X632:X649"/>
    <mergeCell ref="X437:X439"/>
    <mergeCell ref="X440:X453"/>
    <mergeCell ref="X454:X456"/>
    <mergeCell ref="X457:X522"/>
    <mergeCell ref="X523:X529"/>
    <mergeCell ref="X530:X531"/>
    <mergeCell ref="X532:X554"/>
    <mergeCell ref="X555:X557"/>
    <mergeCell ref="X558:X576"/>
    <mergeCell ref="X740:X767"/>
    <mergeCell ref="X768:X804"/>
    <mergeCell ref="X805:X819"/>
    <mergeCell ref="X820:X823"/>
    <mergeCell ref="X824:X840"/>
    <mergeCell ref="X841:X846"/>
    <mergeCell ref="X847:X850"/>
    <mergeCell ref="X851:X858"/>
    <mergeCell ref="X859:X865"/>
    <mergeCell ref="X650:X655"/>
    <mergeCell ref="X656:X663"/>
    <mergeCell ref="X664:X678"/>
    <mergeCell ref="X679:X683"/>
    <mergeCell ref="X684:X692"/>
    <mergeCell ref="X693:X707"/>
    <mergeCell ref="X708:X715"/>
    <mergeCell ref="X716:X735"/>
    <mergeCell ref="X736:X739"/>
    <mergeCell ref="X1054:X1055"/>
    <mergeCell ref="X1056:X1060"/>
    <mergeCell ref="X1061:X1071"/>
    <mergeCell ref="X1072:X1073"/>
    <mergeCell ref="X1074:X1101"/>
    <mergeCell ref="X954:X966"/>
    <mergeCell ref="X967:X968"/>
    <mergeCell ref="X969:X974"/>
    <mergeCell ref="X975:X980"/>
    <mergeCell ref="X981:X1000"/>
    <mergeCell ref="X1001:X1005"/>
    <mergeCell ref="X1006:X1009"/>
    <mergeCell ref="X1010:X1015"/>
    <mergeCell ref="X1016:X1021"/>
    <mergeCell ref="X866:X875"/>
    <mergeCell ref="X876:X883"/>
    <mergeCell ref="X884:X886"/>
    <mergeCell ref="X887:X891"/>
    <mergeCell ref="X892:X913"/>
    <mergeCell ref="X914:X919"/>
    <mergeCell ref="X920:X934"/>
    <mergeCell ref="X935:X943"/>
    <mergeCell ref="X944:X953"/>
    <mergeCell ref="Y236:Y238"/>
    <mergeCell ref="X1277:X1278"/>
    <mergeCell ref="X1279:X1293"/>
    <mergeCell ref="X1294:X1393"/>
    <mergeCell ref="X1394:X1453"/>
    <mergeCell ref="X1454:X1481"/>
    <mergeCell ref="X1482:X1488"/>
    <mergeCell ref="X1489:X1491"/>
    <mergeCell ref="X1492:X1494"/>
    <mergeCell ref="X1495:X1501"/>
    <mergeCell ref="X1188:X1213"/>
    <mergeCell ref="X1214:X1215"/>
    <mergeCell ref="X1217:X1228"/>
    <mergeCell ref="X1229:X1240"/>
    <mergeCell ref="X1241:X1246"/>
    <mergeCell ref="X1247:X1255"/>
    <mergeCell ref="X1256:X1260"/>
    <mergeCell ref="X1261:X1272"/>
    <mergeCell ref="X1273:X1276"/>
    <mergeCell ref="X1102:X1104"/>
    <mergeCell ref="X1105:X1119"/>
    <mergeCell ref="X1120:X1126"/>
    <mergeCell ref="X1127:X1128"/>
    <mergeCell ref="X1129:X1130"/>
    <mergeCell ref="X1131:X1143"/>
    <mergeCell ref="X1144:X1151"/>
    <mergeCell ref="X1152:X1174"/>
    <mergeCell ref="X1175:X1187"/>
    <mergeCell ref="X1022:X1030"/>
    <mergeCell ref="X1031:X1037"/>
    <mergeCell ref="X1038:X1041"/>
    <mergeCell ref="X1042:X1053"/>
    <mergeCell ref="Y239:Y253"/>
    <mergeCell ref="Y254:Y270"/>
    <mergeCell ref="Y271:Y278"/>
    <mergeCell ref="Y279:Y281"/>
    <mergeCell ref="Y282:Y286"/>
    <mergeCell ref="Y287:Y296"/>
    <mergeCell ref="Y297:Y301"/>
    <mergeCell ref="Y302:Y315"/>
    <mergeCell ref="Y316:Y320"/>
    <mergeCell ref="X1502:X1504"/>
    <mergeCell ref="X1505:X1507"/>
    <mergeCell ref="X1508:X1516"/>
    <mergeCell ref="X1517:X1518"/>
    <mergeCell ref="Y10:Y17"/>
    <mergeCell ref="Y18:Y59"/>
    <mergeCell ref="Y60:Y106"/>
    <mergeCell ref="Y107:Y108"/>
    <mergeCell ref="Y109:Y117"/>
    <mergeCell ref="Y120:Y124"/>
    <mergeCell ref="Y125:Y127"/>
    <mergeCell ref="Y128:Y130"/>
    <mergeCell ref="Y131:Y138"/>
    <mergeCell ref="Y139:Y153"/>
    <mergeCell ref="Y154:Y155"/>
    <mergeCell ref="Y156:Y161"/>
    <mergeCell ref="Y162:Y175"/>
    <mergeCell ref="Y176:Y183"/>
    <mergeCell ref="Y184:Y191"/>
    <mergeCell ref="Y192:Y200"/>
    <mergeCell ref="Y201:Y209"/>
    <mergeCell ref="Y210:Y224"/>
    <mergeCell ref="Y225:Y235"/>
    <mergeCell ref="Y424:Y436"/>
    <mergeCell ref="Y437:Y439"/>
    <mergeCell ref="Y440:Y453"/>
    <mergeCell ref="Y454:Y456"/>
    <mergeCell ref="Y457:Y522"/>
    <mergeCell ref="Y523:Y529"/>
    <mergeCell ref="Y530:Y531"/>
    <mergeCell ref="Y532:Y554"/>
    <mergeCell ref="Y555:Y557"/>
    <mergeCell ref="Y321:Y325"/>
    <mergeCell ref="Y326:Y353"/>
    <mergeCell ref="Y354:Y377"/>
    <mergeCell ref="Y378:Y389"/>
    <mergeCell ref="Y390:Y396"/>
    <mergeCell ref="Y397:Y405"/>
    <mergeCell ref="Y406:Y411"/>
    <mergeCell ref="Y412:Y416"/>
    <mergeCell ref="Y417:Y423"/>
    <mergeCell ref="Y632:Y649"/>
    <mergeCell ref="Y650:Y655"/>
    <mergeCell ref="Y656:Y663"/>
    <mergeCell ref="Y664:Y678"/>
    <mergeCell ref="Y679:Y683"/>
    <mergeCell ref="Y684:Y692"/>
    <mergeCell ref="Y693:Y707"/>
    <mergeCell ref="Y708:Y715"/>
    <mergeCell ref="Y716:Y735"/>
    <mergeCell ref="Y558:Y576"/>
    <mergeCell ref="Y577:Y587"/>
    <mergeCell ref="Y588:Y592"/>
    <mergeCell ref="Y593:Y594"/>
    <mergeCell ref="Y595:Y602"/>
    <mergeCell ref="Y603:Y607"/>
    <mergeCell ref="Y608:Y618"/>
    <mergeCell ref="Y619:Y621"/>
    <mergeCell ref="Y622:Y631"/>
    <mergeCell ref="Y859:Y865"/>
    <mergeCell ref="Y866:Y875"/>
    <mergeCell ref="Y876:Y883"/>
    <mergeCell ref="Y884:Y886"/>
    <mergeCell ref="Y887:Y891"/>
    <mergeCell ref="Y892:Y913"/>
    <mergeCell ref="Y914:Y919"/>
    <mergeCell ref="Y920:Y934"/>
    <mergeCell ref="Y935:Y943"/>
    <mergeCell ref="Y736:Y739"/>
    <mergeCell ref="Y740:Y767"/>
    <mergeCell ref="Y768:Y804"/>
    <mergeCell ref="Y805:Y819"/>
    <mergeCell ref="Y820:Y823"/>
    <mergeCell ref="Y824:Y840"/>
    <mergeCell ref="Y841:Y846"/>
    <mergeCell ref="Y847:Y850"/>
    <mergeCell ref="Y851:Y858"/>
    <mergeCell ref="Y1144:Y1151"/>
    <mergeCell ref="Y1152:Y1174"/>
    <mergeCell ref="Y1016:Y1021"/>
    <mergeCell ref="Y1022:Y1030"/>
    <mergeCell ref="Y1031:Y1037"/>
    <mergeCell ref="Y1038:Y1041"/>
    <mergeCell ref="Y1042:Y1053"/>
    <mergeCell ref="Y1054:Y1055"/>
    <mergeCell ref="Y1056:Y1060"/>
    <mergeCell ref="Y1061:Y1071"/>
    <mergeCell ref="Y1072:Y1073"/>
    <mergeCell ref="Y944:Y953"/>
    <mergeCell ref="Y954:Y966"/>
    <mergeCell ref="Y967:Y968"/>
    <mergeCell ref="Y969:Y974"/>
    <mergeCell ref="Y975:Y980"/>
    <mergeCell ref="Y981:Y1000"/>
    <mergeCell ref="Y1001:Y1005"/>
    <mergeCell ref="Y1006:Y1009"/>
    <mergeCell ref="Y1010:Y1015"/>
    <mergeCell ref="Y1495:Y1501"/>
    <mergeCell ref="Y1502:Y1504"/>
    <mergeCell ref="Y1505:Y1507"/>
    <mergeCell ref="Y1508:Y1516"/>
    <mergeCell ref="Y1517:Y1518"/>
    <mergeCell ref="A3:Y4"/>
    <mergeCell ref="A1:Y2"/>
    <mergeCell ref="Y1273:Y1276"/>
    <mergeCell ref="Y1277:Y1278"/>
    <mergeCell ref="Y1279:Y1293"/>
    <mergeCell ref="Y1294:Y1393"/>
    <mergeCell ref="Y1394:Y1453"/>
    <mergeCell ref="Y1454:Y1481"/>
    <mergeCell ref="Y1482:Y1488"/>
    <mergeCell ref="Y1489:Y1491"/>
    <mergeCell ref="Y1492:Y1494"/>
    <mergeCell ref="Y1175:Y1187"/>
    <mergeCell ref="Y1188:Y1213"/>
    <mergeCell ref="Y1214:Y1215"/>
    <mergeCell ref="Y1217:Y1228"/>
    <mergeCell ref="Y1229:Y1240"/>
    <mergeCell ref="Y1241:Y1246"/>
    <mergeCell ref="Y1247:Y1255"/>
    <mergeCell ref="Y1256:Y1260"/>
    <mergeCell ref="Y1261:Y1272"/>
    <mergeCell ref="Y1074:Y1101"/>
    <mergeCell ref="Y1102:Y1104"/>
    <mergeCell ref="Y1105:Y1119"/>
    <mergeCell ref="Y1120:Y1126"/>
    <mergeCell ref="Y1127:Y1128"/>
    <mergeCell ref="Y1129:Y1130"/>
    <mergeCell ref="Y1131:Y1143"/>
    <mergeCell ref="A1521:A1538"/>
    <mergeCell ref="B1521:B1538"/>
    <mergeCell ref="C1521:C1538"/>
    <mergeCell ref="D1521:D1522"/>
    <mergeCell ref="E1521:E1538"/>
    <mergeCell ref="V1521:V1538"/>
    <mergeCell ref="W1521:W1538"/>
    <mergeCell ref="X1521:X1538"/>
    <mergeCell ref="Y1521:Y1538"/>
    <mergeCell ref="D1527:D1528"/>
    <mergeCell ref="D1531:D1532"/>
    <mergeCell ref="A1539:A1580"/>
    <mergeCell ref="B1539:B1580"/>
    <mergeCell ref="C1539:C1580"/>
    <mergeCell ref="D1539:D1540"/>
    <mergeCell ref="E1539:E1580"/>
    <mergeCell ref="V1539:V1580"/>
    <mergeCell ref="W1539:W1580"/>
    <mergeCell ref="X1539:X1580"/>
    <mergeCell ref="Y1539:Y1580"/>
    <mergeCell ref="D1542:D1543"/>
    <mergeCell ref="D1544:D1547"/>
    <mergeCell ref="D1553:D1555"/>
    <mergeCell ref="D1561:D1562"/>
    <mergeCell ref="D1571:D1572"/>
    <mergeCell ref="D1576:D1577"/>
    <mergeCell ref="D1579:D1580"/>
    <mergeCell ref="A1581:A1582"/>
    <mergeCell ref="B1581:B1582"/>
    <mergeCell ref="C1581:C1582"/>
    <mergeCell ref="D1581:D1582"/>
    <mergeCell ref="E1581:E1582"/>
    <mergeCell ref="V1581:V1582"/>
    <mergeCell ref="W1581:W1582"/>
    <mergeCell ref="X1581:X1582"/>
    <mergeCell ref="Y1581:Y1582"/>
    <mergeCell ref="A1583:A1653"/>
    <mergeCell ref="B1583:B1653"/>
    <mergeCell ref="C1583:C1653"/>
    <mergeCell ref="E1583:E1653"/>
    <mergeCell ref="V1583:V1653"/>
    <mergeCell ref="W1583:W1653"/>
    <mergeCell ref="X1583:X1653"/>
    <mergeCell ref="Y1583:Y1653"/>
    <mergeCell ref="D1600:D1601"/>
    <mergeCell ref="D1603:D1604"/>
    <mergeCell ref="D1621:D1622"/>
    <mergeCell ref="D1624:D1625"/>
    <mergeCell ref="D1629:D1630"/>
    <mergeCell ref="D1632:D1633"/>
    <mergeCell ref="D1649:D1650"/>
  </mergeCells>
  <pageMargins left="0.7" right="0.7" top="0.75" bottom="0.75" header="0.3" footer="0.3"/>
  <pageSetup paperSize="9" scale="49" fitToHeight="0" orientation="landscape" r:id="rId1"/>
  <ignoredErrors>
    <ignoredError sqref="X10 X1539"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18</vt:i4>
      </vt:variant>
    </vt:vector>
  </HeadingPairs>
  <TitlesOfParts>
    <vt:vector size="18" baseType="lpstr">
      <vt:lpstr>АТ-1</vt:lpstr>
      <vt:lpstr>АТ-2</vt:lpstr>
      <vt:lpstr>АТ-3</vt:lpstr>
      <vt:lpstr>СУГ</vt:lpstr>
      <vt:lpstr>СУГ ФХ</vt:lpstr>
      <vt:lpstr>УГОДТ</vt:lpstr>
      <vt:lpstr>УПВ</vt:lpstr>
      <vt:lpstr>КУПВБ</vt:lpstr>
      <vt:lpstr>УГПМ</vt:lpstr>
      <vt:lpstr>УПЭС</vt:lpstr>
      <vt:lpstr>УПХН</vt:lpstr>
      <vt:lpstr>УПХНП</vt:lpstr>
      <vt:lpstr>УМЦК</vt:lpstr>
      <vt:lpstr>УОВ</vt:lpstr>
      <vt:lpstr>УОТНиПН</vt:lpstr>
      <vt:lpstr>УОСН</vt:lpstr>
      <vt:lpstr>ИТОГО</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Карлышев Артем Павлович</dc:creator>
  <cp:lastModifiedBy>User</cp:lastModifiedBy>
  <cp:lastPrinted>2024-12-03T12:17:52Z</cp:lastPrinted>
  <dcterms:created xsi:type="dcterms:W3CDTF">2024-11-22T08:21:59Z</dcterms:created>
  <dcterms:modified xsi:type="dcterms:W3CDTF">2025-01-13T06:10:55Z</dcterms:modified>
</cp:coreProperties>
</file>